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4055" windowHeight="8130"/>
  </bookViews>
  <sheets>
    <sheet name="Introduction" sheetId="2" r:id="rId1"/>
    <sheet name="Methodology Notes" sheetId="3" r:id="rId2"/>
    <sheet name="1. Overview" sheetId="4" r:id="rId3"/>
    <sheet name="2. Age in 2016" sheetId="5" r:id="rId4"/>
    <sheet name="3. Ethnicity" sheetId="6" r:id="rId5"/>
    <sheet name="4. Deprivation" sheetId="7" r:id="rId6"/>
    <sheet name="SourceData" sheetId="1" state="hidden" r:id="rId7"/>
    <sheet name="List" sheetId="8" state="hidden" r:id="rId8"/>
    <sheet name="Row selector" sheetId="9" state="hidden" r:id="rId9"/>
  </sheets>
  <definedNames>
    <definedName name="_xlnm._FilterDatabase" localSheetId="6" hidden="1">SourceData!$A$1:$A$280</definedName>
    <definedName name="_xlnm.Print_Area" localSheetId="0">Introduction!$A$1:$N$34</definedName>
    <definedName name="_xlnm.Print_Area" localSheetId="1">'Methodology Notes'!$A$1:$E$55</definedName>
  </definedNames>
  <calcPr calcId="145621"/>
</workbook>
</file>

<file path=xl/calcChain.xml><?xml version="1.0" encoding="utf-8"?>
<calcChain xmlns="http://schemas.openxmlformats.org/spreadsheetml/2006/main">
  <c r="B282" i="9" l="1"/>
  <c r="N281" i="9"/>
  <c r="J281" i="9"/>
  <c r="F281" i="9"/>
  <c r="B281" i="9"/>
  <c r="A281" i="9"/>
  <c r="N280" i="9"/>
  <c r="J280" i="9"/>
  <c r="F280" i="9"/>
  <c r="B280" i="9"/>
  <c r="A280" i="9"/>
  <c r="N279" i="9"/>
  <c r="J279" i="9"/>
  <c r="F279" i="9"/>
  <c r="B279" i="9"/>
  <c r="A279" i="9"/>
  <c r="N278" i="9"/>
  <c r="J278" i="9"/>
  <c r="F278" i="9"/>
  <c r="B278" i="9"/>
  <c r="A278" i="9"/>
  <c r="N277" i="9"/>
  <c r="J277" i="9"/>
  <c r="F277" i="9"/>
  <c r="B277" i="9"/>
  <c r="A277" i="9"/>
  <c r="N276" i="9"/>
  <c r="J276" i="9"/>
  <c r="F276" i="9"/>
  <c r="B276" i="9"/>
  <c r="A276" i="9"/>
  <c r="N275" i="9"/>
  <c r="J275" i="9"/>
  <c r="F275" i="9"/>
  <c r="B275" i="9"/>
  <c r="A275" i="9"/>
  <c r="N274" i="9"/>
  <c r="J274" i="9"/>
  <c r="F274" i="9"/>
  <c r="B274" i="9"/>
  <c r="A274" i="9"/>
  <c r="N273" i="9"/>
  <c r="J273" i="9"/>
  <c r="F273" i="9"/>
  <c r="B273" i="9"/>
  <c r="A273" i="9"/>
  <c r="N272" i="9"/>
  <c r="J272" i="9"/>
  <c r="F272" i="9"/>
  <c r="B272" i="9"/>
  <c r="A272" i="9"/>
  <c r="N271" i="9"/>
  <c r="J271" i="9"/>
  <c r="F271" i="9"/>
  <c r="B271" i="9"/>
  <c r="A271" i="9"/>
  <c r="N270" i="9"/>
  <c r="J270" i="9"/>
  <c r="F270" i="9"/>
  <c r="B270" i="9"/>
  <c r="A270" i="9"/>
  <c r="N269" i="9"/>
  <c r="J269" i="9"/>
  <c r="F269" i="9"/>
  <c r="B269" i="9"/>
  <c r="A269" i="9"/>
  <c r="N268" i="9"/>
  <c r="J268" i="9"/>
  <c r="F268" i="9"/>
  <c r="B268" i="9"/>
  <c r="A268" i="9"/>
  <c r="N267" i="9"/>
  <c r="J267" i="9"/>
  <c r="F267" i="9"/>
  <c r="B267" i="9"/>
  <c r="A267" i="9"/>
  <c r="N266" i="9"/>
  <c r="J266" i="9"/>
  <c r="F266" i="9"/>
  <c r="B266" i="9"/>
  <c r="A266" i="9"/>
  <c r="N265" i="9"/>
  <c r="J265" i="9"/>
  <c r="F265" i="9"/>
  <c r="B265" i="9"/>
  <c r="A265" i="9"/>
  <c r="N264" i="9"/>
  <c r="J264" i="9"/>
  <c r="F264" i="9"/>
  <c r="B264" i="9"/>
  <c r="A264" i="9"/>
  <c r="N263" i="9"/>
  <c r="J263" i="9"/>
  <c r="F263" i="9"/>
  <c r="B263" i="9"/>
  <c r="A263" i="9"/>
  <c r="N262" i="9"/>
  <c r="J262" i="9"/>
  <c r="F262" i="9"/>
  <c r="B262" i="9"/>
  <c r="A262" i="9"/>
  <c r="N261" i="9"/>
  <c r="J261" i="9"/>
  <c r="F261" i="9"/>
  <c r="B261" i="9"/>
  <c r="A261" i="9"/>
  <c r="N260" i="9"/>
  <c r="J260" i="9"/>
  <c r="F260" i="9"/>
  <c r="B260" i="9"/>
  <c r="A260" i="9"/>
  <c r="N259" i="9"/>
  <c r="J259" i="9"/>
  <c r="F259" i="9"/>
  <c r="B259" i="9"/>
  <c r="A259" i="9"/>
  <c r="N258" i="9"/>
  <c r="J258" i="9"/>
  <c r="F258" i="9"/>
  <c r="B258" i="9"/>
  <c r="A258" i="9"/>
  <c r="N257" i="9"/>
  <c r="J257" i="9"/>
  <c r="F257" i="9"/>
  <c r="B257" i="9"/>
  <c r="A257" i="9"/>
  <c r="N256" i="9"/>
  <c r="J256" i="9"/>
  <c r="F256" i="9"/>
  <c r="B256" i="9"/>
  <c r="A256" i="9"/>
  <c r="N255" i="9"/>
  <c r="J255" i="9"/>
  <c r="F255" i="9"/>
  <c r="B255" i="9"/>
  <c r="A255" i="9"/>
  <c r="N254" i="9"/>
  <c r="J254" i="9"/>
  <c r="F254" i="9"/>
  <c r="B254" i="9"/>
  <c r="A254" i="9"/>
  <c r="N253" i="9"/>
  <c r="J253" i="9"/>
  <c r="F253" i="9"/>
  <c r="B253" i="9"/>
  <c r="A253" i="9"/>
  <c r="N252" i="9"/>
  <c r="J252" i="9"/>
  <c r="F252" i="9"/>
  <c r="B252" i="9"/>
  <c r="A252" i="9"/>
  <c r="N251" i="9"/>
  <c r="J251" i="9"/>
  <c r="F251" i="9"/>
  <c r="B251" i="9"/>
  <c r="A251" i="9"/>
  <c r="N250" i="9"/>
  <c r="J250" i="9"/>
  <c r="F250" i="9"/>
  <c r="B250" i="9"/>
  <c r="A250" i="9"/>
  <c r="N249" i="9"/>
  <c r="J249" i="9"/>
  <c r="F249" i="9"/>
  <c r="B249" i="9"/>
  <c r="A249" i="9"/>
  <c r="N248" i="9"/>
  <c r="J248" i="9"/>
  <c r="F248" i="9"/>
  <c r="B248" i="9"/>
  <c r="A248" i="9"/>
  <c r="N247" i="9"/>
  <c r="J247" i="9"/>
  <c r="F247" i="9"/>
  <c r="B247" i="9"/>
  <c r="A247" i="9"/>
  <c r="N246" i="9"/>
  <c r="J246" i="9"/>
  <c r="F246" i="9"/>
  <c r="B246" i="9"/>
  <c r="A246" i="9"/>
  <c r="N245" i="9"/>
  <c r="J245" i="9"/>
  <c r="F245" i="9"/>
  <c r="B245" i="9"/>
  <c r="A245" i="9"/>
  <c r="N244" i="9"/>
  <c r="J244" i="9"/>
  <c r="F244" i="9"/>
  <c r="B244" i="9"/>
  <c r="A244" i="9"/>
  <c r="N243" i="9"/>
  <c r="J243" i="9"/>
  <c r="F243" i="9"/>
  <c r="B243" i="9"/>
  <c r="A243" i="9"/>
  <c r="N242" i="9"/>
  <c r="J242" i="9"/>
  <c r="F242" i="9"/>
  <c r="B242" i="9"/>
  <c r="A242" i="9"/>
  <c r="N241" i="9"/>
  <c r="J241" i="9"/>
  <c r="F241" i="9"/>
  <c r="B241" i="9"/>
  <c r="A241" i="9"/>
  <c r="N240" i="9"/>
  <c r="J240" i="9"/>
  <c r="F240" i="9"/>
  <c r="B240" i="9"/>
  <c r="A240" i="9"/>
  <c r="N239" i="9"/>
  <c r="J239" i="9"/>
  <c r="F239" i="9"/>
  <c r="B239" i="9"/>
  <c r="A239" i="9"/>
  <c r="N238" i="9"/>
  <c r="J238" i="9"/>
  <c r="F238" i="9"/>
  <c r="B238" i="9"/>
  <c r="A238" i="9"/>
  <c r="A237" i="9"/>
  <c r="N236" i="9"/>
  <c r="J236" i="9"/>
  <c r="F236" i="9"/>
  <c r="B236" i="9"/>
  <c r="A236" i="9"/>
  <c r="A235" i="9"/>
  <c r="N234" i="9"/>
  <c r="J234" i="9"/>
  <c r="F234" i="9"/>
  <c r="B234" i="9"/>
  <c r="A234" i="9"/>
  <c r="A233" i="9"/>
  <c r="N232" i="9"/>
  <c r="J232" i="9"/>
  <c r="F232" i="9"/>
  <c r="B232" i="9"/>
  <c r="A232" i="9"/>
  <c r="A231" i="9"/>
  <c r="N230" i="9"/>
  <c r="J230" i="9"/>
  <c r="F230" i="9"/>
  <c r="B230" i="9"/>
  <c r="A230" i="9"/>
  <c r="A229" i="9"/>
  <c r="N228" i="9"/>
  <c r="J228" i="9"/>
  <c r="F228" i="9"/>
  <c r="B228" i="9"/>
  <c r="A228" i="9"/>
  <c r="N227" i="9"/>
  <c r="J227" i="9"/>
  <c r="F227" i="9"/>
  <c r="B227" i="9"/>
  <c r="A227" i="9"/>
  <c r="N226" i="9"/>
  <c r="J226" i="9"/>
  <c r="F226" i="9"/>
  <c r="B226" i="9"/>
  <c r="A226" i="9"/>
  <c r="N225" i="9"/>
  <c r="J225" i="9"/>
  <c r="F225" i="9"/>
  <c r="B225" i="9"/>
  <c r="A225" i="9"/>
  <c r="N224" i="9"/>
  <c r="J224" i="9"/>
  <c r="F224" i="9"/>
  <c r="B224" i="9"/>
  <c r="A224" i="9"/>
  <c r="N223" i="9"/>
  <c r="J223" i="9"/>
  <c r="F223" i="9"/>
  <c r="B223" i="9"/>
  <c r="A223" i="9"/>
  <c r="N222" i="9"/>
  <c r="J222" i="9"/>
  <c r="F222" i="9"/>
  <c r="B222" i="9"/>
  <c r="A222" i="9"/>
  <c r="N221" i="9"/>
  <c r="J221" i="9"/>
  <c r="F221" i="9"/>
  <c r="B221" i="9"/>
  <c r="A221" i="9"/>
  <c r="N220" i="9"/>
  <c r="J220" i="9"/>
  <c r="F220" i="9"/>
  <c r="B220" i="9"/>
  <c r="A220" i="9"/>
  <c r="N219" i="9"/>
  <c r="J219" i="9"/>
  <c r="F219" i="9"/>
  <c r="B219" i="9"/>
  <c r="A219" i="9"/>
  <c r="N218" i="9"/>
  <c r="J218" i="9"/>
  <c r="F218" i="9"/>
  <c r="B218" i="9"/>
  <c r="A218" i="9"/>
  <c r="N217" i="9"/>
  <c r="J217" i="9"/>
  <c r="F217" i="9"/>
  <c r="B217" i="9"/>
  <c r="A217" i="9"/>
  <c r="N216" i="9"/>
  <c r="J216" i="9"/>
  <c r="F216" i="9"/>
  <c r="B216" i="9"/>
  <c r="A216" i="9"/>
  <c r="N215" i="9"/>
  <c r="J215" i="9"/>
  <c r="F215" i="9"/>
  <c r="B215" i="9"/>
  <c r="A215" i="9"/>
  <c r="N214" i="9"/>
  <c r="J214" i="9"/>
  <c r="F214" i="9"/>
  <c r="B214" i="9"/>
  <c r="A214" i="9"/>
  <c r="N213" i="9"/>
  <c r="J213" i="9"/>
  <c r="F213" i="9"/>
  <c r="B213" i="9"/>
  <c r="A213" i="9"/>
  <c r="N212" i="9"/>
  <c r="J212" i="9"/>
  <c r="F212" i="9"/>
  <c r="B212" i="9"/>
  <c r="A212" i="9"/>
  <c r="N211" i="9"/>
  <c r="J211" i="9"/>
  <c r="F211" i="9"/>
  <c r="B211" i="9"/>
  <c r="A211" i="9"/>
  <c r="N210" i="9"/>
  <c r="J210" i="9"/>
  <c r="F210" i="9"/>
  <c r="B210" i="9"/>
  <c r="A210" i="9"/>
  <c r="N209" i="9"/>
  <c r="J209" i="9"/>
  <c r="F209" i="9"/>
  <c r="B209" i="9"/>
  <c r="A209" i="9"/>
  <c r="N208" i="9"/>
  <c r="J208" i="9"/>
  <c r="F208" i="9"/>
  <c r="B208" i="9"/>
  <c r="A208" i="9"/>
  <c r="N207" i="9"/>
  <c r="J207" i="9"/>
  <c r="F207" i="9"/>
  <c r="B207" i="9"/>
  <c r="A207" i="9"/>
  <c r="N206" i="9"/>
  <c r="J206" i="9"/>
  <c r="F206" i="9"/>
  <c r="B206" i="9"/>
  <c r="A206" i="9"/>
  <c r="N205" i="9"/>
  <c r="J205" i="9"/>
  <c r="F205" i="9"/>
  <c r="B205" i="9"/>
  <c r="A205" i="9"/>
  <c r="N204" i="9"/>
  <c r="J204" i="9"/>
  <c r="F204" i="9"/>
  <c r="B204" i="9"/>
  <c r="A204" i="9"/>
  <c r="N203" i="9"/>
  <c r="J203" i="9"/>
  <c r="F203" i="9"/>
  <c r="B203" i="9"/>
  <c r="A203" i="9"/>
  <c r="N202" i="9"/>
  <c r="J202" i="9"/>
  <c r="F202" i="9"/>
  <c r="B202" i="9"/>
  <c r="A202" i="9"/>
  <c r="N201" i="9"/>
  <c r="J201" i="9"/>
  <c r="F201" i="9"/>
  <c r="B201" i="9"/>
  <c r="A201" i="9"/>
  <c r="N200" i="9"/>
  <c r="J200" i="9"/>
  <c r="F200" i="9"/>
  <c r="B200" i="9"/>
  <c r="A200" i="9"/>
  <c r="N199" i="9"/>
  <c r="J199" i="9"/>
  <c r="F199" i="9"/>
  <c r="B199" i="9"/>
  <c r="A199" i="9"/>
  <c r="N198" i="9"/>
  <c r="J198" i="9"/>
  <c r="F198" i="9"/>
  <c r="B198" i="9"/>
  <c r="A198" i="9"/>
  <c r="N197" i="9"/>
  <c r="J197" i="9"/>
  <c r="F197" i="9"/>
  <c r="B197" i="9"/>
  <c r="A197" i="9"/>
  <c r="N196" i="9"/>
  <c r="J196" i="9"/>
  <c r="F196" i="9"/>
  <c r="B196" i="9"/>
  <c r="A196" i="9"/>
  <c r="N195" i="9"/>
  <c r="J195" i="9"/>
  <c r="F195" i="9"/>
  <c r="B195" i="9"/>
  <c r="A195" i="9"/>
  <c r="N194" i="9"/>
  <c r="J194" i="9"/>
  <c r="F194" i="9"/>
  <c r="B194" i="9"/>
  <c r="A194" i="9"/>
  <c r="N193" i="9"/>
  <c r="J193" i="9"/>
  <c r="F193" i="9"/>
  <c r="B193" i="9"/>
  <c r="A193" i="9"/>
  <c r="N192" i="9"/>
  <c r="J192" i="9"/>
  <c r="F192" i="9"/>
  <c r="B192" i="9"/>
  <c r="A192" i="9"/>
  <c r="N191" i="9"/>
  <c r="J191" i="9"/>
  <c r="F191" i="9"/>
  <c r="B191" i="9"/>
  <c r="A191" i="9"/>
  <c r="N190" i="9"/>
  <c r="J190" i="9"/>
  <c r="F190" i="9"/>
  <c r="B190" i="9"/>
  <c r="A190" i="9"/>
  <c r="N189" i="9"/>
  <c r="J189" i="9"/>
  <c r="F189" i="9"/>
  <c r="B189" i="9"/>
  <c r="A189" i="9"/>
  <c r="N188" i="9"/>
  <c r="J188" i="9"/>
  <c r="F188" i="9"/>
  <c r="B188" i="9"/>
  <c r="A188" i="9"/>
  <c r="N187" i="9"/>
  <c r="J187" i="9"/>
  <c r="F187" i="9"/>
  <c r="B187" i="9"/>
  <c r="A187" i="9"/>
  <c r="N186" i="9"/>
  <c r="J186" i="9"/>
  <c r="F186" i="9"/>
  <c r="B186" i="9"/>
  <c r="A186" i="9"/>
  <c r="N185" i="9"/>
  <c r="J185" i="9"/>
  <c r="F185" i="9"/>
  <c r="B185" i="9"/>
  <c r="A185" i="9"/>
  <c r="N184" i="9"/>
  <c r="J184" i="9"/>
  <c r="F184" i="9"/>
  <c r="B184" i="9"/>
  <c r="A184" i="9"/>
  <c r="N183" i="9"/>
  <c r="J183" i="9"/>
  <c r="F183" i="9"/>
  <c r="B183" i="9"/>
  <c r="A183" i="9"/>
  <c r="N182" i="9"/>
  <c r="J182" i="9"/>
  <c r="F182" i="9"/>
  <c r="B182" i="9"/>
  <c r="A182" i="9"/>
  <c r="N181" i="9"/>
  <c r="J181" i="9"/>
  <c r="F181" i="9"/>
  <c r="B181" i="9"/>
  <c r="A181" i="9"/>
  <c r="N180" i="9"/>
  <c r="J180" i="9"/>
  <c r="F180" i="9"/>
  <c r="B180" i="9"/>
  <c r="A180" i="9"/>
  <c r="N179" i="9"/>
  <c r="J179" i="9"/>
  <c r="F179" i="9"/>
  <c r="B179" i="9"/>
  <c r="A179" i="9"/>
  <c r="N178" i="9"/>
  <c r="J178" i="9"/>
  <c r="F178" i="9"/>
  <c r="B178" i="9"/>
  <c r="A178" i="9"/>
  <c r="N177" i="9"/>
  <c r="J177" i="9"/>
  <c r="F177" i="9"/>
  <c r="B177" i="9"/>
  <c r="A177" i="9"/>
  <c r="N176" i="9"/>
  <c r="J176" i="9"/>
  <c r="F176" i="9"/>
  <c r="B176" i="9"/>
  <c r="A176" i="9"/>
  <c r="N175" i="9"/>
  <c r="J175" i="9"/>
  <c r="F175" i="9"/>
  <c r="B175" i="9"/>
  <c r="A175" i="9"/>
  <c r="N174" i="9"/>
  <c r="J174" i="9"/>
  <c r="F174" i="9"/>
  <c r="B174" i="9"/>
  <c r="A174" i="9"/>
  <c r="N173" i="9"/>
  <c r="J173" i="9"/>
  <c r="F173" i="9"/>
  <c r="B173" i="9"/>
  <c r="A173" i="9"/>
  <c r="N172" i="9"/>
  <c r="J172" i="9"/>
  <c r="F172" i="9"/>
  <c r="B172" i="9"/>
  <c r="A172" i="9"/>
  <c r="N171" i="9"/>
  <c r="J171" i="9"/>
  <c r="F171" i="9"/>
  <c r="B171" i="9"/>
  <c r="A171" i="9"/>
  <c r="N170" i="9"/>
  <c r="J170" i="9"/>
  <c r="F170" i="9"/>
  <c r="B170" i="9"/>
  <c r="A170" i="9"/>
  <c r="N169" i="9"/>
  <c r="J169" i="9"/>
  <c r="F169" i="9"/>
  <c r="B169" i="9"/>
  <c r="A169" i="9"/>
  <c r="N168" i="9"/>
  <c r="J168" i="9"/>
  <c r="F168" i="9"/>
  <c r="B168" i="9"/>
  <c r="A168" i="9"/>
  <c r="N167" i="9"/>
  <c r="J167" i="9"/>
  <c r="F167" i="9"/>
  <c r="B167" i="9"/>
  <c r="A167" i="9"/>
  <c r="N166" i="9"/>
  <c r="J166" i="9"/>
  <c r="F166" i="9"/>
  <c r="B166" i="9"/>
  <c r="A166" i="9"/>
  <c r="N165" i="9"/>
  <c r="J165" i="9"/>
  <c r="F165" i="9"/>
  <c r="B165" i="9"/>
  <c r="A165" i="9"/>
  <c r="N164" i="9"/>
  <c r="J164" i="9"/>
  <c r="F164" i="9"/>
  <c r="B164" i="9"/>
  <c r="A164" i="9"/>
  <c r="N163" i="9"/>
  <c r="J163" i="9"/>
  <c r="F163" i="9"/>
  <c r="B163" i="9"/>
  <c r="A163" i="9"/>
  <c r="N162" i="9"/>
  <c r="J162" i="9"/>
  <c r="F162" i="9"/>
  <c r="B162" i="9"/>
  <c r="A162" i="9"/>
  <c r="N161" i="9"/>
  <c r="J161" i="9"/>
  <c r="F161" i="9"/>
  <c r="B161" i="9"/>
  <c r="A161" i="9"/>
  <c r="N160" i="9"/>
  <c r="J160" i="9"/>
  <c r="F160" i="9"/>
  <c r="B160" i="9"/>
  <c r="A160" i="9"/>
  <c r="N159" i="9"/>
  <c r="J159" i="9"/>
  <c r="F159" i="9"/>
  <c r="B159" i="9"/>
  <c r="A159" i="9"/>
  <c r="N158" i="9"/>
  <c r="J158" i="9"/>
  <c r="F158" i="9"/>
  <c r="B158" i="9"/>
  <c r="A158" i="9"/>
  <c r="N157" i="9"/>
  <c r="J157" i="9"/>
  <c r="F157" i="9"/>
  <c r="B157" i="9"/>
  <c r="A157" i="9"/>
  <c r="N156" i="9"/>
  <c r="J156" i="9"/>
  <c r="F156" i="9"/>
  <c r="B156" i="9"/>
  <c r="A156" i="9"/>
  <c r="N155" i="9"/>
  <c r="J155" i="9"/>
  <c r="F155" i="9"/>
  <c r="B155" i="9"/>
  <c r="A155" i="9"/>
  <c r="N154" i="9"/>
  <c r="J154" i="9"/>
  <c r="F154" i="9"/>
  <c r="B154" i="9"/>
  <c r="A154" i="9"/>
  <c r="N153" i="9"/>
  <c r="J153" i="9"/>
  <c r="F153" i="9"/>
  <c r="B153" i="9"/>
  <c r="A153" i="9"/>
  <c r="N152" i="9"/>
  <c r="J152" i="9"/>
  <c r="F152" i="9"/>
  <c r="B152" i="9"/>
  <c r="A152" i="9"/>
  <c r="N151" i="9"/>
  <c r="J151" i="9"/>
  <c r="F151" i="9"/>
  <c r="B151" i="9"/>
  <c r="A151" i="9"/>
  <c r="N150" i="9"/>
  <c r="J150" i="9"/>
  <c r="F150" i="9"/>
  <c r="B150" i="9"/>
  <c r="A150" i="9"/>
  <c r="N149" i="9"/>
  <c r="J149" i="9"/>
  <c r="F149" i="9"/>
  <c r="B149" i="9"/>
  <c r="A149" i="9"/>
  <c r="N148" i="9"/>
  <c r="J148" i="9"/>
  <c r="F148" i="9"/>
  <c r="B148" i="9"/>
  <c r="A148" i="9"/>
  <c r="N147" i="9"/>
  <c r="J147" i="9"/>
  <c r="F147" i="9"/>
  <c r="B147" i="9"/>
  <c r="A147" i="9"/>
  <c r="N146" i="9"/>
  <c r="J146" i="9"/>
  <c r="F146" i="9"/>
  <c r="B146" i="9"/>
  <c r="A146" i="9"/>
  <c r="N145" i="9"/>
  <c r="J145" i="9"/>
  <c r="F145" i="9"/>
  <c r="B145" i="9"/>
  <c r="A145" i="9"/>
  <c r="N144" i="9"/>
  <c r="J144" i="9"/>
  <c r="F144" i="9"/>
  <c r="B144" i="9"/>
  <c r="A144" i="9"/>
  <c r="N143" i="9"/>
  <c r="J143" i="9"/>
  <c r="F143" i="9"/>
  <c r="B143" i="9"/>
  <c r="A143" i="9"/>
  <c r="N142" i="9"/>
  <c r="J142" i="9"/>
  <c r="F142" i="9"/>
  <c r="B142" i="9"/>
  <c r="A142" i="9"/>
  <c r="N141" i="9"/>
  <c r="J141" i="9"/>
  <c r="F141" i="9"/>
  <c r="B141" i="9"/>
  <c r="A141" i="9"/>
  <c r="N140" i="9"/>
  <c r="J140" i="9"/>
  <c r="F140" i="9"/>
  <c r="B140" i="9"/>
  <c r="A140" i="9"/>
  <c r="N139" i="9"/>
  <c r="J139" i="9"/>
  <c r="F139" i="9"/>
  <c r="B139" i="9"/>
  <c r="A139" i="9"/>
  <c r="N138" i="9"/>
  <c r="J138" i="9"/>
  <c r="F138" i="9"/>
  <c r="B138" i="9"/>
  <c r="A138" i="9"/>
  <c r="N137" i="9"/>
  <c r="J137" i="9"/>
  <c r="F137" i="9"/>
  <c r="B137" i="9"/>
  <c r="A137" i="9"/>
  <c r="N136" i="9"/>
  <c r="J136" i="9"/>
  <c r="F136" i="9"/>
  <c r="B136" i="9"/>
  <c r="A136" i="9"/>
  <c r="N135" i="9"/>
  <c r="J135" i="9"/>
  <c r="F135" i="9"/>
  <c r="B135" i="9"/>
  <c r="A135" i="9"/>
  <c r="N134" i="9"/>
  <c r="J134" i="9"/>
  <c r="F134" i="9"/>
  <c r="B134" i="9"/>
  <c r="A134" i="9"/>
  <c r="N133" i="9"/>
  <c r="J133" i="9"/>
  <c r="F133" i="9"/>
  <c r="B133" i="9"/>
  <c r="A133" i="9"/>
  <c r="N132" i="9"/>
  <c r="J132" i="9"/>
  <c r="F132" i="9"/>
  <c r="B132" i="9"/>
  <c r="A132" i="9"/>
  <c r="N131" i="9"/>
  <c r="J131" i="9"/>
  <c r="F131" i="9"/>
  <c r="B131" i="9"/>
  <c r="A131" i="9"/>
  <c r="N130" i="9"/>
  <c r="J130" i="9"/>
  <c r="F130" i="9"/>
  <c r="B130" i="9"/>
  <c r="A130" i="9"/>
  <c r="N129" i="9"/>
  <c r="J129" i="9"/>
  <c r="F129" i="9"/>
  <c r="B129" i="9"/>
  <c r="A129" i="9"/>
  <c r="N128" i="9"/>
  <c r="J128" i="9"/>
  <c r="F128" i="9"/>
  <c r="B128" i="9"/>
  <c r="A128" i="9"/>
  <c r="N127" i="9"/>
  <c r="J127" i="9"/>
  <c r="F127" i="9"/>
  <c r="B127" i="9"/>
  <c r="A127" i="9"/>
  <c r="N126" i="9"/>
  <c r="J126" i="9"/>
  <c r="F126" i="9"/>
  <c r="B126" i="9"/>
  <c r="A126" i="9"/>
  <c r="N125" i="9"/>
  <c r="J125" i="9"/>
  <c r="F125" i="9"/>
  <c r="B125" i="9"/>
  <c r="A125" i="9"/>
  <c r="N124" i="9"/>
  <c r="J124" i="9"/>
  <c r="F124" i="9"/>
  <c r="B124" i="9"/>
  <c r="A124" i="9"/>
  <c r="N123" i="9"/>
  <c r="J123" i="9"/>
  <c r="F123" i="9"/>
  <c r="B123" i="9"/>
  <c r="A123" i="9"/>
  <c r="N122" i="9"/>
  <c r="J122" i="9"/>
  <c r="F122" i="9"/>
  <c r="B122" i="9"/>
  <c r="A122" i="9"/>
  <c r="N121" i="9"/>
  <c r="J121" i="9"/>
  <c r="F121" i="9"/>
  <c r="B121" i="9"/>
  <c r="A121" i="9"/>
  <c r="N120" i="9"/>
  <c r="J120" i="9"/>
  <c r="F120" i="9"/>
  <c r="B120" i="9"/>
  <c r="A120" i="9"/>
  <c r="N119" i="9"/>
  <c r="J119" i="9"/>
  <c r="F119" i="9"/>
  <c r="B119" i="9"/>
  <c r="A119" i="9"/>
  <c r="N118" i="9"/>
  <c r="J118" i="9"/>
  <c r="F118" i="9"/>
  <c r="B118" i="9"/>
  <c r="A118" i="9"/>
  <c r="N117" i="9"/>
  <c r="J117" i="9"/>
  <c r="F117" i="9"/>
  <c r="B117" i="9"/>
  <c r="A117" i="9"/>
  <c r="N116" i="9"/>
  <c r="J116" i="9"/>
  <c r="F116" i="9"/>
  <c r="B116" i="9"/>
  <c r="A116" i="9"/>
  <c r="N115" i="9"/>
  <c r="J115" i="9"/>
  <c r="F115" i="9"/>
  <c r="B115" i="9"/>
  <c r="A115" i="9"/>
  <c r="N114" i="9"/>
  <c r="J114" i="9"/>
  <c r="F114" i="9"/>
  <c r="B114" i="9"/>
  <c r="A114" i="9"/>
  <c r="N113" i="9"/>
  <c r="J113" i="9"/>
  <c r="F113" i="9"/>
  <c r="B113" i="9"/>
  <c r="A113" i="9"/>
  <c r="N112" i="9"/>
  <c r="J112" i="9"/>
  <c r="F112" i="9"/>
  <c r="B112" i="9"/>
  <c r="A112" i="9"/>
  <c r="N111" i="9"/>
  <c r="J111" i="9"/>
  <c r="F111" i="9"/>
  <c r="B111" i="9"/>
  <c r="A111" i="9"/>
  <c r="N110" i="9"/>
  <c r="J110" i="9"/>
  <c r="F110" i="9"/>
  <c r="B110" i="9"/>
  <c r="A110" i="9"/>
  <c r="N109" i="9"/>
  <c r="J109" i="9"/>
  <c r="F109" i="9"/>
  <c r="B109" i="9"/>
  <c r="A109" i="9"/>
  <c r="N108" i="9"/>
  <c r="J108" i="9"/>
  <c r="F108" i="9"/>
  <c r="B108" i="9"/>
  <c r="A108" i="9"/>
  <c r="N107" i="9"/>
  <c r="J107" i="9"/>
  <c r="F107" i="9"/>
  <c r="B107" i="9"/>
  <c r="A107" i="9"/>
  <c r="N106" i="9"/>
  <c r="J106" i="9"/>
  <c r="F106" i="9"/>
  <c r="B106" i="9"/>
  <c r="A106" i="9"/>
  <c r="N105" i="9"/>
  <c r="J105" i="9"/>
  <c r="F105" i="9"/>
  <c r="B105" i="9"/>
  <c r="A105" i="9"/>
  <c r="N104" i="9"/>
  <c r="J104" i="9"/>
  <c r="F104" i="9"/>
  <c r="B104" i="9"/>
  <c r="A104" i="9"/>
  <c r="N103" i="9"/>
  <c r="J103" i="9"/>
  <c r="F103" i="9"/>
  <c r="B103" i="9"/>
  <c r="A103" i="9"/>
  <c r="N102" i="9"/>
  <c r="J102" i="9"/>
  <c r="F102" i="9"/>
  <c r="B102" i="9"/>
  <c r="A102" i="9"/>
  <c r="N101" i="9"/>
  <c r="J101" i="9"/>
  <c r="F101" i="9"/>
  <c r="B101" i="9"/>
  <c r="A101" i="9"/>
  <c r="N100" i="9"/>
  <c r="J100" i="9"/>
  <c r="F100" i="9"/>
  <c r="B100" i="9"/>
  <c r="A100" i="9"/>
  <c r="N99" i="9"/>
  <c r="J99" i="9"/>
  <c r="F99" i="9"/>
  <c r="B99" i="9"/>
  <c r="A99" i="9"/>
  <c r="N98" i="9"/>
  <c r="J98" i="9"/>
  <c r="F98" i="9"/>
  <c r="B98" i="9"/>
  <c r="A98" i="9"/>
  <c r="N97" i="9"/>
  <c r="J97" i="9"/>
  <c r="F97" i="9"/>
  <c r="B97" i="9"/>
  <c r="A97" i="9"/>
  <c r="N96" i="9"/>
  <c r="J96" i="9"/>
  <c r="F96" i="9"/>
  <c r="B96" i="9"/>
  <c r="A96" i="9"/>
  <c r="N95" i="9"/>
  <c r="J95" i="9"/>
  <c r="F95" i="9"/>
  <c r="B95" i="9"/>
  <c r="A95" i="9"/>
  <c r="N94" i="9"/>
  <c r="J94" i="9"/>
  <c r="F94" i="9"/>
  <c r="B94" i="9"/>
  <c r="A94" i="9"/>
  <c r="N93" i="9"/>
  <c r="J93" i="9"/>
  <c r="F93" i="9"/>
  <c r="B93" i="9"/>
  <c r="A93" i="9"/>
  <c r="N92" i="9"/>
  <c r="J92" i="9"/>
  <c r="F92" i="9"/>
  <c r="B92" i="9"/>
  <c r="A92" i="9"/>
  <c r="N91" i="9"/>
  <c r="J91" i="9"/>
  <c r="F91" i="9"/>
  <c r="B91" i="9"/>
  <c r="A91" i="9"/>
  <c r="N90" i="9"/>
  <c r="J90" i="9"/>
  <c r="F90" i="9"/>
  <c r="B90" i="9"/>
  <c r="A90" i="9"/>
  <c r="N89" i="9"/>
  <c r="J89" i="9"/>
  <c r="F89" i="9"/>
  <c r="B89" i="9"/>
  <c r="A89" i="9"/>
  <c r="N88" i="9"/>
  <c r="J88" i="9"/>
  <c r="F88" i="9"/>
  <c r="B88" i="9"/>
  <c r="A88" i="9"/>
  <c r="N87" i="9"/>
  <c r="J87" i="9"/>
  <c r="F87" i="9"/>
  <c r="B87" i="9"/>
  <c r="A87" i="9"/>
  <c r="N86" i="9"/>
  <c r="J86" i="9"/>
  <c r="F86" i="9"/>
  <c r="B86" i="9"/>
  <c r="A86" i="9"/>
  <c r="N85" i="9"/>
  <c r="J85" i="9"/>
  <c r="F85" i="9"/>
  <c r="B85" i="9"/>
  <c r="A85" i="9"/>
  <c r="N84" i="9"/>
  <c r="J84" i="9"/>
  <c r="F84" i="9"/>
  <c r="B84" i="9"/>
  <c r="A84" i="9"/>
  <c r="N83" i="9"/>
  <c r="J83" i="9"/>
  <c r="F83" i="9"/>
  <c r="B83" i="9"/>
  <c r="A83" i="9"/>
  <c r="N82" i="9"/>
  <c r="J82" i="9"/>
  <c r="F82" i="9"/>
  <c r="B82" i="9"/>
  <c r="A82" i="9"/>
  <c r="N81" i="9"/>
  <c r="J81" i="9"/>
  <c r="F81" i="9"/>
  <c r="B81" i="9"/>
  <c r="A81" i="9"/>
  <c r="N80" i="9"/>
  <c r="J80" i="9"/>
  <c r="F80" i="9"/>
  <c r="B80" i="9"/>
  <c r="A80" i="9"/>
  <c r="N79" i="9"/>
  <c r="J79" i="9"/>
  <c r="F79" i="9"/>
  <c r="B79" i="9"/>
  <c r="A79" i="9"/>
  <c r="N78" i="9"/>
  <c r="J78" i="9"/>
  <c r="F78" i="9"/>
  <c r="B78" i="9"/>
  <c r="A78" i="9"/>
  <c r="N77" i="9"/>
  <c r="J77" i="9"/>
  <c r="F77" i="9"/>
  <c r="B77" i="9"/>
  <c r="A77" i="9"/>
  <c r="N76" i="9"/>
  <c r="J76" i="9"/>
  <c r="F76" i="9"/>
  <c r="B76" i="9"/>
  <c r="A76" i="9"/>
  <c r="N75" i="9"/>
  <c r="J75" i="9"/>
  <c r="F75" i="9"/>
  <c r="B75" i="9"/>
  <c r="A75" i="9"/>
  <c r="N74" i="9"/>
  <c r="J74" i="9"/>
  <c r="F74" i="9"/>
  <c r="B74" i="9"/>
  <c r="A74" i="9"/>
  <c r="N73" i="9"/>
  <c r="J73" i="9"/>
  <c r="F73" i="9"/>
  <c r="B73" i="9"/>
  <c r="A73" i="9"/>
  <c r="N72" i="9"/>
  <c r="J72" i="9"/>
  <c r="F72" i="9"/>
  <c r="B72" i="9"/>
  <c r="A72" i="9"/>
  <c r="N71" i="9"/>
  <c r="J71" i="9"/>
  <c r="F71" i="9"/>
  <c r="B71" i="9"/>
  <c r="A71" i="9"/>
  <c r="N70" i="9"/>
  <c r="J70" i="9"/>
  <c r="F70" i="9"/>
  <c r="B70" i="9"/>
  <c r="A70" i="9"/>
  <c r="N69" i="9"/>
  <c r="J69" i="9"/>
  <c r="F69" i="9"/>
  <c r="B69" i="9"/>
  <c r="A69" i="9"/>
  <c r="N68" i="9"/>
  <c r="J68" i="9"/>
  <c r="F68" i="9"/>
  <c r="B68" i="9"/>
  <c r="A68" i="9"/>
  <c r="N67" i="9"/>
  <c r="J67" i="9"/>
  <c r="F67" i="9"/>
  <c r="B67" i="9"/>
  <c r="A67" i="9"/>
  <c r="N66" i="9"/>
  <c r="J66" i="9"/>
  <c r="F66" i="9"/>
  <c r="B66" i="9"/>
  <c r="A66" i="9"/>
  <c r="N65" i="9"/>
  <c r="J65" i="9"/>
  <c r="F65" i="9"/>
  <c r="B65" i="9"/>
  <c r="A65" i="9"/>
  <c r="N64" i="9"/>
  <c r="J64" i="9"/>
  <c r="F64" i="9"/>
  <c r="B64" i="9"/>
  <c r="A64" i="9"/>
  <c r="N63" i="9"/>
  <c r="J63" i="9"/>
  <c r="F63" i="9"/>
  <c r="B63" i="9"/>
  <c r="A63" i="9"/>
  <c r="N62" i="9"/>
  <c r="J62" i="9"/>
  <c r="F62" i="9"/>
  <c r="B62" i="9"/>
  <c r="A62" i="9"/>
  <c r="N61" i="9"/>
  <c r="J61" i="9"/>
  <c r="F61" i="9"/>
  <c r="B61" i="9"/>
  <c r="A61" i="9"/>
  <c r="N60" i="9"/>
  <c r="J60" i="9"/>
  <c r="F60" i="9"/>
  <c r="B60" i="9"/>
  <c r="A60" i="9"/>
  <c r="N59" i="9"/>
  <c r="J59" i="9"/>
  <c r="F59" i="9"/>
  <c r="B59" i="9"/>
  <c r="A59" i="9"/>
  <c r="N58" i="9"/>
  <c r="J58" i="9"/>
  <c r="F58" i="9"/>
  <c r="B58" i="9"/>
  <c r="A58" i="9"/>
  <c r="N57" i="9"/>
  <c r="J57" i="9"/>
  <c r="F57" i="9"/>
  <c r="B57" i="9"/>
  <c r="A57" i="9"/>
  <c r="N56" i="9"/>
  <c r="J56" i="9"/>
  <c r="F56" i="9"/>
  <c r="B56" i="9"/>
  <c r="A56" i="9"/>
  <c r="N55" i="9"/>
  <c r="J55" i="9"/>
  <c r="F55" i="9"/>
  <c r="B55" i="9"/>
  <c r="A55" i="9"/>
  <c r="N54" i="9"/>
  <c r="J54" i="9"/>
  <c r="F54" i="9"/>
  <c r="B54" i="9"/>
  <c r="A54" i="9"/>
  <c r="N53" i="9"/>
  <c r="J53" i="9"/>
  <c r="F53" i="9"/>
  <c r="B53" i="9"/>
  <c r="A53" i="9"/>
  <c r="N52" i="9"/>
  <c r="J52" i="9"/>
  <c r="F52" i="9"/>
  <c r="B52" i="9"/>
  <c r="A52" i="9"/>
  <c r="N51" i="9"/>
  <c r="J51" i="9"/>
  <c r="F51" i="9"/>
  <c r="B51" i="9"/>
  <c r="A51" i="9"/>
  <c r="N50" i="9"/>
  <c r="J50" i="9"/>
  <c r="F50" i="9"/>
  <c r="B50" i="9"/>
  <c r="A50" i="9"/>
  <c r="N49" i="9"/>
  <c r="J49" i="9"/>
  <c r="F49" i="9"/>
  <c r="B49" i="9"/>
  <c r="A49" i="9"/>
  <c r="N48" i="9"/>
  <c r="J48" i="9"/>
  <c r="F48" i="9"/>
  <c r="B48" i="9"/>
  <c r="A48" i="9"/>
  <c r="N47" i="9"/>
  <c r="J47" i="9"/>
  <c r="F47" i="9"/>
  <c r="B47" i="9"/>
  <c r="A47" i="9"/>
  <c r="N46" i="9"/>
  <c r="J46" i="9"/>
  <c r="F46" i="9"/>
  <c r="B46" i="9"/>
  <c r="A46" i="9"/>
  <c r="N45" i="9"/>
  <c r="J45" i="9"/>
  <c r="F45" i="9"/>
  <c r="B45" i="9"/>
  <c r="A45" i="9"/>
  <c r="N44" i="9"/>
  <c r="J44" i="9"/>
  <c r="F44" i="9"/>
  <c r="B44" i="9"/>
  <c r="A44" i="9"/>
  <c r="N43" i="9"/>
  <c r="J43" i="9"/>
  <c r="F43" i="9"/>
  <c r="B43" i="9"/>
  <c r="A43" i="9"/>
  <c r="N42" i="9"/>
  <c r="J42" i="9"/>
  <c r="F42" i="9"/>
  <c r="B42" i="9"/>
  <c r="A42" i="9"/>
  <c r="N41" i="9"/>
  <c r="J41" i="9"/>
  <c r="F41" i="9"/>
  <c r="B41" i="9"/>
  <c r="A41" i="9"/>
  <c r="N40" i="9"/>
  <c r="J40" i="9"/>
  <c r="F40" i="9"/>
  <c r="B40" i="9"/>
  <c r="A40" i="9"/>
  <c r="N39" i="9"/>
  <c r="J39" i="9"/>
  <c r="F39" i="9"/>
  <c r="B39" i="9"/>
  <c r="A39" i="9"/>
  <c r="N38" i="9"/>
  <c r="J38" i="9"/>
  <c r="F38" i="9"/>
  <c r="B38" i="9"/>
  <c r="A38" i="9"/>
  <c r="N37" i="9"/>
  <c r="J37" i="9"/>
  <c r="F37" i="9"/>
  <c r="B37" i="9"/>
  <c r="A37" i="9"/>
  <c r="N36" i="9"/>
  <c r="J36" i="9"/>
  <c r="F36" i="9"/>
  <c r="B36" i="9"/>
  <c r="A36" i="9"/>
  <c r="N35" i="9"/>
  <c r="J35" i="9"/>
  <c r="F35" i="9"/>
  <c r="B35" i="9"/>
  <c r="A35" i="9"/>
  <c r="N34" i="9"/>
  <c r="J34" i="9"/>
  <c r="F34" i="9"/>
  <c r="B34" i="9"/>
  <c r="A34" i="9"/>
  <c r="N33" i="9"/>
  <c r="J33" i="9"/>
  <c r="F33" i="9"/>
  <c r="B33" i="9"/>
  <c r="A33" i="9"/>
  <c r="N32" i="9"/>
  <c r="J32" i="9"/>
  <c r="F32" i="9"/>
  <c r="B32" i="9"/>
  <c r="A32" i="9"/>
  <c r="N31" i="9"/>
  <c r="J31" i="9"/>
  <c r="F31" i="9"/>
  <c r="B31" i="9"/>
  <c r="A31" i="9"/>
  <c r="N30" i="9"/>
  <c r="J30" i="9"/>
  <c r="F30" i="9"/>
  <c r="B30" i="9"/>
  <c r="A30" i="9"/>
  <c r="N29" i="9"/>
  <c r="J29" i="9"/>
  <c r="F29" i="9"/>
  <c r="B29" i="9"/>
  <c r="A29" i="9"/>
  <c r="N28" i="9"/>
  <c r="J28" i="9"/>
  <c r="F28" i="9"/>
  <c r="B28" i="9"/>
  <c r="A28" i="9"/>
  <c r="N27" i="9"/>
  <c r="J27" i="9"/>
  <c r="F27" i="9"/>
  <c r="B27" i="9"/>
  <c r="A27" i="9"/>
  <c r="N26" i="9"/>
  <c r="J26" i="9"/>
  <c r="F26" i="9"/>
  <c r="B26" i="9"/>
  <c r="A26" i="9"/>
  <c r="N25" i="9"/>
  <c r="J25" i="9"/>
  <c r="F25" i="9"/>
  <c r="B25" i="9"/>
  <c r="A25" i="9"/>
  <c r="N24" i="9"/>
  <c r="J24" i="9"/>
  <c r="F24" i="9"/>
  <c r="B24" i="9"/>
  <c r="A24" i="9"/>
  <c r="N23" i="9"/>
  <c r="J23" i="9"/>
  <c r="F23" i="9"/>
  <c r="B23" i="9"/>
  <c r="A23" i="9"/>
  <c r="N22" i="9"/>
  <c r="J22" i="9"/>
  <c r="F22" i="9"/>
  <c r="B22" i="9"/>
  <c r="A22" i="9"/>
  <c r="N21" i="9"/>
  <c r="J21" i="9"/>
  <c r="F21" i="9"/>
  <c r="B21" i="9"/>
  <c r="A21" i="9"/>
  <c r="N20" i="9"/>
  <c r="J20" i="9"/>
  <c r="F20" i="9"/>
  <c r="B20" i="9"/>
  <c r="A20" i="9"/>
  <c r="N19" i="9"/>
  <c r="J19" i="9"/>
  <c r="F19" i="9"/>
  <c r="B19" i="9"/>
  <c r="A19" i="9"/>
  <c r="N18" i="9"/>
  <c r="J18" i="9"/>
  <c r="F18" i="9"/>
  <c r="B18" i="9"/>
  <c r="A18" i="9"/>
  <c r="N17" i="9"/>
  <c r="J17" i="9"/>
  <c r="F17" i="9"/>
  <c r="B17" i="9"/>
  <c r="A17" i="9"/>
  <c r="N16" i="9"/>
  <c r="J16" i="9"/>
  <c r="F16" i="9"/>
  <c r="B16" i="9"/>
  <c r="A16" i="9"/>
  <c r="N15" i="9"/>
  <c r="J15" i="9"/>
  <c r="F15" i="9"/>
  <c r="B15" i="9"/>
  <c r="A15" i="9"/>
  <c r="N14" i="9"/>
  <c r="J14" i="9"/>
  <c r="F14" i="9"/>
  <c r="B14" i="9"/>
  <c r="A14" i="9"/>
  <c r="N13" i="9"/>
  <c r="J13" i="9"/>
  <c r="F13" i="9"/>
  <c r="B13" i="9"/>
  <c r="A13" i="9"/>
  <c r="N12" i="9"/>
  <c r="J12" i="9"/>
  <c r="F12" i="9"/>
  <c r="B12" i="9"/>
  <c r="A12" i="9"/>
  <c r="N11" i="9"/>
  <c r="J11" i="9"/>
  <c r="F11" i="9"/>
  <c r="B11" i="9"/>
  <c r="A11" i="9"/>
  <c r="N10" i="9"/>
  <c r="J10" i="9"/>
  <c r="F10" i="9"/>
  <c r="B10" i="9"/>
  <c r="A10" i="9"/>
  <c r="N9" i="9"/>
  <c r="J9" i="9"/>
  <c r="F9" i="9"/>
  <c r="B9" i="9"/>
  <c r="A9" i="9"/>
  <c r="N8" i="9"/>
  <c r="J8" i="9"/>
  <c r="F8" i="9"/>
  <c r="B8" i="9"/>
  <c r="A8" i="9"/>
  <c r="N7" i="9"/>
  <c r="J7" i="9"/>
  <c r="F7" i="9"/>
  <c r="B7" i="9"/>
  <c r="A7" i="9"/>
  <c r="N6" i="9"/>
  <c r="J6" i="9"/>
  <c r="F6" i="9"/>
  <c r="B6" i="9"/>
  <c r="A6" i="9"/>
  <c r="N5" i="9"/>
  <c r="J5" i="9"/>
  <c r="F5" i="9"/>
  <c r="B5" i="9"/>
  <c r="A5" i="9"/>
  <c r="N4" i="9"/>
  <c r="J4" i="9"/>
  <c r="F4" i="9"/>
  <c r="B4" i="9"/>
  <c r="A4" i="9"/>
  <c r="N3" i="9"/>
  <c r="J3" i="9"/>
  <c r="F3" i="9"/>
  <c r="B3" i="9"/>
  <c r="A3" i="9"/>
  <c r="N2" i="9"/>
  <c r="J2" i="9"/>
  <c r="F2" i="9"/>
  <c r="B2" i="9"/>
  <c r="A2" i="9"/>
  <c r="AV12" i="7"/>
  <c r="AU12" i="7"/>
  <c r="AT12"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BE12" i="6"/>
  <c r="BD12" i="6"/>
  <c r="BC12" i="6"/>
  <c r="BB12" i="6"/>
  <c r="BA12" i="6"/>
  <c r="AZ12" i="6"/>
  <c r="AY12" i="6"/>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BE12" i="5"/>
  <c r="BD12" i="5"/>
  <c r="BC12" i="5"/>
  <c r="BB12" i="5"/>
  <c r="BA12" i="5"/>
  <c r="AZ12" i="5"/>
  <c r="AY12"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D291" i="4"/>
  <c r="L11" i="4"/>
  <c r="K11" i="4"/>
  <c r="J11" i="4"/>
  <c r="I11" i="4"/>
  <c r="H11" i="4"/>
  <c r="G11" i="4"/>
  <c r="F11" i="4"/>
  <c r="E11" i="4"/>
  <c r="D11" i="4"/>
  <c r="J229" i="9" l="1"/>
  <c r="B229" i="9"/>
  <c r="N229" i="9"/>
  <c r="F229" i="9"/>
  <c r="N231" i="9"/>
  <c r="F231" i="9"/>
  <c r="J231" i="9"/>
  <c r="B231" i="9"/>
  <c r="J237" i="9"/>
  <c r="B237" i="9"/>
  <c r="N237" i="9"/>
  <c r="F237" i="9"/>
  <c r="N235" i="9"/>
  <c r="F235" i="9"/>
  <c r="J235" i="9"/>
  <c r="B235" i="9"/>
  <c r="J233" i="9"/>
  <c r="B233" i="9"/>
  <c r="N233" i="9"/>
  <c r="F233" i="9"/>
  <c r="G237" i="9" s="1"/>
  <c r="K233" i="9" l="1"/>
  <c r="K43" i="9"/>
  <c r="O87" i="9"/>
  <c r="U98" i="7" s="1"/>
  <c r="E98" i="7"/>
  <c r="I98" i="7"/>
  <c r="M98" i="7"/>
  <c r="V98" i="7"/>
  <c r="Z98" i="7"/>
  <c r="AD98" i="7"/>
  <c r="AL98" i="7"/>
  <c r="AP98" i="7"/>
  <c r="AT98" i="7"/>
  <c r="J98" i="7"/>
  <c r="N98" i="7"/>
  <c r="R98" i="7"/>
  <c r="AA98" i="7"/>
  <c r="AE98" i="7"/>
  <c r="AI98" i="7"/>
  <c r="AQ98" i="7"/>
  <c r="AU98" i="7"/>
  <c r="G98" i="7"/>
  <c r="X98" i="7"/>
  <c r="AF98" i="7"/>
  <c r="AN98" i="7"/>
  <c r="H98" i="7"/>
  <c r="P98" i="7"/>
  <c r="Y98" i="7"/>
  <c r="AO98" i="7"/>
  <c r="S98" i="7"/>
  <c r="AJ98" i="7"/>
  <c r="D98" i="7"/>
  <c r="T98" i="7"/>
  <c r="AK98" i="7"/>
  <c r="AR98" i="7"/>
  <c r="AC98" i="7"/>
  <c r="AS98" i="7"/>
  <c r="K139" i="9"/>
  <c r="K246" i="9"/>
  <c r="K213" i="9"/>
  <c r="K11" i="9"/>
  <c r="A22" i="6" s="1"/>
  <c r="O260" i="9"/>
  <c r="O169" i="9"/>
  <c r="A180" i="7" s="1"/>
  <c r="O69" i="9"/>
  <c r="O244" i="9"/>
  <c r="O238" i="9"/>
  <c r="O133" i="9"/>
  <c r="B144" i="7" s="1"/>
  <c r="C144" i="7" s="1"/>
  <c r="O38" i="9"/>
  <c r="O218" i="9"/>
  <c r="O53" i="9"/>
  <c r="O55" i="9"/>
  <c r="B66" i="7" s="1"/>
  <c r="C66" i="7" s="1"/>
  <c r="O163" i="9"/>
  <c r="O276" i="9"/>
  <c r="O270" i="9"/>
  <c r="O201" i="9"/>
  <c r="O85" i="9"/>
  <c r="O21" i="9"/>
  <c r="O209" i="9"/>
  <c r="O241" i="9"/>
  <c r="O117" i="9"/>
  <c r="O9" i="9"/>
  <c r="O228" i="9"/>
  <c r="O145" i="9"/>
  <c r="B156" i="7" s="1"/>
  <c r="C156" i="7" s="1"/>
  <c r="O101" i="9"/>
  <c r="O37" i="9"/>
  <c r="O23" i="9"/>
  <c r="O256" i="9"/>
  <c r="O224" i="9"/>
  <c r="O230" i="9"/>
  <c r="O159" i="9"/>
  <c r="O161" i="9"/>
  <c r="B172" i="7" s="1"/>
  <c r="C172" i="7" s="1"/>
  <c r="O129" i="9"/>
  <c r="O97" i="9"/>
  <c r="O65" i="9"/>
  <c r="O33" i="9"/>
  <c r="A44" i="7" s="1"/>
  <c r="O5" i="9"/>
  <c r="O79" i="9"/>
  <c r="O15" i="9"/>
  <c r="A26" i="7" s="1"/>
  <c r="O280" i="9"/>
  <c r="O264" i="9"/>
  <c r="O248" i="9"/>
  <c r="O232" i="9"/>
  <c r="O278" i="9"/>
  <c r="O246" i="9"/>
  <c r="O212" i="9"/>
  <c r="O167" i="9"/>
  <c r="O151" i="9"/>
  <c r="O177" i="9"/>
  <c r="O137" i="9"/>
  <c r="O121" i="9"/>
  <c r="O105" i="9"/>
  <c r="A116" i="7" s="1"/>
  <c r="O89" i="9"/>
  <c r="O73" i="9"/>
  <c r="O57" i="9"/>
  <c r="O41" i="9"/>
  <c r="A52" i="7" s="1"/>
  <c r="O25" i="9"/>
  <c r="O95" i="9"/>
  <c r="O63" i="9"/>
  <c r="O31" i="9"/>
  <c r="B42" i="7" s="1"/>
  <c r="C42" i="7" s="1"/>
  <c r="O272" i="9"/>
  <c r="O240" i="9"/>
  <c r="O262" i="9"/>
  <c r="O210" i="9"/>
  <c r="O193" i="9"/>
  <c r="O141" i="9"/>
  <c r="O113" i="9"/>
  <c r="O81" i="9"/>
  <c r="A92" i="7" s="1"/>
  <c r="O49" i="9"/>
  <c r="O17" i="9"/>
  <c r="O172" i="9"/>
  <c r="O47" i="9"/>
  <c r="O268" i="9"/>
  <c r="O252" i="9"/>
  <c r="O236" i="9"/>
  <c r="O220" i="9"/>
  <c r="O254" i="9"/>
  <c r="O222" i="9"/>
  <c r="O171" i="9"/>
  <c r="O155" i="9"/>
  <c r="A166" i="7" s="1"/>
  <c r="O185" i="9"/>
  <c r="O153" i="9"/>
  <c r="O125" i="9"/>
  <c r="O109" i="9"/>
  <c r="B120" i="7" s="1"/>
  <c r="C120" i="7" s="1"/>
  <c r="O93" i="9"/>
  <c r="O77" i="9"/>
  <c r="O61" i="9"/>
  <c r="O45" i="9"/>
  <c r="B56" i="7" s="1"/>
  <c r="C56" i="7" s="1"/>
  <c r="O29" i="9"/>
  <c r="O13" i="9"/>
  <c r="O235" i="9"/>
  <c r="O103" i="9"/>
  <c r="A114" i="7" s="1"/>
  <c r="O71" i="9"/>
  <c r="O39" i="9"/>
  <c r="O7" i="9"/>
  <c r="K175" i="9"/>
  <c r="K107" i="9"/>
  <c r="K75" i="9"/>
  <c r="K240" i="9"/>
  <c r="K153" i="9"/>
  <c r="K232" i="9"/>
  <c r="K161" i="9"/>
  <c r="K193" i="9"/>
  <c r="K270" i="9"/>
  <c r="K151" i="9"/>
  <c r="K115" i="9"/>
  <c r="K83" i="9"/>
  <c r="K51" i="9"/>
  <c r="K19" i="9"/>
  <c r="B30" i="6" s="1"/>
  <c r="C30" i="6" s="1"/>
  <c r="K159" i="9"/>
  <c r="K272" i="9"/>
  <c r="K169" i="9"/>
  <c r="K201" i="9"/>
  <c r="K278" i="9"/>
  <c r="K123" i="9"/>
  <c r="K91" i="9"/>
  <c r="K59" i="9"/>
  <c r="K27" i="9"/>
  <c r="K264" i="9"/>
  <c r="K216" i="9"/>
  <c r="K238" i="9"/>
  <c r="K183" i="9"/>
  <c r="K131" i="9"/>
  <c r="K99" i="9"/>
  <c r="K67" i="9"/>
  <c r="K35" i="9"/>
  <c r="K7" i="9"/>
  <c r="G175" i="9"/>
  <c r="G185" i="9"/>
  <c r="G219" i="9"/>
  <c r="BA228" i="5" s="1"/>
  <c r="G153" i="9"/>
  <c r="G203" i="9"/>
  <c r="G173" i="9"/>
  <c r="G201" i="9"/>
  <c r="G169" i="9"/>
  <c r="G187" i="9"/>
  <c r="G180" i="9"/>
  <c r="B191" i="5" s="1"/>
  <c r="C191" i="5" s="1"/>
  <c r="G205" i="9"/>
  <c r="A216" i="5" s="1"/>
  <c r="G191" i="9"/>
  <c r="G189" i="9"/>
  <c r="G157" i="9"/>
  <c r="A168" i="5" s="1"/>
  <c r="G193" i="9"/>
  <c r="G177" i="9"/>
  <c r="G161" i="9"/>
  <c r="G195" i="9"/>
  <c r="G179" i="9"/>
  <c r="G209" i="9"/>
  <c r="G147" i="9"/>
  <c r="G190" i="9"/>
  <c r="G10" i="9"/>
  <c r="G214" i="9"/>
  <c r="AK223" i="5" s="1"/>
  <c r="G197" i="9"/>
  <c r="G181" i="9"/>
  <c r="B192" i="5" s="1"/>
  <c r="C192" i="5" s="1"/>
  <c r="G165" i="9"/>
  <c r="G199" i="9"/>
  <c r="G183" i="9"/>
  <c r="G217" i="9"/>
  <c r="Q226" i="5" s="1"/>
  <c r="G213" i="9"/>
  <c r="AC222" i="5" s="1"/>
  <c r="G196" i="9"/>
  <c r="C272" i="9"/>
  <c r="G281" i="4" s="1"/>
  <c r="C278" i="9"/>
  <c r="I287" i="4" s="1"/>
  <c r="C133" i="9"/>
  <c r="E143" i="4" s="1"/>
  <c r="C69" i="9"/>
  <c r="E79" i="4" s="1"/>
  <c r="C185" i="9"/>
  <c r="K195" i="4" s="1"/>
  <c r="C224" i="9"/>
  <c r="G233" i="4" s="1"/>
  <c r="C214" i="9"/>
  <c r="E223" i="4" s="1"/>
  <c r="C5" i="9"/>
  <c r="E15" i="4" s="1"/>
  <c r="C268" i="9"/>
  <c r="G277" i="4" s="1"/>
  <c r="C117" i="9"/>
  <c r="K127" i="4" s="1"/>
  <c r="C53" i="9"/>
  <c r="E63" i="4" s="1"/>
  <c r="C246" i="9"/>
  <c r="K255" i="4" s="1"/>
  <c r="C254" i="9"/>
  <c r="I263" i="4" s="1"/>
  <c r="C256" i="9"/>
  <c r="B265" i="4" s="1"/>
  <c r="C101" i="9"/>
  <c r="I111" i="4" s="1"/>
  <c r="C37" i="9"/>
  <c r="L47" i="4" s="1"/>
  <c r="C240" i="9"/>
  <c r="G249" i="4" s="1"/>
  <c r="C212" i="9"/>
  <c r="B221" i="4" s="1"/>
  <c r="C85" i="9"/>
  <c r="G95" i="4" s="1"/>
  <c r="C21" i="9"/>
  <c r="I31" i="4" s="1"/>
  <c r="C252" i="9"/>
  <c r="I261" i="4" s="1"/>
  <c r="C220" i="9"/>
  <c r="I229" i="4" s="1"/>
  <c r="C129" i="9"/>
  <c r="F139" i="4" s="1"/>
  <c r="C97" i="9"/>
  <c r="B107" i="4" s="1"/>
  <c r="C65" i="9"/>
  <c r="E75" i="4" s="1"/>
  <c r="C33" i="9"/>
  <c r="I43" i="4" s="1"/>
  <c r="C222" i="9"/>
  <c r="L231" i="4" s="1"/>
  <c r="C124" i="9"/>
  <c r="A134" i="4" s="1"/>
  <c r="C134" i="4" s="1"/>
  <c r="C276" i="9"/>
  <c r="K285" i="4" s="1"/>
  <c r="C260" i="9"/>
  <c r="B269" i="4" s="1"/>
  <c r="C244" i="9"/>
  <c r="B253" i="4" s="1"/>
  <c r="C228" i="9"/>
  <c r="E237" i="4" s="1"/>
  <c r="C137" i="9"/>
  <c r="E147" i="4" s="1"/>
  <c r="C121" i="9"/>
  <c r="E131" i="4" s="1"/>
  <c r="C105" i="9"/>
  <c r="C89" i="9"/>
  <c r="E99" i="4" s="1"/>
  <c r="C73" i="9"/>
  <c r="I83" i="4" s="1"/>
  <c r="C57" i="9"/>
  <c r="E67" i="4" s="1"/>
  <c r="C41" i="9"/>
  <c r="D51" i="4" s="1"/>
  <c r="C25" i="9"/>
  <c r="A35" i="4" s="1"/>
  <c r="C35" i="4" s="1"/>
  <c r="C9" i="9"/>
  <c r="E19" i="4" s="1"/>
  <c r="C177" i="9"/>
  <c r="I187" i="4" s="1"/>
  <c r="C151" i="9"/>
  <c r="K161" i="4" s="1"/>
  <c r="C238" i="9"/>
  <c r="K247" i="4" s="1"/>
  <c r="C270" i="9"/>
  <c r="E279" i="4" s="1"/>
  <c r="C188" i="9"/>
  <c r="L198" i="4" s="1"/>
  <c r="C247" i="9"/>
  <c r="L256" i="4" s="1"/>
  <c r="C236" i="9"/>
  <c r="H245" i="4" s="1"/>
  <c r="C145" i="9"/>
  <c r="I155" i="4" s="1"/>
  <c r="C113" i="9"/>
  <c r="K123" i="4" s="1"/>
  <c r="C81" i="9"/>
  <c r="D91" i="4" s="1"/>
  <c r="C49" i="9"/>
  <c r="H59" i="4" s="1"/>
  <c r="C17" i="9"/>
  <c r="I27" i="4" s="1"/>
  <c r="C193" i="9"/>
  <c r="E203" i="4" s="1"/>
  <c r="C280" i="9"/>
  <c r="I289" i="4" s="1"/>
  <c r="C264" i="9"/>
  <c r="I273" i="4" s="1"/>
  <c r="C248" i="9"/>
  <c r="I257" i="4" s="1"/>
  <c r="C232" i="9"/>
  <c r="I241" i="4" s="1"/>
  <c r="C141" i="9"/>
  <c r="G151" i="4" s="1"/>
  <c r="C125" i="9"/>
  <c r="I135" i="4" s="1"/>
  <c r="C109" i="9"/>
  <c r="E119" i="4" s="1"/>
  <c r="C93" i="9"/>
  <c r="G103" i="4" s="1"/>
  <c r="C77" i="9"/>
  <c r="J87" i="4" s="1"/>
  <c r="C61" i="9"/>
  <c r="J71" i="4" s="1"/>
  <c r="C45" i="9"/>
  <c r="I55" i="4" s="1"/>
  <c r="C29" i="9"/>
  <c r="G39" i="4" s="1"/>
  <c r="C13" i="9"/>
  <c r="G23" i="4" s="1"/>
  <c r="C201" i="9"/>
  <c r="K211" i="4" s="1"/>
  <c r="C230" i="9"/>
  <c r="G239" i="4" s="1"/>
  <c r="C262" i="9"/>
  <c r="I271" i="4" s="1"/>
  <c r="C209" i="9"/>
  <c r="A219" i="4" s="1"/>
  <c r="K256" i="9"/>
  <c r="K177" i="9"/>
  <c r="K254" i="9"/>
  <c r="K199" i="9"/>
  <c r="K167" i="9"/>
  <c r="K143" i="9"/>
  <c r="K135" i="9"/>
  <c r="K127" i="9"/>
  <c r="K119" i="9"/>
  <c r="K111" i="9"/>
  <c r="K103" i="9"/>
  <c r="K95" i="9"/>
  <c r="K87" i="9"/>
  <c r="K79" i="9"/>
  <c r="K71" i="9"/>
  <c r="K63" i="9"/>
  <c r="K55" i="9"/>
  <c r="K47" i="9"/>
  <c r="K39" i="9"/>
  <c r="A50" i="6" s="1"/>
  <c r="K31" i="9"/>
  <c r="K23" i="9"/>
  <c r="K15" i="9"/>
  <c r="K224" i="9"/>
  <c r="K222" i="9"/>
  <c r="K280" i="9"/>
  <c r="K248" i="9"/>
  <c r="K208" i="9"/>
  <c r="K165" i="9"/>
  <c r="K157" i="9"/>
  <c r="K149" i="9"/>
  <c r="K185" i="9"/>
  <c r="K230" i="9"/>
  <c r="K262" i="9"/>
  <c r="K191" i="9"/>
  <c r="K263" i="9"/>
  <c r="K190" i="9"/>
  <c r="BC246" i="5"/>
  <c r="AY246" i="5"/>
  <c r="AU246" i="5"/>
  <c r="AQ246" i="5"/>
  <c r="AM246" i="5"/>
  <c r="AI246" i="5"/>
  <c r="AE246" i="5"/>
  <c r="AA246" i="5"/>
  <c r="W246" i="5"/>
  <c r="S246" i="5"/>
  <c r="O246" i="5"/>
  <c r="K246" i="5"/>
  <c r="G246" i="5"/>
  <c r="B246" i="5"/>
  <c r="BE246" i="5"/>
  <c r="AZ246" i="5"/>
  <c r="AT246" i="5"/>
  <c r="AO246" i="5"/>
  <c r="AJ246" i="5"/>
  <c r="AD246" i="5"/>
  <c r="Y246" i="5"/>
  <c r="T246" i="5"/>
  <c r="N246" i="5"/>
  <c r="I246" i="5"/>
  <c r="D246" i="5"/>
  <c r="BB246" i="5"/>
  <c r="AW246" i="5"/>
  <c r="AR246" i="5"/>
  <c r="AL246" i="5"/>
  <c r="AG246" i="5"/>
  <c r="AB246" i="5"/>
  <c r="V246" i="5"/>
  <c r="Q246" i="5"/>
  <c r="L246" i="5"/>
  <c r="F246" i="5"/>
  <c r="AX246" i="5"/>
  <c r="AN246" i="5"/>
  <c r="AC246" i="5"/>
  <c r="R246" i="5"/>
  <c r="H246" i="5"/>
  <c r="BD246" i="5"/>
  <c r="AS246" i="5"/>
  <c r="AH246" i="5"/>
  <c r="X246" i="5"/>
  <c r="M246" i="5"/>
  <c r="A246" i="5"/>
  <c r="AP246" i="5"/>
  <c r="U246" i="5"/>
  <c r="AK246" i="5"/>
  <c r="P246" i="5"/>
  <c r="BA246" i="5"/>
  <c r="AF246" i="5"/>
  <c r="J246" i="5"/>
  <c r="AV246" i="5"/>
  <c r="Z246" i="5"/>
  <c r="E246" i="5"/>
  <c r="J229" i="4"/>
  <c r="B180" i="5"/>
  <c r="C180" i="5" s="1"/>
  <c r="A164" i="5"/>
  <c r="B164" i="5"/>
  <c r="C164" i="5" s="1"/>
  <c r="B214" i="5"/>
  <c r="C214" i="5" s="1"/>
  <c r="A214" i="5"/>
  <c r="B198" i="5"/>
  <c r="C198" i="5" s="1"/>
  <c r="A174" i="7"/>
  <c r="U226" i="5"/>
  <c r="L203" i="4"/>
  <c r="AS222" i="5"/>
  <c r="AI222" i="5"/>
  <c r="A38" i="6"/>
  <c r="A26" i="6"/>
  <c r="G227" i="9"/>
  <c r="G204" i="9"/>
  <c r="G188" i="9"/>
  <c r="G281" i="9"/>
  <c r="G265" i="9"/>
  <c r="G249" i="9"/>
  <c r="C235" i="9"/>
  <c r="G140" i="9"/>
  <c r="G124" i="9"/>
  <c r="G164" i="9"/>
  <c r="G148" i="9"/>
  <c r="C273" i="9"/>
  <c r="C257" i="9"/>
  <c r="C241" i="9"/>
  <c r="C237" i="9"/>
  <c r="C227" i="9"/>
  <c r="C207" i="9"/>
  <c r="C196" i="9"/>
  <c r="C180" i="9"/>
  <c r="O144" i="9"/>
  <c r="C138" i="9"/>
  <c r="K134" i="9"/>
  <c r="O128" i="9"/>
  <c r="C122" i="9"/>
  <c r="K118" i="9"/>
  <c r="O112" i="9"/>
  <c r="G102" i="9"/>
  <c r="G86" i="9"/>
  <c r="G70" i="9"/>
  <c r="G54" i="9"/>
  <c r="G38" i="9"/>
  <c r="G22" i="9"/>
  <c r="G6" i="9"/>
  <c r="K279" i="9"/>
  <c r="G263" i="9"/>
  <c r="O257" i="9"/>
  <c r="K247" i="9"/>
  <c r="G229" i="9"/>
  <c r="O223" i="9"/>
  <c r="G202" i="9"/>
  <c r="O196" i="9"/>
  <c r="K186" i="9"/>
  <c r="G142" i="9"/>
  <c r="K125" i="9"/>
  <c r="K105" i="9"/>
  <c r="K89" i="9"/>
  <c r="K73" i="9"/>
  <c r="K57" i="9"/>
  <c r="K41" i="9"/>
  <c r="K25" i="9"/>
  <c r="K9" i="9"/>
  <c r="G275" i="9"/>
  <c r="O269" i="9"/>
  <c r="K259" i="9"/>
  <c r="G243" i="9"/>
  <c r="G225" i="9"/>
  <c r="O219" i="9"/>
  <c r="K215" i="9"/>
  <c r="K198" i="9"/>
  <c r="G182" i="9"/>
  <c r="O176" i="9"/>
  <c r="O131" i="9"/>
  <c r="G114" i="9"/>
  <c r="K112" i="9"/>
  <c r="K128" i="9"/>
  <c r="K144" i="9"/>
  <c r="G212" i="9"/>
  <c r="C221" i="9"/>
  <c r="C206" i="9"/>
  <c r="O178" i="9"/>
  <c r="O174" i="9"/>
  <c r="O168" i="9"/>
  <c r="K158" i="9"/>
  <c r="G100" i="9"/>
  <c r="O84" i="9"/>
  <c r="O78" i="9"/>
  <c r="K68" i="9"/>
  <c r="C52" i="9"/>
  <c r="G36" i="9"/>
  <c r="O20" i="9"/>
  <c r="O14" i="9"/>
  <c r="K4" i="9"/>
  <c r="C271" i="9"/>
  <c r="C267" i="9"/>
  <c r="G239" i="9"/>
  <c r="O170" i="9"/>
  <c r="O164" i="9"/>
  <c r="K154" i="9"/>
  <c r="O123" i="9"/>
  <c r="C96" i="9"/>
  <c r="G80" i="9"/>
  <c r="O64" i="9"/>
  <c r="O58" i="9"/>
  <c r="K48" i="9"/>
  <c r="C32" i="9"/>
  <c r="G16" i="9"/>
  <c r="C217" i="9"/>
  <c r="O227" i="9"/>
  <c r="G166" i="9"/>
  <c r="G162" i="9"/>
  <c r="O156" i="9"/>
  <c r="K42" i="9"/>
  <c r="K106" i="9"/>
  <c r="K261" i="9"/>
  <c r="K62" i="9"/>
  <c r="K168" i="9"/>
  <c r="O54" i="9"/>
  <c r="C255" i="9"/>
  <c r="C251" i="9"/>
  <c r="O184" i="9"/>
  <c r="G92" i="9"/>
  <c r="G88" i="9"/>
  <c r="O82" i="9"/>
  <c r="K60" i="9"/>
  <c r="K56" i="9"/>
  <c r="G28" i="9"/>
  <c r="G24" i="9"/>
  <c r="O18" i="9"/>
  <c r="K150" i="9"/>
  <c r="O6" i="9"/>
  <c r="O118" i="9"/>
  <c r="O122" i="9"/>
  <c r="O231" i="9"/>
  <c r="K2" i="9"/>
  <c r="C76" i="9"/>
  <c r="C72" i="9"/>
  <c r="G12" i="9"/>
  <c r="G8" i="9"/>
  <c r="C116" i="9"/>
  <c r="C10" i="9"/>
  <c r="C26" i="9"/>
  <c r="C42" i="9"/>
  <c r="C58" i="9"/>
  <c r="C74" i="9"/>
  <c r="C90" i="9"/>
  <c r="C106" i="9"/>
  <c r="C148" i="9"/>
  <c r="C164" i="9"/>
  <c r="C140" i="9"/>
  <c r="G118" i="9"/>
  <c r="K217" i="9"/>
  <c r="G108" i="9"/>
  <c r="G104" i="9"/>
  <c r="O44" i="9"/>
  <c r="O40" i="9"/>
  <c r="O34" i="9"/>
  <c r="C194" i="9"/>
  <c r="C190" i="9"/>
  <c r="G274" i="9"/>
  <c r="G266" i="9"/>
  <c r="G258" i="9"/>
  <c r="G250" i="9"/>
  <c r="G242" i="9"/>
  <c r="G234" i="9"/>
  <c r="G226" i="9"/>
  <c r="G218" i="9"/>
  <c r="G280" i="9"/>
  <c r="G272" i="9"/>
  <c r="G264" i="9"/>
  <c r="G256" i="9"/>
  <c r="G248" i="9"/>
  <c r="G240" i="9"/>
  <c r="G232" i="9"/>
  <c r="G224" i="9"/>
  <c r="O274" i="9"/>
  <c r="O258" i="9"/>
  <c r="O242" i="9"/>
  <c r="O226" i="9"/>
  <c r="O208" i="9"/>
  <c r="C199" i="9"/>
  <c r="C191" i="9"/>
  <c r="C183" i="9"/>
  <c r="C175" i="9"/>
  <c r="C167" i="9"/>
  <c r="C159" i="9"/>
  <c r="G149" i="9"/>
  <c r="K268" i="9"/>
  <c r="K252" i="9"/>
  <c r="K236" i="9"/>
  <c r="K220" i="9"/>
  <c r="O214" i="9"/>
  <c r="C208" i="9"/>
  <c r="O199" i="9"/>
  <c r="O191" i="9"/>
  <c r="O183" i="9"/>
  <c r="O175" i="9"/>
  <c r="G171" i="9"/>
  <c r="G167" i="9"/>
  <c r="G163" i="9"/>
  <c r="G159" i="9"/>
  <c r="G155" i="9"/>
  <c r="G151" i="9"/>
  <c r="C213" i="9"/>
  <c r="O197" i="9"/>
  <c r="O181" i="9"/>
  <c r="O165" i="9"/>
  <c r="O149" i="9"/>
  <c r="G143" i="9"/>
  <c r="G135" i="9"/>
  <c r="G127" i="9"/>
  <c r="G119" i="9"/>
  <c r="G111" i="9"/>
  <c r="G103" i="9"/>
  <c r="G95" i="9"/>
  <c r="G87" i="9"/>
  <c r="G79" i="9"/>
  <c r="G71" i="9"/>
  <c r="G63" i="9"/>
  <c r="G55" i="9"/>
  <c r="G47" i="9"/>
  <c r="G39" i="9"/>
  <c r="G31" i="9"/>
  <c r="G23" i="9"/>
  <c r="G15" i="9"/>
  <c r="G7" i="9"/>
  <c r="K181" i="9"/>
  <c r="K197" i="9"/>
  <c r="K226" i="9"/>
  <c r="K242" i="9"/>
  <c r="K258" i="9"/>
  <c r="K274" i="9"/>
  <c r="C181" i="9"/>
  <c r="C197" i="9"/>
  <c r="C210" i="9"/>
  <c r="C226" i="9"/>
  <c r="C242" i="9"/>
  <c r="C258" i="9"/>
  <c r="C274" i="9"/>
  <c r="K209" i="9"/>
  <c r="K195" i="9"/>
  <c r="K179" i="9"/>
  <c r="K163" i="9"/>
  <c r="C147" i="9"/>
  <c r="C143" i="9"/>
  <c r="C139" i="9"/>
  <c r="C135" i="9"/>
  <c r="C131" i="9"/>
  <c r="C127" i="9"/>
  <c r="C123" i="9"/>
  <c r="C119" i="9"/>
  <c r="C115" i="9"/>
  <c r="C111" i="9"/>
  <c r="C107" i="9"/>
  <c r="C103" i="9"/>
  <c r="C99" i="9"/>
  <c r="C95" i="9"/>
  <c r="C91" i="9"/>
  <c r="C87" i="9"/>
  <c r="C83" i="9"/>
  <c r="C79" i="9"/>
  <c r="C75" i="9"/>
  <c r="C71" i="9"/>
  <c r="C67" i="9"/>
  <c r="C63" i="9"/>
  <c r="C59" i="9"/>
  <c r="C55" i="9"/>
  <c r="C51" i="9"/>
  <c r="C47" i="9"/>
  <c r="C43" i="9"/>
  <c r="C39" i="9"/>
  <c r="C35" i="9"/>
  <c r="C31" i="9"/>
  <c r="C27" i="9"/>
  <c r="C23" i="9"/>
  <c r="C19" i="9"/>
  <c r="C15" i="9"/>
  <c r="C11" i="9"/>
  <c r="C7" i="9"/>
  <c r="G233" i="9"/>
  <c r="G223" i="9"/>
  <c r="G200" i="9"/>
  <c r="G184" i="9"/>
  <c r="G277" i="9"/>
  <c r="G261" i="9"/>
  <c r="G245" i="9"/>
  <c r="K235" i="9"/>
  <c r="G136" i="9"/>
  <c r="G120" i="9"/>
  <c r="G172" i="9"/>
  <c r="G160" i="9"/>
  <c r="O107" i="9"/>
  <c r="O91" i="9"/>
  <c r="O75" i="9"/>
  <c r="O59" i="9"/>
  <c r="O43" i="9"/>
  <c r="O27" i="9"/>
  <c r="O11" i="9"/>
  <c r="C269" i="9"/>
  <c r="C253" i="9"/>
  <c r="O237" i="9"/>
  <c r="G231" i="9"/>
  <c r="C223" i="9"/>
  <c r="K207" i="9"/>
  <c r="C192" i="9"/>
  <c r="C176" i="9"/>
  <c r="C142" i="9"/>
  <c r="K138" i="9"/>
  <c r="O132" i="9"/>
  <c r="C126" i="9"/>
  <c r="K122" i="9"/>
  <c r="O116" i="9"/>
  <c r="C110" i="9"/>
  <c r="G98" i="9"/>
  <c r="G82" i="9"/>
  <c r="G66" i="9"/>
  <c r="G50" i="9"/>
  <c r="G34" i="9"/>
  <c r="G18" i="9"/>
  <c r="O279" i="9"/>
  <c r="K273" i="9"/>
  <c r="C263" i="9"/>
  <c r="O247" i="9"/>
  <c r="K241" i="9"/>
  <c r="K229" i="9"/>
  <c r="K210" i="9"/>
  <c r="C202" i="9"/>
  <c r="O186" i="9"/>
  <c r="K180" i="9"/>
  <c r="K141" i="9"/>
  <c r="O111" i="9"/>
  <c r="K101" i="9"/>
  <c r="K85" i="9"/>
  <c r="K69" i="9"/>
  <c r="K53" i="9"/>
  <c r="K37" i="9"/>
  <c r="K21" i="9"/>
  <c r="K5" i="9"/>
  <c r="C275" i="9"/>
  <c r="O259" i="9"/>
  <c r="K253" i="9"/>
  <c r="C243" i="9"/>
  <c r="C225" i="9"/>
  <c r="O215" i="9"/>
  <c r="O198" i="9"/>
  <c r="K192" i="9"/>
  <c r="C182" i="9"/>
  <c r="K147" i="9"/>
  <c r="G130" i="9"/>
  <c r="K113" i="9"/>
  <c r="K116" i="9"/>
  <c r="K132" i="9"/>
  <c r="K211" i="9"/>
  <c r="O265" i="9"/>
  <c r="K221" i="9"/>
  <c r="K206" i="9"/>
  <c r="G178" i="9"/>
  <c r="G174" i="9"/>
  <c r="O158" i="9"/>
  <c r="O152" i="9"/>
  <c r="C100" i="9"/>
  <c r="G84" i="9"/>
  <c r="O68" i="9"/>
  <c r="O62" i="9"/>
  <c r="K52" i="9"/>
  <c r="C36" i="9"/>
  <c r="G20" i="9"/>
  <c r="O4" i="9"/>
  <c r="C281" i="9"/>
  <c r="K271" i="9"/>
  <c r="K267" i="9"/>
  <c r="C239" i="9"/>
  <c r="G170" i="9"/>
  <c r="O154" i="9"/>
  <c r="O148" i="9"/>
  <c r="O106" i="9"/>
  <c r="K96" i="9"/>
  <c r="C80" i="9"/>
  <c r="G64" i="9"/>
  <c r="O48" i="9"/>
  <c r="O42" i="9"/>
  <c r="K32" i="9"/>
  <c r="C16" i="9"/>
  <c r="K249" i="9"/>
  <c r="K204" i="9"/>
  <c r="C166" i="9"/>
  <c r="C162" i="9"/>
  <c r="K117" i="9"/>
  <c r="K58" i="9"/>
  <c r="K148" i="9"/>
  <c r="K14" i="9"/>
  <c r="K78" i="9"/>
  <c r="K200" i="9"/>
  <c r="O22" i="9"/>
  <c r="K255" i="9"/>
  <c r="K251" i="9"/>
  <c r="K137" i="9"/>
  <c r="C92" i="9"/>
  <c r="C88" i="9"/>
  <c r="O60" i="9"/>
  <c r="O56" i="9"/>
  <c r="K50" i="9"/>
  <c r="C28" i="9"/>
  <c r="C24" i="9"/>
  <c r="O150" i="9"/>
  <c r="O146" i="9"/>
  <c r="O134" i="9"/>
  <c r="O110" i="9"/>
  <c r="O138" i="9"/>
  <c r="O2" i="9"/>
  <c r="K245" i="9"/>
  <c r="K76" i="9"/>
  <c r="K72" i="9"/>
  <c r="C12" i="9"/>
  <c r="C8" i="9"/>
  <c r="C132" i="9"/>
  <c r="C14" i="9"/>
  <c r="C30" i="9"/>
  <c r="C46" i="9"/>
  <c r="C62" i="9"/>
  <c r="C78" i="9"/>
  <c r="C94" i="9"/>
  <c r="C112" i="9"/>
  <c r="C152" i="9"/>
  <c r="C168" i="9"/>
  <c r="C211" i="9"/>
  <c r="G134" i="9"/>
  <c r="O102" i="9"/>
  <c r="C108" i="9"/>
  <c r="C104" i="9"/>
  <c r="G44" i="9"/>
  <c r="G40" i="9"/>
  <c r="O281" i="9"/>
  <c r="K194" i="9"/>
  <c r="B281" i="4"/>
  <c r="L281" i="4"/>
  <c r="H281" i="4"/>
  <c r="K265" i="4"/>
  <c r="A241" i="4"/>
  <c r="BE223" i="5"/>
  <c r="U223" i="5"/>
  <c r="Q223" i="5"/>
  <c r="AE223" i="5"/>
  <c r="AA223" i="5"/>
  <c r="AN223" i="5"/>
  <c r="X223" i="5"/>
  <c r="D223" i="5"/>
  <c r="AX223" i="5"/>
  <c r="BB223" i="5"/>
  <c r="AL223" i="5"/>
  <c r="A184" i="5"/>
  <c r="B168" i="5"/>
  <c r="C168" i="5" s="1"/>
  <c r="B202" i="5"/>
  <c r="C202" i="5" s="1"/>
  <c r="B186" i="5"/>
  <c r="C186" i="5" s="1"/>
  <c r="A186" i="5"/>
  <c r="A172" i="7"/>
  <c r="G143" i="4"/>
  <c r="B127" i="4"/>
  <c r="G79" i="4"/>
  <c r="A79" i="4"/>
  <c r="C79" i="4" s="1"/>
  <c r="E271" i="4"/>
  <c r="A156" i="7"/>
  <c r="A120" i="7"/>
  <c r="B96" i="7"/>
  <c r="C96" i="7" s="1"/>
  <c r="B92" i="7"/>
  <c r="C92" i="7" s="1"/>
  <c r="B52" i="7"/>
  <c r="C52" i="7" s="1"/>
  <c r="B20" i="7"/>
  <c r="C20" i="7" s="1"/>
  <c r="A20" i="7"/>
  <c r="AC228" i="5"/>
  <c r="AM228" i="5"/>
  <c r="AV228" i="5"/>
  <c r="T228" i="5"/>
  <c r="AH228" i="5"/>
  <c r="A191" i="5"/>
  <c r="G273" i="9"/>
  <c r="G257" i="9"/>
  <c r="G241" i="9"/>
  <c r="G132" i="9"/>
  <c r="G116" i="9"/>
  <c r="G156" i="9"/>
  <c r="B98" i="7"/>
  <c r="C98" i="7" s="1"/>
  <c r="A98" i="7"/>
  <c r="C265" i="9"/>
  <c r="C249" i="9"/>
  <c r="C231" i="9"/>
  <c r="C219" i="9"/>
  <c r="C204" i="9"/>
  <c r="C146" i="9"/>
  <c r="K142" i="9"/>
  <c r="O136" i="9"/>
  <c r="C130" i="9"/>
  <c r="K126" i="9"/>
  <c r="O120" i="9"/>
  <c r="C114" i="9"/>
  <c r="K110" i="9"/>
  <c r="G94" i="9"/>
  <c r="G78" i="9"/>
  <c r="G62" i="9"/>
  <c r="G46" i="9"/>
  <c r="G30" i="9"/>
  <c r="G14" i="9"/>
  <c r="G279" i="9"/>
  <c r="O273" i="9"/>
  <c r="G247" i="9"/>
  <c r="C229" i="9"/>
  <c r="K86" i="9"/>
  <c r="K54" i="9"/>
  <c r="K22" i="9"/>
  <c r="K70" i="9"/>
  <c r="K6" i="9"/>
  <c r="K172" i="9"/>
  <c r="K66" i="9"/>
  <c r="K102" i="9"/>
  <c r="K160" i="9"/>
  <c r="K98" i="9"/>
  <c r="K34" i="9"/>
  <c r="K281" i="9"/>
  <c r="K277" i="9"/>
  <c r="K38" i="9"/>
  <c r="G208" i="9"/>
  <c r="K202" i="9"/>
  <c r="G186" i="9"/>
  <c r="O180" i="9"/>
  <c r="O127" i="9"/>
  <c r="G110" i="9"/>
  <c r="K97" i="9"/>
  <c r="K81" i="9"/>
  <c r="K65" i="9"/>
  <c r="K49" i="9"/>
  <c r="K33" i="9"/>
  <c r="K17" i="9"/>
  <c r="O3" i="9"/>
  <c r="K275" i="9"/>
  <c r="G259" i="9"/>
  <c r="O253" i="9"/>
  <c r="K243" i="9"/>
  <c r="K225" i="9"/>
  <c r="G215" i="9"/>
  <c r="G198" i="9"/>
  <c r="O192" i="9"/>
  <c r="K182" i="9"/>
  <c r="G146" i="9"/>
  <c r="K129" i="9"/>
  <c r="K3" i="9"/>
  <c r="K120" i="9"/>
  <c r="K136" i="9"/>
  <c r="K214" i="9"/>
  <c r="O221" i="9"/>
  <c r="O217" i="9"/>
  <c r="O206" i="9"/>
  <c r="C178" i="9"/>
  <c r="C174" i="9"/>
  <c r="G158" i="9"/>
  <c r="K121" i="9"/>
  <c r="K100" i="9"/>
  <c r="C84" i="9"/>
  <c r="G68" i="9"/>
  <c r="O52" i="9"/>
  <c r="O46" i="9"/>
  <c r="K36" i="9"/>
  <c r="C20" i="9"/>
  <c r="G4" i="9"/>
  <c r="O271" i="9"/>
  <c r="O267" i="9"/>
  <c r="O261" i="9"/>
  <c r="K239" i="9"/>
  <c r="C170" i="9"/>
  <c r="G154" i="9"/>
  <c r="O135" i="9"/>
  <c r="O96" i="9"/>
  <c r="O90" i="9"/>
  <c r="K80" i="9"/>
  <c r="C64" i="9"/>
  <c r="G48" i="9"/>
  <c r="O32" i="9"/>
  <c r="O26" i="9"/>
  <c r="K16" i="9"/>
  <c r="O249" i="9"/>
  <c r="O204" i="9"/>
  <c r="K166" i="9"/>
  <c r="K162" i="9"/>
  <c r="K10" i="9"/>
  <c r="K74" i="9"/>
  <c r="K164" i="9"/>
  <c r="K30" i="9"/>
  <c r="K94" i="9"/>
  <c r="K265" i="9"/>
  <c r="O255" i="9"/>
  <c r="O251" i="9"/>
  <c r="O245" i="9"/>
  <c r="O119" i="9"/>
  <c r="K92" i="9"/>
  <c r="K88" i="9"/>
  <c r="G60" i="9"/>
  <c r="G56" i="9"/>
  <c r="O50" i="9"/>
  <c r="K28" i="9"/>
  <c r="K24" i="9"/>
  <c r="G150" i="9"/>
  <c r="O139" i="9"/>
  <c r="O114" i="9"/>
  <c r="O126" i="9"/>
  <c r="O207" i="9"/>
  <c r="G2" i="9"/>
  <c r="O76" i="9"/>
  <c r="O72" i="9"/>
  <c r="O66" i="9"/>
  <c r="K12" i="9"/>
  <c r="K8" i="9"/>
  <c r="C120" i="9"/>
  <c r="C18" i="9"/>
  <c r="C34" i="9"/>
  <c r="C50" i="9"/>
  <c r="C66" i="9"/>
  <c r="C82" i="9"/>
  <c r="C98" i="9"/>
  <c r="C128" i="9"/>
  <c r="C156" i="9"/>
  <c r="C172" i="9"/>
  <c r="C3" i="9"/>
  <c r="G122" i="9"/>
  <c r="O160" i="9"/>
  <c r="K108" i="9"/>
  <c r="K104" i="9"/>
  <c r="C44" i="9"/>
  <c r="C40" i="9"/>
  <c r="O194" i="9"/>
  <c r="O190" i="9"/>
  <c r="O277" i="9"/>
  <c r="G278" i="9"/>
  <c r="G270" i="9"/>
  <c r="G262" i="9"/>
  <c r="G254" i="9"/>
  <c r="G246" i="9"/>
  <c r="G238" i="9"/>
  <c r="G230" i="9"/>
  <c r="G222" i="9"/>
  <c r="G210" i="9"/>
  <c r="G276" i="9"/>
  <c r="G268" i="9"/>
  <c r="G260" i="9"/>
  <c r="G252" i="9"/>
  <c r="G244" i="9"/>
  <c r="G236" i="9"/>
  <c r="G228" i="9"/>
  <c r="G220" i="9"/>
  <c r="O266" i="9"/>
  <c r="O250" i="9"/>
  <c r="O234" i="9"/>
  <c r="O216" i="9"/>
  <c r="C203" i="9"/>
  <c r="C195" i="9"/>
  <c r="C187" i="9"/>
  <c r="C179" i="9"/>
  <c r="C171" i="9"/>
  <c r="C163" i="9"/>
  <c r="C155" i="9"/>
  <c r="K276" i="9"/>
  <c r="K260" i="9"/>
  <c r="K244" i="9"/>
  <c r="K228" i="9"/>
  <c r="C216" i="9"/>
  <c r="K212" i="9"/>
  <c r="O203" i="9"/>
  <c r="O195" i="9"/>
  <c r="O187" i="9"/>
  <c r="O179" i="9"/>
  <c r="K173" i="9"/>
  <c r="C169" i="9"/>
  <c r="C165" i="9"/>
  <c r="C161" i="9"/>
  <c r="C157" i="9"/>
  <c r="C153" i="9"/>
  <c r="C149" i="9"/>
  <c r="O205" i="9"/>
  <c r="O189" i="9"/>
  <c r="O173" i="9"/>
  <c r="O157" i="9"/>
  <c r="O147" i="9"/>
  <c r="G139" i="9"/>
  <c r="G131" i="9"/>
  <c r="G123" i="9"/>
  <c r="G115" i="9"/>
  <c r="G107" i="9"/>
  <c r="G99" i="9"/>
  <c r="G91" i="9"/>
  <c r="G83" i="9"/>
  <c r="G75" i="9"/>
  <c r="G67" i="9"/>
  <c r="G59" i="9"/>
  <c r="G51" i="9"/>
  <c r="G43" i="9"/>
  <c r="G35" i="9"/>
  <c r="G27" i="9"/>
  <c r="G19" i="9"/>
  <c r="G11" i="9"/>
  <c r="G3" i="9"/>
  <c r="K189" i="9"/>
  <c r="K205" i="9"/>
  <c r="K234" i="9"/>
  <c r="K250" i="9"/>
  <c r="K266" i="9"/>
  <c r="C173" i="9"/>
  <c r="C189" i="9"/>
  <c r="C205" i="9"/>
  <c r="C218" i="9"/>
  <c r="C234" i="9"/>
  <c r="C250" i="9"/>
  <c r="C266" i="9"/>
  <c r="O213" i="9"/>
  <c r="K203" i="9"/>
  <c r="K187" i="9"/>
  <c r="K171" i="9"/>
  <c r="K155" i="9"/>
  <c r="G145" i="9"/>
  <c r="G141" i="9"/>
  <c r="G137" i="9"/>
  <c r="G133" i="9"/>
  <c r="G129" i="9"/>
  <c r="G125" i="9"/>
  <c r="G121" i="9"/>
  <c r="G117" i="9"/>
  <c r="G113" i="9"/>
  <c r="G109" i="9"/>
  <c r="G105" i="9"/>
  <c r="G101" i="9"/>
  <c r="G97" i="9"/>
  <c r="G93" i="9"/>
  <c r="G89" i="9"/>
  <c r="G85" i="9"/>
  <c r="G81" i="9"/>
  <c r="G77" i="9"/>
  <c r="G73" i="9"/>
  <c r="G69" i="9"/>
  <c r="G65" i="9"/>
  <c r="G61" i="9"/>
  <c r="G57" i="9"/>
  <c r="G53" i="9"/>
  <c r="G49" i="9"/>
  <c r="G45" i="9"/>
  <c r="G41" i="9"/>
  <c r="G37" i="9"/>
  <c r="G33" i="9"/>
  <c r="G29" i="9"/>
  <c r="G25" i="9"/>
  <c r="G21" i="9"/>
  <c r="G17" i="9"/>
  <c r="G13" i="9"/>
  <c r="G9" i="9"/>
  <c r="G5" i="9"/>
  <c r="C233" i="9"/>
  <c r="G211" i="9"/>
  <c r="G192" i="9"/>
  <c r="G176" i="9"/>
  <c r="G269" i="9"/>
  <c r="G253" i="9"/>
  <c r="G235" i="9"/>
  <c r="G144" i="9"/>
  <c r="G128" i="9"/>
  <c r="G112" i="9"/>
  <c r="G168" i="9"/>
  <c r="G152" i="9"/>
  <c r="O99" i="9"/>
  <c r="O83" i="9"/>
  <c r="O67" i="9"/>
  <c r="O51" i="9"/>
  <c r="O35" i="9"/>
  <c r="O19" i="9"/>
  <c r="C277" i="9"/>
  <c r="C261" i="9"/>
  <c r="C245" i="9"/>
  <c r="K237" i="9"/>
  <c r="K231" i="9"/>
  <c r="O211" i="9"/>
  <c r="C200" i="9"/>
  <c r="C184" i="9"/>
  <c r="K146" i="9"/>
  <c r="O140" i="9"/>
  <c r="C134" i="9"/>
  <c r="K130" i="9"/>
  <c r="O124" i="9"/>
  <c r="C118" i="9"/>
  <c r="K114" i="9"/>
  <c r="G106" i="9"/>
  <c r="G90" i="9"/>
  <c r="G74" i="9"/>
  <c r="G58" i="9"/>
  <c r="G42" i="9"/>
  <c r="G26" i="9"/>
  <c r="C279" i="9"/>
  <c r="O263" i="9"/>
  <c r="K257" i="9"/>
  <c r="O229" i="9"/>
  <c r="K223" i="9"/>
  <c r="O202" i="9"/>
  <c r="K196" i="9"/>
  <c r="C186" i="9"/>
  <c r="O143" i="9"/>
  <c r="G126" i="9"/>
  <c r="K109" i="9"/>
  <c r="K93" i="9"/>
  <c r="K77" i="9"/>
  <c r="K61" i="9"/>
  <c r="K45" i="9"/>
  <c r="K29" i="9"/>
  <c r="K13" i="9"/>
  <c r="O275" i="9"/>
  <c r="K269" i="9"/>
  <c r="C259" i="9"/>
  <c r="O243" i="9"/>
  <c r="O225" i="9"/>
  <c r="K219" i="9"/>
  <c r="C215" i="9"/>
  <c r="C198" i="9"/>
  <c r="O182" i="9"/>
  <c r="K176" i="9"/>
  <c r="K145" i="9"/>
  <c r="O115" i="9"/>
  <c r="K218" i="9"/>
  <c r="K124" i="9"/>
  <c r="K140" i="9"/>
  <c r="G216" i="9"/>
  <c r="G221" i="9"/>
  <c r="G206" i="9"/>
  <c r="O200" i="9"/>
  <c r="K178" i="9"/>
  <c r="K174" i="9"/>
  <c r="C158" i="9"/>
  <c r="O100" i="9"/>
  <c r="O94" i="9"/>
  <c r="K84" i="9"/>
  <c r="C68" i="9"/>
  <c r="G52" i="9"/>
  <c r="O36" i="9"/>
  <c r="O30" i="9"/>
  <c r="K20" i="9"/>
  <c r="C4" i="9"/>
  <c r="G271" i="9"/>
  <c r="G267" i="9"/>
  <c r="O239" i="9"/>
  <c r="O188" i="9"/>
  <c r="K170" i="9"/>
  <c r="C154" i="9"/>
  <c r="K133" i="9"/>
  <c r="G96" i="9"/>
  <c r="O80" i="9"/>
  <c r="O74" i="9"/>
  <c r="K64" i="9"/>
  <c r="C48" i="9"/>
  <c r="G32" i="9"/>
  <c r="O16" i="9"/>
  <c r="O10" i="9"/>
  <c r="K227" i="9"/>
  <c r="O166" i="9"/>
  <c r="O162" i="9"/>
  <c r="K156" i="9"/>
  <c r="K26" i="9"/>
  <c r="K90" i="9"/>
  <c r="K188" i="9"/>
  <c r="K46" i="9"/>
  <c r="K152" i="9"/>
  <c r="O86" i="9"/>
  <c r="G255" i="9"/>
  <c r="G251" i="9"/>
  <c r="K184" i="9"/>
  <c r="O92" i="9"/>
  <c r="O88" i="9"/>
  <c r="K82" i="9"/>
  <c r="C60" i="9"/>
  <c r="C56" i="9"/>
  <c r="O28" i="9"/>
  <c r="O24" i="9"/>
  <c r="K18" i="9"/>
  <c r="C150" i="9"/>
  <c r="O70" i="9"/>
  <c r="O130" i="9"/>
  <c r="O142" i="9"/>
  <c r="O233" i="9"/>
  <c r="C2" i="9"/>
  <c r="G76" i="9"/>
  <c r="G72" i="9"/>
  <c r="O12" i="9"/>
  <c r="O8" i="9"/>
  <c r="C136" i="9"/>
  <c r="C6" i="9"/>
  <c r="C22" i="9"/>
  <c r="C38" i="9"/>
  <c r="C54" i="9"/>
  <c r="C70" i="9"/>
  <c r="C86" i="9"/>
  <c r="C102" i="9"/>
  <c r="C144" i="9"/>
  <c r="C160" i="9"/>
  <c r="G138" i="9"/>
  <c r="G207" i="9"/>
  <c r="O108" i="9"/>
  <c r="O104" i="9"/>
  <c r="O98" i="9"/>
  <c r="K44" i="9"/>
  <c r="K40" i="9"/>
  <c r="G194" i="9"/>
  <c r="I281" i="4" l="1"/>
  <c r="D281" i="4"/>
  <c r="H233" i="4"/>
  <c r="D271" i="4"/>
  <c r="J127" i="4"/>
  <c r="I221" i="4"/>
  <c r="B233" i="4"/>
  <c r="I265" i="4"/>
  <c r="J281" i="4"/>
  <c r="E281" i="4"/>
  <c r="K281" i="4"/>
  <c r="A203" i="4"/>
  <c r="C203" i="4" s="1"/>
  <c r="A131" i="4"/>
  <c r="C131" i="4" s="1"/>
  <c r="F39" i="4"/>
  <c r="L103" i="4"/>
  <c r="K241" i="4"/>
  <c r="D43" i="4"/>
  <c r="I269" i="4"/>
  <c r="A39" i="4"/>
  <c r="C39" i="4" s="1"/>
  <c r="I103" i="4"/>
  <c r="E221" i="4"/>
  <c r="D233" i="4"/>
  <c r="J265" i="4"/>
  <c r="A281" i="4"/>
  <c r="F281" i="4"/>
  <c r="E43" i="4"/>
  <c r="B257" i="4"/>
  <c r="K287" i="4"/>
  <c r="H287" i="4"/>
  <c r="E287" i="4"/>
  <c r="J223" i="4"/>
  <c r="E39" i="4"/>
  <c r="L95" i="4"/>
  <c r="G111" i="4"/>
  <c r="G127" i="4"/>
  <c r="F221" i="4"/>
  <c r="K221" i="4"/>
  <c r="L233" i="4"/>
  <c r="J241" i="4"/>
  <c r="D265" i="4"/>
  <c r="A187" i="4"/>
  <c r="C187" i="4" s="1"/>
  <c r="D123" i="4"/>
  <c r="G229" i="4"/>
  <c r="B198" i="4"/>
  <c r="L287" i="4"/>
  <c r="F287" i="4"/>
  <c r="D287" i="4"/>
  <c r="H271" i="4"/>
  <c r="G223" i="4"/>
  <c r="I39" i="4"/>
  <c r="A103" i="4"/>
  <c r="C103" i="4" s="1"/>
  <c r="A127" i="4"/>
  <c r="C127" i="4" s="1"/>
  <c r="I127" i="4"/>
  <c r="H221" i="4"/>
  <c r="I233" i="4"/>
  <c r="G241" i="4"/>
  <c r="E265" i="4"/>
  <c r="J43" i="4"/>
  <c r="L123" i="4"/>
  <c r="E269" i="4"/>
  <c r="H198" i="4"/>
  <c r="P226" i="5"/>
  <c r="R222" i="5"/>
  <c r="AZ222" i="5"/>
  <c r="BB226" i="5"/>
  <c r="G149" i="5"/>
  <c r="K149" i="5"/>
  <c r="O149" i="5"/>
  <c r="S149" i="5"/>
  <c r="W149" i="5"/>
  <c r="AA149" i="5"/>
  <c r="AE149" i="5"/>
  <c r="AI149" i="5"/>
  <c r="AM149" i="5"/>
  <c r="AQ149" i="5"/>
  <c r="AU149" i="5"/>
  <c r="AY149" i="5"/>
  <c r="BC149" i="5"/>
  <c r="D149" i="5"/>
  <c r="H149" i="5"/>
  <c r="L149" i="5"/>
  <c r="P149" i="5"/>
  <c r="T149" i="5"/>
  <c r="X149" i="5"/>
  <c r="AB149" i="5"/>
  <c r="AF149" i="5"/>
  <c r="AJ149" i="5"/>
  <c r="AN149" i="5"/>
  <c r="AR149" i="5"/>
  <c r="AV149" i="5"/>
  <c r="AZ149" i="5"/>
  <c r="BD149" i="5"/>
  <c r="E149" i="5"/>
  <c r="M149" i="5"/>
  <c r="U149" i="5"/>
  <c r="AC149" i="5"/>
  <c r="AK149" i="5"/>
  <c r="AS149" i="5"/>
  <c r="BA149" i="5"/>
  <c r="J149" i="5"/>
  <c r="F149" i="5"/>
  <c r="N149" i="5"/>
  <c r="V149" i="5"/>
  <c r="AD149" i="5"/>
  <c r="AL149" i="5"/>
  <c r="AT149" i="5"/>
  <c r="BB149" i="5"/>
  <c r="I149" i="5"/>
  <c r="Q149" i="5"/>
  <c r="Y149" i="5"/>
  <c r="AG149" i="5"/>
  <c r="AO149" i="5"/>
  <c r="AW149" i="5"/>
  <c r="BE149" i="5"/>
  <c r="R149" i="5"/>
  <c r="Z149" i="5"/>
  <c r="AH149" i="5"/>
  <c r="AP149" i="5"/>
  <c r="AX149" i="5"/>
  <c r="E85" i="5"/>
  <c r="I85" i="5"/>
  <c r="M85" i="5"/>
  <c r="Q85" i="5"/>
  <c r="U85" i="5"/>
  <c r="Y85" i="5"/>
  <c r="AC85" i="5"/>
  <c r="AG85" i="5"/>
  <c r="AK85" i="5"/>
  <c r="AO85" i="5"/>
  <c r="AS85" i="5"/>
  <c r="AW85" i="5"/>
  <c r="BA85" i="5"/>
  <c r="BE85" i="5"/>
  <c r="F85" i="5"/>
  <c r="J85" i="5"/>
  <c r="N85" i="5"/>
  <c r="R85" i="5"/>
  <c r="V85" i="5"/>
  <c r="Z85" i="5"/>
  <c r="AD85" i="5"/>
  <c r="AH85" i="5"/>
  <c r="AL85" i="5"/>
  <c r="AP85" i="5"/>
  <c r="AT85" i="5"/>
  <c r="AX85" i="5"/>
  <c r="BB85" i="5"/>
  <c r="K85" i="5"/>
  <c r="S85" i="5"/>
  <c r="AA85" i="5"/>
  <c r="AI85" i="5"/>
  <c r="AQ85" i="5"/>
  <c r="AY85" i="5"/>
  <c r="D85" i="5"/>
  <c r="L85" i="5"/>
  <c r="T85" i="5"/>
  <c r="AB85" i="5"/>
  <c r="AJ85" i="5"/>
  <c r="AR85" i="5"/>
  <c r="AZ85" i="5"/>
  <c r="O85" i="5"/>
  <c r="AE85" i="5"/>
  <c r="AU85" i="5"/>
  <c r="P85" i="5"/>
  <c r="AF85" i="5"/>
  <c r="AV85" i="5"/>
  <c r="G85" i="5"/>
  <c r="AM85" i="5"/>
  <c r="H85" i="5"/>
  <c r="AN85" i="5"/>
  <c r="W85" i="5"/>
  <c r="BC85" i="5"/>
  <c r="X85" i="5"/>
  <c r="BD85" i="5"/>
  <c r="G155" i="5"/>
  <c r="K155" i="5"/>
  <c r="O155" i="5"/>
  <c r="S155" i="5"/>
  <c r="W155" i="5"/>
  <c r="AA155" i="5"/>
  <c r="AE155" i="5"/>
  <c r="AI155" i="5"/>
  <c r="AM155" i="5"/>
  <c r="AQ155" i="5"/>
  <c r="AU155" i="5"/>
  <c r="AY155" i="5"/>
  <c r="BC155" i="5"/>
  <c r="D155" i="5"/>
  <c r="H155" i="5"/>
  <c r="L155" i="5"/>
  <c r="P155" i="5"/>
  <c r="T155" i="5"/>
  <c r="X155" i="5"/>
  <c r="AB155" i="5"/>
  <c r="AF155" i="5"/>
  <c r="AJ155" i="5"/>
  <c r="AN155" i="5"/>
  <c r="AR155" i="5"/>
  <c r="AV155" i="5"/>
  <c r="AZ155" i="5"/>
  <c r="BD155" i="5"/>
  <c r="I155" i="5"/>
  <c r="Q155" i="5"/>
  <c r="Y155" i="5"/>
  <c r="AG155" i="5"/>
  <c r="AO155" i="5"/>
  <c r="AW155" i="5"/>
  <c r="BE155" i="5"/>
  <c r="F155" i="5"/>
  <c r="V155" i="5"/>
  <c r="AL155" i="5"/>
  <c r="BB155" i="5"/>
  <c r="J155" i="5"/>
  <c r="R155" i="5"/>
  <c r="Z155" i="5"/>
  <c r="AH155" i="5"/>
  <c r="AP155" i="5"/>
  <c r="AX155" i="5"/>
  <c r="E155" i="5"/>
  <c r="M155" i="5"/>
  <c r="U155" i="5"/>
  <c r="AC155" i="5"/>
  <c r="AK155" i="5"/>
  <c r="AS155" i="5"/>
  <c r="BA155" i="5"/>
  <c r="N155" i="5"/>
  <c r="AD155" i="5"/>
  <c r="AT155" i="5"/>
  <c r="D187" i="5"/>
  <c r="H187" i="5"/>
  <c r="L187" i="5"/>
  <c r="P187" i="5"/>
  <c r="T187" i="5"/>
  <c r="X187" i="5"/>
  <c r="AB187" i="5"/>
  <c r="AF187" i="5"/>
  <c r="AJ187" i="5"/>
  <c r="AN187" i="5"/>
  <c r="AR187" i="5"/>
  <c r="AV187" i="5"/>
  <c r="AZ187" i="5"/>
  <c r="BD187" i="5"/>
  <c r="F187" i="5"/>
  <c r="K187" i="5"/>
  <c r="Q187" i="5"/>
  <c r="V187" i="5"/>
  <c r="AA187" i="5"/>
  <c r="AG187" i="5"/>
  <c r="AL187" i="5"/>
  <c r="AQ187" i="5"/>
  <c r="AW187" i="5"/>
  <c r="BB187" i="5"/>
  <c r="J187" i="5"/>
  <c r="U187" i="5"/>
  <c r="AE187" i="5"/>
  <c r="AP187" i="5"/>
  <c r="BA187" i="5"/>
  <c r="G187" i="5"/>
  <c r="M187" i="5"/>
  <c r="R187" i="5"/>
  <c r="W187" i="5"/>
  <c r="AC187" i="5"/>
  <c r="AH187" i="5"/>
  <c r="AM187" i="5"/>
  <c r="AS187" i="5"/>
  <c r="AX187" i="5"/>
  <c r="BC187" i="5"/>
  <c r="I187" i="5"/>
  <c r="N187" i="5"/>
  <c r="S187" i="5"/>
  <c r="Y187" i="5"/>
  <c r="AD187" i="5"/>
  <c r="AI187" i="5"/>
  <c r="AO187" i="5"/>
  <c r="AT187" i="5"/>
  <c r="AY187" i="5"/>
  <c r="BE187" i="5"/>
  <c r="E187" i="5"/>
  <c r="O187" i="5"/>
  <c r="Z187" i="5"/>
  <c r="AK187" i="5"/>
  <c r="AU187" i="5"/>
  <c r="D32" i="5"/>
  <c r="H32" i="5"/>
  <c r="L32" i="5"/>
  <c r="P32" i="5"/>
  <c r="T32" i="5"/>
  <c r="X32" i="5"/>
  <c r="AB32" i="5"/>
  <c r="AF32" i="5"/>
  <c r="AJ32" i="5"/>
  <c r="AN32" i="5"/>
  <c r="AR32" i="5"/>
  <c r="AV32" i="5"/>
  <c r="AZ32" i="5"/>
  <c r="BD32" i="5"/>
  <c r="G32" i="5"/>
  <c r="K32" i="5"/>
  <c r="O32" i="5"/>
  <c r="S32" i="5"/>
  <c r="W32" i="5"/>
  <c r="AA32" i="5"/>
  <c r="AE32" i="5"/>
  <c r="AI32" i="5"/>
  <c r="AM32" i="5"/>
  <c r="AQ32" i="5"/>
  <c r="AU32" i="5"/>
  <c r="AY32" i="5"/>
  <c r="BC32" i="5"/>
  <c r="J32" i="5"/>
  <c r="R32" i="5"/>
  <c r="Z32" i="5"/>
  <c r="AH32" i="5"/>
  <c r="AP32" i="5"/>
  <c r="AX32" i="5"/>
  <c r="F32" i="5"/>
  <c r="Q32" i="5"/>
  <c r="AC32" i="5"/>
  <c r="AL32" i="5"/>
  <c r="AW32" i="5"/>
  <c r="I32" i="5"/>
  <c r="U32" i="5"/>
  <c r="AD32" i="5"/>
  <c r="AO32" i="5"/>
  <c r="BA32" i="5"/>
  <c r="M32" i="5"/>
  <c r="AG32" i="5"/>
  <c r="BB32" i="5"/>
  <c r="N32" i="5"/>
  <c r="AK32" i="5"/>
  <c r="BE32" i="5"/>
  <c r="V32" i="5"/>
  <c r="Y32" i="5"/>
  <c r="E32" i="5"/>
  <c r="AS32" i="5"/>
  <c r="AT32" i="5"/>
  <c r="E64" i="5"/>
  <c r="I64" i="5"/>
  <c r="M64" i="5"/>
  <c r="Q64" i="5"/>
  <c r="U64" i="5"/>
  <c r="Y64" i="5"/>
  <c r="AC64" i="5"/>
  <c r="AG64" i="5"/>
  <c r="AK64" i="5"/>
  <c r="AO64" i="5"/>
  <c r="AS64" i="5"/>
  <c r="AW64" i="5"/>
  <c r="BA64" i="5"/>
  <c r="BE64" i="5"/>
  <c r="F64" i="5"/>
  <c r="J64" i="5"/>
  <c r="N64" i="5"/>
  <c r="R64" i="5"/>
  <c r="V64" i="5"/>
  <c r="Z64" i="5"/>
  <c r="AD64" i="5"/>
  <c r="AH64" i="5"/>
  <c r="AL64" i="5"/>
  <c r="AP64" i="5"/>
  <c r="AT64" i="5"/>
  <c r="AX64" i="5"/>
  <c r="BB64" i="5"/>
  <c r="G64" i="5"/>
  <c r="O64" i="5"/>
  <c r="W64" i="5"/>
  <c r="AE64" i="5"/>
  <c r="AM64" i="5"/>
  <c r="AU64" i="5"/>
  <c r="BC64" i="5"/>
  <c r="H64" i="5"/>
  <c r="P64" i="5"/>
  <c r="X64" i="5"/>
  <c r="AF64" i="5"/>
  <c r="AN64" i="5"/>
  <c r="AV64" i="5"/>
  <c r="BD64" i="5"/>
  <c r="S64" i="5"/>
  <c r="AI64" i="5"/>
  <c r="AY64" i="5"/>
  <c r="D64" i="5"/>
  <c r="T64" i="5"/>
  <c r="AJ64" i="5"/>
  <c r="AZ64" i="5"/>
  <c r="AA64" i="5"/>
  <c r="AB64" i="5"/>
  <c r="K64" i="5"/>
  <c r="L64" i="5"/>
  <c r="AQ64" i="5"/>
  <c r="AR64" i="5"/>
  <c r="G96" i="5"/>
  <c r="K96" i="5"/>
  <c r="O96" i="5"/>
  <c r="S96" i="5"/>
  <c r="W96" i="5"/>
  <c r="AA96" i="5"/>
  <c r="AE96" i="5"/>
  <c r="AI96" i="5"/>
  <c r="AM96" i="5"/>
  <c r="AQ96" i="5"/>
  <c r="AU96" i="5"/>
  <c r="AY96" i="5"/>
  <c r="BC96" i="5"/>
  <c r="D96" i="5"/>
  <c r="H96" i="5"/>
  <c r="L96" i="5"/>
  <c r="P96" i="5"/>
  <c r="T96" i="5"/>
  <c r="X96" i="5"/>
  <c r="AB96" i="5"/>
  <c r="AF96" i="5"/>
  <c r="AJ96" i="5"/>
  <c r="AN96" i="5"/>
  <c r="AR96" i="5"/>
  <c r="AV96" i="5"/>
  <c r="AZ96" i="5"/>
  <c r="BD96" i="5"/>
  <c r="I96" i="5"/>
  <c r="Q96" i="5"/>
  <c r="Y96" i="5"/>
  <c r="AG96" i="5"/>
  <c r="AO96" i="5"/>
  <c r="AW96" i="5"/>
  <c r="BE96" i="5"/>
  <c r="J96" i="5"/>
  <c r="R96" i="5"/>
  <c r="Z96" i="5"/>
  <c r="AH96" i="5"/>
  <c r="AP96" i="5"/>
  <c r="AX96" i="5"/>
  <c r="M96" i="5"/>
  <c r="AC96" i="5"/>
  <c r="AS96" i="5"/>
  <c r="N96" i="5"/>
  <c r="AD96" i="5"/>
  <c r="AT96" i="5"/>
  <c r="U96" i="5"/>
  <c r="BA96" i="5"/>
  <c r="V96" i="5"/>
  <c r="BB96" i="5"/>
  <c r="E96" i="5"/>
  <c r="AK96" i="5"/>
  <c r="F96" i="5"/>
  <c r="AL96" i="5"/>
  <c r="G128" i="5"/>
  <c r="K128" i="5"/>
  <c r="O128" i="5"/>
  <c r="S128" i="5"/>
  <c r="W128" i="5"/>
  <c r="AA128" i="5"/>
  <c r="AE128" i="5"/>
  <c r="AI128" i="5"/>
  <c r="AM128" i="5"/>
  <c r="AQ128" i="5"/>
  <c r="AU128" i="5"/>
  <c r="AY128" i="5"/>
  <c r="BC128" i="5"/>
  <c r="D128" i="5"/>
  <c r="H128" i="5"/>
  <c r="L128" i="5"/>
  <c r="P128" i="5"/>
  <c r="T128" i="5"/>
  <c r="X128" i="5"/>
  <c r="AB128" i="5"/>
  <c r="AF128" i="5"/>
  <c r="AJ128" i="5"/>
  <c r="AN128" i="5"/>
  <c r="AR128" i="5"/>
  <c r="AV128" i="5"/>
  <c r="AZ128" i="5"/>
  <c r="BD128" i="5"/>
  <c r="E128" i="5"/>
  <c r="M128" i="5"/>
  <c r="U128" i="5"/>
  <c r="AC128" i="5"/>
  <c r="AK128" i="5"/>
  <c r="AS128" i="5"/>
  <c r="BA128" i="5"/>
  <c r="F128" i="5"/>
  <c r="N128" i="5"/>
  <c r="V128" i="5"/>
  <c r="AD128" i="5"/>
  <c r="AL128" i="5"/>
  <c r="AT128" i="5"/>
  <c r="BB128" i="5"/>
  <c r="Q128" i="5"/>
  <c r="AG128" i="5"/>
  <c r="AW128" i="5"/>
  <c r="R128" i="5"/>
  <c r="AH128" i="5"/>
  <c r="AX128" i="5"/>
  <c r="I128" i="5"/>
  <c r="Y128" i="5"/>
  <c r="AO128" i="5"/>
  <c r="BE128" i="5"/>
  <c r="J128" i="5"/>
  <c r="Z128" i="5"/>
  <c r="AP128" i="5"/>
  <c r="E38" i="5"/>
  <c r="I38" i="5"/>
  <c r="M38" i="5"/>
  <c r="Q38" i="5"/>
  <c r="U38" i="5"/>
  <c r="Y38" i="5"/>
  <c r="AC38" i="5"/>
  <c r="AG38" i="5"/>
  <c r="AK38" i="5"/>
  <c r="AO38" i="5"/>
  <c r="AS38" i="5"/>
  <c r="AW38" i="5"/>
  <c r="BA38" i="5"/>
  <c r="BE38" i="5"/>
  <c r="F38" i="5"/>
  <c r="J38" i="5"/>
  <c r="N38" i="5"/>
  <c r="R38" i="5"/>
  <c r="V38" i="5"/>
  <c r="Z38" i="5"/>
  <c r="AD38" i="5"/>
  <c r="AH38" i="5"/>
  <c r="AL38" i="5"/>
  <c r="AP38" i="5"/>
  <c r="AT38" i="5"/>
  <c r="AX38" i="5"/>
  <c r="BB38" i="5"/>
  <c r="K38" i="5"/>
  <c r="S38" i="5"/>
  <c r="AA38" i="5"/>
  <c r="AI38" i="5"/>
  <c r="AQ38" i="5"/>
  <c r="AY38" i="5"/>
  <c r="D38" i="5"/>
  <c r="L38" i="5"/>
  <c r="T38" i="5"/>
  <c r="AB38" i="5"/>
  <c r="AJ38" i="5"/>
  <c r="AR38" i="5"/>
  <c r="AZ38" i="5"/>
  <c r="G38" i="5"/>
  <c r="W38" i="5"/>
  <c r="AM38" i="5"/>
  <c r="BC38" i="5"/>
  <c r="H38" i="5"/>
  <c r="X38" i="5"/>
  <c r="AN38" i="5"/>
  <c r="BD38" i="5"/>
  <c r="O38" i="5"/>
  <c r="AU38" i="5"/>
  <c r="P38" i="5"/>
  <c r="AV38" i="5"/>
  <c r="AE38" i="5"/>
  <c r="AF38" i="5"/>
  <c r="G102" i="5"/>
  <c r="K102" i="5"/>
  <c r="O102" i="5"/>
  <c r="S102" i="5"/>
  <c r="W102" i="5"/>
  <c r="AA102" i="5"/>
  <c r="AE102" i="5"/>
  <c r="AI102" i="5"/>
  <c r="AM102" i="5"/>
  <c r="AQ102" i="5"/>
  <c r="AU102" i="5"/>
  <c r="AY102" i="5"/>
  <c r="BC102" i="5"/>
  <c r="D102" i="5"/>
  <c r="H102" i="5"/>
  <c r="L102" i="5"/>
  <c r="P102" i="5"/>
  <c r="T102" i="5"/>
  <c r="X102" i="5"/>
  <c r="AB102" i="5"/>
  <c r="AF102" i="5"/>
  <c r="AJ102" i="5"/>
  <c r="AN102" i="5"/>
  <c r="AR102" i="5"/>
  <c r="AV102" i="5"/>
  <c r="AZ102" i="5"/>
  <c r="BD102" i="5"/>
  <c r="E102" i="5"/>
  <c r="M102" i="5"/>
  <c r="U102" i="5"/>
  <c r="AC102" i="5"/>
  <c r="AK102" i="5"/>
  <c r="AS102" i="5"/>
  <c r="BA102" i="5"/>
  <c r="F102" i="5"/>
  <c r="N102" i="5"/>
  <c r="V102" i="5"/>
  <c r="AD102" i="5"/>
  <c r="AL102" i="5"/>
  <c r="AT102" i="5"/>
  <c r="BB102" i="5"/>
  <c r="I102" i="5"/>
  <c r="Y102" i="5"/>
  <c r="AO102" i="5"/>
  <c r="BE102" i="5"/>
  <c r="J102" i="5"/>
  <c r="Z102" i="5"/>
  <c r="AP102" i="5"/>
  <c r="Q102" i="5"/>
  <c r="AW102" i="5"/>
  <c r="R102" i="5"/>
  <c r="AX102" i="5"/>
  <c r="AG102" i="5"/>
  <c r="AH102" i="5"/>
  <c r="D59" i="5"/>
  <c r="H59" i="5"/>
  <c r="L59" i="5"/>
  <c r="P59" i="5"/>
  <c r="T59" i="5"/>
  <c r="X59" i="5"/>
  <c r="AB59" i="5"/>
  <c r="AF59" i="5"/>
  <c r="AJ59" i="5"/>
  <c r="AN59" i="5"/>
  <c r="AR59" i="5"/>
  <c r="AV59" i="5"/>
  <c r="AZ59" i="5"/>
  <c r="BD59" i="5"/>
  <c r="E59" i="5"/>
  <c r="I59" i="5"/>
  <c r="M59" i="5"/>
  <c r="Q59" i="5"/>
  <c r="U59" i="5"/>
  <c r="Y59" i="5"/>
  <c r="AC59" i="5"/>
  <c r="AG59" i="5"/>
  <c r="AK59" i="5"/>
  <c r="AO59" i="5"/>
  <c r="AS59" i="5"/>
  <c r="AW59" i="5"/>
  <c r="BA59" i="5"/>
  <c r="BE59" i="5"/>
  <c r="F59" i="5"/>
  <c r="N59" i="5"/>
  <c r="V59" i="5"/>
  <c r="AD59" i="5"/>
  <c r="AL59" i="5"/>
  <c r="AT59" i="5"/>
  <c r="BB59" i="5"/>
  <c r="G59" i="5"/>
  <c r="O59" i="5"/>
  <c r="W59" i="5"/>
  <c r="AE59" i="5"/>
  <c r="AM59" i="5"/>
  <c r="AU59" i="5"/>
  <c r="BC59" i="5"/>
  <c r="J59" i="5"/>
  <c r="Z59" i="5"/>
  <c r="AP59" i="5"/>
  <c r="K59" i="5"/>
  <c r="AA59" i="5"/>
  <c r="AQ59" i="5"/>
  <c r="AH59" i="5"/>
  <c r="AI59" i="5"/>
  <c r="AX59" i="5"/>
  <c r="AY59" i="5"/>
  <c r="R59" i="5"/>
  <c r="S59" i="5"/>
  <c r="G157" i="5"/>
  <c r="K157" i="5"/>
  <c r="O157" i="5"/>
  <c r="S157" i="5"/>
  <c r="W157" i="5"/>
  <c r="AA157" i="5"/>
  <c r="AE157" i="5"/>
  <c r="AI157" i="5"/>
  <c r="AM157" i="5"/>
  <c r="AQ157" i="5"/>
  <c r="AU157" i="5"/>
  <c r="AY157" i="5"/>
  <c r="BC157" i="5"/>
  <c r="D157" i="5"/>
  <c r="H157" i="5"/>
  <c r="L157" i="5"/>
  <c r="P157" i="5"/>
  <c r="T157" i="5"/>
  <c r="X157" i="5"/>
  <c r="AB157" i="5"/>
  <c r="AF157" i="5"/>
  <c r="AJ157" i="5"/>
  <c r="AN157" i="5"/>
  <c r="AR157" i="5"/>
  <c r="AV157" i="5"/>
  <c r="AZ157" i="5"/>
  <c r="BD157" i="5"/>
  <c r="E157" i="5"/>
  <c r="M157" i="5"/>
  <c r="U157" i="5"/>
  <c r="AC157" i="5"/>
  <c r="AK157" i="5"/>
  <c r="AS157" i="5"/>
  <c r="BA157" i="5"/>
  <c r="J157" i="5"/>
  <c r="Z157" i="5"/>
  <c r="AP157" i="5"/>
  <c r="F157" i="5"/>
  <c r="N157" i="5"/>
  <c r="V157" i="5"/>
  <c r="AD157" i="5"/>
  <c r="AL157" i="5"/>
  <c r="AT157" i="5"/>
  <c r="BB157" i="5"/>
  <c r="I157" i="5"/>
  <c r="Q157" i="5"/>
  <c r="Y157" i="5"/>
  <c r="AG157" i="5"/>
  <c r="AO157" i="5"/>
  <c r="AW157" i="5"/>
  <c r="BE157" i="5"/>
  <c r="R157" i="5"/>
  <c r="AH157" i="5"/>
  <c r="AX157" i="5"/>
  <c r="G143" i="5"/>
  <c r="K143" i="5"/>
  <c r="O143" i="5"/>
  <c r="S143" i="5"/>
  <c r="W143" i="5"/>
  <c r="AA143" i="5"/>
  <c r="AE143" i="5"/>
  <c r="AI143" i="5"/>
  <c r="AM143" i="5"/>
  <c r="AQ143" i="5"/>
  <c r="AU143" i="5"/>
  <c r="AY143" i="5"/>
  <c r="BC143" i="5"/>
  <c r="D143" i="5"/>
  <c r="H143" i="5"/>
  <c r="L143" i="5"/>
  <c r="P143" i="5"/>
  <c r="T143" i="5"/>
  <c r="X143" i="5"/>
  <c r="AB143" i="5"/>
  <c r="AF143" i="5"/>
  <c r="AJ143" i="5"/>
  <c r="AN143" i="5"/>
  <c r="AR143" i="5"/>
  <c r="AV143" i="5"/>
  <c r="AZ143" i="5"/>
  <c r="BD143" i="5"/>
  <c r="I143" i="5"/>
  <c r="Q143" i="5"/>
  <c r="Y143" i="5"/>
  <c r="AG143" i="5"/>
  <c r="AO143" i="5"/>
  <c r="AW143" i="5"/>
  <c r="BE143" i="5"/>
  <c r="J143" i="5"/>
  <c r="R143" i="5"/>
  <c r="Z143" i="5"/>
  <c r="AH143" i="5"/>
  <c r="AP143" i="5"/>
  <c r="AX143" i="5"/>
  <c r="E143" i="5"/>
  <c r="M143" i="5"/>
  <c r="U143" i="5"/>
  <c r="AC143" i="5"/>
  <c r="AK143" i="5"/>
  <c r="AS143" i="5"/>
  <c r="BA143" i="5"/>
  <c r="F143" i="5"/>
  <c r="N143" i="5"/>
  <c r="V143" i="5"/>
  <c r="AD143" i="5"/>
  <c r="AL143" i="5"/>
  <c r="AT143" i="5"/>
  <c r="BB143" i="5"/>
  <c r="D189" i="5"/>
  <c r="H189" i="5"/>
  <c r="L189" i="5"/>
  <c r="P189" i="5"/>
  <c r="T189" i="5"/>
  <c r="X189" i="5"/>
  <c r="AB189" i="5"/>
  <c r="AF189" i="5"/>
  <c r="AJ189" i="5"/>
  <c r="AN189" i="5"/>
  <c r="AR189" i="5"/>
  <c r="AV189" i="5"/>
  <c r="AZ189" i="5"/>
  <c r="BD189" i="5"/>
  <c r="E189" i="5"/>
  <c r="J189" i="5"/>
  <c r="O189" i="5"/>
  <c r="U189" i="5"/>
  <c r="Z189" i="5"/>
  <c r="AE189" i="5"/>
  <c r="AK189" i="5"/>
  <c r="AP189" i="5"/>
  <c r="AU189" i="5"/>
  <c r="BA189" i="5"/>
  <c r="N189" i="5"/>
  <c r="Y189" i="5"/>
  <c r="AI189" i="5"/>
  <c r="AT189" i="5"/>
  <c r="F189" i="5"/>
  <c r="K189" i="5"/>
  <c r="Q189" i="5"/>
  <c r="V189" i="5"/>
  <c r="AA189" i="5"/>
  <c r="AG189" i="5"/>
  <c r="AL189" i="5"/>
  <c r="AQ189" i="5"/>
  <c r="AW189" i="5"/>
  <c r="BB189" i="5"/>
  <c r="G189" i="5"/>
  <c r="M189" i="5"/>
  <c r="R189" i="5"/>
  <c r="W189" i="5"/>
  <c r="AC189" i="5"/>
  <c r="AH189" i="5"/>
  <c r="AM189" i="5"/>
  <c r="AS189" i="5"/>
  <c r="AX189" i="5"/>
  <c r="BC189" i="5"/>
  <c r="I189" i="5"/>
  <c r="S189" i="5"/>
  <c r="AD189" i="5"/>
  <c r="AO189" i="5"/>
  <c r="AY189" i="5"/>
  <c r="BE189" i="5"/>
  <c r="D61" i="5"/>
  <c r="H61" i="5"/>
  <c r="L61" i="5"/>
  <c r="P61" i="5"/>
  <c r="T61" i="5"/>
  <c r="X61" i="5"/>
  <c r="AB61" i="5"/>
  <c r="AF61" i="5"/>
  <c r="AJ61" i="5"/>
  <c r="AN61" i="5"/>
  <c r="AR61" i="5"/>
  <c r="E61" i="5"/>
  <c r="I61" i="5"/>
  <c r="M61" i="5"/>
  <c r="Q61" i="5"/>
  <c r="U61" i="5"/>
  <c r="Y61" i="5"/>
  <c r="AC61" i="5"/>
  <c r="AG61" i="5"/>
  <c r="AK61" i="5"/>
  <c r="AO61" i="5"/>
  <c r="AS61" i="5"/>
  <c r="AW61" i="5"/>
  <c r="BA61" i="5"/>
  <c r="BE61" i="5"/>
  <c r="J61" i="5"/>
  <c r="R61" i="5"/>
  <c r="Z61" i="5"/>
  <c r="AH61" i="5"/>
  <c r="AP61" i="5"/>
  <c r="AV61" i="5"/>
  <c r="BB61" i="5"/>
  <c r="K61" i="5"/>
  <c r="S61" i="5"/>
  <c r="AA61" i="5"/>
  <c r="AI61" i="5"/>
  <c r="AQ61" i="5"/>
  <c r="AX61" i="5"/>
  <c r="BC61" i="5"/>
  <c r="N61" i="5"/>
  <c r="AD61" i="5"/>
  <c r="AT61" i="5"/>
  <c r="BD61" i="5"/>
  <c r="O61" i="5"/>
  <c r="AE61" i="5"/>
  <c r="AU61" i="5"/>
  <c r="V61" i="5"/>
  <c r="AY61" i="5"/>
  <c r="W61" i="5"/>
  <c r="AZ61" i="5"/>
  <c r="F61" i="5"/>
  <c r="G61" i="5"/>
  <c r="AL61" i="5"/>
  <c r="AM61" i="5"/>
  <c r="G26" i="5"/>
  <c r="K26" i="5"/>
  <c r="O26" i="5"/>
  <c r="S26" i="5"/>
  <c r="W26" i="5"/>
  <c r="AA26" i="5"/>
  <c r="F26" i="5"/>
  <c r="L26" i="5"/>
  <c r="Q26" i="5"/>
  <c r="V26" i="5"/>
  <c r="AB26" i="5"/>
  <c r="AF26" i="5"/>
  <c r="AJ26" i="5"/>
  <c r="AN26" i="5"/>
  <c r="AR26" i="5"/>
  <c r="AV26" i="5"/>
  <c r="AZ26" i="5"/>
  <c r="BD26" i="5"/>
  <c r="E26" i="5"/>
  <c r="J26" i="5"/>
  <c r="P26" i="5"/>
  <c r="U26" i="5"/>
  <c r="Z26" i="5"/>
  <c r="AE26" i="5"/>
  <c r="AI26" i="5"/>
  <c r="AM26" i="5"/>
  <c r="AQ26" i="5"/>
  <c r="AU26" i="5"/>
  <c r="AY26" i="5"/>
  <c r="BC26" i="5"/>
  <c r="I26" i="5"/>
  <c r="T26" i="5"/>
  <c r="AD26" i="5"/>
  <c r="AL26" i="5"/>
  <c r="AT26" i="5"/>
  <c r="BB26" i="5"/>
  <c r="D26" i="5"/>
  <c r="R26" i="5"/>
  <c r="AG26" i="5"/>
  <c r="AP26" i="5"/>
  <c r="BA26" i="5"/>
  <c r="H26" i="5"/>
  <c r="X26" i="5"/>
  <c r="AH26" i="5"/>
  <c r="AS26" i="5"/>
  <c r="BE26" i="5"/>
  <c r="M26" i="5"/>
  <c r="AK26" i="5"/>
  <c r="N26" i="5"/>
  <c r="AO26" i="5"/>
  <c r="AW26" i="5"/>
  <c r="AX26" i="5"/>
  <c r="Y26" i="5"/>
  <c r="AC26" i="5"/>
  <c r="G90" i="5"/>
  <c r="K90" i="5"/>
  <c r="O90" i="5"/>
  <c r="S90" i="5"/>
  <c r="W90" i="5"/>
  <c r="AA90" i="5"/>
  <c r="AE90" i="5"/>
  <c r="AI90" i="5"/>
  <c r="AM90" i="5"/>
  <c r="AQ90" i="5"/>
  <c r="AU90" i="5"/>
  <c r="AY90" i="5"/>
  <c r="BC90" i="5"/>
  <c r="D90" i="5"/>
  <c r="H90" i="5"/>
  <c r="L90" i="5"/>
  <c r="P90" i="5"/>
  <c r="T90" i="5"/>
  <c r="X90" i="5"/>
  <c r="AB90" i="5"/>
  <c r="AF90" i="5"/>
  <c r="AJ90" i="5"/>
  <c r="AN90" i="5"/>
  <c r="AR90" i="5"/>
  <c r="AV90" i="5"/>
  <c r="AZ90" i="5"/>
  <c r="BD90" i="5"/>
  <c r="E90" i="5"/>
  <c r="M90" i="5"/>
  <c r="U90" i="5"/>
  <c r="AC90" i="5"/>
  <c r="AK90" i="5"/>
  <c r="AS90" i="5"/>
  <c r="BA90" i="5"/>
  <c r="F90" i="5"/>
  <c r="N90" i="5"/>
  <c r="V90" i="5"/>
  <c r="AD90" i="5"/>
  <c r="AL90" i="5"/>
  <c r="AT90" i="5"/>
  <c r="BB90" i="5"/>
  <c r="Q90" i="5"/>
  <c r="AG90" i="5"/>
  <c r="AW90" i="5"/>
  <c r="R90" i="5"/>
  <c r="AH90" i="5"/>
  <c r="AX90" i="5"/>
  <c r="Y90" i="5"/>
  <c r="BE90" i="5"/>
  <c r="Z90" i="5"/>
  <c r="I90" i="5"/>
  <c r="AO90" i="5"/>
  <c r="J90" i="5"/>
  <c r="AP90" i="5"/>
  <c r="E154" i="5"/>
  <c r="I154" i="5"/>
  <c r="M154" i="5"/>
  <c r="Q154" i="5"/>
  <c r="U154" i="5"/>
  <c r="Y154" i="5"/>
  <c r="AC154" i="5"/>
  <c r="AG154" i="5"/>
  <c r="AK154" i="5"/>
  <c r="AO154" i="5"/>
  <c r="AS154" i="5"/>
  <c r="AW154" i="5"/>
  <c r="BA154" i="5"/>
  <c r="BE154" i="5"/>
  <c r="F154" i="5"/>
  <c r="J154" i="5"/>
  <c r="N154" i="5"/>
  <c r="R154" i="5"/>
  <c r="V154" i="5"/>
  <c r="Z154" i="5"/>
  <c r="AD154" i="5"/>
  <c r="AH154" i="5"/>
  <c r="AL154" i="5"/>
  <c r="AP154" i="5"/>
  <c r="AT154" i="5"/>
  <c r="AX154" i="5"/>
  <c r="BB154" i="5"/>
  <c r="G154" i="5"/>
  <c r="O154" i="5"/>
  <c r="W154" i="5"/>
  <c r="AE154" i="5"/>
  <c r="AM154" i="5"/>
  <c r="AU154" i="5"/>
  <c r="BC154" i="5"/>
  <c r="L154" i="5"/>
  <c r="AB154" i="5"/>
  <c r="AR154" i="5"/>
  <c r="H154" i="5"/>
  <c r="P154" i="5"/>
  <c r="X154" i="5"/>
  <c r="AF154" i="5"/>
  <c r="AN154" i="5"/>
  <c r="AV154" i="5"/>
  <c r="BD154" i="5"/>
  <c r="K154" i="5"/>
  <c r="S154" i="5"/>
  <c r="AA154" i="5"/>
  <c r="AI154" i="5"/>
  <c r="AQ154" i="5"/>
  <c r="AY154" i="5"/>
  <c r="D154" i="5"/>
  <c r="T154" i="5"/>
  <c r="AJ154" i="5"/>
  <c r="AZ154" i="5"/>
  <c r="E119" i="5"/>
  <c r="I119" i="5"/>
  <c r="M119" i="5"/>
  <c r="Q119" i="5"/>
  <c r="U119" i="5"/>
  <c r="Y119" i="5"/>
  <c r="AC119" i="5"/>
  <c r="AG119" i="5"/>
  <c r="AK119" i="5"/>
  <c r="AO119" i="5"/>
  <c r="AS119" i="5"/>
  <c r="AW119" i="5"/>
  <c r="BA119" i="5"/>
  <c r="BE119" i="5"/>
  <c r="F119" i="5"/>
  <c r="J119" i="5"/>
  <c r="N119" i="5"/>
  <c r="R119" i="5"/>
  <c r="V119" i="5"/>
  <c r="Z119" i="5"/>
  <c r="AD119" i="5"/>
  <c r="AH119" i="5"/>
  <c r="AL119" i="5"/>
  <c r="AP119" i="5"/>
  <c r="AT119" i="5"/>
  <c r="AX119" i="5"/>
  <c r="BB119" i="5"/>
  <c r="K119" i="5"/>
  <c r="S119" i="5"/>
  <c r="AA119" i="5"/>
  <c r="AI119" i="5"/>
  <c r="AQ119" i="5"/>
  <c r="AY119" i="5"/>
  <c r="D119" i="5"/>
  <c r="L119" i="5"/>
  <c r="T119" i="5"/>
  <c r="AB119" i="5"/>
  <c r="AJ119" i="5"/>
  <c r="AR119" i="5"/>
  <c r="AZ119" i="5"/>
  <c r="G119" i="5"/>
  <c r="W119" i="5"/>
  <c r="AM119" i="5"/>
  <c r="BC119" i="5"/>
  <c r="H119" i="5"/>
  <c r="X119" i="5"/>
  <c r="AN119" i="5"/>
  <c r="BD119" i="5"/>
  <c r="O119" i="5"/>
  <c r="AE119" i="5"/>
  <c r="AU119" i="5"/>
  <c r="P119" i="5"/>
  <c r="AF119" i="5"/>
  <c r="AV119" i="5"/>
  <c r="D175" i="5"/>
  <c r="H175" i="5"/>
  <c r="L175" i="5"/>
  <c r="P175" i="5"/>
  <c r="T175" i="5"/>
  <c r="X175" i="5"/>
  <c r="AB175" i="5"/>
  <c r="AF175" i="5"/>
  <c r="AJ175" i="5"/>
  <c r="AN175" i="5"/>
  <c r="AR175" i="5"/>
  <c r="AV175" i="5"/>
  <c r="AZ175" i="5"/>
  <c r="BD175" i="5"/>
  <c r="I175" i="5"/>
  <c r="N175" i="5"/>
  <c r="S175" i="5"/>
  <c r="Y175" i="5"/>
  <c r="AD175" i="5"/>
  <c r="AI175" i="5"/>
  <c r="AO175" i="5"/>
  <c r="AT175" i="5"/>
  <c r="AY175" i="5"/>
  <c r="BE175" i="5"/>
  <c r="M175" i="5"/>
  <c r="W175" i="5"/>
  <c r="AH175" i="5"/>
  <c r="AS175" i="5"/>
  <c r="BC175" i="5"/>
  <c r="E175" i="5"/>
  <c r="J175" i="5"/>
  <c r="O175" i="5"/>
  <c r="U175" i="5"/>
  <c r="Z175" i="5"/>
  <c r="AE175" i="5"/>
  <c r="AK175" i="5"/>
  <c r="AP175" i="5"/>
  <c r="AU175" i="5"/>
  <c r="BA175" i="5"/>
  <c r="F175" i="5"/>
  <c r="K175" i="5"/>
  <c r="Q175" i="5"/>
  <c r="V175" i="5"/>
  <c r="AA175" i="5"/>
  <c r="AG175" i="5"/>
  <c r="AL175" i="5"/>
  <c r="AQ175" i="5"/>
  <c r="AW175" i="5"/>
  <c r="BB175" i="5"/>
  <c r="G175" i="5"/>
  <c r="R175" i="5"/>
  <c r="AC175" i="5"/>
  <c r="AM175" i="5"/>
  <c r="AX175" i="5"/>
  <c r="D215" i="5"/>
  <c r="H215" i="5"/>
  <c r="L215" i="5"/>
  <c r="P215" i="5"/>
  <c r="T215" i="5"/>
  <c r="X215" i="5"/>
  <c r="AB215" i="5"/>
  <c r="AF215" i="5"/>
  <c r="AJ215" i="5"/>
  <c r="AN215" i="5"/>
  <c r="AR215" i="5"/>
  <c r="AV215" i="5"/>
  <c r="I215" i="5"/>
  <c r="N215" i="5"/>
  <c r="S215" i="5"/>
  <c r="Y215" i="5"/>
  <c r="AD215" i="5"/>
  <c r="AI215" i="5"/>
  <c r="AO215" i="5"/>
  <c r="AT215" i="5"/>
  <c r="AY215" i="5"/>
  <c r="BC215" i="5"/>
  <c r="G215" i="5"/>
  <c r="R215" i="5"/>
  <c r="AC215" i="5"/>
  <c r="AM215" i="5"/>
  <c r="AX215" i="5"/>
  <c r="E215" i="5"/>
  <c r="J215" i="5"/>
  <c r="O215" i="5"/>
  <c r="U215" i="5"/>
  <c r="Z215" i="5"/>
  <c r="AE215" i="5"/>
  <c r="AK215" i="5"/>
  <c r="AP215" i="5"/>
  <c r="AU215" i="5"/>
  <c r="AZ215" i="5"/>
  <c r="BD215" i="5"/>
  <c r="F215" i="5"/>
  <c r="K215" i="5"/>
  <c r="Q215" i="5"/>
  <c r="V215" i="5"/>
  <c r="AA215" i="5"/>
  <c r="AG215" i="5"/>
  <c r="AL215" i="5"/>
  <c r="AQ215" i="5"/>
  <c r="AW215" i="5"/>
  <c r="BA215" i="5"/>
  <c r="BE215" i="5"/>
  <c r="M215" i="5"/>
  <c r="W215" i="5"/>
  <c r="AH215" i="5"/>
  <c r="AS215" i="5"/>
  <c r="BB215" i="5"/>
  <c r="F176" i="5"/>
  <c r="J176" i="5"/>
  <c r="N176" i="5"/>
  <c r="R176" i="5"/>
  <c r="V176" i="5"/>
  <c r="Z176" i="5"/>
  <c r="AD176" i="5"/>
  <c r="AH176" i="5"/>
  <c r="AL176" i="5"/>
  <c r="AP176" i="5"/>
  <c r="AT176" i="5"/>
  <c r="AX176" i="5"/>
  <c r="BB176" i="5"/>
  <c r="H176" i="5"/>
  <c r="M176" i="5"/>
  <c r="S176" i="5"/>
  <c r="X176" i="5"/>
  <c r="AC176" i="5"/>
  <c r="AI176" i="5"/>
  <c r="AN176" i="5"/>
  <c r="AS176" i="5"/>
  <c r="AY176" i="5"/>
  <c r="BD176" i="5"/>
  <c r="L176" i="5"/>
  <c r="W176" i="5"/>
  <c r="AG176" i="5"/>
  <c r="AR176" i="5"/>
  <c r="BC176" i="5"/>
  <c r="D176" i="5"/>
  <c r="I176" i="5"/>
  <c r="O176" i="5"/>
  <c r="T176" i="5"/>
  <c r="Y176" i="5"/>
  <c r="AE176" i="5"/>
  <c r="AJ176" i="5"/>
  <c r="AO176" i="5"/>
  <c r="AU176" i="5"/>
  <c r="AZ176" i="5"/>
  <c r="BE176" i="5"/>
  <c r="E176" i="5"/>
  <c r="K176" i="5"/>
  <c r="P176" i="5"/>
  <c r="U176" i="5"/>
  <c r="AA176" i="5"/>
  <c r="AF176" i="5"/>
  <c r="AK176" i="5"/>
  <c r="AQ176" i="5"/>
  <c r="AV176" i="5"/>
  <c r="BA176" i="5"/>
  <c r="G176" i="5"/>
  <c r="Q176" i="5"/>
  <c r="AB176" i="5"/>
  <c r="AM176" i="5"/>
  <c r="AW176" i="5"/>
  <c r="F190" i="5"/>
  <c r="J190" i="5"/>
  <c r="N190" i="5"/>
  <c r="R190" i="5"/>
  <c r="V190" i="5"/>
  <c r="Z190" i="5"/>
  <c r="AD190" i="5"/>
  <c r="AH190" i="5"/>
  <c r="AL190" i="5"/>
  <c r="AP190" i="5"/>
  <c r="AT190" i="5"/>
  <c r="AX190" i="5"/>
  <c r="BB190" i="5"/>
  <c r="D190" i="5"/>
  <c r="I190" i="5"/>
  <c r="O190" i="5"/>
  <c r="T190" i="5"/>
  <c r="Y190" i="5"/>
  <c r="AE190" i="5"/>
  <c r="AJ190" i="5"/>
  <c r="AO190" i="5"/>
  <c r="AU190" i="5"/>
  <c r="AZ190" i="5"/>
  <c r="BE190" i="5"/>
  <c r="H190" i="5"/>
  <c r="S190" i="5"/>
  <c r="AC190" i="5"/>
  <c r="AN190" i="5"/>
  <c r="AY190" i="5"/>
  <c r="E190" i="5"/>
  <c r="K190" i="5"/>
  <c r="P190" i="5"/>
  <c r="U190" i="5"/>
  <c r="AA190" i="5"/>
  <c r="AF190" i="5"/>
  <c r="AK190" i="5"/>
  <c r="AQ190" i="5"/>
  <c r="AV190" i="5"/>
  <c r="BA190" i="5"/>
  <c r="G190" i="5"/>
  <c r="L190" i="5"/>
  <c r="Q190" i="5"/>
  <c r="W190" i="5"/>
  <c r="AB190" i="5"/>
  <c r="AG190" i="5"/>
  <c r="AM190" i="5"/>
  <c r="AR190" i="5"/>
  <c r="AW190" i="5"/>
  <c r="BC190" i="5"/>
  <c r="M190" i="5"/>
  <c r="X190" i="5"/>
  <c r="AI190" i="5"/>
  <c r="AS190" i="5"/>
  <c r="BD190" i="5"/>
  <c r="F204" i="5"/>
  <c r="J204" i="5"/>
  <c r="N204" i="5"/>
  <c r="R204" i="5"/>
  <c r="V204" i="5"/>
  <c r="Z204" i="5"/>
  <c r="AD204" i="5"/>
  <c r="AH204" i="5"/>
  <c r="AL204" i="5"/>
  <c r="AP204" i="5"/>
  <c r="AT204" i="5"/>
  <c r="AX204" i="5"/>
  <c r="BB204" i="5"/>
  <c r="E204" i="5"/>
  <c r="K204" i="5"/>
  <c r="P204" i="5"/>
  <c r="U204" i="5"/>
  <c r="AA204" i="5"/>
  <c r="AF204" i="5"/>
  <c r="AK204" i="5"/>
  <c r="AQ204" i="5"/>
  <c r="AV204" i="5"/>
  <c r="BA204" i="5"/>
  <c r="D204" i="5"/>
  <c r="O204" i="5"/>
  <c r="Y204" i="5"/>
  <c r="AJ204" i="5"/>
  <c r="AU204" i="5"/>
  <c r="BE204" i="5"/>
  <c r="G204" i="5"/>
  <c r="L204" i="5"/>
  <c r="Q204" i="5"/>
  <c r="W204" i="5"/>
  <c r="AB204" i="5"/>
  <c r="AG204" i="5"/>
  <c r="AM204" i="5"/>
  <c r="AR204" i="5"/>
  <c r="AW204" i="5"/>
  <c r="BC204" i="5"/>
  <c r="H204" i="5"/>
  <c r="M204" i="5"/>
  <c r="S204" i="5"/>
  <c r="X204" i="5"/>
  <c r="AC204" i="5"/>
  <c r="AI204" i="5"/>
  <c r="AN204" i="5"/>
  <c r="AS204" i="5"/>
  <c r="AY204" i="5"/>
  <c r="BD204" i="5"/>
  <c r="I204" i="5"/>
  <c r="T204" i="5"/>
  <c r="AE204" i="5"/>
  <c r="AO204" i="5"/>
  <c r="AZ204" i="5"/>
  <c r="E83" i="5"/>
  <c r="I83" i="5"/>
  <c r="M83" i="5"/>
  <c r="Q83" i="5"/>
  <c r="U83" i="5"/>
  <c r="Y83" i="5"/>
  <c r="AC83" i="5"/>
  <c r="AG83" i="5"/>
  <c r="AK83" i="5"/>
  <c r="AO83" i="5"/>
  <c r="AS83" i="5"/>
  <c r="AW83" i="5"/>
  <c r="BA83" i="5"/>
  <c r="BE83" i="5"/>
  <c r="F83" i="5"/>
  <c r="J83" i="5"/>
  <c r="N83" i="5"/>
  <c r="R83" i="5"/>
  <c r="V83" i="5"/>
  <c r="Z83" i="5"/>
  <c r="AD83" i="5"/>
  <c r="AH83" i="5"/>
  <c r="AL83" i="5"/>
  <c r="AP83" i="5"/>
  <c r="AT83" i="5"/>
  <c r="AX83" i="5"/>
  <c r="BB83" i="5"/>
  <c r="G83" i="5"/>
  <c r="O83" i="5"/>
  <c r="W83" i="5"/>
  <c r="AE83" i="5"/>
  <c r="AM83" i="5"/>
  <c r="AU83" i="5"/>
  <c r="BC83" i="5"/>
  <c r="H83" i="5"/>
  <c r="P83" i="5"/>
  <c r="X83" i="5"/>
  <c r="AF83" i="5"/>
  <c r="AN83" i="5"/>
  <c r="AV83" i="5"/>
  <c r="BD83" i="5"/>
  <c r="K83" i="5"/>
  <c r="AA83" i="5"/>
  <c r="AQ83" i="5"/>
  <c r="L83" i="5"/>
  <c r="AB83" i="5"/>
  <c r="AR83" i="5"/>
  <c r="S83" i="5"/>
  <c r="AY83" i="5"/>
  <c r="T83" i="5"/>
  <c r="AZ83" i="5"/>
  <c r="AI83" i="5"/>
  <c r="D83" i="5"/>
  <c r="AJ83" i="5"/>
  <c r="G63" i="5"/>
  <c r="K63" i="5"/>
  <c r="O63" i="5"/>
  <c r="S63" i="5"/>
  <c r="W63" i="5"/>
  <c r="AA63" i="5"/>
  <c r="AE63" i="5"/>
  <c r="AI63" i="5"/>
  <c r="AM63" i="5"/>
  <c r="AQ63" i="5"/>
  <c r="AU63" i="5"/>
  <c r="AY63" i="5"/>
  <c r="BC63" i="5"/>
  <c r="D63" i="5"/>
  <c r="H63" i="5"/>
  <c r="L63" i="5"/>
  <c r="P63" i="5"/>
  <c r="T63" i="5"/>
  <c r="X63" i="5"/>
  <c r="AB63" i="5"/>
  <c r="AF63" i="5"/>
  <c r="AJ63" i="5"/>
  <c r="AN63" i="5"/>
  <c r="AR63" i="5"/>
  <c r="AV63" i="5"/>
  <c r="AZ63" i="5"/>
  <c r="BD63" i="5"/>
  <c r="E63" i="5"/>
  <c r="M63" i="5"/>
  <c r="U63" i="5"/>
  <c r="AC63" i="5"/>
  <c r="AK63" i="5"/>
  <c r="AS63" i="5"/>
  <c r="BA63" i="5"/>
  <c r="F63" i="5"/>
  <c r="N63" i="5"/>
  <c r="V63" i="5"/>
  <c r="AD63" i="5"/>
  <c r="AL63" i="5"/>
  <c r="AT63" i="5"/>
  <c r="BB63" i="5"/>
  <c r="I63" i="5"/>
  <c r="Y63" i="5"/>
  <c r="AO63" i="5"/>
  <c r="BE63" i="5"/>
  <c r="J63" i="5"/>
  <c r="Z63" i="5"/>
  <c r="AP63" i="5"/>
  <c r="Q63" i="5"/>
  <c r="AW63" i="5"/>
  <c r="R63" i="5"/>
  <c r="AX63" i="5"/>
  <c r="AG63" i="5"/>
  <c r="AH63" i="5"/>
  <c r="E101" i="5"/>
  <c r="I101" i="5"/>
  <c r="M101" i="5"/>
  <c r="Q101" i="5"/>
  <c r="U101" i="5"/>
  <c r="Y101" i="5"/>
  <c r="AC101" i="5"/>
  <c r="AG101" i="5"/>
  <c r="AK101" i="5"/>
  <c r="AO101" i="5"/>
  <c r="AS101" i="5"/>
  <c r="AW101" i="5"/>
  <c r="BA101" i="5"/>
  <c r="BE101" i="5"/>
  <c r="F101" i="5"/>
  <c r="J101" i="5"/>
  <c r="N101" i="5"/>
  <c r="R101" i="5"/>
  <c r="V101" i="5"/>
  <c r="Z101" i="5"/>
  <c r="AD101" i="5"/>
  <c r="AH101" i="5"/>
  <c r="AL101" i="5"/>
  <c r="AP101" i="5"/>
  <c r="AT101" i="5"/>
  <c r="AX101" i="5"/>
  <c r="BB101" i="5"/>
  <c r="K101" i="5"/>
  <c r="S101" i="5"/>
  <c r="AA101" i="5"/>
  <c r="AI101" i="5"/>
  <c r="AQ101" i="5"/>
  <c r="AY101" i="5"/>
  <c r="D101" i="5"/>
  <c r="L101" i="5"/>
  <c r="T101" i="5"/>
  <c r="AB101" i="5"/>
  <c r="AJ101" i="5"/>
  <c r="AR101" i="5"/>
  <c r="AZ101" i="5"/>
  <c r="O101" i="5"/>
  <c r="AE101" i="5"/>
  <c r="AU101" i="5"/>
  <c r="P101" i="5"/>
  <c r="AF101" i="5"/>
  <c r="AV101" i="5"/>
  <c r="G101" i="5"/>
  <c r="AM101" i="5"/>
  <c r="H101" i="5"/>
  <c r="AN101" i="5"/>
  <c r="W101" i="5"/>
  <c r="BC101" i="5"/>
  <c r="X101" i="5"/>
  <c r="BD101" i="5"/>
  <c r="D203" i="5"/>
  <c r="H203" i="5"/>
  <c r="L203" i="5"/>
  <c r="P203" i="5"/>
  <c r="T203" i="5"/>
  <c r="X203" i="5"/>
  <c r="AB203" i="5"/>
  <c r="AF203" i="5"/>
  <c r="AJ203" i="5"/>
  <c r="AN203" i="5"/>
  <c r="AR203" i="5"/>
  <c r="AV203" i="5"/>
  <c r="AZ203" i="5"/>
  <c r="BD203" i="5"/>
  <c r="F203" i="5"/>
  <c r="K203" i="5"/>
  <c r="Q203" i="5"/>
  <c r="V203" i="5"/>
  <c r="AA203" i="5"/>
  <c r="AG203" i="5"/>
  <c r="AL203" i="5"/>
  <c r="AQ203" i="5"/>
  <c r="AW203" i="5"/>
  <c r="BB203" i="5"/>
  <c r="J203" i="5"/>
  <c r="U203" i="5"/>
  <c r="AK203" i="5"/>
  <c r="AU203" i="5"/>
  <c r="G203" i="5"/>
  <c r="M203" i="5"/>
  <c r="R203" i="5"/>
  <c r="W203" i="5"/>
  <c r="AC203" i="5"/>
  <c r="AH203" i="5"/>
  <c r="AM203" i="5"/>
  <c r="AS203" i="5"/>
  <c r="AX203" i="5"/>
  <c r="BC203" i="5"/>
  <c r="I203" i="5"/>
  <c r="N203" i="5"/>
  <c r="S203" i="5"/>
  <c r="Y203" i="5"/>
  <c r="AD203" i="5"/>
  <c r="AI203" i="5"/>
  <c r="AO203" i="5"/>
  <c r="AT203" i="5"/>
  <c r="AY203" i="5"/>
  <c r="BE203" i="5"/>
  <c r="E203" i="5"/>
  <c r="O203" i="5"/>
  <c r="Z203" i="5"/>
  <c r="AE203" i="5"/>
  <c r="AP203" i="5"/>
  <c r="BA203" i="5"/>
  <c r="E36" i="5"/>
  <c r="I36" i="5"/>
  <c r="M36" i="5"/>
  <c r="Q36" i="5"/>
  <c r="U36" i="5"/>
  <c r="Y36" i="5"/>
  <c r="AC36" i="5"/>
  <c r="AG36" i="5"/>
  <c r="AK36" i="5"/>
  <c r="AO36" i="5"/>
  <c r="AS36" i="5"/>
  <c r="AW36" i="5"/>
  <c r="BA36" i="5"/>
  <c r="BE36" i="5"/>
  <c r="F36" i="5"/>
  <c r="J36" i="5"/>
  <c r="N36" i="5"/>
  <c r="R36" i="5"/>
  <c r="V36" i="5"/>
  <c r="Z36" i="5"/>
  <c r="AD36" i="5"/>
  <c r="AH36" i="5"/>
  <c r="AL36" i="5"/>
  <c r="AP36" i="5"/>
  <c r="AT36" i="5"/>
  <c r="AX36" i="5"/>
  <c r="BB36" i="5"/>
  <c r="G36" i="5"/>
  <c r="O36" i="5"/>
  <c r="W36" i="5"/>
  <c r="AE36" i="5"/>
  <c r="AM36" i="5"/>
  <c r="AU36" i="5"/>
  <c r="BC36" i="5"/>
  <c r="H36" i="5"/>
  <c r="P36" i="5"/>
  <c r="X36" i="5"/>
  <c r="AF36" i="5"/>
  <c r="AN36" i="5"/>
  <c r="AV36" i="5"/>
  <c r="BD36" i="5"/>
  <c r="S36" i="5"/>
  <c r="AI36" i="5"/>
  <c r="AY36" i="5"/>
  <c r="D36" i="5"/>
  <c r="T36" i="5"/>
  <c r="AJ36" i="5"/>
  <c r="AZ36" i="5"/>
  <c r="AA36" i="5"/>
  <c r="AB36" i="5"/>
  <c r="K36" i="5"/>
  <c r="L36" i="5"/>
  <c r="AQ36" i="5"/>
  <c r="AR36" i="5"/>
  <c r="E68" i="5"/>
  <c r="I68" i="5"/>
  <c r="M68" i="5"/>
  <c r="Q68" i="5"/>
  <c r="U68" i="5"/>
  <c r="Y68" i="5"/>
  <c r="AC68" i="5"/>
  <c r="AG68" i="5"/>
  <c r="AK68" i="5"/>
  <c r="AO68" i="5"/>
  <c r="AS68" i="5"/>
  <c r="AW68" i="5"/>
  <c r="BA68" i="5"/>
  <c r="BE68" i="5"/>
  <c r="F68" i="5"/>
  <c r="J68" i="5"/>
  <c r="N68" i="5"/>
  <c r="R68" i="5"/>
  <c r="V68" i="5"/>
  <c r="Z68" i="5"/>
  <c r="AD68" i="5"/>
  <c r="AH68" i="5"/>
  <c r="AL68" i="5"/>
  <c r="AP68" i="5"/>
  <c r="AT68" i="5"/>
  <c r="AX68" i="5"/>
  <c r="BB68" i="5"/>
  <c r="G68" i="5"/>
  <c r="O68" i="5"/>
  <c r="W68" i="5"/>
  <c r="AE68" i="5"/>
  <c r="AM68" i="5"/>
  <c r="AU68" i="5"/>
  <c r="BC68" i="5"/>
  <c r="H68" i="5"/>
  <c r="P68" i="5"/>
  <c r="X68" i="5"/>
  <c r="AF68" i="5"/>
  <c r="AN68" i="5"/>
  <c r="AV68" i="5"/>
  <c r="BD68" i="5"/>
  <c r="K68" i="5"/>
  <c r="AA68" i="5"/>
  <c r="AQ68" i="5"/>
  <c r="L68" i="5"/>
  <c r="AB68" i="5"/>
  <c r="AR68" i="5"/>
  <c r="AI68" i="5"/>
  <c r="D68" i="5"/>
  <c r="AJ68" i="5"/>
  <c r="AY68" i="5"/>
  <c r="AZ68" i="5"/>
  <c r="S68" i="5"/>
  <c r="T68" i="5"/>
  <c r="G100" i="5"/>
  <c r="K100" i="5"/>
  <c r="O100" i="5"/>
  <c r="S100" i="5"/>
  <c r="W100" i="5"/>
  <c r="AA100" i="5"/>
  <c r="AE100" i="5"/>
  <c r="AI100" i="5"/>
  <c r="AM100" i="5"/>
  <c r="AQ100" i="5"/>
  <c r="AU100" i="5"/>
  <c r="AY100" i="5"/>
  <c r="BC100" i="5"/>
  <c r="D100" i="5"/>
  <c r="H100" i="5"/>
  <c r="L100" i="5"/>
  <c r="P100" i="5"/>
  <c r="T100" i="5"/>
  <c r="X100" i="5"/>
  <c r="AB100" i="5"/>
  <c r="AF100" i="5"/>
  <c r="AJ100" i="5"/>
  <c r="AN100" i="5"/>
  <c r="AR100" i="5"/>
  <c r="AV100" i="5"/>
  <c r="AZ100" i="5"/>
  <c r="BD100" i="5"/>
  <c r="I100" i="5"/>
  <c r="Q100" i="5"/>
  <c r="Y100" i="5"/>
  <c r="AG100" i="5"/>
  <c r="AO100" i="5"/>
  <c r="AW100" i="5"/>
  <c r="BE100" i="5"/>
  <c r="J100" i="5"/>
  <c r="R100" i="5"/>
  <c r="Z100" i="5"/>
  <c r="AH100" i="5"/>
  <c r="AP100" i="5"/>
  <c r="AX100" i="5"/>
  <c r="E100" i="5"/>
  <c r="U100" i="5"/>
  <c r="AK100" i="5"/>
  <c r="BA100" i="5"/>
  <c r="F100" i="5"/>
  <c r="V100" i="5"/>
  <c r="AL100" i="5"/>
  <c r="BB100" i="5"/>
  <c r="AC100" i="5"/>
  <c r="AD100" i="5"/>
  <c r="M100" i="5"/>
  <c r="AS100" i="5"/>
  <c r="N100" i="5"/>
  <c r="AT100" i="5"/>
  <c r="G132" i="5"/>
  <c r="K132" i="5"/>
  <c r="O132" i="5"/>
  <c r="S132" i="5"/>
  <c r="W132" i="5"/>
  <c r="AA132" i="5"/>
  <c r="AE132" i="5"/>
  <c r="AI132" i="5"/>
  <c r="AM132" i="5"/>
  <c r="AQ132" i="5"/>
  <c r="AU132" i="5"/>
  <c r="AY132" i="5"/>
  <c r="BC132" i="5"/>
  <c r="D132" i="5"/>
  <c r="H132" i="5"/>
  <c r="L132" i="5"/>
  <c r="P132" i="5"/>
  <c r="T132" i="5"/>
  <c r="X132" i="5"/>
  <c r="AB132" i="5"/>
  <c r="AF132" i="5"/>
  <c r="AJ132" i="5"/>
  <c r="AN132" i="5"/>
  <c r="AR132" i="5"/>
  <c r="AV132" i="5"/>
  <c r="AZ132" i="5"/>
  <c r="BD132" i="5"/>
  <c r="E132" i="5"/>
  <c r="M132" i="5"/>
  <c r="U132" i="5"/>
  <c r="AC132" i="5"/>
  <c r="AK132" i="5"/>
  <c r="AS132" i="5"/>
  <c r="BA132" i="5"/>
  <c r="F132" i="5"/>
  <c r="N132" i="5"/>
  <c r="V132" i="5"/>
  <c r="AD132" i="5"/>
  <c r="AL132" i="5"/>
  <c r="AT132" i="5"/>
  <c r="BB132" i="5"/>
  <c r="I132" i="5"/>
  <c r="Y132" i="5"/>
  <c r="AO132" i="5"/>
  <c r="BE132" i="5"/>
  <c r="J132" i="5"/>
  <c r="Z132" i="5"/>
  <c r="AP132" i="5"/>
  <c r="Q132" i="5"/>
  <c r="AG132" i="5"/>
  <c r="AW132" i="5"/>
  <c r="R132" i="5"/>
  <c r="AH132" i="5"/>
  <c r="AX132" i="5"/>
  <c r="E148" i="5"/>
  <c r="I148" i="5"/>
  <c r="M148" i="5"/>
  <c r="Q148" i="5"/>
  <c r="U148" i="5"/>
  <c r="Y148" i="5"/>
  <c r="AC148" i="5"/>
  <c r="AG148" i="5"/>
  <c r="AK148" i="5"/>
  <c r="AO148" i="5"/>
  <c r="AS148" i="5"/>
  <c r="AW148" i="5"/>
  <c r="BA148" i="5"/>
  <c r="BE148" i="5"/>
  <c r="F148" i="5"/>
  <c r="J148" i="5"/>
  <c r="N148" i="5"/>
  <c r="R148" i="5"/>
  <c r="V148" i="5"/>
  <c r="Z148" i="5"/>
  <c r="AD148" i="5"/>
  <c r="AH148" i="5"/>
  <c r="AL148" i="5"/>
  <c r="AP148" i="5"/>
  <c r="AT148" i="5"/>
  <c r="AX148" i="5"/>
  <c r="BB148" i="5"/>
  <c r="K148" i="5"/>
  <c r="S148" i="5"/>
  <c r="AA148" i="5"/>
  <c r="AI148" i="5"/>
  <c r="AQ148" i="5"/>
  <c r="AY148" i="5"/>
  <c r="D148" i="5"/>
  <c r="L148" i="5"/>
  <c r="T148" i="5"/>
  <c r="AB148" i="5"/>
  <c r="AJ148" i="5"/>
  <c r="AR148" i="5"/>
  <c r="AZ148" i="5"/>
  <c r="G148" i="5"/>
  <c r="O148" i="5"/>
  <c r="W148" i="5"/>
  <c r="AE148" i="5"/>
  <c r="AM148" i="5"/>
  <c r="AU148" i="5"/>
  <c r="BC148" i="5"/>
  <c r="H148" i="5"/>
  <c r="P148" i="5"/>
  <c r="X148" i="5"/>
  <c r="AF148" i="5"/>
  <c r="AN148" i="5"/>
  <c r="AV148" i="5"/>
  <c r="BD148" i="5"/>
  <c r="F46" i="5"/>
  <c r="J46" i="5"/>
  <c r="N46" i="5"/>
  <c r="R46" i="5"/>
  <c r="V46" i="5"/>
  <c r="Z46" i="5"/>
  <c r="AD46" i="5"/>
  <c r="AH46" i="5"/>
  <c r="AL46" i="5"/>
  <c r="AP46" i="5"/>
  <c r="AT46" i="5"/>
  <c r="AX46" i="5"/>
  <c r="BB46" i="5"/>
  <c r="G46" i="5"/>
  <c r="K46" i="5"/>
  <c r="O46" i="5"/>
  <c r="S46" i="5"/>
  <c r="W46" i="5"/>
  <c r="AA46" i="5"/>
  <c r="AE46" i="5"/>
  <c r="AI46" i="5"/>
  <c r="AM46" i="5"/>
  <c r="AQ46" i="5"/>
  <c r="AU46" i="5"/>
  <c r="AY46" i="5"/>
  <c r="BC46" i="5"/>
  <c r="D46" i="5"/>
  <c r="L46" i="5"/>
  <c r="T46" i="5"/>
  <c r="AB46" i="5"/>
  <c r="AJ46" i="5"/>
  <c r="AR46" i="5"/>
  <c r="AZ46" i="5"/>
  <c r="E46" i="5"/>
  <c r="M46" i="5"/>
  <c r="U46" i="5"/>
  <c r="AC46" i="5"/>
  <c r="AK46" i="5"/>
  <c r="AS46" i="5"/>
  <c r="BA46" i="5"/>
  <c r="H46" i="5"/>
  <c r="X46" i="5"/>
  <c r="AN46" i="5"/>
  <c r="BD46" i="5"/>
  <c r="I46" i="5"/>
  <c r="Y46" i="5"/>
  <c r="AO46" i="5"/>
  <c r="BE46" i="5"/>
  <c r="AF46" i="5"/>
  <c r="AG46" i="5"/>
  <c r="AV46" i="5"/>
  <c r="AW46" i="5"/>
  <c r="P46" i="5"/>
  <c r="Q46" i="5"/>
  <c r="G110" i="5"/>
  <c r="K110" i="5"/>
  <c r="O110" i="5"/>
  <c r="S110" i="5"/>
  <c r="W110" i="5"/>
  <c r="AA110" i="5"/>
  <c r="AE110" i="5"/>
  <c r="AI110" i="5"/>
  <c r="AM110" i="5"/>
  <c r="AQ110" i="5"/>
  <c r="AU110" i="5"/>
  <c r="AY110" i="5"/>
  <c r="BC110" i="5"/>
  <c r="D110" i="5"/>
  <c r="H110" i="5"/>
  <c r="L110" i="5"/>
  <c r="P110" i="5"/>
  <c r="T110" i="5"/>
  <c r="X110" i="5"/>
  <c r="AB110" i="5"/>
  <c r="AF110" i="5"/>
  <c r="AJ110" i="5"/>
  <c r="AN110" i="5"/>
  <c r="AR110" i="5"/>
  <c r="AV110" i="5"/>
  <c r="AZ110" i="5"/>
  <c r="BD110" i="5"/>
  <c r="E110" i="5"/>
  <c r="M110" i="5"/>
  <c r="U110" i="5"/>
  <c r="AC110" i="5"/>
  <c r="AK110" i="5"/>
  <c r="AS110" i="5"/>
  <c r="BA110" i="5"/>
  <c r="F110" i="5"/>
  <c r="N110" i="5"/>
  <c r="V110" i="5"/>
  <c r="AD110" i="5"/>
  <c r="AL110" i="5"/>
  <c r="AT110" i="5"/>
  <c r="BB110" i="5"/>
  <c r="I110" i="5"/>
  <c r="Y110" i="5"/>
  <c r="AO110" i="5"/>
  <c r="BE110" i="5"/>
  <c r="J110" i="5"/>
  <c r="Z110" i="5"/>
  <c r="AP110" i="5"/>
  <c r="AG110" i="5"/>
  <c r="AH110" i="5"/>
  <c r="Q110" i="5"/>
  <c r="AW110" i="5"/>
  <c r="R110" i="5"/>
  <c r="AX110" i="5"/>
  <c r="E133" i="5"/>
  <c r="I133" i="5"/>
  <c r="M133" i="5"/>
  <c r="Q133" i="5"/>
  <c r="U133" i="5"/>
  <c r="Y133" i="5"/>
  <c r="AC133" i="5"/>
  <c r="AG133" i="5"/>
  <c r="AK133" i="5"/>
  <c r="AO133" i="5"/>
  <c r="AS133" i="5"/>
  <c r="AW133" i="5"/>
  <c r="BA133" i="5"/>
  <c r="BE133" i="5"/>
  <c r="F133" i="5"/>
  <c r="J133" i="5"/>
  <c r="N133" i="5"/>
  <c r="R133" i="5"/>
  <c r="V133" i="5"/>
  <c r="Z133" i="5"/>
  <c r="AD133" i="5"/>
  <c r="AH133" i="5"/>
  <c r="AL133" i="5"/>
  <c r="AP133" i="5"/>
  <c r="AT133" i="5"/>
  <c r="AX133" i="5"/>
  <c r="BB133" i="5"/>
  <c r="G133" i="5"/>
  <c r="O133" i="5"/>
  <c r="W133" i="5"/>
  <c r="AE133" i="5"/>
  <c r="AM133" i="5"/>
  <c r="AU133" i="5"/>
  <c r="BC133" i="5"/>
  <c r="H133" i="5"/>
  <c r="P133" i="5"/>
  <c r="X133" i="5"/>
  <c r="AF133" i="5"/>
  <c r="AN133" i="5"/>
  <c r="AV133" i="5"/>
  <c r="BD133" i="5"/>
  <c r="S133" i="5"/>
  <c r="AI133" i="5"/>
  <c r="AY133" i="5"/>
  <c r="L133" i="5"/>
  <c r="D133" i="5"/>
  <c r="T133" i="5"/>
  <c r="AJ133" i="5"/>
  <c r="AZ133" i="5"/>
  <c r="K133" i="5"/>
  <c r="AA133" i="5"/>
  <c r="AQ133" i="5"/>
  <c r="AB133" i="5"/>
  <c r="AR133" i="5"/>
  <c r="G169" i="5"/>
  <c r="K169" i="5"/>
  <c r="O169" i="5"/>
  <c r="S169" i="5"/>
  <c r="W169" i="5"/>
  <c r="AA169" i="5"/>
  <c r="AE169" i="5"/>
  <c r="AI169" i="5"/>
  <c r="AM169" i="5"/>
  <c r="AQ169" i="5"/>
  <c r="AU169" i="5"/>
  <c r="AY169" i="5"/>
  <c r="BC169" i="5"/>
  <c r="D169" i="5"/>
  <c r="H169" i="5"/>
  <c r="L169" i="5"/>
  <c r="P169" i="5"/>
  <c r="T169" i="5"/>
  <c r="X169" i="5"/>
  <c r="AB169" i="5"/>
  <c r="AF169" i="5"/>
  <c r="AJ169" i="5"/>
  <c r="AN169" i="5"/>
  <c r="AR169" i="5"/>
  <c r="AV169" i="5"/>
  <c r="AZ169" i="5"/>
  <c r="BD169" i="5"/>
  <c r="E169" i="5"/>
  <c r="M169" i="5"/>
  <c r="U169" i="5"/>
  <c r="AC169" i="5"/>
  <c r="AK169" i="5"/>
  <c r="AS169" i="5"/>
  <c r="BA169" i="5"/>
  <c r="R169" i="5"/>
  <c r="AH169" i="5"/>
  <c r="AX169" i="5"/>
  <c r="F169" i="5"/>
  <c r="N169" i="5"/>
  <c r="V169" i="5"/>
  <c r="AD169" i="5"/>
  <c r="AL169" i="5"/>
  <c r="AT169" i="5"/>
  <c r="BB169" i="5"/>
  <c r="I169" i="5"/>
  <c r="Q169" i="5"/>
  <c r="Y169" i="5"/>
  <c r="AG169" i="5"/>
  <c r="AO169" i="5"/>
  <c r="AW169" i="5"/>
  <c r="BE169" i="5"/>
  <c r="J169" i="5"/>
  <c r="Z169" i="5"/>
  <c r="AP169" i="5"/>
  <c r="E25" i="5"/>
  <c r="I25" i="5"/>
  <c r="M25" i="5"/>
  <c r="Q25" i="5"/>
  <c r="U25" i="5"/>
  <c r="Y25" i="5"/>
  <c r="AC25" i="5"/>
  <c r="AG25" i="5"/>
  <c r="AK25" i="5"/>
  <c r="AO25" i="5"/>
  <c r="AS25" i="5"/>
  <c r="AW25" i="5"/>
  <c r="BA25" i="5"/>
  <c r="BE25" i="5"/>
  <c r="D25" i="5"/>
  <c r="H25" i="5"/>
  <c r="L25" i="5"/>
  <c r="P25" i="5"/>
  <c r="T25" i="5"/>
  <c r="X25" i="5"/>
  <c r="AB25" i="5"/>
  <c r="AF25" i="5"/>
  <c r="AJ25" i="5"/>
  <c r="AN25" i="5"/>
  <c r="F25" i="5"/>
  <c r="N25" i="5"/>
  <c r="V25" i="5"/>
  <c r="AD25" i="5"/>
  <c r="AL25" i="5"/>
  <c r="AR25" i="5"/>
  <c r="AX25" i="5"/>
  <c r="BC25" i="5"/>
  <c r="K25" i="5"/>
  <c r="S25" i="5"/>
  <c r="AA25" i="5"/>
  <c r="AI25" i="5"/>
  <c r="AQ25" i="5"/>
  <c r="AV25" i="5"/>
  <c r="BB25" i="5"/>
  <c r="J25" i="5"/>
  <c r="Z25" i="5"/>
  <c r="AP25" i="5"/>
  <c r="AZ25" i="5"/>
  <c r="W25" i="5"/>
  <c r="AT25" i="5"/>
  <c r="G25" i="5"/>
  <c r="AE25" i="5"/>
  <c r="AU25" i="5"/>
  <c r="AH25" i="5"/>
  <c r="AM25" i="5"/>
  <c r="AY25" i="5"/>
  <c r="BD25" i="5"/>
  <c r="O25" i="5"/>
  <c r="R25" i="5"/>
  <c r="AZ228" i="5"/>
  <c r="D77" i="5"/>
  <c r="H77" i="5"/>
  <c r="L77" i="5"/>
  <c r="P77" i="5"/>
  <c r="T77" i="5"/>
  <c r="X77" i="5"/>
  <c r="AB77" i="5"/>
  <c r="AF77" i="5"/>
  <c r="AJ77" i="5"/>
  <c r="AN77" i="5"/>
  <c r="AR77" i="5"/>
  <c r="AV77" i="5"/>
  <c r="AZ77" i="5"/>
  <c r="BD77" i="5"/>
  <c r="F77" i="5"/>
  <c r="K77" i="5"/>
  <c r="Q77" i="5"/>
  <c r="V77" i="5"/>
  <c r="AA77" i="5"/>
  <c r="AG77" i="5"/>
  <c r="AL77" i="5"/>
  <c r="AQ77" i="5"/>
  <c r="AW77" i="5"/>
  <c r="BB77" i="5"/>
  <c r="G77" i="5"/>
  <c r="M77" i="5"/>
  <c r="R77" i="5"/>
  <c r="W77" i="5"/>
  <c r="AC77" i="5"/>
  <c r="AH77" i="5"/>
  <c r="AM77" i="5"/>
  <c r="AS77" i="5"/>
  <c r="AX77" i="5"/>
  <c r="BC77" i="5"/>
  <c r="N77" i="5"/>
  <c r="Y77" i="5"/>
  <c r="AI77" i="5"/>
  <c r="AT77" i="5"/>
  <c r="BE77" i="5"/>
  <c r="E77" i="5"/>
  <c r="O77" i="5"/>
  <c r="Z77" i="5"/>
  <c r="AK77" i="5"/>
  <c r="AU77" i="5"/>
  <c r="S77" i="5"/>
  <c r="AO77" i="5"/>
  <c r="U77" i="5"/>
  <c r="AP77" i="5"/>
  <c r="I77" i="5"/>
  <c r="AY77" i="5"/>
  <c r="J77" i="5"/>
  <c r="BA77" i="5"/>
  <c r="AD77" i="5"/>
  <c r="AE77" i="5"/>
  <c r="D34" i="5"/>
  <c r="H34" i="5"/>
  <c r="L34" i="5"/>
  <c r="P34" i="5"/>
  <c r="T34" i="5"/>
  <c r="X34" i="5"/>
  <c r="AB34" i="5"/>
  <c r="AF34" i="5"/>
  <c r="AJ34" i="5"/>
  <c r="AN34" i="5"/>
  <c r="AR34" i="5"/>
  <c r="AV34" i="5"/>
  <c r="AZ34" i="5"/>
  <c r="BD34" i="5"/>
  <c r="G34" i="5"/>
  <c r="K34" i="5"/>
  <c r="O34" i="5"/>
  <c r="S34" i="5"/>
  <c r="W34" i="5"/>
  <c r="AA34" i="5"/>
  <c r="AE34" i="5"/>
  <c r="AI34" i="5"/>
  <c r="AM34" i="5"/>
  <c r="AQ34" i="5"/>
  <c r="AU34" i="5"/>
  <c r="AY34" i="5"/>
  <c r="BC34" i="5"/>
  <c r="F34" i="5"/>
  <c r="N34" i="5"/>
  <c r="V34" i="5"/>
  <c r="AD34" i="5"/>
  <c r="AL34" i="5"/>
  <c r="AT34" i="5"/>
  <c r="BB34" i="5"/>
  <c r="E34" i="5"/>
  <c r="Q34" i="5"/>
  <c r="Z34" i="5"/>
  <c r="AK34" i="5"/>
  <c r="AW34" i="5"/>
  <c r="I34" i="5"/>
  <c r="R34" i="5"/>
  <c r="AC34" i="5"/>
  <c r="AO34" i="5"/>
  <c r="AX34" i="5"/>
  <c r="J34" i="5"/>
  <c r="AG34" i="5"/>
  <c r="BA34" i="5"/>
  <c r="M34" i="5"/>
  <c r="AH34" i="5"/>
  <c r="BE34" i="5"/>
  <c r="AP34" i="5"/>
  <c r="AS34" i="5"/>
  <c r="U34" i="5"/>
  <c r="Y34" i="5"/>
  <c r="G98" i="5"/>
  <c r="K98" i="5"/>
  <c r="O98" i="5"/>
  <c r="S98" i="5"/>
  <c r="W98" i="5"/>
  <c r="AA98" i="5"/>
  <c r="AE98" i="5"/>
  <c r="AI98" i="5"/>
  <c r="AM98" i="5"/>
  <c r="AQ98" i="5"/>
  <c r="AU98" i="5"/>
  <c r="AY98" i="5"/>
  <c r="BC98" i="5"/>
  <c r="D98" i="5"/>
  <c r="H98" i="5"/>
  <c r="L98" i="5"/>
  <c r="P98" i="5"/>
  <c r="T98" i="5"/>
  <c r="X98" i="5"/>
  <c r="AB98" i="5"/>
  <c r="AF98" i="5"/>
  <c r="AJ98" i="5"/>
  <c r="AN98" i="5"/>
  <c r="AR98" i="5"/>
  <c r="AV98" i="5"/>
  <c r="AZ98" i="5"/>
  <c r="BD98" i="5"/>
  <c r="E98" i="5"/>
  <c r="M98" i="5"/>
  <c r="U98" i="5"/>
  <c r="AC98" i="5"/>
  <c r="AK98" i="5"/>
  <c r="AS98" i="5"/>
  <c r="BA98" i="5"/>
  <c r="F98" i="5"/>
  <c r="N98" i="5"/>
  <c r="V98" i="5"/>
  <c r="AD98" i="5"/>
  <c r="AL98" i="5"/>
  <c r="AT98" i="5"/>
  <c r="BB98" i="5"/>
  <c r="Q98" i="5"/>
  <c r="AG98" i="5"/>
  <c r="AW98" i="5"/>
  <c r="R98" i="5"/>
  <c r="AH98" i="5"/>
  <c r="AX98" i="5"/>
  <c r="I98" i="5"/>
  <c r="AO98" i="5"/>
  <c r="J98" i="5"/>
  <c r="AP98" i="5"/>
  <c r="Y98" i="5"/>
  <c r="BE98" i="5"/>
  <c r="Z98" i="5"/>
  <c r="F174" i="5"/>
  <c r="J174" i="5"/>
  <c r="N174" i="5"/>
  <c r="R174" i="5"/>
  <c r="V174" i="5"/>
  <c r="Z174" i="5"/>
  <c r="AD174" i="5"/>
  <c r="AH174" i="5"/>
  <c r="AL174" i="5"/>
  <c r="AP174" i="5"/>
  <c r="AT174" i="5"/>
  <c r="AX174" i="5"/>
  <c r="BB174" i="5"/>
  <c r="D174" i="5"/>
  <c r="I174" i="5"/>
  <c r="O174" i="5"/>
  <c r="T174" i="5"/>
  <c r="Y174" i="5"/>
  <c r="AE174" i="5"/>
  <c r="AJ174" i="5"/>
  <c r="AO174" i="5"/>
  <c r="AU174" i="5"/>
  <c r="AZ174" i="5"/>
  <c r="BE174" i="5"/>
  <c r="M174" i="5"/>
  <c r="X174" i="5"/>
  <c r="AI174" i="5"/>
  <c r="AS174" i="5"/>
  <c r="BD174" i="5"/>
  <c r="E174" i="5"/>
  <c r="K174" i="5"/>
  <c r="P174" i="5"/>
  <c r="U174" i="5"/>
  <c r="AA174" i="5"/>
  <c r="AF174" i="5"/>
  <c r="AK174" i="5"/>
  <c r="AQ174" i="5"/>
  <c r="AV174" i="5"/>
  <c r="BA174" i="5"/>
  <c r="G174" i="5"/>
  <c r="L174" i="5"/>
  <c r="Q174" i="5"/>
  <c r="W174" i="5"/>
  <c r="AB174" i="5"/>
  <c r="AG174" i="5"/>
  <c r="AM174" i="5"/>
  <c r="AR174" i="5"/>
  <c r="AW174" i="5"/>
  <c r="BC174" i="5"/>
  <c r="H174" i="5"/>
  <c r="S174" i="5"/>
  <c r="AC174" i="5"/>
  <c r="AN174" i="5"/>
  <c r="AY174" i="5"/>
  <c r="G17" i="5"/>
  <c r="K17" i="5"/>
  <c r="O17" i="5"/>
  <c r="S17" i="5"/>
  <c r="W17" i="5"/>
  <c r="AA17" i="5"/>
  <c r="AE17" i="5"/>
  <c r="AI17" i="5"/>
  <c r="AM17" i="5"/>
  <c r="AQ17" i="5"/>
  <c r="AU17" i="5"/>
  <c r="AY17" i="5"/>
  <c r="BC17" i="5"/>
  <c r="D17" i="5"/>
  <c r="H17" i="5"/>
  <c r="L17" i="5"/>
  <c r="P17" i="5"/>
  <c r="T17" i="5"/>
  <c r="X17" i="5"/>
  <c r="AB17" i="5"/>
  <c r="AF17" i="5"/>
  <c r="AJ17" i="5"/>
  <c r="AN17" i="5"/>
  <c r="AR17" i="5"/>
  <c r="AV17" i="5"/>
  <c r="AZ17" i="5"/>
  <c r="BD17" i="5"/>
  <c r="J17" i="5"/>
  <c r="R17" i="5"/>
  <c r="Z17" i="5"/>
  <c r="AH17" i="5"/>
  <c r="AP17" i="5"/>
  <c r="AX17" i="5"/>
  <c r="I17" i="5"/>
  <c r="Q17" i="5"/>
  <c r="Y17" i="5"/>
  <c r="AG17" i="5"/>
  <c r="AO17" i="5"/>
  <c r="AW17" i="5"/>
  <c r="BE17" i="5"/>
  <c r="E17" i="5"/>
  <c r="U17" i="5"/>
  <c r="AK17" i="5"/>
  <c r="BA17" i="5"/>
  <c r="N17" i="5"/>
  <c r="AD17" i="5"/>
  <c r="AT17" i="5"/>
  <c r="F17" i="5"/>
  <c r="AL17" i="5"/>
  <c r="AC17" i="5"/>
  <c r="AS17" i="5"/>
  <c r="BB17" i="5"/>
  <c r="M17" i="5"/>
  <c r="V17" i="5"/>
  <c r="E135" i="5"/>
  <c r="I135" i="5"/>
  <c r="M135" i="5"/>
  <c r="Q135" i="5"/>
  <c r="U135" i="5"/>
  <c r="Y135" i="5"/>
  <c r="AC135" i="5"/>
  <c r="AG135" i="5"/>
  <c r="AK135" i="5"/>
  <c r="AO135" i="5"/>
  <c r="AS135" i="5"/>
  <c r="AW135" i="5"/>
  <c r="BA135" i="5"/>
  <c r="BE135" i="5"/>
  <c r="F135" i="5"/>
  <c r="J135" i="5"/>
  <c r="N135" i="5"/>
  <c r="R135" i="5"/>
  <c r="V135" i="5"/>
  <c r="Z135" i="5"/>
  <c r="AD135" i="5"/>
  <c r="AH135" i="5"/>
  <c r="AL135" i="5"/>
  <c r="AP135" i="5"/>
  <c r="AT135" i="5"/>
  <c r="AX135" i="5"/>
  <c r="BB135" i="5"/>
  <c r="K135" i="5"/>
  <c r="S135" i="5"/>
  <c r="AA135" i="5"/>
  <c r="AI135" i="5"/>
  <c r="AQ135" i="5"/>
  <c r="AY135" i="5"/>
  <c r="D135" i="5"/>
  <c r="L135" i="5"/>
  <c r="T135" i="5"/>
  <c r="AB135" i="5"/>
  <c r="AJ135" i="5"/>
  <c r="AR135" i="5"/>
  <c r="AZ135" i="5"/>
  <c r="G135" i="5"/>
  <c r="W135" i="5"/>
  <c r="AM135" i="5"/>
  <c r="BC135" i="5"/>
  <c r="H135" i="5"/>
  <c r="X135" i="5"/>
  <c r="AN135" i="5"/>
  <c r="BD135" i="5"/>
  <c r="O135" i="5"/>
  <c r="AE135" i="5"/>
  <c r="AU135" i="5"/>
  <c r="P135" i="5"/>
  <c r="AF135" i="5"/>
  <c r="AV135" i="5"/>
  <c r="F222" i="5"/>
  <c r="X222" i="5"/>
  <c r="BE222" i="5"/>
  <c r="D201" i="5"/>
  <c r="H201" i="5"/>
  <c r="L201" i="5"/>
  <c r="P201" i="5"/>
  <c r="T201" i="5"/>
  <c r="X201" i="5"/>
  <c r="AB201" i="5"/>
  <c r="AF201" i="5"/>
  <c r="AJ201" i="5"/>
  <c r="AN201" i="5"/>
  <c r="AR201" i="5"/>
  <c r="AV201" i="5"/>
  <c r="AZ201" i="5"/>
  <c r="BD201" i="5"/>
  <c r="G201" i="5"/>
  <c r="M201" i="5"/>
  <c r="R201" i="5"/>
  <c r="W201" i="5"/>
  <c r="AC201" i="5"/>
  <c r="AH201" i="5"/>
  <c r="AM201" i="5"/>
  <c r="AS201" i="5"/>
  <c r="AX201" i="5"/>
  <c r="BC201" i="5"/>
  <c r="K201" i="5"/>
  <c r="V201" i="5"/>
  <c r="AG201" i="5"/>
  <c r="AQ201" i="5"/>
  <c r="BB201" i="5"/>
  <c r="I201" i="5"/>
  <c r="N201" i="5"/>
  <c r="S201" i="5"/>
  <c r="Y201" i="5"/>
  <c r="AD201" i="5"/>
  <c r="AI201" i="5"/>
  <c r="AO201" i="5"/>
  <c r="AT201" i="5"/>
  <c r="AY201" i="5"/>
  <c r="BE201" i="5"/>
  <c r="E201" i="5"/>
  <c r="J201" i="5"/>
  <c r="O201" i="5"/>
  <c r="U201" i="5"/>
  <c r="Z201" i="5"/>
  <c r="AE201" i="5"/>
  <c r="AK201" i="5"/>
  <c r="AP201" i="5"/>
  <c r="AU201" i="5"/>
  <c r="BA201" i="5"/>
  <c r="F201" i="5"/>
  <c r="Q201" i="5"/>
  <c r="AA201" i="5"/>
  <c r="AL201" i="5"/>
  <c r="AW201" i="5"/>
  <c r="E168" i="5"/>
  <c r="I168" i="5"/>
  <c r="M168" i="5"/>
  <c r="Q168" i="5"/>
  <c r="U168" i="5"/>
  <c r="Y168" i="5"/>
  <c r="AC168" i="5"/>
  <c r="AG168" i="5"/>
  <c r="AK168" i="5"/>
  <c r="AO168" i="5"/>
  <c r="AS168" i="5"/>
  <c r="AW168" i="5"/>
  <c r="BA168" i="5"/>
  <c r="BE168" i="5"/>
  <c r="F168" i="5"/>
  <c r="J168" i="5"/>
  <c r="N168" i="5"/>
  <c r="R168" i="5"/>
  <c r="V168" i="5"/>
  <c r="Z168" i="5"/>
  <c r="AD168" i="5"/>
  <c r="AH168" i="5"/>
  <c r="AL168" i="5"/>
  <c r="AP168" i="5"/>
  <c r="AT168" i="5"/>
  <c r="AX168" i="5"/>
  <c r="BB168" i="5"/>
  <c r="K168" i="5"/>
  <c r="S168" i="5"/>
  <c r="AA168" i="5"/>
  <c r="AI168" i="5"/>
  <c r="AQ168" i="5"/>
  <c r="AY168" i="5"/>
  <c r="H168" i="5"/>
  <c r="X168" i="5"/>
  <c r="AN168" i="5"/>
  <c r="BD168" i="5"/>
  <c r="D168" i="5"/>
  <c r="L168" i="5"/>
  <c r="T168" i="5"/>
  <c r="AB168" i="5"/>
  <c r="AJ168" i="5"/>
  <c r="AR168" i="5"/>
  <c r="AZ168" i="5"/>
  <c r="G168" i="5"/>
  <c r="O168" i="5"/>
  <c r="W168" i="5"/>
  <c r="AE168" i="5"/>
  <c r="AM168" i="5"/>
  <c r="AU168" i="5"/>
  <c r="BC168" i="5"/>
  <c r="P168" i="5"/>
  <c r="AF168" i="5"/>
  <c r="AV168" i="5"/>
  <c r="F184" i="5"/>
  <c r="J184" i="5"/>
  <c r="N184" i="5"/>
  <c r="R184" i="5"/>
  <c r="V184" i="5"/>
  <c r="Z184" i="5"/>
  <c r="AD184" i="5"/>
  <c r="AH184" i="5"/>
  <c r="AL184" i="5"/>
  <c r="AP184" i="5"/>
  <c r="AT184" i="5"/>
  <c r="AX184" i="5"/>
  <c r="BB184" i="5"/>
  <c r="H184" i="5"/>
  <c r="M184" i="5"/>
  <c r="S184" i="5"/>
  <c r="X184" i="5"/>
  <c r="AC184" i="5"/>
  <c r="AI184" i="5"/>
  <c r="AN184" i="5"/>
  <c r="AS184" i="5"/>
  <c r="AY184" i="5"/>
  <c r="BD184" i="5"/>
  <c r="L184" i="5"/>
  <c r="W184" i="5"/>
  <c r="AM184" i="5"/>
  <c r="AW184" i="5"/>
  <c r="D184" i="5"/>
  <c r="I184" i="5"/>
  <c r="O184" i="5"/>
  <c r="T184" i="5"/>
  <c r="Y184" i="5"/>
  <c r="AE184" i="5"/>
  <c r="AJ184" i="5"/>
  <c r="AO184" i="5"/>
  <c r="AU184" i="5"/>
  <c r="AZ184" i="5"/>
  <c r="BE184" i="5"/>
  <c r="E184" i="5"/>
  <c r="K184" i="5"/>
  <c r="P184" i="5"/>
  <c r="U184" i="5"/>
  <c r="AA184" i="5"/>
  <c r="AF184" i="5"/>
  <c r="AK184" i="5"/>
  <c r="AQ184" i="5"/>
  <c r="AV184" i="5"/>
  <c r="BA184" i="5"/>
  <c r="G184" i="5"/>
  <c r="Q184" i="5"/>
  <c r="AB184" i="5"/>
  <c r="AG184" i="5"/>
  <c r="AR184" i="5"/>
  <c r="BC184" i="5"/>
  <c r="E87" i="5"/>
  <c r="I87" i="5"/>
  <c r="M87" i="5"/>
  <c r="Q87" i="5"/>
  <c r="U87" i="5"/>
  <c r="Y87" i="5"/>
  <c r="AC87" i="5"/>
  <c r="AG87" i="5"/>
  <c r="AK87" i="5"/>
  <c r="AO87" i="5"/>
  <c r="AS87" i="5"/>
  <c r="AW87" i="5"/>
  <c r="BA87" i="5"/>
  <c r="BE87" i="5"/>
  <c r="F87" i="5"/>
  <c r="J87" i="5"/>
  <c r="N87" i="5"/>
  <c r="R87" i="5"/>
  <c r="V87" i="5"/>
  <c r="Z87" i="5"/>
  <c r="AD87" i="5"/>
  <c r="AH87" i="5"/>
  <c r="AL87" i="5"/>
  <c r="AP87" i="5"/>
  <c r="AT87" i="5"/>
  <c r="AX87" i="5"/>
  <c r="BB87" i="5"/>
  <c r="G87" i="5"/>
  <c r="O87" i="5"/>
  <c r="W87" i="5"/>
  <c r="AE87" i="5"/>
  <c r="AM87" i="5"/>
  <c r="AU87" i="5"/>
  <c r="BC87" i="5"/>
  <c r="H87" i="5"/>
  <c r="P87" i="5"/>
  <c r="X87" i="5"/>
  <c r="AF87" i="5"/>
  <c r="AN87" i="5"/>
  <c r="AV87" i="5"/>
  <c r="BD87" i="5"/>
  <c r="S87" i="5"/>
  <c r="AI87" i="5"/>
  <c r="AY87" i="5"/>
  <c r="D87" i="5"/>
  <c r="T87" i="5"/>
  <c r="AJ87" i="5"/>
  <c r="AZ87" i="5"/>
  <c r="AA87" i="5"/>
  <c r="AB87" i="5"/>
  <c r="K87" i="5"/>
  <c r="AQ87" i="5"/>
  <c r="L87" i="5"/>
  <c r="AR87" i="5"/>
  <c r="G217" i="5"/>
  <c r="K217" i="5"/>
  <c r="O217" i="5"/>
  <c r="S217" i="5"/>
  <c r="W217" i="5"/>
  <c r="AA217" i="5"/>
  <c r="AE217" i="5"/>
  <c r="AI217" i="5"/>
  <c r="AM217" i="5"/>
  <c r="AQ217" i="5"/>
  <c r="AU217" i="5"/>
  <c r="AY217" i="5"/>
  <c r="BC217" i="5"/>
  <c r="F217" i="5"/>
  <c r="N217" i="5"/>
  <c r="V217" i="5"/>
  <c r="AD217" i="5"/>
  <c r="AL217" i="5"/>
  <c r="AT217" i="5"/>
  <c r="BB217" i="5"/>
  <c r="D217" i="5"/>
  <c r="H217" i="5"/>
  <c r="L217" i="5"/>
  <c r="P217" i="5"/>
  <c r="T217" i="5"/>
  <c r="X217" i="5"/>
  <c r="AB217" i="5"/>
  <c r="AF217" i="5"/>
  <c r="AJ217" i="5"/>
  <c r="AN217" i="5"/>
  <c r="AR217" i="5"/>
  <c r="AV217" i="5"/>
  <c r="AZ217" i="5"/>
  <c r="BD217" i="5"/>
  <c r="E217" i="5"/>
  <c r="I217" i="5"/>
  <c r="M217" i="5"/>
  <c r="Q217" i="5"/>
  <c r="U217" i="5"/>
  <c r="Y217" i="5"/>
  <c r="AC217" i="5"/>
  <c r="AG217" i="5"/>
  <c r="AK217" i="5"/>
  <c r="AO217" i="5"/>
  <c r="AS217" i="5"/>
  <c r="AW217" i="5"/>
  <c r="BA217" i="5"/>
  <c r="BE217" i="5"/>
  <c r="J217" i="5"/>
  <c r="R217" i="5"/>
  <c r="Z217" i="5"/>
  <c r="AH217" i="5"/>
  <c r="AP217" i="5"/>
  <c r="AX217" i="5"/>
  <c r="D53" i="5"/>
  <c r="H53" i="5"/>
  <c r="L53" i="5"/>
  <c r="P53" i="5"/>
  <c r="T53" i="5"/>
  <c r="X53" i="5"/>
  <c r="AB53" i="5"/>
  <c r="AF53" i="5"/>
  <c r="AJ53" i="5"/>
  <c r="AN53" i="5"/>
  <c r="AR53" i="5"/>
  <c r="AV53" i="5"/>
  <c r="AZ53" i="5"/>
  <c r="BD53" i="5"/>
  <c r="E53" i="5"/>
  <c r="I53" i="5"/>
  <c r="M53" i="5"/>
  <c r="Q53" i="5"/>
  <c r="U53" i="5"/>
  <c r="Y53" i="5"/>
  <c r="AC53" i="5"/>
  <c r="AG53" i="5"/>
  <c r="AK53" i="5"/>
  <c r="AO53" i="5"/>
  <c r="AS53" i="5"/>
  <c r="AW53" i="5"/>
  <c r="BA53" i="5"/>
  <c r="BE53" i="5"/>
  <c r="J53" i="5"/>
  <c r="R53" i="5"/>
  <c r="Z53" i="5"/>
  <c r="AH53" i="5"/>
  <c r="AP53" i="5"/>
  <c r="AX53" i="5"/>
  <c r="K53" i="5"/>
  <c r="S53" i="5"/>
  <c r="AA53" i="5"/>
  <c r="AI53" i="5"/>
  <c r="AQ53" i="5"/>
  <c r="AY53" i="5"/>
  <c r="N53" i="5"/>
  <c r="AD53" i="5"/>
  <c r="AT53" i="5"/>
  <c r="O53" i="5"/>
  <c r="AE53" i="5"/>
  <c r="AU53" i="5"/>
  <c r="F53" i="5"/>
  <c r="AL53" i="5"/>
  <c r="G53" i="5"/>
  <c r="AM53" i="5"/>
  <c r="BB53" i="5"/>
  <c r="BC53" i="5"/>
  <c r="V53" i="5"/>
  <c r="W53" i="5"/>
  <c r="E117" i="5"/>
  <c r="I117" i="5"/>
  <c r="M117" i="5"/>
  <c r="Q117" i="5"/>
  <c r="U117" i="5"/>
  <c r="Y117" i="5"/>
  <c r="AC117" i="5"/>
  <c r="AG117" i="5"/>
  <c r="AK117" i="5"/>
  <c r="AO117" i="5"/>
  <c r="AS117" i="5"/>
  <c r="AW117" i="5"/>
  <c r="BA117" i="5"/>
  <c r="BE117" i="5"/>
  <c r="F117" i="5"/>
  <c r="J117" i="5"/>
  <c r="N117" i="5"/>
  <c r="R117" i="5"/>
  <c r="V117" i="5"/>
  <c r="Z117" i="5"/>
  <c r="AD117" i="5"/>
  <c r="AH117" i="5"/>
  <c r="AL117" i="5"/>
  <c r="AP117" i="5"/>
  <c r="AT117" i="5"/>
  <c r="AX117" i="5"/>
  <c r="BB117" i="5"/>
  <c r="G117" i="5"/>
  <c r="O117" i="5"/>
  <c r="W117" i="5"/>
  <c r="AE117" i="5"/>
  <c r="AM117" i="5"/>
  <c r="AU117" i="5"/>
  <c r="BC117" i="5"/>
  <c r="H117" i="5"/>
  <c r="P117" i="5"/>
  <c r="X117" i="5"/>
  <c r="AF117" i="5"/>
  <c r="AN117" i="5"/>
  <c r="AV117" i="5"/>
  <c r="BD117" i="5"/>
  <c r="S117" i="5"/>
  <c r="AI117" i="5"/>
  <c r="AY117" i="5"/>
  <c r="D117" i="5"/>
  <c r="T117" i="5"/>
  <c r="AJ117" i="5"/>
  <c r="AZ117" i="5"/>
  <c r="K117" i="5"/>
  <c r="AA117" i="5"/>
  <c r="AQ117" i="5"/>
  <c r="L117" i="5"/>
  <c r="AB117" i="5"/>
  <c r="AR117" i="5"/>
  <c r="E123" i="5"/>
  <c r="I123" i="5"/>
  <c r="M123" i="5"/>
  <c r="Q123" i="5"/>
  <c r="U123" i="5"/>
  <c r="Y123" i="5"/>
  <c r="AC123" i="5"/>
  <c r="AG123" i="5"/>
  <c r="AK123" i="5"/>
  <c r="AO123" i="5"/>
  <c r="AS123" i="5"/>
  <c r="AW123" i="5"/>
  <c r="BA123" i="5"/>
  <c r="BE123" i="5"/>
  <c r="F123" i="5"/>
  <c r="J123" i="5"/>
  <c r="N123" i="5"/>
  <c r="R123" i="5"/>
  <c r="V123" i="5"/>
  <c r="Z123" i="5"/>
  <c r="AD123" i="5"/>
  <c r="AH123" i="5"/>
  <c r="AL123" i="5"/>
  <c r="AP123" i="5"/>
  <c r="AT123" i="5"/>
  <c r="AX123" i="5"/>
  <c r="BB123" i="5"/>
  <c r="K123" i="5"/>
  <c r="S123" i="5"/>
  <c r="AA123" i="5"/>
  <c r="AI123" i="5"/>
  <c r="AQ123" i="5"/>
  <c r="AY123" i="5"/>
  <c r="D123" i="5"/>
  <c r="L123" i="5"/>
  <c r="T123" i="5"/>
  <c r="AB123" i="5"/>
  <c r="AJ123" i="5"/>
  <c r="AR123" i="5"/>
  <c r="AZ123" i="5"/>
  <c r="O123" i="5"/>
  <c r="AE123" i="5"/>
  <c r="AU123" i="5"/>
  <c r="P123" i="5"/>
  <c r="AF123" i="5"/>
  <c r="AV123" i="5"/>
  <c r="G123" i="5"/>
  <c r="W123" i="5"/>
  <c r="AM123" i="5"/>
  <c r="BC123" i="5"/>
  <c r="H123" i="5"/>
  <c r="X123" i="5"/>
  <c r="AN123" i="5"/>
  <c r="BD123" i="5"/>
  <c r="G24" i="5"/>
  <c r="K24" i="5"/>
  <c r="O24" i="5"/>
  <c r="S24" i="5"/>
  <c r="W24" i="5"/>
  <c r="AA24" i="5"/>
  <c r="AE24" i="5"/>
  <c r="AI24" i="5"/>
  <c r="AM24" i="5"/>
  <c r="AQ24" i="5"/>
  <c r="AU24" i="5"/>
  <c r="AY24" i="5"/>
  <c r="BC24" i="5"/>
  <c r="F24" i="5"/>
  <c r="J24" i="5"/>
  <c r="N24" i="5"/>
  <c r="R24" i="5"/>
  <c r="V24" i="5"/>
  <c r="Z24" i="5"/>
  <c r="AD24" i="5"/>
  <c r="AH24" i="5"/>
  <c r="AL24" i="5"/>
  <c r="AP24" i="5"/>
  <c r="AT24" i="5"/>
  <c r="AX24" i="5"/>
  <c r="BB24" i="5"/>
  <c r="D24" i="5"/>
  <c r="L24" i="5"/>
  <c r="T24" i="5"/>
  <c r="AB24" i="5"/>
  <c r="AJ24" i="5"/>
  <c r="AR24" i="5"/>
  <c r="AZ24" i="5"/>
  <c r="I24" i="5"/>
  <c r="Q24" i="5"/>
  <c r="Y24" i="5"/>
  <c r="AG24" i="5"/>
  <c r="AO24" i="5"/>
  <c r="AW24" i="5"/>
  <c r="BE24" i="5"/>
  <c r="P24" i="5"/>
  <c r="AF24" i="5"/>
  <c r="AV24" i="5"/>
  <c r="M24" i="5"/>
  <c r="AK24" i="5"/>
  <c r="BD24" i="5"/>
  <c r="U24" i="5"/>
  <c r="AN24" i="5"/>
  <c r="E24" i="5"/>
  <c r="AS24" i="5"/>
  <c r="H24" i="5"/>
  <c r="BA24" i="5"/>
  <c r="X24" i="5"/>
  <c r="AC24" i="5"/>
  <c r="E40" i="5"/>
  <c r="I40" i="5"/>
  <c r="M40" i="5"/>
  <c r="Q40" i="5"/>
  <c r="U40" i="5"/>
  <c r="Y40" i="5"/>
  <c r="AC40" i="5"/>
  <c r="AG40" i="5"/>
  <c r="AK40" i="5"/>
  <c r="AO40" i="5"/>
  <c r="AS40" i="5"/>
  <c r="AW40" i="5"/>
  <c r="BA40" i="5"/>
  <c r="BE40" i="5"/>
  <c r="F40" i="5"/>
  <c r="J40" i="5"/>
  <c r="N40" i="5"/>
  <c r="R40" i="5"/>
  <c r="V40" i="5"/>
  <c r="Z40" i="5"/>
  <c r="AD40" i="5"/>
  <c r="AH40" i="5"/>
  <c r="AL40" i="5"/>
  <c r="AP40" i="5"/>
  <c r="AT40" i="5"/>
  <c r="AX40" i="5"/>
  <c r="BB40" i="5"/>
  <c r="G40" i="5"/>
  <c r="O40" i="5"/>
  <c r="W40" i="5"/>
  <c r="AE40" i="5"/>
  <c r="AM40" i="5"/>
  <c r="AU40" i="5"/>
  <c r="BC40" i="5"/>
  <c r="H40" i="5"/>
  <c r="P40" i="5"/>
  <c r="X40" i="5"/>
  <c r="AF40" i="5"/>
  <c r="AN40" i="5"/>
  <c r="AV40" i="5"/>
  <c r="BD40" i="5"/>
  <c r="K40" i="5"/>
  <c r="AA40" i="5"/>
  <c r="AQ40" i="5"/>
  <c r="L40" i="5"/>
  <c r="AB40" i="5"/>
  <c r="AR40" i="5"/>
  <c r="AI40" i="5"/>
  <c r="D40" i="5"/>
  <c r="AJ40" i="5"/>
  <c r="AY40" i="5"/>
  <c r="AZ40" i="5"/>
  <c r="S40" i="5"/>
  <c r="T40" i="5"/>
  <c r="F56" i="5"/>
  <c r="J56" i="5"/>
  <c r="N56" i="5"/>
  <c r="R56" i="5"/>
  <c r="V56" i="5"/>
  <c r="Z56" i="5"/>
  <c r="AD56" i="5"/>
  <c r="AH56" i="5"/>
  <c r="AL56" i="5"/>
  <c r="AP56" i="5"/>
  <c r="AT56" i="5"/>
  <c r="AX56" i="5"/>
  <c r="BB56" i="5"/>
  <c r="G56" i="5"/>
  <c r="K56" i="5"/>
  <c r="O56" i="5"/>
  <c r="S56" i="5"/>
  <c r="W56" i="5"/>
  <c r="AA56" i="5"/>
  <c r="AE56" i="5"/>
  <c r="AI56" i="5"/>
  <c r="AM56" i="5"/>
  <c r="AQ56" i="5"/>
  <c r="AU56" i="5"/>
  <c r="AY56" i="5"/>
  <c r="BC56" i="5"/>
  <c r="H56" i="5"/>
  <c r="P56" i="5"/>
  <c r="X56" i="5"/>
  <c r="AF56" i="5"/>
  <c r="AN56" i="5"/>
  <c r="AV56" i="5"/>
  <c r="BD56" i="5"/>
  <c r="I56" i="5"/>
  <c r="Q56" i="5"/>
  <c r="Y56" i="5"/>
  <c r="AG56" i="5"/>
  <c r="AO56" i="5"/>
  <c r="AW56" i="5"/>
  <c r="BE56" i="5"/>
  <c r="L56" i="5"/>
  <c r="AB56" i="5"/>
  <c r="AR56" i="5"/>
  <c r="M56" i="5"/>
  <c r="AC56" i="5"/>
  <c r="AS56" i="5"/>
  <c r="D56" i="5"/>
  <c r="AJ56" i="5"/>
  <c r="E56" i="5"/>
  <c r="AK56" i="5"/>
  <c r="T56" i="5"/>
  <c r="U56" i="5"/>
  <c r="AZ56" i="5"/>
  <c r="BA56" i="5"/>
  <c r="E72" i="5"/>
  <c r="I72" i="5"/>
  <c r="M72" i="5"/>
  <c r="Q72" i="5"/>
  <c r="U72" i="5"/>
  <c r="Y72" i="5"/>
  <c r="AC72" i="5"/>
  <c r="AG72" i="5"/>
  <c r="AK72" i="5"/>
  <c r="AO72" i="5"/>
  <c r="AS72" i="5"/>
  <c r="AW72" i="5"/>
  <c r="BA72" i="5"/>
  <c r="BE72" i="5"/>
  <c r="F72" i="5"/>
  <c r="J72" i="5"/>
  <c r="N72" i="5"/>
  <c r="R72" i="5"/>
  <c r="V72" i="5"/>
  <c r="Z72" i="5"/>
  <c r="AD72" i="5"/>
  <c r="AH72" i="5"/>
  <c r="AL72" i="5"/>
  <c r="AP72" i="5"/>
  <c r="AT72" i="5"/>
  <c r="AX72" i="5"/>
  <c r="BB72" i="5"/>
  <c r="G72" i="5"/>
  <c r="O72" i="5"/>
  <c r="W72" i="5"/>
  <c r="AE72" i="5"/>
  <c r="AM72" i="5"/>
  <c r="AU72" i="5"/>
  <c r="BC72" i="5"/>
  <c r="H72" i="5"/>
  <c r="P72" i="5"/>
  <c r="X72" i="5"/>
  <c r="AF72" i="5"/>
  <c r="AN72" i="5"/>
  <c r="AV72" i="5"/>
  <c r="BD72" i="5"/>
  <c r="S72" i="5"/>
  <c r="AI72" i="5"/>
  <c r="AY72" i="5"/>
  <c r="D72" i="5"/>
  <c r="T72" i="5"/>
  <c r="AJ72" i="5"/>
  <c r="AZ72" i="5"/>
  <c r="K72" i="5"/>
  <c r="AQ72" i="5"/>
  <c r="L72" i="5"/>
  <c r="AR72" i="5"/>
  <c r="AA72" i="5"/>
  <c r="AB72" i="5"/>
  <c r="G88" i="5"/>
  <c r="K88" i="5"/>
  <c r="O88" i="5"/>
  <c r="S88" i="5"/>
  <c r="W88" i="5"/>
  <c r="AA88" i="5"/>
  <c r="AE88" i="5"/>
  <c r="AI88" i="5"/>
  <c r="AM88" i="5"/>
  <c r="AQ88" i="5"/>
  <c r="AU88" i="5"/>
  <c r="AY88" i="5"/>
  <c r="BC88" i="5"/>
  <c r="D88" i="5"/>
  <c r="H88" i="5"/>
  <c r="L88" i="5"/>
  <c r="P88" i="5"/>
  <c r="T88" i="5"/>
  <c r="X88" i="5"/>
  <c r="AB88" i="5"/>
  <c r="AF88" i="5"/>
  <c r="AJ88" i="5"/>
  <c r="AN88" i="5"/>
  <c r="AR88" i="5"/>
  <c r="AV88" i="5"/>
  <c r="AZ88" i="5"/>
  <c r="BD88" i="5"/>
  <c r="I88" i="5"/>
  <c r="Q88" i="5"/>
  <c r="Y88" i="5"/>
  <c r="AG88" i="5"/>
  <c r="AO88" i="5"/>
  <c r="AW88" i="5"/>
  <c r="BE88" i="5"/>
  <c r="J88" i="5"/>
  <c r="R88" i="5"/>
  <c r="Z88" i="5"/>
  <c r="AH88" i="5"/>
  <c r="AP88" i="5"/>
  <c r="AX88" i="5"/>
  <c r="M88" i="5"/>
  <c r="AC88" i="5"/>
  <c r="AS88" i="5"/>
  <c r="N88" i="5"/>
  <c r="AD88" i="5"/>
  <c r="AT88" i="5"/>
  <c r="E88" i="5"/>
  <c r="AK88" i="5"/>
  <c r="F88" i="5"/>
  <c r="AL88" i="5"/>
  <c r="U88" i="5"/>
  <c r="BA88" i="5"/>
  <c r="V88" i="5"/>
  <c r="BB88" i="5"/>
  <c r="G104" i="5"/>
  <c r="K104" i="5"/>
  <c r="O104" i="5"/>
  <c r="S104" i="5"/>
  <c r="W104" i="5"/>
  <c r="AA104" i="5"/>
  <c r="AE104" i="5"/>
  <c r="AI104" i="5"/>
  <c r="AM104" i="5"/>
  <c r="AQ104" i="5"/>
  <c r="AU104" i="5"/>
  <c r="AY104" i="5"/>
  <c r="BC104" i="5"/>
  <c r="D104" i="5"/>
  <c r="H104" i="5"/>
  <c r="L104" i="5"/>
  <c r="P104" i="5"/>
  <c r="T104" i="5"/>
  <c r="X104" i="5"/>
  <c r="AB104" i="5"/>
  <c r="AF104" i="5"/>
  <c r="AJ104" i="5"/>
  <c r="AN104" i="5"/>
  <c r="AR104" i="5"/>
  <c r="AV104" i="5"/>
  <c r="AZ104" i="5"/>
  <c r="BD104" i="5"/>
  <c r="I104" i="5"/>
  <c r="Q104" i="5"/>
  <c r="Y104" i="5"/>
  <c r="AG104" i="5"/>
  <c r="AO104" i="5"/>
  <c r="AW104" i="5"/>
  <c r="BE104" i="5"/>
  <c r="J104" i="5"/>
  <c r="R104" i="5"/>
  <c r="Z104" i="5"/>
  <c r="AH104" i="5"/>
  <c r="AP104" i="5"/>
  <c r="AX104" i="5"/>
  <c r="M104" i="5"/>
  <c r="AC104" i="5"/>
  <c r="AS104" i="5"/>
  <c r="N104" i="5"/>
  <c r="AD104" i="5"/>
  <c r="AT104" i="5"/>
  <c r="E104" i="5"/>
  <c r="AK104" i="5"/>
  <c r="F104" i="5"/>
  <c r="AL104" i="5"/>
  <c r="U104" i="5"/>
  <c r="BA104" i="5"/>
  <c r="V104" i="5"/>
  <c r="BB104" i="5"/>
  <c r="G120" i="5"/>
  <c r="K120" i="5"/>
  <c r="O120" i="5"/>
  <c r="S120" i="5"/>
  <c r="W120" i="5"/>
  <c r="AA120" i="5"/>
  <c r="AE120" i="5"/>
  <c r="AI120" i="5"/>
  <c r="AM120" i="5"/>
  <c r="AQ120" i="5"/>
  <c r="AU120" i="5"/>
  <c r="AY120" i="5"/>
  <c r="BC120" i="5"/>
  <c r="D120" i="5"/>
  <c r="H120" i="5"/>
  <c r="L120" i="5"/>
  <c r="P120" i="5"/>
  <c r="T120" i="5"/>
  <c r="X120" i="5"/>
  <c r="AB120" i="5"/>
  <c r="AF120" i="5"/>
  <c r="AJ120" i="5"/>
  <c r="AN120" i="5"/>
  <c r="AR120" i="5"/>
  <c r="AV120" i="5"/>
  <c r="AZ120" i="5"/>
  <c r="BD120" i="5"/>
  <c r="E120" i="5"/>
  <c r="M120" i="5"/>
  <c r="U120" i="5"/>
  <c r="AC120" i="5"/>
  <c r="AK120" i="5"/>
  <c r="AS120" i="5"/>
  <c r="BA120" i="5"/>
  <c r="F120" i="5"/>
  <c r="N120" i="5"/>
  <c r="V120" i="5"/>
  <c r="AD120" i="5"/>
  <c r="AL120" i="5"/>
  <c r="AT120" i="5"/>
  <c r="BB120" i="5"/>
  <c r="Q120" i="5"/>
  <c r="AG120" i="5"/>
  <c r="AW120" i="5"/>
  <c r="R120" i="5"/>
  <c r="AH120" i="5"/>
  <c r="AX120" i="5"/>
  <c r="I120" i="5"/>
  <c r="Y120" i="5"/>
  <c r="AO120" i="5"/>
  <c r="BE120" i="5"/>
  <c r="J120" i="5"/>
  <c r="Z120" i="5"/>
  <c r="AP120" i="5"/>
  <c r="G136" i="5"/>
  <c r="K136" i="5"/>
  <c r="O136" i="5"/>
  <c r="S136" i="5"/>
  <c r="W136" i="5"/>
  <c r="AA136" i="5"/>
  <c r="AE136" i="5"/>
  <c r="AI136" i="5"/>
  <c r="AM136" i="5"/>
  <c r="AQ136" i="5"/>
  <c r="AU136" i="5"/>
  <c r="AY136" i="5"/>
  <c r="BC136" i="5"/>
  <c r="D136" i="5"/>
  <c r="H136" i="5"/>
  <c r="L136" i="5"/>
  <c r="P136" i="5"/>
  <c r="T136" i="5"/>
  <c r="X136" i="5"/>
  <c r="AB136" i="5"/>
  <c r="AF136" i="5"/>
  <c r="AJ136" i="5"/>
  <c r="AN136" i="5"/>
  <c r="AR136" i="5"/>
  <c r="AV136" i="5"/>
  <c r="AZ136" i="5"/>
  <c r="BD136" i="5"/>
  <c r="E136" i="5"/>
  <c r="M136" i="5"/>
  <c r="U136" i="5"/>
  <c r="AC136" i="5"/>
  <c r="AK136" i="5"/>
  <c r="AS136" i="5"/>
  <c r="BA136" i="5"/>
  <c r="F136" i="5"/>
  <c r="N136" i="5"/>
  <c r="V136" i="5"/>
  <c r="AD136" i="5"/>
  <c r="AL136" i="5"/>
  <c r="AT136" i="5"/>
  <c r="BB136" i="5"/>
  <c r="Q136" i="5"/>
  <c r="AG136" i="5"/>
  <c r="AW136" i="5"/>
  <c r="R136" i="5"/>
  <c r="AH136" i="5"/>
  <c r="AX136" i="5"/>
  <c r="I136" i="5"/>
  <c r="Y136" i="5"/>
  <c r="AO136" i="5"/>
  <c r="BE136" i="5"/>
  <c r="J136" i="5"/>
  <c r="Z136" i="5"/>
  <c r="AP136" i="5"/>
  <c r="E152" i="5"/>
  <c r="I152" i="5"/>
  <c r="M152" i="5"/>
  <c r="Q152" i="5"/>
  <c r="U152" i="5"/>
  <c r="Y152" i="5"/>
  <c r="AC152" i="5"/>
  <c r="AG152" i="5"/>
  <c r="AK152" i="5"/>
  <c r="AO152" i="5"/>
  <c r="AS152" i="5"/>
  <c r="AW152" i="5"/>
  <c r="BA152" i="5"/>
  <c r="BE152" i="5"/>
  <c r="F152" i="5"/>
  <c r="J152" i="5"/>
  <c r="N152" i="5"/>
  <c r="R152" i="5"/>
  <c r="V152" i="5"/>
  <c r="Z152" i="5"/>
  <c r="AD152" i="5"/>
  <c r="AH152" i="5"/>
  <c r="AL152" i="5"/>
  <c r="AP152" i="5"/>
  <c r="AT152" i="5"/>
  <c r="AX152" i="5"/>
  <c r="BB152" i="5"/>
  <c r="K152" i="5"/>
  <c r="S152" i="5"/>
  <c r="AA152" i="5"/>
  <c r="AI152" i="5"/>
  <c r="AQ152" i="5"/>
  <c r="AY152" i="5"/>
  <c r="P152" i="5"/>
  <c r="AF152" i="5"/>
  <c r="AV152" i="5"/>
  <c r="D152" i="5"/>
  <c r="L152" i="5"/>
  <c r="T152" i="5"/>
  <c r="AB152" i="5"/>
  <c r="AJ152" i="5"/>
  <c r="AR152" i="5"/>
  <c r="AZ152" i="5"/>
  <c r="G152" i="5"/>
  <c r="O152" i="5"/>
  <c r="W152" i="5"/>
  <c r="AE152" i="5"/>
  <c r="AM152" i="5"/>
  <c r="AU152" i="5"/>
  <c r="BC152" i="5"/>
  <c r="H152" i="5"/>
  <c r="X152" i="5"/>
  <c r="AN152" i="5"/>
  <c r="BD152" i="5"/>
  <c r="G22" i="5"/>
  <c r="K22" i="5"/>
  <c r="O22" i="5"/>
  <c r="S22" i="5"/>
  <c r="W22" i="5"/>
  <c r="AA22" i="5"/>
  <c r="AE22" i="5"/>
  <c r="AI22" i="5"/>
  <c r="AM22" i="5"/>
  <c r="AQ22" i="5"/>
  <c r="AU22" i="5"/>
  <c r="AY22" i="5"/>
  <c r="BC22" i="5"/>
  <c r="F22" i="5"/>
  <c r="L22" i="5"/>
  <c r="Q22" i="5"/>
  <c r="V22" i="5"/>
  <c r="AB22" i="5"/>
  <c r="AG22" i="5"/>
  <c r="AL22" i="5"/>
  <c r="AR22" i="5"/>
  <c r="AW22" i="5"/>
  <c r="BB22" i="5"/>
  <c r="E22" i="5"/>
  <c r="J22" i="5"/>
  <c r="P22" i="5"/>
  <c r="U22" i="5"/>
  <c r="Z22" i="5"/>
  <c r="AF22" i="5"/>
  <c r="AK22" i="5"/>
  <c r="AP22" i="5"/>
  <c r="AV22" i="5"/>
  <c r="BA22" i="5"/>
  <c r="M22" i="5"/>
  <c r="X22" i="5"/>
  <c r="AH22" i="5"/>
  <c r="AS22" i="5"/>
  <c r="BD22" i="5"/>
  <c r="I22" i="5"/>
  <c r="T22" i="5"/>
  <c r="AD22" i="5"/>
  <c r="AO22" i="5"/>
  <c r="AZ22" i="5"/>
  <c r="N22" i="5"/>
  <c r="AJ22" i="5"/>
  <c r="R22" i="5"/>
  <c r="AN22" i="5"/>
  <c r="Y22" i="5"/>
  <c r="BE22" i="5"/>
  <c r="AC22" i="5"/>
  <c r="D22" i="5"/>
  <c r="H22" i="5"/>
  <c r="AT22" i="5"/>
  <c r="AX22" i="5"/>
  <c r="F54" i="5"/>
  <c r="J54" i="5"/>
  <c r="N54" i="5"/>
  <c r="R54" i="5"/>
  <c r="V54" i="5"/>
  <c r="Z54" i="5"/>
  <c r="AD54" i="5"/>
  <c r="AH54" i="5"/>
  <c r="AL54" i="5"/>
  <c r="AP54" i="5"/>
  <c r="AT54" i="5"/>
  <c r="AX54" i="5"/>
  <c r="BB54" i="5"/>
  <c r="G54" i="5"/>
  <c r="K54" i="5"/>
  <c r="O54" i="5"/>
  <c r="S54" i="5"/>
  <c r="W54" i="5"/>
  <c r="AA54" i="5"/>
  <c r="AE54" i="5"/>
  <c r="AI54" i="5"/>
  <c r="AM54" i="5"/>
  <c r="AQ54" i="5"/>
  <c r="AU54" i="5"/>
  <c r="AY54" i="5"/>
  <c r="BC54" i="5"/>
  <c r="D54" i="5"/>
  <c r="L54" i="5"/>
  <c r="T54" i="5"/>
  <c r="AB54" i="5"/>
  <c r="AJ54" i="5"/>
  <c r="AR54" i="5"/>
  <c r="AZ54" i="5"/>
  <c r="E54" i="5"/>
  <c r="M54" i="5"/>
  <c r="U54" i="5"/>
  <c r="AC54" i="5"/>
  <c r="AK54" i="5"/>
  <c r="AS54" i="5"/>
  <c r="BA54" i="5"/>
  <c r="H54" i="5"/>
  <c r="X54" i="5"/>
  <c r="AN54" i="5"/>
  <c r="BD54" i="5"/>
  <c r="I54" i="5"/>
  <c r="Y54" i="5"/>
  <c r="AO54" i="5"/>
  <c r="BE54" i="5"/>
  <c r="P54" i="5"/>
  <c r="AV54" i="5"/>
  <c r="Q54" i="5"/>
  <c r="AW54" i="5"/>
  <c r="AF54" i="5"/>
  <c r="AG54" i="5"/>
  <c r="G86" i="5"/>
  <c r="K86" i="5"/>
  <c r="O86" i="5"/>
  <c r="S86" i="5"/>
  <c r="W86" i="5"/>
  <c r="AA86" i="5"/>
  <c r="AE86" i="5"/>
  <c r="AI86" i="5"/>
  <c r="AM86" i="5"/>
  <c r="AQ86" i="5"/>
  <c r="AU86" i="5"/>
  <c r="AY86" i="5"/>
  <c r="BC86" i="5"/>
  <c r="D86" i="5"/>
  <c r="H86" i="5"/>
  <c r="L86" i="5"/>
  <c r="P86" i="5"/>
  <c r="T86" i="5"/>
  <c r="X86" i="5"/>
  <c r="AB86" i="5"/>
  <c r="AF86" i="5"/>
  <c r="AJ86" i="5"/>
  <c r="AN86" i="5"/>
  <c r="AR86" i="5"/>
  <c r="AV86" i="5"/>
  <c r="AZ86" i="5"/>
  <c r="BD86" i="5"/>
  <c r="E86" i="5"/>
  <c r="M86" i="5"/>
  <c r="U86" i="5"/>
  <c r="AC86" i="5"/>
  <c r="AK86" i="5"/>
  <c r="AS86" i="5"/>
  <c r="BA86" i="5"/>
  <c r="F86" i="5"/>
  <c r="N86" i="5"/>
  <c r="V86" i="5"/>
  <c r="AD86" i="5"/>
  <c r="AL86" i="5"/>
  <c r="AT86" i="5"/>
  <c r="BB86" i="5"/>
  <c r="I86" i="5"/>
  <c r="Y86" i="5"/>
  <c r="AO86" i="5"/>
  <c r="BE86" i="5"/>
  <c r="J86" i="5"/>
  <c r="Z86" i="5"/>
  <c r="AP86" i="5"/>
  <c r="Q86" i="5"/>
  <c r="AW86" i="5"/>
  <c r="R86" i="5"/>
  <c r="AX86" i="5"/>
  <c r="AG86" i="5"/>
  <c r="AH86" i="5"/>
  <c r="G118" i="5"/>
  <c r="K118" i="5"/>
  <c r="O118" i="5"/>
  <c r="S118" i="5"/>
  <c r="W118" i="5"/>
  <c r="AA118" i="5"/>
  <c r="AE118" i="5"/>
  <c r="AI118" i="5"/>
  <c r="AM118" i="5"/>
  <c r="AQ118" i="5"/>
  <c r="AU118" i="5"/>
  <c r="AY118" i="5"/>
  <c r="BC118" i="5"/>
  <c r="D118" i="5"/>
  <c r="H118" i="5"/>
  <c r="L118" i="5"/>
  <c r="P118" i="5"/>
  <c r="T118" i="5"/>
  <c r="X118" i="5"/>
  <c r="AB118" i="5"/>
  <c r="AF118" i="5"/>
  <c r="AJ118" i="5"/>
  <c r="AN118" i="5"/>
  <c r="AR118" i="5"/>
  <c r="AV118" i="5"/>
  <c r="AZ118" i="5"/>
  <c r="BD118" i="5"/>
  <c r="I118" i="5"/>
  <c r="Q118" i="5"/>
  <c r="Y118" i="5"/>
  <c r="AG118" i="5"/>
  <c r="AO118" i="5"/>
  <c r="AW118" i="5"/>
  <c r="BE118" i="5"/>
  <c r="J118" i="5"/>
  <c r="R118" i="5"/>
  <c r="Z118" i="5"/>
  <c r="AH118" i="5"/>
  <c r="AP118" i="5"/>
  <c r="AX118" i="5"/>
  <c r="M118" i="5"/>
  <c r="AC118" i="5"/>
  <c r="AS118" i="5"/>
  <c r="N118" i="5"/>
  <c r="AD118" i="5"/>
  <c r="AT118" i="5"/>
  <c r="E118" i="5"/>
  <c r="U118" i="5"/>
  <c r="AK118" i="5"/>
  <c r="BA118" i="5"/>
  <c r="F118" i="5"/>
  <c r="V118" i="5"/>
  <c r="AL118" i="5"/>
  <c r="BB118" i="5"/>
  <c r="E150" i="5"/>
  <c r="I150" i="5"/>
  <c r="M150" i="5"/>
  <c r="Q150" i="5"/>
  <c r="U150" i="5"/>
  <c r="Y150" i="5"/>
  <c r="AC150" i="5"/>
  <c r="AG150" i="5"/>
  <c r="AK150" i="5"/>
  <c r="AO150" i="5"/>
  <c r="AS150" i="5"/>
  <c r="AW150" i="5"/>
  <c r="BA150" i="5"/>
  <c r="BE150" i="5"/>
  <c r="F150" i="5"/>
  <c r="J150" i="5"/>
  <c r="N150" i="5"/>
  <c r="R150" i="5"/>
  <c r="V150" i="5"/>
  <c r="Z150" i="5"/>
  <c r="AD150" i="5"/>
  <c r="AH150" i="5"/>
  <c r="AL150" i="5"/>
  <c r="AP150" i="5"/>
  <c r="AT150" i="5"/>
  <c r="AX150" i="5"/>
  <c r="BB150" i="5"/>
  <c r="G150" i="5"/>
  <c r="O150" i="5"/>
  <c r="W150" i="5"/>
  <c r="AE150" i="5"/>
  <c r="AM150" i="5"/>
  <c r="AU150" i="5"/>
  <c r="BC150" i="5"/>
  <c r="D150" i="5"/>
  <c r="T150" i="5"/>
  <c r="AJ150" i="5"/>
  <c r="AR150" i="5"/>
  <c r="H150" i="5"/>
  <c r="P150" i="5"/>
  <c r="X150" i="5"/>
  <c r="AF150" i="5"/>
  <c r="AN150" i="5"/>
  <c r="AV150" i="5"/>
  <c r="BD150" i="5"/>
  <c r="K150" i="5"/>
  <c r="S150" i="5"/>
  <c r="AA150" i="5"/>
  <c r="AI150" i="5"/>
  <c r="AQ150" i="5"/>
  <c r="AY150" i="5"/>
  <c r="L150" i="5"/>
  <c r="AB150" i="5"/>
  <c r="AZ150" i="5"/>
  <c r="BD13" i="5"/>
  <c r="AZ13" i="5"/>
  <c r="AV13" i="5"/>
  <c r="AR13" i="5"/>
  <c r="AN13" i="5"/>
  <c r="AJ13" i="5"/>
  <c r="AF13" i="5"/>
  <c r="AB13" i="5"/>
  <c r="X13" i="5"/>
  <c r="T13" i="5"/>
  <c r="P13" i="5"/>
  <c r="L13" i="5"/>
  <c r="H13" i="5"/>
  <c r="D13" i="5"/>
  <c r="BE13" i="5"/>
  <c r="AW13" i="5"/>
  <c r="AO13" i="5"/>
  <c r="AC13" i="5"/>
  <c r="Y13" i="5"/>
  <c r="U13" i="5"/>
  <c r="M13" i="5"/>
  <c r="E13" i="5"/>
  <c r="BC13" i="5"/>
  <c r="AY13" i="5"/>
  <c r="AU13" i="5"/>
  <c r="AQ13" i="5"/>
  <c r="AM13" i="5"/>
  <c r="AI13" i="5"/>
  <c r="AE13" i="5"/>
  <c r="AA13" i="5"/>
  <c r="W13" i="5"/>
  <c r="S13" i="5"/>
  <c r="O13" i="5"/>
  <c r="K13" i="5"/>
  <c r="G13" i="5"/>
  <c r="BB13" i="5"/>
  <c r="AX13" i="5"/>
  <c r="AT13" i="5"/>
  <c r="AP13" i="5"/>
  <c r="AL13" i="5"/>
  <c r="AH13" i="5"/>
  <c r="AD13" i="5"/>
  <c r="Z13" i="5"/>
  <c r="V13" i="5"/>
  <c r="R13" i="5"/>
  <c r="N13" i="5"/>
  <c r="J13" i="5"/>
  <c r="F13" i="5"/>
  <c r="BA13" i="5"/>
  <c r="AS13" i="5"/>
  <c r="AK13" i="5"/>
  <c r="AG13" i="5"/>
  <c r="Q13" i="5"/>
  <c r="I13" i="5"/>
  <c r="G165" i="5"/>
  <c r="K165" i="5"/>
  <c r="O165" i="5"/>
  <c r="S165" i="5"/>
  <c r="W165" i="5"/>
  <c r="AA165" i="5"/>
  <c r="AE165" i="5"/>
  <c r="AI165" i="5"/>
  <c r="AM165" i="5"/>
  <c r="AQ165" i="5"/>
  <c r="AU165" i="5"/>
  <c r="AY165" i="5"/>
  <c r="BC165" i="5"/>
  <c r="D165" i="5"/>
  <c r="H165" i="5"/>
  <c r="L165" i="5"/>
  <c r="P165" i="5"/>
  <c r="T165" i="5"/>
  <c r="X165" i="5"/>
  <c r="AB165" i="5"/>
  <c r="AF165" i="5"/>
  <c r="AJ165" i="5"/>
  <c r="AN165" i="5"/>
  <c r="AR165" i="5"/>
  <c r="AV165" i="5"/>
  <c r="AZ165" i="5"/>
  <c r="BD165" i="5"/>
  <c r="E165" i="5"/>
  <c r="M165" i="5"/>
  <c r="U165" i="5"/>
  <c r="AC165" i="5"/>
  <c r="AK165" i="5"/>
  <c r="AS165" i="5"/>
  <c r="BA165" i="5"/>
  <c r="J165" i="5"/>
  <c r="AH165" i="5"/>
  <c r="AX165" i="5"/>
  <c r="F165" i="5"/>
  <c r="N165" i="5"/>
  <c r="V165" i="5"/>
  <c r="AD165" i="5"/>
  <c r="AL165" i="5"/>
  <c r="AT165" i="5"/>
  <c r="BB165" i="5"/>
  <c r="I165" i="5"/>
  <c r="Q165" i="5"/>
  <c r="Y165" i="5"/>
  <c r="AG165" i="5"/>
  <c r="AO165" i="5"/>
  <c r="AW165" i="5"/>
  <c r="BE165" i="5"/>
  <c r="R165" i="5"/>
  <c r="Z165" i="5"/>
  <c r="AP165" i="5"/>
  <c r="G219" i="5"/>
  <c r="K219" i="5"/>
  <c r="O219" i="5"/>
  <c r="S219" i="5"/>
  <c r="W219" i="5"/>
  <c r="AA219" i="5"/>
  <c r="AE219" i="5"/>
  <c r="AI219" i="5"/>
  <c r="AM219" i="5"/>
  <c r="AQ219" i="5"/>
  <c r="AU219" i="5"/>
  <c r="AY219" i="5"/>
  <c r="BC219" i="5"/>
  <c r="J219" i="5"/>
  <c r="R219" i="5"/>
  <c r="Z219" i="5"/>
  <c r="AH219" i="5"/>
  <c r="AP219" i="5"/>
  <c r="AX219" i="5"/>
  <c r="D219" i="5"/>
  <c r="H219" i="5"/>
  <c r="L219" i="5"/>
  <c r="P219" i="5"/>
  <c r="T219" i="5"/>
  <c r="X219" i="5"/>
  <c r="AB219" i="5"/>
  <c r="AF219" i="5"/>
  <c r="AJ219" i="5"/>
  <c r="AN219" i="5"/>
  <c r="AR219" i="5"/>
  <c r="AV219" i="5"/>
  <c r="AZ219" i="5"/>
  <c r="BD219" i="5"/>
  <c r="E219" i="5"/>
  <c r="I219" i="5"/>
  <c r="M219" i="5"/>
  <c r="Q219" i="5"/>
  <c r="U219" i="5"/>
  <c r="Y219" i="5"/>
  <c r="AC219" i="5"/>
  <c r="AG219" i="5"/>
  <c r="AK219" i="5"/>
  <c r="AO219" i="5"/>
  <c r="AS219" i="5"/>
  <c r="AW219" i="5"/>
  <c r="BA219" i="5"/>
  <c r="BE219" i="5"/>
  <c r="F219" i="5"/>
  <c r="N219" i="5"/>
  <c r="V219" i="5"/>
  <c r="AD219" i="5"/>
  <c r="AL219" i="5"/>
  <c r="AT219" i="5"/>
  <c r="BB219" i="5"/>
  <c r="G41" i="5"/>
  <c r="K41" i="5"/>
  <c r="O41" i="5"/>
  <c r="S41" i="5"/>
  <c r="W41" i="5"/>
  <c r="AA41" i="5"/>
  <c r="AE41" i="5"/>
  <c r="AI41" i="5"/>
  <c r="AM41" i="5"/>
  <c r="AQ41" i="5"/>
  <c r="AU41" i="5"/>
  <c r="AY41" i="5"/>
  <c r="BC41" i="5"/>
  <c r="D41" i="5"/>
  <c r="H41" i="5"/>
  <c r="L41" i="5"/>
  <c r="P41" i="5"/>
  <c r="T41" i="5"/>
  <c r="X41" i="5"/>
  <c r="AB41" i="5"/>
  <c r="AF41" i="5"/>
  <c r="AJ41" i="5"/>
  <c r="AN41" i="5"/>
  <c r="AR41" i="5"/>
  <c r="AV41" i="5"/>
  <c r="AZ41" i="5"/>
  <c r="BD41" i="5"/>
  <c r="I41" i="5"/>
  <c r="Q41" i="5"/>
  <c r="Y41" i="5"/>
  <c r="AG41" i="5"/>
  <c r="AO41" i="5"/>
  <c r="AW41" i="5"/>
  <c r="BE41" i="5"/>
  <c r="J41" i="5"/>
  <c r="R41" i="5"/>
  <c r="Z41" i="5"/>
  <c r="AH41" i="5"/>
  <c r="AP41" i="5"/>
  <c r="AX41" i="5"/>
  <c r="E41" i="5"/>
  <c r="U41" i="5"/>
  <c r="AK41" i="5"/>
  <c r="BA41" i="5"/>
  <c r="F41" i="5"/>
  <c r="V41" i="5"/>
  <c r="AL41" i="5"/>
  <c r="BB41" i="5"/>
  <c r="M41" i="5"/>
  <c r="AS41" i="5"/>
  <c r="N41" i="5"/>
  <c r="AT41" i="5"/>
  <c r="AC41" i="5"/>
  <c r="AD41" i="5"/>
  <c r="E105" i="5"/>
  <c r="I105" i="5"/>
  <c r="M105" i="5"/>
  <c r="Q105" i="5"/>
  <c r="U105" i="5"/>
  <c r="Y105" i="5"/>
  <c r="AC105" i="5"/>
  <c r="AG105" i="5"/>
  <c r="AK105" i="5"/>
  <c r="AO105" i="5"/>
  <c r="AS105" i="5"/>
  <c r="AW105" i="5"/>
  <c r="BA105" i="5"/>
  <c r="BE105" i="5"/>
  <c r="F105" i="5"/>
  <c r="J105" i="5"/>
  <c r="N105" i="5"/>
  <c r="R105" i="5"/>
  <c r="V105" i="5"/>
  <c r="Z105" i="5"/>
  <c r="AD105" i="5"/>
  <c r="AH105" i="5"/>
  <c r="AL105" i="5"/>
  <c r="AP105" i="5"/>
  <c r="AT105" i="5"/>
  <c r="AX105" i="5"/>
  <c r="BB105" i="5"/>
  <c r="K105" i="5"/>
  <c r="S105" i="5"/>
  <c r="AA105" i="5"/>
  <c r="AI105" i="5"/>
  <c r="AQ105" i="5"/>
  <c r="AY105" i="5"/>
  <c r="D105" i="5"/>
  <c r="L105" i="5"/>
  <c r="T105" i="5"/>
  <c r="AB105" i="5"/>
  <c r="AJ105" i="5"/>
  <c r="AR105" i="5"/>
  <c r="AZ105" i="5"/>
  <c r="G105" i="5"/>
  <c r="W105" i="5"/>
  <c r="AM105" i="5"/>
  <c r="BC105" i="5"/>
  <c r="H105" i="5"/>
  <c r="X105" i="5"/>
  <c r="AN105" i="5"/>
  <c r="BD105" i="5"/>
  <c r="O105" i="5"/>
  <c r="AU105" i="5"/>
  <c r="P105" i="5"/>
  <c r="AV105" i="5"/>
  <c r="AE105" i="5"/>
  <c r="AF105" i="5"/>
  <c r="G167" i="5"/>
  <c r="K167" i="5"/>
  <c r="O167" i="5"/>
  <c r="S167" i="5"/>
  <c r="W167" i="5"/>
  <c r="AA167" i="5"/>
  <c r="AE167" i="5"/>
  <c r="AI167" i="5"/>
  <c r="AM167" i="5"/>
  <c r="AQ167" i="5"/>
  <c r="AU167" i="5"/>
  <c r="AY167" i="5"/>
  <c r="BC167" i="5"/>
  <c r="D167" i="5"/>
  <c r="H167" i="5"/>
  <c r="L167" i="5"/>
  <c r="P167" i="5"/>
  <c r="T167" i="5"/>
  <c r="X167" i="5"/>
  <c r="AB167" i="5"/>
  <c r="AF167" i="5"/>
  <c r="AJ167" i="5"/>
  <c r="AN167" i="5"/>
  <c r="AR167" i="5"/>
  <c r="AV167" i="5"/>
  <c r="AZ167" i="5"/>
  <c r="BD167" i="5"/>
  <c r="I167" i="5"/>
  <c r="Q167" i="5"/>
  <c r="Y167" i="5"/>
  <c r="AG167" i="5"/>
  <c r="AO167" i="5"/>
  <c r="AW167" i="5"/>
  <c r="BE167" i="5"/>
  <c r="N167" i="5"/>
  <c r="AD167" i="5"/>
  <c r="AT167" i="5"/>
  <c r="J167" i="5"/>
  <c r="R167" i="5"/>
  <c r="Z167" i="5"/>
  <c r="AH167" i="5"/>
  <c r="AP167" i="5"/>
  <c r="AX167" i="5"/>
  <c r="E167" i="5"/>
  <c r="M167" i="5"/>
  <c r="U167" i="5"/>
  <c r="AC167" i="5"/>
  <c r="AK167" i="5"/>
  <c r="AS167" i="5"/>
  <c r="BA167" i="5"/>
  <c r="F167" i="5"/>
  <c r="V167" i="5"/>
  <c r="AL167" i="5"/>
  <c r="BB167" i="5"/>
  <c r="N228" i="5"/>
  <c r="BB228" i="5"/>
  <c r="H228" i="5"/>
  <c r="S228" i="5"/>
  <c r="E228" i="5"/>
  <c r="AW228" i="5"/>
  <c r="B176" i="5"/>
  <c r="C176" i="5" s="1"/>
  <c r="D55" i="5"/>
  <c r="H55" i="5"/>
  <c r="L55" i="5"/>
  <c r="P55" i="5"/>
  <c r="T55" i="5"/>
  <c r="X55" i="5"/>
  <c r="AB55" i="5"/>
  <c r="AF55" i="5"/>
  <c r="AJ55" i="5"/>
  <c r="AN55" i="5"/>
  <c r="AR55" i="5"/>
  <c r="AV55" i="5"/>
  <c r="AZ55" i="5"/>
  <c r="BD55" i="5"/>
  <c r="E55" i="5"/>
  <c r="I55" i="5"/>
  <c r="M55" i="5"/>
  <c r="Q55" i="5"/>
  <c r="U55" i="5"/>
  <c r="Y55" i="5"/>
  <c r="AC55" i="5"/>
  <c r="AG55" i="5"/>
  <c r="AK55" i="5"/>
  <c r="AO55" i="5"/>
  <c r="AS55" i="5"/>
  <c r="AW55" i="5"/>
  <c r="BA55" i="5"/>
  <c r="BE55" i="5"/>
  <c r="F55" i="5"/>
  <c r="N55" i="5"/>
  <c r="V55" i="5"/>
  <c r="AD55" i="5"/>
  <c r="AL55" i="5"/>
  <c r="AT55" i="5"/>
  <c r="BB55" i="5"/>
  <c r="G55" i="5"/>
  <c r="O55" i="5"/>
  <c r="W55" i="5"/>
  <c r="AE55" i="5"/>
  <c r="AM55" i="5"/>
  <c r="AU55" i="5"/>
  <c r="BC55" i="5"/>
  <c r="R55" i="5"/>
  <c r="AH55" i="5"/>
  <c r="AX55" i="5"/>
  <c r="S55" i="5"/>
  <c r="AI55" i="5"/>
  <c r="AY55" i="5"/>
  <c r="Z55" i="5"/>
  <c r="AA55" i="5"/>
  <c r="J55" i="5"/>
  <c r="K55" i="5"/>
  <c r="AP55" i="5"/>
  <c r="AQ55" i="5"/>
  <c r="G145" i="5"/>
  <c r="K145" i="5"/>
  <c r="O145" i="5"/>
  <c r="S145" i="5"/>
  <c r="W145" i="5"/>
  <c r="AA145" i="5"/>
  <c r="AE145" i="5"/>
  <c r="AI145" i="5"/>
  <c r="AM145" i="5"/>
  <c r="AQ145" i="5"/>
  <c r="AU145" i="5"/>
  <c r="AY145" i="5"/>
  <c r="BC145" i="5"/>
  <c r="D145" i="5"/>
  <c r="H145" i="5"/>
  <c r="L145" i="5"/>
  <c r="P145" i="5"/>
  <c r="T145" i="5"/>
  <c r="X145" i="5"/>
  <c r="AB145" i="5"/>
  <c r="AF145" i="5"/>
  <c r="AJ145" i="5"/>
  <c r="AN145" i="5"/>
  <c r="AR145" i="5"/>
  <c r="AV145" i="5"/>
  <c r="AZ145" i="5"/>
  <c r="BD145" i="5"/>
  <c r="E145" i="5"/>
  <c r="M145" i="5"/>
  <c r="U145" i="5"/>
  <c r="AC145" i="5"/>
  <c r="AK145" i="5"/>
  <c r="AS145" i="5"/>
  <c r="BA145" i="5"/>
  <c r="F145" i="5"/>
  <c r="N145" i="5"/>
  <c r="V145" i="5"/>
  <c r="AD145" i="5"/>
  <c r="AL145" i="5"/>
  <c r="AT145" i="5"/>
  <c r="BB145" i="5"/>
  <c r="I145" i="5"/>
  <c r="Q145" i="5"/>
  <c r="Y145" i="5"/>
  <c r="AG145" i="5"/>
  <c r="AO145" i="5"/>
  <c r="AW145" i="5"/>
  <c r="BE145" i="5"/>
  <c r="J145" i="5"/>
  <c r="R145" i="5"/>
  <c r="Z145" i="5"/>
  <c r="AH145" i="5"/>
  <c r="AP145" i="5"/>
  <c r="AX145" i="5"/>
  <c r="D75" i="5"/>
  <c r="H75" i="5"/>
  <c r="L75" i="5"/>
  <c r="P75" i="5"/>
  <c r="T75" i="5"/>
  <c r="X75" i="5"/>
  <c r="AB75" i="5"/>
  <c r="AF75" i="5"/>
  <c r="AJ75" i="5"/>
  <c r="AN75" i="5"/>
  <c r="AR75" i="5"/>
  <c r="AV75" i="5"/>
  <c r="AZ75" i="5"/>
  <c r="BD75" i="5"/>
  <c r="G75" i="5"/>
  <c r="M75" i="5"/>
  <c r="R75" i="5"/>
  <c r="W75" i="5"/>
  <c r="AC75" i="5"/>
  <c r="AH75" i="5"/>
  <c r="AM75" i="5"/>
  <c r="AS75" i="5"/>
  <c r="AX75" i="5"/>
  <c r="BC75" i="5"/>
  <c r="I75" i="5"/>
  <c r="N75" i="5"/>
  <c r="S75" i="5"/>
  <c r="Y75" i="5"/>
  <c r="AD75" i="5"/>
  <c r="AI75" i="5"/>
  <c r="AO75" i="5"/>
  <c r="AT75" i="5"/>
  <c r="AY75" i="5"/>
  <c r="BE75" i="5"/>
  <c r="E75" i="5"/>
  <c r="O75" i="5"/>
  <c r="Z75" i="5"/>
  <c r="AK75" i="5"/>
  <c r="AU75" i="5"/>
  <c r="F75" i="5"/>
  <c r="Q75" i="5"/>
  <c r="AA75" i="5"/>
  <c r="AL75" i="5"/>
  <c r="AW75" i="5"/>
  <c r="U75" i="5"/>
  <c r="AP75" i="5"/>
  <c r="V75" i="5"/>
  <c r="AQ75" i="5"/>
  <c r="AE75" i="5"/>
  <c r="AG75" i="5"/>
  <c r="J75" i="5"/>
  <c r="BA75" i="5"/>
  <c r="K75" i="5"/>
  <c r="BB75" i="5"/>
  <c r="F31" i="5"/>
  <c r="J31" i="5"/>
  <c r="N31" i="5"/>
  <c r="R31" i="5"/>
  <c r="V31" i="5"/>
  <c r="Z31" i="5"/>
  <c r="AD31" i="5"/>
  <c r="AH31" i="5"/>
  <c r="AL31" i="5"/>
  <c r="AP31" i="5"/>
  <c r="AT31" i="5"/>
  <c r="AX31" i="5"/>
  <c r="BB31" i="5"/>
  <c r="E31" i="5"/>
  <c r="I31" i="5"/>
  <c r="M31" i="5"/>
  <c r="Q31" i="5"/>
  <c r="U31" i="5"/>
  <c r="Y31" i="5"/>
  <c r="AC31" i="5"/>
  <c r="AG31" i="5"/>
  <c r="AK31" i="5"/>
  <c r="AO31" i="5"/>
  <c r="AS31" i="5"/>
  <c r="AW31" i="5"/>
  <c r="BA31" i="5"/>
  <c r="BE31" i="5"/>
  <c r="H31" i="5"/>
  <c r="P31" i="5"/>
  <c r="X31" i="5"/>
  <c r="AF31" i="5"/>
  <c r="AN31" i="5"/>
  <c r="AV31" i="5"/>
  <c r="BD31" i="5"/>
  <c r="G31" i="5"/>
  <c r="S31" i="5"/>
  <c r="AB31" i="5"/>
  <c r="AM31" i="5"/>
  <c r="AY31" i="5"/>
  <c r="K31" i="5"/>
  <c r="T31" i="5"/>
  <c r="AE31" i="5"/>
  <c r="AQ31" i="5"/>
  <c r="AZ31" i="5"/>
  <c r="W31" i="5"/>
  <c r="AR31" i="5"/>
  <c r="D31" i="5"/>
  <c r="AA31" i="5"/>
  <c r="AU31" i="5"/>
  <c r="AI31" i="5"/>
  <c r="AJ31" i="5"/>
  <c r="BC31" i="5"/>
  <c r="L31" i="5"/>
  <c r="O31" i="5"/>
  <c r="F29" i="5"/>
  <c r="J29" i="5"/>
  <c r="N29" i="5"/>
  <c r="R29" i="5"/>
  <c r="V29" i="5"/>
  <c r="Z29" i="5"/>
  <c r="AD29" i="5"/>
  <c r="AH29" i="5"/>
  <c r="AL29" i="5"/>
  <c r="AP29" i="5"/>
  <c r="AT29" i="5"/>
  <c r="AX29" i="5"/>
  <c r="BB29" i="5"/>
  <c r="E29" i="5"/>
  <c r="I29" i="5"/>
  <c r="M29" i="5"/>
  <c r="Q29" i="5"/>
  <c r="U29" i="5"/>
  <c r="Y29" i="5"/>
  <c r="AC29" i="5"/>
  <c r="AG29" i="5"/>
  <c r="AK29" i="5"/>
  <c r="AO29" i="5"/>
  <c r="AS29" i="5"/>
  <c r="AW29" i="5"/>
  <c r="BA29" i="5"/>
  <c r="BE29" i="5"/>
  <c r="D29" i="5"/>
  <c r="L29" i="5"/>
  <c r="T29" i="5"/>
  <c r="AB29" i="5"/>
  <c r="AJ29" i="5"/>
  <c r="AR29" i="5"/>
  <c r="AZ29" i="5"/>
  <c r="H29" i="5"/>
  <c r="S29" i="5"/>
  <c r="AE29" i="5"/>
  <c r="AN29" i="5"/>
  <c r="AY29" i="5"/>
  <c r="K29" i="5"/>
  <c r="W29" i="5"/>
  <c r="AF29" i="5"/>
  <c r="AQ29" i="5"/>
  <c r="BC29" i="5"/>
  <c r="X29" i="5"/>
  <c r="AU29" i="5"/>
  <c r="G29" i="5"/>
  <c r="AA29" i="5"/>
  <c r="AV29" i="5"/>
  <c r="O29" i="5"/>
  <c r="BD29" i="5"/>
  <c r="P29" i="5"/>
  <c r="AI29" i="5"/>
  <c r="AM29" i="5"/>
  <c r="E93" i="5"/>
  <c r="I93" i="5"/>
  <c r="M93" i="5"/>
  <c r="Q93" i="5"/>
  <c r="U93" i="5"/>
  <c r="Y93" i="5"/>
  <c r="AC93" i="5"/>
  <c r="AG93" i="5"/>
  <c r="AK93" i="5"/>
  <c r="AO93" i="5"/>
  <c r="AS93" i="5"/>
  <c r="AW93" i="5"/>
  <c r="BA93" i="5"/>
  <c r="BE93" i="5"/>
  <c r="F93" i="5"/>
  <c r="J93" i="5"/>
  <c r="N93" i="5"/>
  <c r="R93" i="5"/>
  <c r="V93" i="5"/>
  <c r="Z93" i="5"/>
  <c r="AD93" i="5"/>
  <c r="AH93" i="5"/>
  <c r="AL93" i="5"/>
  <c r="AP93" i="5"/>
  <c r="AT93" i="5"/>
  <c r="AX93" i="5"/>
  <c r="BB93" i="5"/>
  <c r="K93" i="5"/>
  <c r="S93" i="5"/>
  <c r="AA93" i="5"/>
  <c r="AI93" i="5"/>
  <c r="AQ93" i="5"/>
  <c r="AY93" i="5"/>
  <c r="D93" i="5"/>
  <c r="L93" i="5"/>
  <c r="T93" i="5"/>
  <c r="AB93" i="5"/>
  <c r="AJ93" i="5"/>
  <c r="AR93" i="5"/>
  <c r="AZ93" i="5"/>
  <c r="O93" i="5"/>
  <c r="AE93" i="5"/>
  <c r="AU93" i="5"/>
  <c r="P93" i="5"/>
  <c r="AF93" i="5"/>
  <c r="AV93" i="5"/>
  <c r="W93" i="5"/>
  <c r="BC93" i="5"/>
  <c r="X93" i="5"/>
  <c r="BD93" i="5"/>
  <c r="G93" i="5"/>
  <c r="AM93" i="5"/>
  <c r="H93" i="5"/>
  <c r="AN93" i="5"/>
  <c r="D171" i="5"/>
  <c r="H171" i="5"/>
  <c r="L171" i="5"/>
  <c r="P171" i="5"/>
  <c r="T171" i="5"/>
  <c r="X171" i="5"/>
  <c r="AB171" i="5"/>
  <c r="AF171" i="5"/>
  <c r="AJ171" i="5"/>
  <c r="AN171" i="5"/>
  <c r="AR171" i="5"/>
  <c r="AV171" i="5"/>
  <c r="AZ171" i="5"/>
  <c r="BD171" i="5"/>
  <c r="F171" i="5"/>
  <c r="K171" i="5"/>
  <c r="Q171" i="5"/>
  <c r="V171" i="5"/>
  <c r="AA171" i="5"/>
  <c r="AG171" i="5"/>
  <c r="AL171" i="5"/>
  <c r="AQ171" i="5"/>
  <c r="AW171" i="5"/>
  <c r="BB171" i="5"/>
  <c r="J171" i="5"/>
  <c r="O171" i="5"/>
  <c r="AE171" i="5"/>
  <c r="AP171" i="5"/>
  <c r="BA171" i="5"/>
  <c r="G171" i="5"/>
  <c r="M171" i="5"/>
  <c r="R171" i="5"/>
  <c r="W171" i="5"/>
  <c r="AC171" i="5"/>
  <c r="AH171" i="5"/>
  <c r="AM171" i="5"/>
  <c r="AS171" i="5"/>
  <c r="AX171" i="5"/>
  <c r="BC171" i="5"/>
  <c r="I171" i="5"/>
  <c r="N171" i="5"/>
  <c r="S171" i="5"/>
  <c r="Y171" i="5"/>
  <c r="AD171" i="5"/>
  <c r="AI171" i="5"/>
  <c r="AO171" i="5"/>
  <c r="AT171" i="5"/>
  <c r="AY171" i="5"/>
  <c r="BE171" i="5"/>
  <c r="E171" i="5"/>
  <c r="U171" i="5"/>
  <c r="Z171" i="5"/>
  <c r="AK171" i="5"/>
  <c r="AU171" i="5"/>
  <c r="D195" i="5"/>
  <c r="H195" i="5"/>
  <c r="L195" i="5"/>
  <c r="P195" i="5"/>
  <c r="T195" i="5"/>
  <c r="X195" i="5"/>
  <c r="AB195" i="5"/>
  <c r="AF195" i="5"/>
  <c r="AJ195" i="5"/>
  <c r="AN195" i="5"/>
  <c r="AR195" i="5"/>
  <c r="AV195" i="5"/>
  <c r="AZ195" i="5"/>
  <c r="BD195" i="5"/>
  <c r="F195" i="5"/>
  <c r="K195" i="5"/>
  <c r="Q195" i="5"/>
  <c r="V195" i="5"/>
  <c r="AA195" i="5"/>
  <c r="AG195" i="5"/>
  <c r="AL195" i="5"/>
  <c r="AQ195" i="5"/>
  <c r="AW195" i="5"/>
  <c r="BB195" i="5"/>
  <c r="J195" i="5"/>
  <c r="U195" i="5"/>
  <c r="AE195" i="5"/>
  <c r="AP195" i="5"/>
  <c r="BA195" i="5"/>
  <c r="G195" i="5"/>
  <c r="M195" i="5"/>
  <c r="R195" i="5"/>
  <c r="W195" i="5"/>
  <c r="AC195" i="5"/>
  <c r="AH195" i="5"/>
  <c r="AM195" i="5"/>
  <c r="AS195" i="5"/>
  <c r="AX195" i="5"/>
  <c r="BC195" i="5"/>
  <c r="I195" i="5"/>
  <c r="N195" i="5"/>
  <c r="S195" i="5"/>
  <c r="Y195" i="5"/>
  <c r="AD195" i="5"/>
  <c r="AI195" i="5"/>
  <c r="AO195" i="5"/>
  <c r="AT195" i="5"/>
  <c r="AY195" i="5"/>
  <c r="BE195" i="5"/>
  <c r="E195" i="5"/>
  <c r="O195" i="5"/>
  <c r="Z195" i="5"/>
  <c r="AK195" i="5"/>
  <c r="AU195" i="5"/>
  <c r="F42" i="5"/>
  <c r="J42" i="5"/>
  <c r="N42" i="5"/>
  <c r="R42" i="5"/>
  <c r="V42" i="5"/>
  <c r="Z42" i="5"/>
  <c r="AD42" i="5"/>
  <c r="AH42" i="5"/>
  <c r="AL42" i="5"/>
  <c r="AP42" i="5"/>
  <c r="AT42" i="5"/>
  <c r="AX42" i="5"/>
  <c r="BB42" i="5"/>
  <c r="H42" i="5"/>
  <c r="M42" i="5"/>
  <c r="S42" i="5"/>
  <c r="X42" i="5"/>
  <c r="AC42" i="5"/>
  <c r="AI42" i="5"/>
  <c r="AN42" i="5"/>
  <c r="AS42" i="5"/>
  <c r="AY42" i="5"/>
  <c r="BD42" i="5"/>
  <c r="D42" i="5"/>
  <c r="I42" i="5"/>
  <c r="O42" i="5"/>
  <c r="T42" i="5"/>
  <c r="Y42" i="5"/>
  <c r="AE42" i="5"/>
  <c r="AJ42" i="5"/>
  <c r="AO42" i="5"/>
  <c r="AU42" i="5"/>
  <c r="AZ42" i="5"/>
  <c r="BE42" i="5"/>
  <c r="K42" i="5"/>
  <c r="U42" i="5"/>
  <c r="AF42" i="5"/>
  <c r="AQ42" i="5"/>
  <c r="BA42" i="5"/>
  <c r="L42" i="5"/>
  <c r="W42" i="5"/>
  <c r="AG42" i="5"/>
  <c r="AR42" i="5"/>
  <c r="BC42" i="5"/>
  <c r="P42" i="5"/>
  <c r="AK42" i="5"/>
  <c r="Q42" i="5"/>
  <c r="AM42" i="5"/>
  <c r="E42" i="5"/>
  <c r="AV42" i="5"/>
  <c r="G42" i="5"/>
  <c r="AW42" i="5"/>
  <c r="AA42" i="5"/>
  <c r="AB42" i="5"/>
  <c r="E74" i="5"/>
  <c r="I74" i="5"/>
  <c r="M74" i="5"/>
  <c r="Q74" i="5"/>
  <c r="U74" i="5"/>
  <c r="Y74" i="5"/>
  <c r="AC74" i="5"/>
  <c r="AG74" i="5"/>
  <c r="F74" i="5"/>
  <c r="J74" i="5"/>
  <c r="N74" i="5"/>
  <c r="R74" i="5"/>
  <c r="V74" i="5"/>
  <c r="Z74" i="5"/>
  <c r="AD74" i="5"/>
  <c r="AH74" i="5"/>
  <c r="AL74" i="5"/>
  <c r="AP74" i="5"/>
  <c r="AT74" i="5"/>
  <c r="AX74" i="5"/>
  <c r="BB74" i="5"/>
  <c r="K74" i="5"/>
  <c r="S74" i="5"/>
  <c r="AA74" i="5"/>
  <c r="AI74" i="5"/>
  <c r="AN74" i="5"/>
  <c r="AS74" i="5"/>
  <c r="AY74" i="5"/>
  <c r="BD74" i="5"/>
  <c r="D74" i="5"/>
  <c r="L74" i="5"/>
  <c r="T74" i="5"/>
  <c r="AB74" i="5"/>
  <c r="AJ74" i="5"/>
  <c r="AO74" i="5"/>
  <c r="AU74" i="5"/>
  <c r="AZ74" i="5"/>
  <c r="BE74" i="5"/>
  <c r="G74" i="5"/>
  <c r="W74" i="5"/>
  <c r="AK74" i="5"/>
  <c r="AV74" i="5"/>
  <c r="H74" i="5"/>
  <c r="X74" i="5"/>
  <c r="AM74" i="5"/>
  <c r="AW74" i="5"/>
  <c r="AE74" i="5"/>
  <c r="BA74" i="5"/>
  <c r="AF74" i="5"/>
  <c r="BC74" i="5"/>
  <c r="AQ74" i="5"/>
  <c r="AR74" i="5"/>
  <c r="O74" i="5"/>
  <c r="P74" i="5"/>
  <c r="G106" i="5"/>
  <c r="K106" i="5"/>
  <c r="O106" i="5"/>
  <c r="S106" i="5"/>
  <c r="W106" i="5"/>
  <c r="AA106" i="5"/>
  <c r="AE106" i="5"/>
  <c r="AI106" i="5"/>
  <c r="AM106" i="5"/>
  <c r="AQ106" i="5"/>
  <c r="AU106" i="5"/>
  <c r="AY106" i="5"/>
  <c r="BC106" i="5"/>
  <c r="D106" i="5"/>
  <c r="H106" i="5"/>
  <c r="L106" i="5"/>
  <c r="P106" i="5"/>
  <c r="T106" i="5"/>
  <c r="X106" i="5"/>
  <c r="AB106" i="5"/>
  <c r="AF106" i="5"/>
  <c r="AJ106" i="5"/>
  <c r="AN106" i="5"/>
  <c r="AR106" i="5"/>
  <c r="AV106" i="5"/>
  <c r="AZ106" i="5"/>
  <c r="BD106" i="5"/>
  <c r="E106" i="5"/>
  <c r="M106" i="5"/>
  <c r="U106" i="5"/>
  <c r="AC106" i="5"/>
  <c r="AK106" i="5"/>
  <c r="AS106" i="5"/>
  <c r="BA106" i="5"/>
  <c r="F106" i="5"/>
  <c r="N106" i="5"/>
  <c r="V106" i="5"/>
  <c r="AD106" i="5"/>
  <c r="AL106" i="5"/>
  <c r="AT106" i="5"/>
  <c r="BB106" i="5"/>
  <c r="Q106" i="5"/>
  <c r="AG106" i="5"/>
  <c r="AW106" i="5"/>
  <c r="R106" i="5"/>
  <c r="AH106" i="5"/>
  <c r="AX106" i="5"/>
  <c r="Y106" i="5"/>
  <c r="BE106" i="5"/>
  <c r="Z106" i="5"/>
  <c r="I106" i="5"/>
  <c r="AO106" i="5"/>
  <c r="J106" i="5"/>
  <c r="AP106" i="5"/>
  <c r="G138" i="5"/>
  <c r="K138" i="5"/>
  <c r="O138" i="5"/>
  <c r="S138" i="5"/>
  <c r="W138" i="5"/>
  <c r="AA138" i="5"/>
  <c r="AE138" i="5"/>
  <c r="AI138" i="5"/>
  <c r="AM138" i="5"/>
  <c r="AQ138" i="5"/>
  <c r="AU138" i="5"/>
  <c r="AY138" i="5"/>
  <c r="BC138" i="5"/>
  <c r="D138" i="5"/>
  <c r="H138" i="5"/>
  <c r="L138" i="5"/>
  <c r="P138" i="5"/>
  <c r="T138" i="5"/>
  <c r="X138" i="5"/>
  <c r="AB138" i="5"/>
  <c r="AF138" i="5"/>
  <c r="AJ138" i="5"/>
  <c r="AN138" i="5"/>
  <c r="AR138" i="5"/>
  <c r="AV138" i="5"/>
  <c r="AZ138" i="5"/>
  <c r="BD138" i="5"/>
  <c r="I138" i="5"/>
  <c r="Q138" i="5"/>
  <c r="Y138" i="5"/>
  <c r="AG138" i="5"/>
  <c r="AO138" i="5"/>
  <c r="AW138" i="5"/>
  <c r="BE138" i="5"/>
  <c r="J138" i="5"/>
  <c r="R138" i="5"/>
  <c r="Z138" i="5"/>
  <c r="AH138" i="5"/>
  <c r="AP138" i="5"/>
  <c r="AX138" i="5"/>
  <c r="E138" i="5"/>
  <c r="U138" i="5"/>
  <c r="AK138" i="5"/>
  <c r="BA138" i="5"/>
  <c r="F138" i="5"/>
  <c r="V138" i="5"/>
  <c r="AL138" i="5"/>
  <c r="BB138" i="5"/>
  <c r="M138" i="5"/>
  <c r="AC138" i="5"/>
  <c r="AS138" i="5"/>
  <c r="N138" i="5"/>
  <c r="AD138" i="5"/>
  <c r="AT138" i="5"/>
  <c r="E162" i="5"/>
  <c r="I162" i="5"/>
  <c r="M162" i="5"/>
  <c r="Q162" i="5"/>
  <c r="U162" i="5"/>
  <c r="Y162" i="5"/>
  <c r="AC162" i="5"/>
  <c r="AG162" i="5"/>
  <c r="AK162" i="5"/>
  <c r="AO162" i="5"/>
  <c r="AS162" i="5"/>
  <c r="AW162" i="5"/>
  <c r="BA162" i="5"/>
  <c r="BE162" i="5"/>
  <c r="F162" i="5"/>
  <c r="J162" i="5"/>
  <c r="N162" i="5"/>
  <c r="R162" i="5"/>
  <c r="V162" i="5"/>
  <c r="Z162" i="5"/>
  <c r="AD162" i="5"/>
  <c r="AH162" i="5"/>
  <c r="AL162" i="5"/>
  <c r="AP162" i="5"/>
  <c r="AT162" i="5"/>
  <c r="AX162" i="5"/>
  <c r="BB162" i="5"/>
  <c r="G162" i="5"/>
  <c r="O162" i="5"/>
  <c r="W162" i="5"/>
  <c r="AE162" i="5"/>
  <c r="AM162" i="5"/>
  <c r="AU162" i="5"/>
  <c r="BC162" i="5"/>
  <c r="L162" i="5"/>
  <c r="AB162" i="5"/>
  <c r="AR162" i="5"/>
  <c r="H162" i="5"/>
  <c r="P162" i="5"/>
  <c r="X162" i="5"/>
  <c r="AF162" i="5"/>
  <c r="AN162" i="5"/>
  <c r="AV162" i="5"/>
  <c r="BD162" i="5"/>
  <c r="K162" i="5"/>
  <c r="S162" i="5"/>
  <c r="AA162" i="5"/>
  <c r="AI162" i="5"/>
  <c r="AQ162" i="5"/>
  <c r="AY162" i="5"/>
  <c r="D162" i="5"/>
  <c r="T162" i="5"/>
  <c r="AJ162" i="5"/>
  <c r="AZ162" i="5"/>
  <c r="F178" i="5"/>
  <c r="J178" i="5"/>
  <c r="N178" i="5"/>
  <c r="R178" i="5"/>
  <c r="V178" i="5"/>
  <c r="Z178" i="5"/>
  <c r="AD178" i="5"/>
  <c r="AH178" i="5"/>
  <c r="AL178" i="5"/>
  <c r="AP178" i="5"/>
  <c r="AT178" i="5"/>
  <c r="AX178" i="5"/>
  <c r="BB178" i="5"/>
  <c r="G178" i="5"/>
  <c r="L178" i="5"/>
  <c r="Q178" i="5"/>
  <c r="W178" i="5"/>
  <c r="AB178" i="5"/>
  <c r="AG178" i="5"/>
  <c r="AM178" i="5"/>
  <c r="AR178" i="5"/>
  <c r="AW178" i="5"/>
  <c r="BC178" i="5"/>
  <c r="K178" i="5"/>
  <c r="U178" i="5"/>
  <c r="AF178" i="5"/>
  <c r="AQ178" i="5"/>
  <c r="BA178" i="5"/>
  <c r="H178" i="5"/>
  <c r="M178" i="5"/>
  <c r="S178" i="5"/>
  <c r="X178" i="5"/>
  <c r="AC178" i="5"/>
  <c r="AI178" i="5"/>
  <c r="AN178" i="5"/>
  <c r="AS178" i="5"/>
  <c r="AY178" i="5"/>
  <c r="BD178" i="5"/>
  <c r="D178" i="5"/>
  <c r="I178" i="5"/>
  <c r="O178" i="5"/>
  <c r="T178" i="5"/>
  <c r="Y178" i="5"/>
  <c r="AE178" i="5"/>
  <c r="AJ178" i="5"/>
  <c r="AO178" i="5"/>
  <c r="AU178" i="5"/>
  <c r="AZ178" i="5"/>
  <c r="BE178" i="5"/>
  <c r="E178" i="5"/>
  <c r="P178" i="5"/>
  <c r="AA178" i="5"/>
  <c r="AK178" i="5"/>
  <c r="AV178" i="5"/>
  <c r="E160" i="5"/>
  <c r="I160" i="5"/>
  <c r="M160" i="5"/>
  <c r="Q160" i="5"/>
  <c r="U160" i="5"/>
  <c r="Y160" i="5"/>
  <c r="AC160" i="5"/>
  <c r="AG160" i="5"/>
  <c r="AK160" i="5"/>
  <c r="AO160" i="5"/>
  <c r="AS160" i="5"/>
  <c r="AW160" i="5"/>
  <c r="BA160" i="5"/>
  <c r="BE160" i="5"/>
  <c r="F160" i="5"/>
  <c r="J160" i="5"/>
  <c r="N160" i="5"/>
  <c r="R160" i="5"/>
  <c r="V160" i="5"/>
  <c r="Z160" i="5"/>
  <c r="AD160" i="5"/>
  <c r="AH160" i="5"/>
  <c r="AL160" i="5"/>
  <c r="AP160" i="5"/>
  <c r="AT160" i="5"/>
  <c r="AX160" i="5"/>
  <c r="BB160" i="5"/>
  <c r="K160" i="5"/>
  <c r="S160" i="5"/>
  <c r="AA160" i="5"/>
  <c r="AI160" i="5"/>
  <c r="AQ160" i="5"/>
  <c r="AY160" i="5"/>
  <c r="X160" i="5"/>
  <c r="AN160" i="5"/>
  <c r="BD160" i="5"/>
  <c r="D160" i="5"/>
  <c r="L160" i="5"/>
  <c r="T160" i="5"/>
  <c r="AB160" i="5"/>
  <c r="AJ160" i="5"/>
  <c r="AR160" i="5"/>
  <c r="AZ160" i="5"/>
  <c r="G160" i="5"/>
  <c r="O160" i="5"/>
  <c r="W160" i="5"/>
  <c r="AE160" i="5"/>
  <c r="AM160" i="5"/>
  <c r="AU160" i="5"/>
  <c r="BC160" i="5"/>
  <c r="H160" i="5"/>
  <c r="P160" i="5"/>
  <c r="AF160" i="5"/>
  <c r="AV160" i="5"/>
  <c r="E129" i="5"/>
  <c r="I129" i="5"/>
  <c r="M129" i="5"/>
  <c r="Q129" i="5"/>
  <c r="U129" i="5"/>
  <c r="Y129" i="5"/>
  <c r="AC129" i="5"/>
  <c r="AG129" i="5"/>
  <c r="AK129" i="5"/>
  <c r="AO129" i="5"/>
  <c r="AS129" i="5"/>
  <c r="AW129" i="5"/>
  <c r="BA129" i="5"/>
  <c r="BE129" i="5"/>
  <c r="F129" i="5"/>
  <c r="J129" i="5"/>
  <c r="N129" i="5"/>
  <c r="R129" i="5"/>
  <c r="V129" i="5"/>
  <c r="Z129" i="5"/>
  <c r="AD129" i="5"/>
  <c r="AH129" i="5"/>
  <c r="AL129" i="5"/>
  <c r="AP129" i="5"/>
  <c r="AT129" i="5"/>
  <c r="AX129" i="5"/>
  <c r="BB129" i="5"/>
  <c r="G129" i="5"/>
  <c r="O129" i="5"/>
  <c r="W129" i="5"/>
  <c r="AE129" i="5"/>
  <c r="AM129" i="5"/>
  <c r="AU129" i="5"/>
  <c r="BC129" i="5"/>
  <c r="H129" i="5"/>
  <c r="P129" i="5"/>
  <c r="X129" i="5"/>
  <c r="AF129" i="5"/>
  <c r="AN129" i="5"/>
  <c r="AV129" i="5"/>
  <c r="BD129" i="5"/>
  <c r="K129" i="5"/>
  <c r="AA129" i="5"/>
  <c r="AQ129" i="5"/>
  <c r="L129" i="5"/>
  <c r="AB129" i="5"/>
  <c r="AR129" i="5"/>
  <c r="S129" i="5"/>
  <c r="AI129" i="5"/>
  <c r="AY129" i="5"/>
  <c r="D129" i="5"/>
  <c r="T129" i="5"/>
  <c r="AJ129" i="5"/>
  <c r="AZ129" i="5"/>
  <c r="D19" i="5"/>
  <c r="H19" i="5"/>
  <c r="L19" i="5"/>
  <c r="P19" i="5"/>
  <c r="T19" i="5"/>
  <c r="X19" i="5"/>
  <c r="AB19" i="5"/>
  <c r="AF19" i="5"/>
  <c r="AJ19" i="5"/>
  <c r="AN19" i="5"/>
  <c r="AR19" i="5"/>
  <c r="AV19" i="5"/>
  <c r="AZ19" i="5"/>
  <c r="BD19" i="5"/>
  <c r="I19" i="5"/>
  <c r="N19" i="5"/>
  <c r="S19" i="5"/>
  <c r="Y19" i="5"/>
  <c r="AD19" i="5"/>
  <c r="AI19" i="5"/>
  <c r="AO19" i="5"/>
  <c r="AT19" i="5"/>
  <c r="AY19" i="5"/>
  <c r="BE19" i="5"/>
  <c r="G19" i="5"/>
  <c r="M19" i="5"/>
  <c r="R19" i="5"/>
  <c r="W19" i="5"/>
  <c r="AC19" i="5"/>
  <c r="AH19" i="5"/>
  <c r="AM19" i="5"/>
  <c r="AS19" i="5"/>
  <c r="AX19" i="5"/>
  <c r="BC19" i="5"/>
  <c r="J19" i="5"/>
  <c r="U19" i="5"/>
  <c r="AE19" i="5"/>
  <c r="AP19" i="5"/>
  <c r="BA19" i="5"/>
  <c r="F19" i="5"/>
  <c r="Q19" i="5"/>
  <c r="AA19" i="5"/>
  <c r="AL19" i="5"/>
  <c r="AW19" i="5"/>
  <c r="K19" i="5"/>
  <c r="AG19" i="5"/>
  <c r="BB19" i="5"/>
  <c r="E19" i="5"/>
  <c r="Z19" i="5"/>
  <c r="AU19" i="5"/>
  <c r="AK19" i="5"/>
  <c r="AQ19" i="5"/>
  <c r="O19" i="5"/>
  <c r="V19" i="5"/>
  <c r="G39" i="5"/>
  <c r="K39" i="5"/>
  <c r="O39" i="5"/>
  <c r="S39" i="5"/>
  <c r="W39" i="5"/>
  <c r="AA39" i="5"/>
  <c r="AE39" i="5"/>
  <c r="AI39" i="5"/>
  <c r="AM39" i="5"/>
  <c r="AQ39" i="5"/>
  <c r="AU39" i="5"/>
  <c r="AY39" i="5"/>
  <c r="BC39" i="5"/>
  <c r="D39" i="5"/>
  <c r="H39" i="5"/>
  <c r="L39" i="5"/>
  <c r="P39" i="5"/>
  <c r="T39" i="5"/>
  <c r="X39" i="5"/>
  <c r="AB39" i="5"/>
  <c r="AF39" i="5"/>
  <c r="AJ39" i="5"/>
  <c r="AN39" i="5"/>
  <c r="AR39" i="5"/>
  <c r="AV39" i="5"/>
  <c r="AZ39" i="5"/>
  <c r="BD39" i="5"/>
  <c r="E39" i="5"/>
  <c r="M39" i="5"/>
  <c r="U39" i="5"/>
  <c r="AC39" i="5"/>
  <c r="AK39" i="5"/>
  <c r="AS39" i="5"/>
  <c r="BA39" i="5"/>
  <c r="F39" i="5"/>
  <c r="N39" i="5"/>
  <c r="V39" i="5"/>
  <c r="AD39" i="5"/>
  <c r="AL39" i="5"/>
  <c r="AT39" i="5"/>
  <c r="BB39" i="5"/>
  <c r="Q39" i="5"/>
  <c r="AG39" i="5"/>
  <c r="AW39" i="5"/>
  <c r="R39" i="5"/>
  <c r="AH39" i="5"/>
  <c r="AX39" i="5"/>
  <c r="Y39" i="5"/>
  <c r="BE39" i="5"/>
  <c r="Z39" i="5"/>
  <c r="AO39" i="5"/>
  <c r="AP39" i="5"/>
  <c r="I39" i="5"/>
  <c r="J39" i="5"/>
  <c r="E99" i="5"/>
  <c r="I99" i="5"/>
  <c r="M99" i="5"/>
  <c r="Q99" i="5"/>
  <c r="U99" i="5"/>
  <c r="Y99" i="5"/>
  <c r="AC99" i="5"/>
  <c r="AG99" i="5"/>
  <c r="AK99" i="5"/>
  <c r="AO99" i="5"/>
  <c r="AS99" i="5"/>
  <c r="AW99" i="5"/>
  <c r="BA99" i="5"/>
  <c r="BE99" i="5"/>
  <c r="F99" i="5"/>
  <c r="J99" i="5"/>
  <c r="N99" i="5"/>
  <c r="R99" i="5"/>
  <c r="V99" i="5"/>
  <c r="Z99" i="5"/>
  <c r="AD99" i="5"/>
  <c r="AH99" i="5"/>
  <c r="AL99" i="5"/>
  <c r="AP99" i="5"/>
  <c r="AT99" i="5"/>
  <c r="AX99" i="5"/>
  <c r="BB99" i="5"/>
  <c r="G99" i="5"/>
  <c r="O99" i="5"/>
  <c r="W99" i="5"/>
  <c r="AE99" i="5"/>
  <c r="AM99" i="5"/>
  <c r="AU99" i="5"/>
  <c r="BC99" i="5"/>
  <c r="H99" i="5"/>
  <c r="P99" i="5"/>
  <c r="X99" i="5"/>
  <c r="AF99" i="5"/>
  <c r="AN99" i="5"/>
  <c r="AV99" i="5"/>
  <c r="BD99" i="5"/>
  <c r="K99" i="5"/>
  <c r="AA99" i="5"/>
  <c r="AQ99" i="5"/>
  <c r="L99" i="5"/>
  <c r="AB99" i="5"/>
  <c r="AR99" i="5"/>
  <c r="S99" i="5"/>
  <c r="AY99" i="5"/>
  <c r="T99" i="5"/>
  <c r="AZ99" i="5"/>
  <c r="AI99" i="5"/>
  <c r="D99" i="5"/>
  <c r="AJ99" i="5"/>
  <c r="D173" i="5"/>
  <c r="H173" i="5"/>
  <c r="L173" i="5"/>
  <c r="P173" i="5"/>
  <c r="T173" i="5"/>
  <c r="X173" i="5"/>
  <c r="AB173" i="5"/>
  <c r="AF173" i="5"/>
  <c r="AJ173" i="5"/>
  <c r="AN173" i="5"/>
  <c r="AR173" i="5"/>
  <c r="AV173" i="5"/>
  <c r="AZ173" i="5"/>
  <c r="BD173" i="5"/>
  <c r="E173" i="5"/>
  <c r="J173" i="5"/>
  <c r="O173" i="5"/>
  <c r="U173" i="5"/>
  <c r="Z173" i="5"/>
  <c r="AE173" i="5"/>
  <c r="AK173" i="5"/>
  <c r="AP173" i="5"/>
  <c r="AU173" i="5"/>
  <c r="BA173" i="5"/>
  <c r="I173" i="5"/>
  <c r="S173" i="5"/>
  <c r="AD173" i="5"/>
  <c r="AT173" i="5"/>
  <c r="BE173" i="5"/>
  <c r="F173" i="5"/>
  <c r="K173" i="5"/>
  <c r="Q173" i="5"/>
  <c r="V173" i="5"/>
  <c r="AA173" i="5"/>
  <c r="AG173" i="5"/>
  <c r="AL173" i="5"/>
  <c r="AQ173" i="5"/>
  <c r="AW173" i="5"/>
  <c r="BB173" i="5"/>
  <c r="G173" i="5"/>
  <c r="M173" i="5"/>
  <c r="R173" i="5"/>
  <c r="W173" i="5"/>
  <c r="AC173" i="5"/>
  <c r="AH173" i="5"/>
  <c r="AM173" i="5"/>
  <c r="AS173" i="5"/>
  <c r="AX173" i="5"/>
  <c r="BC173" i="5"/>
  <c r="N173" i="5"/>
  <c r="Y173" i="5"/>
  <c r="AI173" i="5"/>
  <c r="AO173" i="5"/>
  <c r="AY173" i="5"/>
  <c r="F27" i="5"/>
  <c r="J27" i="5"/>
  <c r="N27" i="5"/>
  <c r="R27" i="5"/>
  <c r="V27" i="5"/>
  <c r="Z27" i="5"/>
  <c r="AD27" i="5"/>
  <c r="AH27" i="5"/>
  <c r="AL27" i="5"/>
  <c r="AP27" i="5"/>
  <c r="AT27" i="5"/>
  <c r="AX27" i="5"/>
  <c r="BB27" i="5"/>
  <c r="E27" i="5"/>
  <c r="I27" i="5"/>
  <c r="M27" i="5"/>
  <c r="Q27" i="5"/>
  <c r="U27" i="5"/>
  <c r="Y27" i="5"/>
  <c r="AC27" i="5"/>
  <c r="AG27" i="5"/>
  <c r="AK27" i="5"/>
  <c r="AO27" i="5"/>
  <c r="AS27" i="5"/>
  <c r="AW27" i="5"/>
  <c r="BA27" i="5"/>
  <c r="BE27" i="5"/>
  <c r="H27" i="5"/>
  <c r="P27" i="5"/>
  <c r="X27" i="5"/>
  <c r="AF27" i="5"/>
  <c r="AN27" i="5"/>
  <c r="AV27" i="5"/>
  <c r="BD27" i="5"/>
  <c r="K27" i="5"/>
  <c r="T27" i="5"/>
  <c r="AE27" i="5"/>
  <c r="AQ27" i="5"/>
  <c r="AZ27" i="5"/>
  <c r="L27" i="5"/>
  <c r="W27" i="5"/>
  <c r="AI27" i="5"/>
  <c r="AR27" i="5"/>
  <c r="BC27" i="5"/>
  <c r="D27" i="5"/>
  <c r="AA27" i="5"/>
  <c r="AU27" i="5"/>
  <c r="G27" i="5"/>
  <c r="AB27" i="5"/>
  <c r="AY27" i="5"/>
  <c r="AJ27" i="5"/>
  <c r="AM27" i="5"/>
  <c r="O27" i="5"/>
  <c r="S27" i="5"/>
  <c r="D193" i="5"/>
  <c r="H193" i="5"/>
  <c r="L193" i="5"/>
  <c r="P193" i="5"/>
  <c r="T193" i="5"/>
  <c r="X193" i="5"/>
  <c r="AB193" i="5"/>
  <c r="AF193" i="5"/>
  <c r="AJ193" i="5"/>
  <c r="AN193" i="5"/>
  <c r="AR193" i="5"/>
  <c r="AV193" i="5"/>
  <c r="AZ193" i="5"/>
  <c r="BD193" i="5"/>
  <c r="G193" i="5"/>
  <c r="M193" i="5"/>
  <c r="R193" i="5"/>
  <c r="W193" i="5"/>
  <c r="AC193" i="5"/>
  <c r="AH193" i="5"/>
  <c r="AM193" i="5"/>
  <c r="AS193" i="5"/>
  <c r="AX193" i="5"/>
  <c r="BC193" i="5"/>
  <c r="F193" i="5"/>
  <c r="Q193" i="5"/>
  <c r="AA193" i="5"/>
  <c r="AL193" i="5"/>
  <c r="AW193" i="5"/>
  <c r="I193" i="5"/>
  <c r="N193" i="5"/>
  <c r="S193" i="5"/>
  <c r="Y193" i="5"/>
  <c r="AD193" i="5"/>
  <c r="AI193" i="5"/>
  <c r="AO193" i="5"/>
  <c r="AT193" i="5"/>
  <c r="AY193" i="5"/>
  <c r="BE193" i="5"/>
  <c r="E193" i="5"/>
  <c r="J193" i="5"/>
  <c r="O193" i="5"/>
  <c r="U193" i="5"/>
  <c r="Z193" i="5"/>
  <c r="AE193" i="5"/>
  <c r="AK193" i="5"/>
  <c r="AP193" i="5"/>
  <c r="AU193" i="5"/>
  <c r="BA193" i="5"/>
  <c r="K193" i="5"/>
  <c r="V193" i="5"/>
  <c r="AG193" i="5"/>
  <c r="AQ193" i="5"/>
  <c r="BB193" i="5"/>
  <c r="D213" i="5"/>
  <c r="H213" i="5"/>
  <c r="L213" i="5"/>
  <c r="P213" i="5"/>
  <c r="T213" i="5"/>
  <c r="X213" i="5"/>
  <c r="AB213" i="5"/>
  <c r="AF213" i="5"/>
  <c r="AJ213" i="5"/>
  <c r="AN213" i="5"/>
  <c r="AR213" i="5"/>
  <c r="AV213" i="5"/>
  <c r="AZ213" i="5"/>
  <c r="BD213" i="5"/>
  <c r="E213" i="5"/>
  <c r="J213" i="5"/>
  <c r="O213" i="5"/>
  <c r="U213" i="5"/>
  <c r="Z213" i="5"/>
  <c r="AE213" i="5"/>
  <c r="AK213" i="5"/>
  <c r="AP213" i="5"/>
  <c r="AU213" i="5"/>
  <c r="BA213" i="5"/>
  <c r="I213" i="5"/>
  <c r="S213" i="5"/>
  <c r="AD213" i="5"/>
  <c r="AO213" i="5"/>
  <c r="BE213" i="5"/>
  <c r="F213" i="5"/>
  <c r="K213" i="5"/>
  <c r="Q213" i="5"/>
  <c r="V213" i="5"/>
  <c r="AA213" i="5"/>
  <c r="AG213" i="5"/>
  <c r="AL213" i="5"/>
  <c r="AQ213" i="5"/>
  <c r="AW213" i="5"/>
  <c r="BB213" i="5"/>
  <c r="G213" i="5"/>
  <c r="M213" i="5"/>
  <c r="R213" i="5"/>
  <c r="W213" i="5"/>
  <c r="AC213" i="5"/>
  <c r="AH213" i="5"/>
  <c r="AM213" i="5"/>
  <c r="AS213" i="5"/>
  <c r="AX213" i="5"/>
  <c r="BC213" i="5"/>
  <c r="N213" i="5"/>
  <c r="Y213" i="5"/>
  <c r="AI213" i="5"/>
  <c r="AT213" i="5"/>
  <c r="AY213" i="5"/>
  <c r="F33" i="5"/>
  <c r="J33" i="5"/>
  <c r="N33" i="5"/>
  <c r="R33" i="5"/>
  <c r="V33" i="5"/>
  <c r="Z33" i="5"/>
  <c r="AD33" i="5"/>
  <c r="AH33" i="5"/>
  <c r="AL33" i="5"/>
  <c r="AP33" i="5"/>
  <c r="AT33" i="5"/>
  <c r="AX33" i="5"/>
  <c r="BB33" i="5"/>
  <c r="E33" i="5"/>
  <c r="I33" i="5"/>
  <c r="M33" i="5"/>
  <c r="Q33" i="5"/>
  <c r="U33" i="5"/>
  <c r="Y33" i="5"/>
  <c r="AC33" i="5"/>
  <c r="AG33" i="5"/>
  <c r="AK33" i="5"/>
  <c r="AO33" i="5"/>
  <c r="AS33" i="5"/>
  <c r="AW33" i="5"/>
  <c r="BA33" i="5"/>
  <c r="BE33" i="5"/>
  <c r="D33" i="5"/>
  <c r="L33" i="5"/>
  <c r="T33" i="5"/>
  <c r="AB33" i="5"/>
  <c r="AJ33" i="5"/>
  <c r="AR33" i="5"/>
  <c r="AZ33" i="5"/>
  <c r="G33" i="5"/>
  <c r="P33" i="5"/>
  <c r="AA33" i="5"/>
  <c r="AM33" i="5"/>
  <c r="AV33" i="5"/>
  <c r="H33" i="5"/>
  <c r="S33" i="5"/>
  <c r="AE33" i="5"/>
  <c r="AN33" i="5"/>
  <c r="AY33" i="5"/>
  <c r="W33" i="5"/>
  <c r="AQ33" i="5"/>
  <c r="X33" i="5"/>
  <c r="AU33" i="5"/>
  <c r="K33" i="5"/>
  <c r="BC33" i="5"/>
  <c r="O33" i="5"/>
  <c r="BD33" i="5"/>
  <c r="AF33" i="5"/>
  <c r="AI33" i="5"/>
  <c r="E97" i="5"/>
  <c r="I97" i="5"/>
  <c r="M97" i="5"/>
  <c r="Q97" i="5"/>
  <c r="U97" i="5"/>
  <c r="Y97" i="5"/>
  <c r="AC97" i="5"/>
  <c r="AG97" i="5"/>
  <c r="AK97" i="5"/>
  <c r="AO97" i="5"/>
  <c r="AS97" i="5"/>
  <c r="AW97" i="5"/>
  <c r="BA97" i="5"/>
  <c r="BE97" i="5"/>
  <c r="F97" i="5"/>
  <c r="J97" i="5"/>
  <c r="N97" i="5"/>
  <c r="R97" i="5"/>
  <c r="V97" i="5"/>
  <c r="Z97" i="5"/>
  <c r="AD97" i="5"/>
  <c r="AH97" i="5"/>
  <c r="AL97" i="5"/>
  <c r="AP97" i="5"/>
  <c r="AT97" i="5"/>
  <c r="AX97" i="5"/>
  <c r="BB97" i="5"/>
  <c r="K97" i="5"/>
  <c r="S97" i="5"/>
  <c r="AA97" i="5"/>
  <c r="AI97" i="5"/>
  <c r="AQ97" i="5"/>
  <c r="AY97" i="5"/>
  <c r="D97" i="5"/>
  <c r="L97" i="5"/>
  <c r="T97" i="5"/>
  <c r="AB97" i="5"/>
  <c r="AJ97" i="5"/>
  <c r="AR97" i="5"/>
  <c r="AZ97" i="5"/>
  <c r="G97" i="5"/>
  <c r="W97" i="5"/>
  <c r="AM97" i="5"/>
  <c r="BC97" i="5"/>
  <c r="H97" i="5"/>
  <c r="X97" i="5"/>
  <c r="AN97" i="5"/>
  <c r="BD97" i="5"/>
  <c r="AE97" i="5"/>
  <c r="AF97" i="5"/>
  <c r="O97" i="5"/>
  <c r="AU97" i="5"/>
  <c r="P97" i="5"/>
  <c r="AV97" i="5"/>
  <c r="G151" i="5"/>
  <c r="K151" i="5"/>
  <c r="O151" i="5"/>
  <c r="S151" i="5"/>
  <c r="W151" i="5"/>
  <c r="AA151" i="5"/>
  <c r="AE151" i="5"/>
  <c r="AI151" i="5"/>
  <c r="AM151" i="5"/>
  <c r="AQ151" i="5"/>
  <c r="AU151" i="5"/>
  <c r="AY151" i="5"/>
  <c r="BC151" i="5"/>
  <c r="D151" i="5"/>
  <c r="H151" i="5"/>
  <c r="L151" i="5"/>
  <c r="P151" i="5"/>
  <c r="T151" i="5"/>
  <c r="X151" i="5"/>
  <c r="AB151" i="5"/>
  <c r="AF151" i="5"/>
  <c r="AJ151" i="5"/>
  <c r="AN151" i="5"/>
  <c r="AR151" i="5"/>
  <c r="AV151" i="5"/>
  <c r="AZ151" i="5"/>
  <c r="BD151" i="5"/>
  <c r="I151" i="5"/>
  <c r="Q151" i="5"/>
  <c r="Y151" i="5"/>
  <c r="AG151" i="5"/>
  <c r="AO151" i="5"/>
  <c r="AW151" i="5"/>
  <c r="BE151" i="5"/>
  <c r="F151" i="5"/>
  <c r="V151" i="5"/>
  <c r="AL151" i="5"/>
  <c r="BB151" i="5"/>
  <c r="J151" i="5"/>
  <c r="R151" i="5"/>
  <c r="Z151" i="5"/>
  <c r="AH151" i="5"/>
  <c r="AP151" i="5"/>
  <c r="AX151" i="5"/>
  <c r="E151" i="5"/>
  <c r="M151" i="5"/>
  <c r="U151" i="5"/>
  <c r="AC151" i="5"/>
  <c r="AK151" i="5"/>
  <c r="AS151" i="5"/>
  <c r="BA151" i="5"/>
  <c r="N151" i="5"/>
  <c r="AD151" i="5"/>
  <c r="AT151" i="5"/>
  <c r="Z222" i="5"/>
  <c r="B222" i="5"/>
  <c r="M222" i="5"/>
  <c r="AV226" i="5"/>
  <c r="F194" i="5"/>
  <c r="J194" i="5"/>
  <c r="N194" i="5"/>
  <c r="R194" i="5"/>
  <c r="V194" i="5"/>
  <c r="Z194" i="5"/>
  <c r="AD194" i="5"/>
  <c r="AH194" i="5"/>
  <c r="AL194" i="5"/>
  <c r="AP194" i="5"/>
  <c r="AT194" i="5"/>
  <c r="AX194" i="5"/>
  <c r="BB194" i="5"/>
  <c r="G194" i="5"/>
  <c r="L194" i="5"/>
  <c r="Q194" i="5"/>
  <c r="W194" i="5"/>
  <c r="AB194" i="5"/>
  <c r="AG194" i="5"/>
  <c r="AM194" i="5"/>
  <c r="AR194" i="5"/>
  <c r="AW194" i="5"/>
  <c r="BC194" i="5"/>
  <c r="E194" i="5"/>
  <c r="P194" i="5"/>
  <c r="AA194" i="5"/>
  <c r="AK194" i="5"/>
  <c r="BA194" i="5"/>
  <c r="H194" i="5"/>
  <c r="M194" i="5"/>
  <c r="S194" i="5"/>
  <c r="X194" i="5"/>
  <c r="AC194" i="5"/>
  <c r="AI194" i="5"/>
  <c r="AN194" i="5"/>
  <c r="AS194" i="5"/>
  <c r="AY194" i="5"/>
  <c r="BD194" i="5"/>
  <c r="D194" i="5"/>
  <c r="I194" i="5"/>
  <c r="O194" i="5"/>
  <c r="T194" i="5"/>
  <c r="Y194" i="5"/>
  <c r="AE194" i="5"/>
  <c r="AJ194" i="5"/>
  <c r="AO194" i="5"/>
  <c r="AU194" i="5"/>
  <c r="AZ194" i="5"/>
  <c r="BE194" i="5"/>
  <c r="K194" i="5"/>
  <c r="U194" i="5"/>
  <c r="AF194" i="5"/>
  <c r="AQ194" i="5"/>
  <c r="AV194" i="5"/>
  <c r="F208" i="5"/>
  <c r="J208" i="5"/>
  <c r="N208" i="5"/>
  <c r="R208" i="5"/>
  <c r="V208" i="5"/>
  <c r="Z208" i="5"/>
  <c r="AD208" i="5"/>
  <c r="AH208" i="5"/>
  <c r="AL208" i="5"/>
  <c r="AP208" i="5"/>
  <c r="AT208" i="5"/>
  <c r="AX208" i="5"/>
  <c r="BB208" i="5"/>
  <c r="H208" i="5"/>
  <c r="M208" i="5"/>
  <c r="S208" i="5"/>
  <c r="X208" i="5"/>
  <c r="AC208" i="5"/>
  <c r="AI208" i="5"/>
  <c r="AN208" i="5"/>
  <c r="AS208" i="5"/>
  <c r="AY208" i="5"/>
  <c r="BD208" i="5"/>
  <c r="L208" i="5"/>
  <c r="W208" i="5"/>
  <c r="AG208" i="5"/>
  <c r="AR208" i="5"/>
  <c r="BC208" i="5"/>
  <c r="D208" i="5"/>
  <c r="I208" i="5"/>
  <c r="O208" i="5"/>
  <c r="T208" i="5"/>
  <c r="Y208" i="5"/>
  <c r="AE208" i="5"/>
  <c r="AJ208" i="5"/>
  <c r="AO208" i="5"/>
  <c r="AU208" i="5"/>
  <c r="AZ208" i="5"/>
  <c r="BE208" i="5"/>
  <c r="E208" i="5"/>
  <c r="K208" i="5"/>
  <c r="P208" i="5"/>
  <c r="U208" i="5"/>
  <c r="AA208" i="5"/>
  <c r="AF208" i="5"/>
  <c r="AK208" i="5"/>
  <c r="AQ208" i="5"/>
  <c r="AV208" i="5"/>
  <c r="BA208" i="5"/>
  <c r="G208" i="5"/>
  <c r="Q208" i="5"/>
  <c r="AB208" i="5"/>
  <c r="AM208" i="5"/>
  <c r="AW208" i="5"/>
  <c r="E158" i="5"/>
  <c r="I158" i="5"/>
  <c r="M158" i="5"/>
  <c r="Q158" i="5"/>
  <c r="U158" i="5"/>
  <c r="Y158" i="5"/>
  <c r="AC158" i="5"/>
  <c r="AG158" i="5"/>
  <c r="AK158" i="5"/>
  <c r="AO158" i="5"/>
  <c r="AS158" i="5"/>
  <c r="AW158" i="5"/>
  <c r="BA158" i="5"/>
  <c r="BE158" i="5"/>
  <c r="F158" i="5"/>
  <c r="J158" i="5"/>
  <c r="N158" i="5"/>
  <c r="R158" i="5"/>
  <c r="V158" i="5"/>
  <c r="Z158" i="5"/>
  <c r="AD158" i="5"/>
  <c r="AH158" i="5"/>
  <c r="AL158" i="5"/>
  <c r="AP158" i="5"/>
  <c r="AT158" i="5"/>
  <c r="AX158" i="5"/>
  <c r="BB158" i="5"/>
  <c r="G158" i="5"/>
  <c r="O158" i="5"/>
  <c r="W158" i="5"/>
  <c r="AE158" i="5"/>
  <c r="AM158" i="5"/>
  <c r="AU158" i="5"/>
  <c r="BC158" i="5"/>
  <c r="D158" i="5"/>
  <c r="AB158" i="5"/>
  <c r="AR158" i="5"/>
  <c r="H158" i="5"/>
  <c r="P158" i="5"/>
  <c r="X158" i="5"/>
  <c r="AF158" i="5"/>
  <c r="AN158" i="5"/>
  <c r="AV158" i="5"/>
  <c r="BD158" i="5"/>
  <c r="K158" i="5"/>
  <c r="S158" i="5"/>
  <c r="AA158" i="5"/>
  <c r="AI158" i="5"/>
  <c r="AQ158" i="5"/>
  <c r="AY158" i="5"/>
  <c r="L158" i="5"/>
  <c r="T158" i="5"/>
  <c r="AJ158" i="5"/>
  <c r="AZ158" i="5"/>
  <c r="F172" i="5"/>
  <c r="J172" i="5"/>
  <c r="N172" i="5"/>
  <c r="R172" i="5"/>
  <c r="V172" i="5"/>
  <c r="Z172" i="5"/>
  <c r="AD172" i="5"/>
  <c r="AH172" i="5"/>
  <c r="AL172" i="5"/>
  <c r="AP172" i="5"/>
  <c r="AT172" i="5"/>
  <c r="AX172" i="5"/>
  <c r="BB172" i="5"/>
  <c r="E172" i="5"/>
  <c r="K172" i="5"/>
  <c r="P172" i="5"/>
  <c r="U172" i="5"/>
  <c r="AA172" i="5"/>
  <c r="AF172" i="5"/>
  <c r="AK172" i="5"/>
  <c r="AQ172" i="5"/>
  <c r="AV172" i="5"/>
  <c r="BA172" i="5"/>
  <c r="I172" i="5"/>
  <c r="T172" i="5"/>
  <c r="AE172" i="5"/>
  <c r="AO172" i="5"/>
  <c r="AZ172" i="5"/>
  <c r="G172" i="5"/>
  <c r="L172" i="5"/>
  <c r="Q172" i="5"/>
  <c r="W172" i="5"/>
  <c r="AB172" i="5"/>
  <c r="AG172" i="5"/>
  <c r="AM172" i="5"/>
  <c r="AR172" i="5"/>
  <c r="AW172" i="5"/>
  <c r="BC172" i="5"/>
  <c r="H172" i="5"/>
  <c r="M172" i="5"/>
  <c r="S172" i="5"/>
  <c r="X172" i="5"/>
  <c r="AC172" i="5"/>
  <c r="AI172" i="5"/>
  <c r="AN172" i="5"/>
  <c r="AS172" i="5"/>
  <c r="AY172" i="5"/>
  <c r="BD172" i="5"/>
  <c r="D172" i="5"/>
  <c r="O172" i="5"/>
  <c r="Y172" i="5"/>
  <c r="AJ172" i="5"/>
  <c r="AU172" i="5"/>
  <c r="BE172" i="5"/>
  <c r="F200" i="5"/>
  <c r="J200" i="5"/>
  <c r="N200" i="5"/>
  <c r="R200" i="5"/>
  <c r="V200" i="5"/>
  <c r="Z200" i="5"/>
  <c r="AD200" i="5"/>
  <c r="AH200" i="5"/>
  <c r="AL200" i="5"/>
  <c r="AP200" i="5"/>
  <c r="AT200" i="5"/>
  <c r="AX200" i="5"/>
  <c r="BB200" i="5"/>
  <c r="H200" i="5"/>
  <c r="M200" i="5"/>
  <c r="S200" i="5"/>
  <c r="X200" i="5"/>
  <c r="AC200" i="5"/>
  <c r="AI200" i="5"/>
  <c r="AN200" i="5"/>
  <c r="AS200" i="5"/>
  <c r="AY200" i="5"/>
  <c r="BD200" i="5"/>
  <c r="Q200" i="5"/>
  <c r="AB200" i="5"/>
  <c r="AM200" i="5"/>
  <c r="AW200" i="5"/>
  <c r="D200" i="5"/>
  <c r="I200" i="5"/>
  <c r="O200" i="5"/>
  <c r="T200" i="5"/>
  <c r="Y200" i="5"/>
  <c r="AE200" i="5"/>
  <c r="AJ200" i="5"/>
  <c r="AO200" i="5"/>
  <c r="AU200" i="5"/>
  <c r="AZ200" i="5"/>
  <c r="BE200" i="5"/>
  <c r="E200" i="5"/>
  <c r="K200" i="5"/>
  <c r="P200" i="5"/>
  <c r="U200" i="5"/>
  <c r="AA200" i="5"/>
  <c r="AF200" i="5"/>
  <c r="AK200" i="5"/>
  <c r="AQ200" i="5"/>
  <c r="AV200" i="5"/>
  <c r="BA200" i="5"/>
  <c r="G200" i="5"/>
  <c r="L200" i="5"/>
  <c r="W200" i="5"/>
  <c r="AG200" i="5"/>
  <c r="AR200" i="5"/>
  <c r="BC200" i="5"/>
  <c r="F198" i="5"/>
  <c r="J198" i="5"/>
  <c r="N198" i="5"/>
  <c r="R198" i="5"/>
  <c r="V198" i="5"/>
  <c r="Z198" i="5"/>
  <c r="AD198" i="5"/>
  <c r="AH198" i="5"/>
  <c r="AL198" i="5"/>
  <c r="AP198" i="5"/>
  <c r="AT198" i="5"/>
  <c r="AX198" i="5"/>
  <c r="BB198" i="5"/>
  <c r="D198" i="5"/>
  <c r="I198" i="5"/>
  <c r="O198" i="5"/>
  <c r="T198" i="5"/>
  <c r="Y198" i="5"/>
  <c r="AE198" i="5"/>
  <c r="AJ198" i="5"/>
  <c r="AO198" i="5"/>
  <c r="AU198" i="5"/>
  <c r="AZ198" i="5"/>
  <c r="BE198" i="5"/>
  <c r="H198" i="5"/>
  <c r="S198" i="5"/>
  <c r="AC198" i="5"/>
  <c r="AN198" i="5"/>
  <c r="BD198" i="5"/>
  <c r="E198" i="5"/>
  <c r="K198" i="5"/>
  <c r="P198" i="5"/>
  <c r="U198" i="5"/>
  <c r="AA198" i="5"/>
  <c r="AF198" i="5"/>
  <c r="AK198" i="5"/>
  <c r="AQ198" i="5"/>
  <c r="AV198" i="5"/>
  <c r="BA198" i="5"/>
  <c r="G198" i="5"/>
  <c r="L198" i="5"/>
  <c r="Q198" i="5"/>
  <c r="W198" i="5"/>
  <c r="AB198" i="5"/>
  <c r="AG198" i="5"/>
  <c r="AM198" i="5"/>
  <c r="AR198" i="5"/>
  <c r="AW198" i="5"/>
  <c r="BC198" i="5"/>
  <c r="M198" i="5"/>
  <c r="X198" i="5"/>
  <c r="AI198" i="5"/>
  <c r="AS198" i="5"/>
  <c r="AY198" i="5"/>
  <c r="F214" i="5"/>
  <c r="J214" i="5"/>
  <c r="N214" i="5"/>
  <c r="R214" i="5"/>
  <c r="V214" i="5"/>
  <c r="Z214" i="5"/>
  <c r="AD214" i="5"/>
  <c r="AH214" i="5"/>
  <c r="AL214" i="5"/>
  <c r="AP214" i="5"/>
  <c r="AT214" i="5"/>
  <c r="AX214" i="5"/>
  <c r="BB214" i="5"/>
  <c r="D214" i="5"/>
  <c r="I214" i="5"/>
  <c r="O214" i="5"/>
  <c r="T214" i="5"/>
  <c r="Y214" i="5"/>
  <c r="AE214" i="5"/>
  <c r="AJ214" i="5"/>
  <c r="AO214" i="5"/>
  <c r="AU214" i="5"/>
  <c r="AZ214" i="5"/>
  <c r="BE214" i="5"/>
  <c r="M214" i="5"/>
  <c r="X214" i="5"/>
  <c r="AI214" i="5"/>
  <c r="AY214" i="5"/>
  <c r="E214" i="5"/>
  <c r="K214" i="5"/>
  <c r="P214" i="5"/>
  <c r="U214" i="5"/>
  <c r="AA214" i="5"/>
  <c r="AF214" i="5"/>
  <c r="AK214" i="5"/>
  <c r="AQ214" i="5"/>
  <c r="AV214" i="5"/>
  <c r="BA214" i="5"/>
  <c r="G214" i="5"/>
  <c r="L214" i="5"/>
  <c r="Q214" i="5"/>
  <c r="W214" i="5"/>
  <c r="AB214" i="5"/>
  <c r="AG214" i="5"/>
  <c r="AM214" i="5"/>
  <c r="AR214" i="5"/>
  <c r="AW214" i="5"/>
  <c r="BC214" i="5"/>
  <c r="H214" i="5"/>
  <c r="S214" i="5"/>
  <c r="AC214" i="5"/>
  <c r="AN214" i="5"/>
  <c r="AS214" i="5"/>
  <c r="BD214" i="5"/>
  <c r="F186" i="5"/>
  <c r="J186" i="5"/>
  <c r="N186" i="5"/>
  <c r="R186" i="5"/>
  <c r="V186" i="5"/>
  <c r="Z186" i="5"/>
  <c r="AD186" i="5"/>
  <c r="AH186" i="5"/>
  <c r="AL186" i="5"/>
  <c r="AP186" i="5"/>
  <c r="AT186" i="5"/>
  <c r="AX186" i="5"/>
  <c r="BB186" i="5"/>
  <c r="G186" i="5"/>
  <c r="L186" i="5"/>
  <c r="Q186" i="5"/>
  <c r="W186" i="5"/>
  <c r="AB186" i="5"/>
  <c r="AG186" i="5"/>
  <c r="AM186" i="5"/>
  <c r="AR186" i="5"/>
  <c r="AW186" i="5"/>
  <c r="BC186" i="5"/>
  <c r="K186" i="5"/>
  <c r="U186" i="5"/>
  <c r="AF186" i="5"/>
  <c r="AQ186" i="5"/>
  <c r="BA186" i="5"/>
  <c r="H186" i="5"/>
  <c r="M186" i="5"/>
  <c r="S186" i="5"/>
  <c r="X186" i="5"/>
  <c r="AC186" i="5"/>
  <c r="AI186" i="5"/>
  <c r="AN186" i="5"/>
  <c r="AS186" i="5"/>
  <c r="AY186" i="5"/>
  <c r="BD186" i="5"/>
  <c r="D186" i="5"/>
  <c r="I186" i="5"/>
  <c r="O186" i="5"/>
  <c r="T186" i="5"/>
  <c r="Y186" i="5"/>
  <c r="AE186" i="5"/>
  <c r="AJ186" i="5"/>
  <c r="AO186" i="5"/>
  <c r="AU186" i="5"/>
  <c r="AZ186" i="5"/>
  <c r="BE186" i="5"/>
  <c r="E186" i="5"/>
  <c r="P186" i="5"/>
  <c r="AA186" i="5"/>
  <c r="AK186" i="5"/>
  <c r="AV186" i="5"/>
  <c r="D43" i="5"/>
  <c r="H43" i="5"/>
  <c r="L43" i="5"/>
  <c r="P43" i="5"/>
  <c r="T43" i="5"/>
  <c r="X43" i="5"/>
  <c r="G43" i="5"/>
  <c r="M43" i="5"/>
  <c r="R43" i="5"/>
  <c r="W43" i="5"/>
  <c r="AB43" i="5"/>
  <c r="AF43" i="5"/>
  <c r="AJ43" i="5"/>
  <c r="AN43" i="5"/>
  <c r="AR43" i="5"/>
  <c r="AV43" i="5"/>
  <c r="AZ43" i="5"/>
  <c r="BD43" i="5"/>
  <c r="I43" i="5"/>
  <c r="N43" i="5"/>
  <c r="S43" i="5"/>
  <c r="Y43" i="5"/>
  <c r="AC43" i="5"/>
  <c r="AG43" i="5"/>
  <c r="AK43" i="5"/>
  <c r="AO43" i="5"/>
  <c r="AS43" i="5"/>
  <c r="AW43" i="5"/>
  <c r="BA43" i="5"/>
  <c r="BE43" i="5"/>
  <c r="J43" i="5"/>
  <c r="U43" i="5"/>
  <c r="AD43" i="5"/>
  <c r="AL43" i="5"/>
  <c r="AT43" i="5"/>
  <c r="BB43" i="5"/>
  <c r="K43" i="5"/>
  <c r="V43" i="5"/>
  <c r="AE43" i="5"/>
  <c r="AM43" i="5"/>
  <c r="AU43" i="5"/>
  <c r="BC43" i="5"/>
  <c r="E43" i="5"/>
  <c r="Z43" i="5"/>
  <c r="AP43" i="5"/>
  <c r="F43" i="5"/>
  <c r="AA43" i="5"/>
  <c r="AQ43" i="5"/>
  <c r="AH43" i="5"/>
  <c r="AI43" i="5"/>
  <c r="O43" i="5"/>
  <c r="Q43" i="5"/>
  <c r="AX43" i="5"/>
  <c r="AY43" i="5"/>
  <c r="G163" i="5"/>
  <c r="K163" i="5"/>
  <c r="O163" i="5"/>
  <c r="S163" i="5"/>
  <c r="W163" i="5"/>
  <c r="AA163" i="5"/>
  <c r="AE163" i="5"/>
  <c r="AI163" i="5"/>
  <c r="AM163" i="5"/>
  <c r="AQ163" i="5"/>
  <c r="AU163" i="5"/>
  <c r="AY163" i="5"/>
  <c r="BC163" i="5"/>
  <c r="D163" i="5"/>
  <c r="H163" i="5"/>
  <c r="L163" i="5"/>
  <c r="P163" i="5"/>
  <c r="T163" i="5"/>
  <c r="X163" i="5"/>
  <c r="AB163" i="5"/>
  <c r="AF163" i="5"/>
  <c r="AJ163" i="5"/>
  <c r="AN163" i="5"/>
  <c r="AR163" i="5"/>
  <c r="AV163" i="5"/>
  <c r="AZ163" i="5"/>
  <c r="BD163" i="5"/>
  <c r="I163" i="5"/>
  <c r="Q163" i="5"/>
  <c r="Y163" i="5"/>
  <c r="AG163" i="5"/>
  <c r="AO163" i="5"/>
  <c r="AW163" i="5"/>
  <c r="BE163" i="5"/>
  <c r="F163" i="5"/>
  <c r="V163" i="5"/>
  <c r="AL163" i="5"/>
  <c r="BB163" i="5"/>
  <c r="J163" i="5"/>
  <c r="R163" i="5"/>
  <c r="Z163" i="5"/>
  <c r="AH163" i="5"/>
  <c r="AP163" i="5"/>
  <c r="AX163" i="5"/>
  <c r="E163" i="5"/>
  <c r="M163" i="5"/>
  <c r="U163" i="5"/>
  <c r="AC163" i="5"/>
  <c r="AK163" i="5"/>
  <c r="AS163" i="5"/>
  <c r="BA163" i="5"/>
  <c r="N163" i="5"/>
  <c r="AD163" i="5"/>
  <c r="AT163" i="5"/>
  <c r="E16" i="5"/>
  <c r="I16" i="5"/>
  <c r="M16" i="5"/>
  <c r="Q16" i="5"/>
  <c r="U16" i="5"/>
  <c r="Y16" i="5"/>
  <c r="AC16" i="5"/>
  <c r="AG16" i="5"/>
  <c r="AK16" i="5"/>
  <c r="AO16" i="5"/>
  <c r="AS16" i="5"/>
  <c r="AW16" i="5"/>
  <c r="BA16" i="5"/>
  <c r="BE16" i="5"/>
  <c r="F16" i="5"/>
  <c r="J16" i="5"/>
  <c r="N16" i="5"/>
  <c r="R16" i="5"/>
  <c r="V16" i="5"/>
  <c r="Z16" i="5"/>
  <c r="AD16" i="5"/>
  <c r="AH16" i="5"/>
  <c r="AL16" i="5"/>
  <c r="AP16" i="5"/>
  <c r="AT16" i="5"/>
  <c r="AX16" i="5"/>
  <c r="BB16" i="5"/>
  <c r="H16" i="5"/>
  <c r="P16" i="5"/>
  <c r="X16" i="5"/>
  <c r="AF16" i="5"/>
  <c r="AN16" i="5"/>
  <c r="AV16" i="5"/>
  <c r="BD16" i="5"/>
  <c r="G16" i="5"/>
  <c r="O16" i="5"/>
  <c r="W16" i="5"/>
  <c r="AE16" i="5"/>
  <c r="AM16" i="5"/>
  <c r="AU16" i="5"/>
  <c r="BC16" i="5"/>
  <c r="K16" i="5"/>
  <c r="AA16" i="5"/>
  <c r="AQ16" i="5"/>
  <c r="D16" i="5"/>
  <c r="T16" i="5"/>
  <c r="AJ16" i="5"/>
  <c r="AZ16" i="5"/>
  <c r="AB16" i="5"/>
  <c r="S16" i="5"/>
  <c r="AY16" i="5"/>
  <c r="AI16" i="5"/>
  <c r="AR16" i="5"/>
  <c r="L16" i="5"/>
  <c r="F48" i="5"/>
  <c r="J48" i="5"/>
  <c r="N48" i="5"/>
  <c r="R48" i="5"/>
  <c r="V48" i="5"/>
  <c r="Z48" i="5"/>
  <c r="AD48" i="5"/>
  <c r="AH48" i="5"/>
  <c r="AL48" i="5"/>
  <c r="AP48" i="5"/>
  <c r="AT48" i="5"/>
  <c r="AX48" i="5"/>
  <c r="BB48" i="5"/>
  <c r="G48" i="5"/>
  <c r="K48" i="5"/>
  <c r="O48" i="5"/>
  <c r="S48" i="5"/>
  <c r="W48" i="5"/>
  <c r="AA48" i="5"/>
  <c r="AE48" i="5"/>
  <c r="AI48" i="5"/>
  <c r="AM48" i="5"/>
  <c r="AQ48" i="5"/>
  <c r="AU48" i="5"/>
  <c r="AY48" i="5"/>
  <c r="BC48" i="5"/>
  <c r="H48" i="5"/>
  <c r="P48" i="5"/>
  <c r="X48" i="5"/>
  <c r="AF48" i="5"/>
  <c r="AN48" i="5"/>
  <c r="AV48" i="5"/>
  <c r="BD48" i="5"/>
  <c r="I48" i="5"/>
  <c r="Q48" i="5"/>
  <c r="Y48" i="5"/>
  <c r="AG48" i="5"/>
  <c r="AO48" i="5"/>
  <c r="AW48" i="5"/>
  <c r="BE48" i="5"/>
  <c r="L48" i="5"/>
  <c r="AB48" i="5"/>
  <c r="AR48" i="5"/>
  <c r="M48" i="5"/>
  <c r="AC48" i="5"/>
  <c r="AS48" i="5"/>
  <c r="T48" i="5"/>
  <c r="AZ48" i="5"/>
  <c r="U48" i="5"/>
  <c r="BA48" i="5"/>
  <c r="D48" i="5"/>
  <c r="E48" i="5"/>
  <c r="AJ48" i="5"/>
  <c r="AK48" i="5"/>
  <c r="F80" i="5"/>
  <c r="J80" i="5"/>
  <c r="N80" i="5"/>
  <c r="R80" i="5"/>
  <c r="V80" i="5"/>
  <c r="Z80" i="5"/>
  <c r="AD80" i="5"/>
  <c r="D80" i="5"/>
  <c r="I80" i="5"/>
  <c r="O80" i="5"/>
  <c r="T80" i="5"/>
  <c r="Y80" i="5"/>
  <c r="AE80" i="5"/>
  <c r="AI80" i="5"/>
  <c r="AM80" i="5"/>
  <c r="AQ80" i="5"/>
  <c r="AU80" i="5"/>
  <c r="AY80" i="5"/>
  <c r="BC80" i="5"/>
  <c r="E80" i="5"/>
  <c r="K80" i="5"/>
  <c r="P80" i="5"/>
  <c r="U80" i="5"/>
  <c r="AA80" i="5"/>
  <c r="AF80" i="5"/>
  <c r="AJ80" i="5"/>
  <c r="AN80" i="5"/>
  <c r="AR80" i="5"/>
  <c r="AV80" i="5"/>
  <c r="AZ80" i="5"/>
  <c r="BD80" i="5"/>
  <c r="L80" i="5"/>
  <c r="W80" i="5"/>
  <c r="AG80" i="5"/>
  <c r="AO80" i="5"/>
  <c r="AW80" i="5"/>
  <c r="BE80" i="5"/>
  <c r="M80" i="5"/>
  <c r="X80" i="5"/>
  <c r="AH80" i="5"/>
  <c r="AP80" i="5"/>
  <c r="AX80" i="5"/>
  <c r="G80" i="5"/>
  <c r="AB80" i="5"/>
  <c r="AS80" i="5"/>
  <c r="H80" i="5"/>
  <c r="AC80" i="5"/>
  <c r="AT80" i="5"/>
  <c r="Q80" i="5"/>
  <c r="BA80" i="5"/>
  <c r="S80" i="5"/>
  <c r="BB80" i="5"/>
  <c r="AK80" i="5"/>
  <c r="AL80" i="5"/>
  <c r="G112" i="5"/>
  <c r="K112" i="5"/>
  <c r="O112" i="5"/>
  <c r="S112" i="5"/>
  <c r="W112" i="5"/>
  <c r="AA112" i="5"/>
  <c r="AE112" i="5"/>
  <c r="AI112" i="5"/>
  <c r="AM112" i="5"/>
  <c r="AQ112" i="5"/>
  <c r="AU112" i="5"/>
  <c r="AY112" i="5"/>
  <c r="BC112" i="5"/>
  <c r="D112" i="5"/>
  <c r="H112" i="5"/>
  <c r="L112" i="5"/>
  <c r="P112" i="5"/>
  <c r="T112" i="5"/>
  <c r="X112" i="5"/>
  <c r="AB112" i="5"/>
  <c r="AF112" i="5"/>
  <c r="AJ112" i="5"/>
  <c r="AN112" i="5"/>
  <c r="AR112" i="5"/>
  <c r="AV112" i="5"/>
  <c r="AZ112" i="5"/>
  <c r="BD112" i="5"/>
  <c r="I112" i="5"/>
  <c r="Q112" i="5"/>
  <c r="Y112" i="5"/>
  <c r="AG112" i="5"/>
  <c r="AO112" i="5"/>
  <c r="AW112" i="5"/>
  <c r="BE112" i="5"/>
  <c r="J112" i="5"/>
  <c r="R112" i="5"/>
  <c r="Z112" i="5"/>
  <c r="AH112" i="5"/>
  <c r="AP112" i="5"/>
  <c r="AX112" i="5"/>
  <c r="M112" i="5"/>
  <c r="AC112" i="5"/>
  <c r="AS112" i="5"/>
  <c r="N112" i="5"/>
  <c r="AD112" i="5"/>
  <c r="AT112" i="5"/>
  <c r="U112" i="5"/>
  <c r="BA112" i="5"/>
  <c r="V112" i="5"/>
  <c r="BB112" i="5"/>
  <c r="E112" i="5"/>
  <c r="AK112" i="5"/>
  <c r="F112" i="5"/>
  <c r="AL112" i="5"/>
  <c r="E144" i="5"/>
  <c r="I144" i="5"/>
  <c r="M144" i="5"/>
  <c r="Q144" i="5"/>
  <c r="U144" i="5"/>
  <c r="Y144" i="5"/>
  <c r="AC144" i="5"/>
  <c r="AG144" i="5"/>
  <c r="AK144" i="5"/>
  <c r="AO144" i="5"/>
  <c r="AS144" i="5"/>
  <c r="AW144" i="5"/>
  <c r="BA144" i="5"/>
  <c r="BE144" i="5"/>
  <c r="F144" i="5"/>
  <c r="J144" i="5"/>
  <c r="N144" i="5"/>
  <c r="R144" i="5"/>
  <c r="V144" i="5"/>
  <c r="Z144" i="5"/>
  <c r="AD144" i="5"/>
  <c r="AH144" i="5"/>
  <c r="AL144" i="5"/>
  <c r="AP144" i="5"/>
  <c r="AT144" i="5"/>
  <c r="AX144" i="5"/>
  <c r="BB144" i="5"/>
  <c r="K144" i="5"/>
  <c r="S144" i="5"/>
  <c r="AA144" i="5"/>
  <c r="AI144" i="5"/>
  <c r="AQ144" i="5"/>
  <c r="AY144" i="5"/>
  <c r="D144" i="5"/>
  <c r="L144" i="5"/>
  <c r="T144" i="5"/>
  <c r="AB144" i="5"/>
  <c r="AJ144" i="5"/>
  <c r="AR144" i="5"/>
  <c r="AZ144" i="5"/>
  <c r="G144" i="5"/>
  <c r="O144" i="5"/>
  <c r="W144" i="5"/>
  <c r="AE144" i="5"/>
  <c r="AM144" i="5"/>
  <c r="AU144" i="5"/>
  <c r="BC144" i="5"/>
  <c r="H144" i="5"/>
  <c r="P144" i="5"/>
  <c r="X144" i="5"/>
  <c r="AF144" i="5"/>
  <c r="AN144" i="5"/>
  <c r="AV144" i="5"/>
  <c r="BD144" i="5"/>
  <c r="E70" i="5"/>
  <c r="I70" i="5"/>
  <c r="M70" i="5"/>
  <c r="Q70" i="5"/>
  <c r="U70" i="5"/>
  <c r="Y70" i="5"/>
  <c r="AC70" i="5"/>
  <c r="AG70" i="5"/>
  <c r="AK70" i="5"/>
  <c r="AO70" i="5"/>
  <c r="AS70" i="5"/>
  <c r="AW70" i="5"/>
  <c r="BA70" i="5"/>
  <c r="BE70" i="5"/>
  <c r="F70" i="5"/>
  <c r="J70" i="5"/>
  <c r="N70" i="5"/>
  <c r="R70" i="5"/>
  <c r="V70" i="5"/>
  <c r="Z70" i="5"/>
  <c r="AD70" i="5"/>
  <c r="AH70" i="5"/>
  <c r="AL70" i="5"/>
  <c r="AP70" i="5"/>
  <c r="AT70" i="5"/>
  <c r="AX70" i="5"/>
  <c r="BB70" i="5"/>
  <c r="K70" i="5"/>
  <c r="S70" i="5"/>
  <c r="AA70" i="5"/>
  <c r="AI70" i="5"/>
  <c r="AQ70" i="5"/>
  <c r="AY70" i="5"/>
  <c r="D70" i="5"/>
  <c r="L70" i="5"/>
  <c r="T70" i="5"/>
  <c r="AB70" i="5"/>
  <c r="AJ70" i="5"/>
  <c r="AR70" i="5"/>
  <c r="AZ70" i="5"/>
  <c r="O70" i="5"/>
  <c r="AE70" i="5"/>
  <c r="AU70" i="5"/>
  <c r="P70" i="5"/>
  <c r="AF70" i="5"/>
  <c r="AV70" i="5"/>
  <c r="W70" i="5"/>
  <c r="BC70" i="5"/>
  <c r="X70" i="5"/>
  <c r="BD70" i="5"/>
  <c r="G70" i="5"/>
  <c r="H70" i="5"/>
  <c r="AM70" i="5"/>
  <c r="AN70" i="5"/>
  <c r="G134" i="5"/>
  <c r="K134" i="5"/>
  <c r="O134" i="5"/>
  <c r="S134" i="5"/>
  <c r="W134" i="5"/>
  <c r="AA134" i="5"/>
  <c r="AE134" i="5"/>
  <c r="AI134" i="5"/>
  <c r="AM134" i="5"/>
  <c r="AQ134" i="5"/>
  <c r="AU134" i="5"/>
  <c r="AY134" i="5"/>
  <c r="BC134" i="5"/>
  <c r="D134" i="5"/>
  <c r="H134" i="5"/>
  <c r="L134" i="5"/>
  <c r="P134" i="5"/>
  <c r="T134" i="5"/>
  <c r="X134" i="5"/>
  <c r="AB134" i="5"/>
  <c r="AF134" i="5"/>
  <c r="AJ134" i="5"/>
  <c r="AN134" i="5"/>
  <c r="AR134" i="5"/>
  <c r="AV134" i="5"/>
  <c r="AZ134" i="5"/>
  <c r="BD134" i="5"/>
  <c r="I134" i="5"/>
  <c r="Q134" i="5"/>
  <c r="Y134" i="5"/>
  <c r="AG134" i="5"/>
  <c r="AO134" i="5"/>
  <c r="AW134" i="5"/>
  <c r="BE134" i="5"/>
  <c r="J134" i="5"/>
  <c r="R134" i="5"/>
  <c r="Z134" i="5"/>
  <c r="AH134" i="5"/>
  <c r="AP134" i="5"/>
  <c r="AX134" i="5"/>
  <c r="M134" i="5"/>
  <c r="AC134" i="5"/>
  <c r="AS134" i="5"/>
  <c r="N134" i="5"/>
  <c r="AD134" i="5"/>
  <c r="AT134" i="5"/>
  <c r="E134" i="5"/>
  <c r="U134" i="5"/>
  <c r="AK134" i="5"/>
  <c r="BA134" i="5"/>
  <c r="F134" i="5"/>
  <c r="V134" i="5"/>
  <c r="AL134" i="5"/>
  <c r="BB134" i="5"/>
  <c r="G71" i="5"/>
  <c r="K71" i="5"/>
  <c r="O71" i="5"/>
  <c r="S71" i="5"/>
  <c r="W71" i="5"/>
  <c r="AA71" i="5"/>
  <c r="AE71" i="5"/>
  <c r="AI71" i="5"/>
  <c r="AM71" i="5"/>
  <c r="AQ71" i="5"/>
  <c r="AU71" i="5"/>
  <c r="AY71" i="5"/>
  <c r="BC71" i="5"/>
  <c r="D71" i="5"/>
  <c r="H71" i="5"/>
  <c r="L71" i="5"/>
  <c r="P71" i="5"/>
  <c r="T71" i="5"/>
  <c r="X71" i="5"/>
  <c r="AB71" i="5"/>
  <c r="AF71" i="5"/>
  <c r="AJ71" i="5"/>
  <c r="AN71" i="5"/>
  <c r="AR71" i="5"/>
  <c r="AV71" i="5"/>
  <c r="AZ71" i="5"/>
  <c r="BD71" i="5"/>
  <c r="E71" i="5"/>
  <c r="M71" i="5"/>
  <c r="U71" i="5"/>
  <c r="AC71" i="5"/>
  <c r="AK71" i="5"/>
  <c r="AS71" i="5"/>
  <c r="BA71" i="5"/>
  <c r="F71" i="5"/>
  <c r="N71" i="5"/>
  <c r="V71" i="5"/>
  <c r="AD71" i="5"/>
  <c r="AL71" i="5"/>
  <c r="AT71" i="5"/>
  <c r="BB71" i="5"/>
  <c r="I71" i="5"/>
  <c r="Y71" i="5"/>
  <c r="AO71" i="5"/>
  <c r="BE71" i="5"/>
  <c r="J71" i="5"/>
  <c r="Z71" i="5"/>
  <c r="AP71" i="5"/>
  <c r="AG71" i="5"/>
  <c r="AH71" i="5"/>
  <c r="Q71" i="5"/>
  <c r="R71" i="5"/>
  <c r="AW71" i="5"/>
  <c r="AX71" i="5"/>
  <c r="G15" i="5"/>
  <c r="K15" i="5"/>
  <c r="O15" i="5"/>
  <c r="S15" i="5"/>
  <c r="W15" i="5"/>
  <c r="AA15" i="5"/>
  <c r="AE15" i="5"/>
  <c r="AI15" i="5"/>
  <c r="AM15" i="5"/>
  <c r="AQ15" i="5"/>
  <c r="AU15" i="5"/>
  <c r="AY15" i="5"/>
  <c r="BC15" i="5"/>
  <c r="D15" i="5"/>
  <c r="H15" i="5"/>
  <c r="L15" i="5"/>
  <c r="P15" i="5"/>
  <c r="T15" i="5"/>
  <c r="X15" i="5"/>
  <c r="AB15" i="5"/>
  <c r="AF15" i="5"/>
  <c r="AJ15" i="5"/>
  <c r="AN15" i="5"/>
  <c r="AR15" i="5"/>
  <c r="AV15" i="5"/>
  <c r="AZ15" i="5"/>
  <c r="BD15" i="5"/>
  <c r="F15" i="5"/>
  <c r="N15" i="5"/>
  <c r="V15" i="5"/>
  <c r="AD15" i="5"/>
  <c r="AL15" i="5"/>
  <c r="AT15" i="5"/>
  <c r="BB15" i="5"/>
  <c r="E15" i="5"/>
  <c r="M15" i="5"/>
  <c r="U15" i="5"/>
  <c r="AC15" i="5"/>
  <c r="AK15" i="5"/>
  <c r="AS15" i="5"/>
  <c r="BA15" i="5"/>
  <c r="Q15" i="5"/>
  <c r="AG15" i="5"/>
  <c r="AW15" i="5"/>
  <c r="J15" i="5"/>
  <c r="Z15" i="5"/>
  <c r="AP15" i="5"/>
  <c r="R15" i="5"/>
  <c r="AX15" i="5"/>
  <c r="I15" i="5"/>
  <c r="AO15" i="5"/>
  <c r="Y15" i="5"/>
  <c r="AH15" i="5"/>
  <c r="BE15" i="5"/>
  <c r="D197" i="5"/>
  <c r="H197" i="5"/>
  <c r="L197" i="5"/>
  <c r="P197" i="5"/>
  <c r="T197" i="5"/>
  <c r="X197" i="5"/>
  <c r="AB197" i="5"/>
  <c r="AF197" i="5"/>
  <c r="AJ197" i="5"/>
  <c r="AN197" i="5"/>
  <c r="AR197" i="5"/>
  <c r="AV197" i="5"/>
  <c r="AZ197" i="5"/>
  <c r="BD197" i="5"/>
  <c r="E197" i="5"/>
  <c r="J197" i="5"/>
  <c r="O197" i="5"/>
  <c r="U197" i="5"/>
  <c r="Z197" i="5"/>
  <c r="AE197" i="5"/>
  <c r="AK197" i="5"/>
  <c r="AP197" i="5"/>
  <c r="AU197" i="5"/>
  <c r="BA197" i="5"/>
  <c r="I197" i="5"/>
  <c r="S197" i="5"/>
  <c r="AD197" i="5"/>
  <c r="AO197" i="5"/>
  <c r="AY197" i="5"/>
  <c r="F197" i="5"/>
  <c r="K197" i="5"/>
  <c r="Q197" i="5"/>
  <c r="V197" i="5"/>
  <c r="AA197" i="5"/>
  <c r="AG197" i="5"/>
  <c r="AL197" i="5"/>
  <c r="AQ197" i="5"/>
  <c r="AW197" i="5"/>
  <c r="BB197" i="5"/>
  <c r="G197" i="5"/>
  <c r="M197" i="5"/>
  <c r="R197" i="5"/>
  <c r="W197" i="5"/>
  <c r="AC197" i="5"/>
  <c r="AH197" i="5"/>
  <c r="AM197" i="5"/>
  <c r="AS197" i="5"/>
  <c r="AX197" i="5"/>
  <c r="BC197" i="5"/>
  <c r="N197" i="5"/>
  <c r="Y197" i="5"/>
  <c r="AI197" i="5"/>
  <c r="AT197" i="5"/>
  <c r="BE197" i="5"/>
  <c r="G73" i="5"/>
  <c r="K73" i="5"/>
  <c r="O73" i="5"/>
  <c r="S73" i="5"/>
  <c r="W73" i="5"/>
  <c r="AA73" i="5"/>
  <c r="AE73" i="5"/>
  <c r="AI73" i="5"/>
  <c r="AM73" i="5"/>
  <c r="AQ73" i="5"/>
  <c r="AU73" i="5"/>
  <c r="AY73" i="5"/>
  <c r="BC73" i="5"/>
  <c r="D73" i="5"/>
  <c r="H73" i="5"/>
  <c r="L73" i="5"/>
  <c r="P73" i="5"/>
  <c r="T73" i="5"/>
  <c r="X73" i="5"/>
  <c r="AB73" i="5"/>
  <c r="AF73" i="5"/>
  <c r="AJ73" i="5"/>
  <c r="AN73" i="5"/>
  <c r="AR73" i="5"/>
  <c r="AV73" i="5"/>
  <c r="AZ73" i="5"/>
  <c r="BD73" i="5"/>
  <c r="I73" i="5"/>
  <c r="Q73" i="5"/>
  <c r="Y73" i="5"/>
  <c r="AG73" i="5"/>
  <c r="AO73" i="5"/>
  <c r="AW73" i="5"/>
  <c r="BE73" i="5"/>
  <c r="J73" i="5"/>
  <c r="R73" i="5"/>
  <c r="Z73" i="5"/>
  <c r="AH73" i="5"/>
  <c r="AP73" i="5"/>
  <c r="AX73" i="5"/>
  <c r="M73" i="5"/>
  <c r="AC73" i="5"/>
  <c r="AS73" i="5"/>
  <c r="N73" i="5"/>
  <c r="AD73" i="5"/>
  <c r="AT73" i="5"/>
  <c r="U73" i="5"/>
  <c r="BA73" i="5"/>
  <c r="V73" i="5"/>
  <c r="BB73" i="5"/>
  <c r="AK73" i="5"/>
  <c r="AL73" i="5"/>
  <c r="E73" i="5"/>
  <c r="F73" i="5"/>
  <c r="D181" i="5"/>
  <c r="H181" i="5"/>
  <c r="L181" i="5"/>
  <c r="P181" i="5"/>
  <c r="T181" i="5"/>
  <c r="X181" i="5"/>
  <c r="AB181" i="5"/>
  <c r="AF181" i="5"/>
  <c r="AJ181" i="5"/>
  <c r="AN181" i="5"/>
  <c r="AR181" i="5"/>
  <c r="AV181" i="5"/>
  <c r="AZ181" i="5"/>
  <c r="BD181" i="5"/>
  <c r="E181" i="5"/>
  <c r="J181" i="5"/>
  <c r="O181" i="5"/>
  <c r="U181" i="5"/>
  <c r="Z181" i="5"/>
  <c r="AE181" i="5"/>
  <c r="AK181" i="5"/>
  <c r="AP181" i="5"/>
  <c r="AU181" i="5"/>
  <c r="BA181" i="5"/>
  <c r="I181" i="5"/>
  <c r="N181" i="5"/>
  <c r="S181" i="5"/>
  <c r="Y181" i="5"/>
  <c r="AD181" i="5"/>
  <c r="F181" i="5"/>
  <c r="K181" i="5"/>
  <c r="Q181" i="5"/>
  <c r="V181" i="5"/>
  <c r="AA181" i="5"/>
  <c r="AG181" i="5"/>
  <c r="AL181" i="5"/>
  <c r="AQ181" i="5"/>
  <c r="AW181" i="5"/>
  <c r="BB181" i="5"/>
  <c r="G181" i="5"/>
  <c r="M181" i="5"/>
  <c r="R181" i="5"/>
  <c r="W181" i="5"/>
  <c r="AC181" i="5"/>
  <c r="AH181" i="5"/>
  <c r="AM181" i="5"/>
  <c r="AS181" i="5"/>
  <c r="AX181" i="5"/>
  <c r="BC181" i="5"/>
  <c r="AI181" i="5"/>
  <c r="AO181" i="5"/>
  <c r="AT181" i="5"/>
  <c r="AY181" i="5"/>
  <c r="BE181" i="5"/>
  <c r="F141" i="5"/>
  <c r="J141" i="5"/>
  <c r="N141" i="5"/>
  <c r="R141" i="5"/>
  <c r="V141" i="5"/>
  <c r="Z141" i="5"/>
  <c r="AD141" i="5"/>
  <c r="AH141" i="5"/>
  <c r="AL141" i="5"/>
  <c r="AP141" i="5"/>
  <c r="AT141" i="5"/>
  <c r="AX141" i="5"/>
  <c r="BB141" i="5"/>
  <c r="E141" i="5"/>
  <c r="K141" i="5"/>
  <c r="P141" i="5"/>
  <c r="U141" i="5"/>
  <c r="AA141" i="5"/>
  <c r="AF141" i="5"/>
  <c r="AK141" i="5"/>
  <c r="AQ141" i="5"/>
  <c r="AV141" i="5"/>
  <c r="BA141" i="5"/>
  <c r="G141" i="5"/>
  <c r="L141" i="5"/>
  <c r="Q141" i="5"/>
  <c r="W141" i="5"/>
  <c r="AB141" i="5"/>
  <c r="AG141" i="5"/>
  <c r="AM141" i="5"/>
  <c r="AR141" i="5"/>
  <c r="AW141" i="5"/>
  <c r="BC141" i="5"/>
  <c r="M141" i="5"/>
  <c r="X141" i="5"/>
  <c r="AI141" i="5"/>
  <c r="AS141" i="5"/>
  <c r="BD141" i="5"/>
  <c r="D141" i="5"/>
  <c r="O141" i="5"/>
  <c r="Y141" i="5"/>
  <c r="AJ141" i="5"/>
  <c r="AU141" i="5"/>
  <c r="BE141" i="5"/>
  <c r="H141" i="5"/>
  <c r="S141" i="5"/>
  <c r="AC141" i="5"/>
  <c r="AN141" i="5"/>
  <c r="AY141" i="5"/>
  <c r="I141" i="5"/>
  <c r="T141" i="5"/>
  <c r="AE141" i="5"/>
  <c r="AO141" i="5"/>
  <c r="AZ141" i="5"/>
  <c r="E131" i="5"/>
  <c r="I131" i="5"/>
  <c r="M131" i="5"/>
  <c r="Q131" i="5"/>
  <c r="U131" i="5"/>
  <c r="Y131" i="5"/>
  <c r="AC131" i="5"/>
  <c r="AG131" i="5"/>
  <c r="AK131" i="5"/>
  <c r="AO131" i="5"/>
  <c r="AS131" i="5"/>
  <c r="AW131" i="5"/>
  <c r="BA131" i="5"/>
  <c r="BE131" i="5"/>
  <c r="F131" i="5"/>
  <c r="J131" i="5"/>
  <c r="N131" i="5"/>
  <c r="R131" i="5"/>
  <c r="V131" i="5"/>
  <c r="Z131" i="5"/>
  <c r="AD131" i="5"/>
  <c r="AH131" i="5"/>
  <c r="AL131" i="5"/>
  <c r="AP131" i="5"/>
  <c r="AT131" i="5"/>
  <c r="AX131" i="5"/>
  <c r="BB131" i="5"/>
  <c r="K131" i="5"/>
  <c r="S131" i="5"/>
  <c r="AA131" i="5"/>
  <c r="AI131" i="5"/>
  <c r="AQ131" i="5"/>
  <c r="AY131" i="5"/>
  <c r="D131" i="5"/>
  <c r="L131" i="5"/>
  <c r="T131" i="5"/>
  <c r="AB131" i="5"/>
  <c r="AJ131" i="5"/>
  <c r="AR131" i="5"/>
  <c r="AZ131" i="5"/>
  <c r="O131" i="5"/>
  <c r="AE131" i="5"/>
  <c r="AU131" i="5"/>
  <c r="P131" i="5"/>
  <c r="AF131" i="5"/>
  <c r="AV131" i="5"/>
  <c r="G131" i="5"/>
  <c r="W131" i="5"/>
  <c r="AM131" i="5"/>
  <c r="BC131" i="5"/>
  <c r="H131" i="5"/>
  <c r="X131" i="5"/>
  <c r="AN131" i="5"/>
  <c r="BD131" i="5"/>
  <c r="F58" i="5"/>
  <c r="J58" i="5"/>
  <c r="N58" i="5"/>
  <c r="R58" i="5"/>
  <c r="V58" i="5"/>
  <c r="Z58" i="5"/>
  <c r="AD58" i="5"/>
  <c r="AH58" i="5"/>
  <c r="AL58" i="5"/>
  <c r="AP58" i="5"/>
  <c r="AT58" i="5"/>
  <c r="AX58" i="5"/>
  <c r="BB58" i="5"/>
  <c r="G58" i="5"/>
  <c r="K58" i="5"/>
  <c r="O58" i="5"/>
  <c r="S58" i="5"/>
  <c r="W58" i="5"/>
  <c r="AA58" i="5"/>
  <c r="AE58" i="5"/>
  <c r="AI58" i="5"/>
  <c r="AM58" i="5"/>
  <c r="AQ58" i="5"/>
  <c r="AU58" i="5"/>
  <c r="AY58" i="5"/>
  <c r="BC58" i="5"/>
  <c r="D58" i="5"/>
  <c r="L58" i="5"/>
  <c r="T58" i="5"/>
  <c r="AB58" i="5"/>
  <c r="AJ58" i="5"/>
  <c r="AR58" i="5"/>
  <c r="AZ58" i="5"/>
  <c r="E58" i="5"/>
  <c r="M58" i="5"/>
  <c r="U58" i="5"/>
  <c r="AC58" i="5"/>
  <c r="AK58" i="5"/>
  <c r="AS58" i="5"/>
  <c r="BA58" i="5"/>
  <c r="P58" i="5"/>
  <c r="AF58" i="5"/>
  <c r="AV58" i="5"/>
  <c r="Q58" i="5"/>
  <c r="AG58" i="5"/>
  <c r="AW58" i="5"/>
  <c r="X58" i="5"/>
  <c r="BD58" i="5"/>
  <c r="Y58" i="5"/>
  <c r="BE58" i="5"/>
  <c r="AN58" i="5"/>
  <c r="AO58" i="5"/>
  <c r="H58" i="5"/>
  <c r="I58" i="5"/>
  <c r="G122" i="5"/>
  <c r="K122" i="5"/>
  <c r="O122" i="5"/>
  <c r="S122" i="5"/>
  <c r="W122" i="5"/>
  <c r="AA122" i="5"/>
  <c r="AE122" i="5"/>
  <c r="AI122" i="5"/>
  <c r="AM122" i="5"/>
  <c r="AQ122" i="5"/>
  <c r="AU122" i="5"/>
  <c r="AY122" i="5"/>
  <c r="BC122" i="5"/>
  <c r="D122" i="5"/>
  <c r="H122" i="5"/>
  <c r="L122" i="5"/>
  <c r="P122" i="5"/>
  <c r="T122" i="5"/>
  <c r="X122" i="5"/>
  <c r="AB122" i="5"/>
  <c r="AF122" i="5"/>
  <c r="AJ122" i="5"/>
  <c r="AN122" i="5"/>
  <c r="AR122" i="5"/>
  <c r="AV122" i="5"/>
  <c r="AZ122" i="5"/>
  <c r="BD122" i="5"/>
  <c r="I122" i="5"/>
  <c r="Q122" i="5"/>
  <c r="Y122" i="5"/>
  <c r="AG122" i="5"/>
  <c r="AO122" i="5"/>
  <c r="AW122" i="5"/>
  <c r="BE122" i="5"/>
  <c r="J122" i="5"/>
  <c r="R122" i="5"/>
  <c r="Z122" i="5"/>
  <c r="AH122" i="5"/>
  <c r="AP122" i="5"/>
  <c r="AX122" i="5"/>
  <c r="E122" i="5"/>
  <c r="U122" i="5"/>
  <c r="AK122" i="5"/>
  <c r="BA122" i="5"/>
  <c r="F122" i="5"/>
  <c r="V122" i="5"/>
  <c r="AL122" i="5"/>
  <c r="BB122" i="5"/>
  <c r="M122" i="5"/>
  <c r="AC122" i="5"/>
  <c r="AS122" i="5"/>
  <c r="N122" i="5"/>
  <c r="AD122" i="5"/>
  <c r="AT122" i="5"/>
  <c r="E170" i="5"/>
  <c r="F170" i="5"/>
  <c r="J170" i="5"/>
  <c r="N170" i="5"/>
  <c r="R170" i="5"/>
  <c r="V170" i="5"/>
  <c r="Z170" i="5"/>
  <c r="AD170" i="5"/>
  <c r="AH170" i="5"/>
  <c r="AL170" i="5"/>
  <c r="AP170" i="5"/>
  <c r="AT170" i="5"/>
  <c r="AX170" i="5"/>
  <c r="BB170" i="5"/>
  <c r="G170" i="5"/>
  <c r="L170" i="5"/>
  <c r="Q170" i="5"/>
  <c r="W170" i="5"/>
  <c r="AB170" i="5"/>
  <c r="AG170" i="5"/>
  <c r="AM170" i="5"/>
  <c r="AR170" i="5"/>
  <c r="AW170" i="5"/>
  <c r="BC170" i="5"/>
  <c r="D170" i="5"/>
  <c r="U170" i="5"/>
  <c r="AF170" i="5"/>
  <c r="AQ170" i="5"/>
  <c r="BA170" i="5"/>
  <c r="H170" i="5"/>
  <c r="M170" i="5"/>
  <c r="S170" i="5"/>
  <c r="X170" i="5"/>
  <c r="AC170" i="5"/>
  <c r="AI170" i="5"/>
  <c r="AN170" i="5"/>
  <c r="AS170" i="5"/>
  <c r="AY170" i="5"/>
  <c r="BD170" i="5"/>
  <c r="I170" i="5"/>
  <c r="O170" i="5"/>
  <c r="T170" i="5"/>
  <c r="Y170" i="5"/>
  <c r="AE170" i="5"/>
  <c r="AJ170" i="5"/>
  <c r="AO170" i="5"/>
  <c r="AU170" i="5"/>
  <c r="AZ170" i="5"/>
  <c r="BE170" i="5"/>
  <c r="K170" i="5"/>
  <c r="P170" i="5"/>
  <c r="AA170" i="5"/>
  <c r="AK170" i="5"/>
  <c r="AV170" i="5"/>
  <c r="E111" i="5"/>
  <c r="I111" i="5"/>
  <c r="M111" i="5"/>
  <c r="Q111" i="5"/>
  <c r="U111" i="5"/>
  <c r="Y111" i="5"/>
  <c r="AC111" i="5"/>
  <c r="AG111" i="5"/>
  <c r="AK111" i="5"/>
  <c r="AO111" i="5"/>
  <c r="AS111" i="5"/>
  <c r="AW111" i="5"/>
  <c r="BA111" i="5"/>
  <c r="BE111" i="5"/>
  <c r="F111" i="5"/>
  <c r="J111" i="5"/>
  <c r="N111" i="5"/>
  <c r="R111" i="5"/>
  <c r="V111" i="5"/>
  <c r="Z111" i="5"/>
  <c r="AD111" i="5"/>
  <c r="AH111" i="5"/>
  <c r="AL111" i="5"/>
  <c r="AP111" i="5"/>
  <c r="AT111" i="5"/>
  <c r="AX111" i="5"/>
  <c r="BB111" i="5"/>
  <c r="G111" i="5"/>
  <c r="O111" i="5"/>
  <c r="W111" i="5"/>
  <c r="AE111" i="5"/>
  <c r="AM111" i="5"/>
  <c r="AU111" i="5"/>
  <c r="BC111" i="5"/>
  <c r="H111" i="5"/>
  <c r="P111" i="5"/>
  <c r="X111" i="5"/>
  <c r="AF111" i="5"/>
  <c r="AN111" i="5"/>
  <c r="AV111" i="5"/>
  <c r="BD111" i="5"/>
  <c r="S111" i="5"/>
  <c r="AI111" i="5"/>
  <c r="AY111" i="5"/>
  <c r="D111" i="5"/>
  <c r="T111" i="5"/>
  <c r="AJ111" i="5"/>
  <c r="AZ111" i="5"/>
  <c r="K111" i="5"/>
  <c r="AQ111" i="5"/>
  <c r="L111" i="5"/>
  <c r="AR111" i="5"/>
  <c r="AA111" i="5"/>
  <c r="AB111" i="5"/>
  <c r="G65" i="5"/>
  <c r="K65" i="5"/>
  <c r="O65" i="5"/>
  <c r="S65" i="5"/>
  <c r="W65" i="5"/>
  <c r="AA65" i="5"/>
  <c r="AE65" i="5"/>
  <c r="AI65" i="5"/>
  <c r="AM65" i="5"/>
  <c r="AQ65" i="5"/>
  <c r="AU65" i="5"/>
  <c r="AY65" i="5"/>
  <c r="BC65" i="5"/>
  <c r="D65" i="5"/>
  <c r="H65" i="5"/>
  <c r="L65" i="5"/>
  <c r="P65" i="5"/>
  <c r="T65" i="5"/>
  <c r="X65" i="5"/>
  <c r="AB65" i="5"/>
  <c r="AF65" i="5"/>
  <c r="AJ65" i="5"/>
  <c r="AN65" i="5"/>
  <c r="AR65" i="5"/>
  <c r="AV65" i="5"/>
  <c r="AZ65" i="5"/>
  <c r="BD65" i="5"/>
  <c r="I65" i="5"/>
  <c r="Q65" i="5"/>
  <c r="Y65" i="5"/>
  <c r="AG65" i="5"/>
  <c r="AO65" i="5"/>
  <c r="AW65" i="5"/>
  <c r="BE65" i="5"/>
  <c r="J65" i="5"/>
  <c r="R65" i="5"/>
  <c r="Z65" i="5"/>
  <c r="AH65" i="5"/>
  <c r="AP65" i="5"/>
  <c r="AX65" i="5"/>
  <c r="M65" i="5"/>
  <c r="AC65" i="5"/>
  <c r="AS65" i="5"/>
  <c r="N65" i="5"/>
  <c r="AD65" i="5"/>
  <c r="AT65" i="5"/>
  <c r="E65" i="5"/>
  <c r="AK65" i="5"/>
  <c r="F65" i="5"/>
  <c r="AL65" i="5"/>
  <c r="U65" i="5"/>
  <c r="V65" i="5"/>
  <c r="BA65" i="5"/>
  <c r="BB65" i="5"/>
  <c r="E21" i="5"/>
  <c r="I21" i="5"/>
  <c r="M21" i="5"/>
  <c r="Q21" i="5"/>
  <c r="U21" i="5"/>
  <c r="Y21" i="5"/>
  <c r="AC21" i="5"/>
  <c r="AG21" i="5"/>
  <c r="AK21" i="5"/>
  <c r="AO21" i="5"/>
  <c r="AS21" i="5"/>
  <c r="AW21" i="5"/>
  <c r="BA21" i="5"/>
  <c r="BE21" i="5"/>
  <c r="D21" i="5"/>
  <c r="H21" i="5"/>
  <c r="F21" i="5"/>
  <c r="L21" i="5"/>
  <c r="R21" i="5"/>
  <c r="W21" i="5"/>
  <c r="AB21" i="5"/>
  <c r="AH21" i="5"/>
  <c r="AM21" i="5"/>
  <c r="AR21" i="5"/>
  <c r="AX21" i="5"/>
  <c r="BC21" i="5"/>
  <c r="K21" i="5"/>
  <c r="P21" i="5"/>
  <c r="V21" i="5"/>
  <c r="AA21" i="5"/>
  <c r="AF21" i="5"/>
  <c r="AL21" i="5"/>
  <c r="AQ21" i="5"/>
  <c r="AV21" i="5"/>
  <c r="BB21" i="5"/>
  <c r="N21" i="5"/>
  <c r="X21" i="5"/>
  <c r="AI21" i="5"/>
  <c r="AT21" i="5"/>
  <c r="BD21" i="5"/>
  <c r="J21" i="5"/>
  <c r="T21" i="5"/>
  <c r="AE21" i="5"/>
  <c r="AP21" i="5"/>
  <c r="AZ21" i="5"/>
  <c r="Z21" i="5"/>
  <c r="AU21" i="5"/>
  <c r="G21" i="5"/>
  <c r="AD21" i="5"/>
  <c r="AY21" i="5"/>
  <c r="AJ21" i="5"/>
  <c r="AN21" i="5"/>
  <c r="O21" i="5"/>
  <c r="S21" i="5"/>
  <c r="E216" i="5"/>
  <c r="I216" i="5"/>
  <c r="M216" i="5"/>
  <c r="Q216" i="5"/>
  <c r="U216" i="5"/>
  <c r="Y216" i="5"/>
  <c r="AC216" i="5"/>
  <c r="AG216" i="5"/>
  <c r="AK216" i="5"/>
  <c r="AO216" i="5"/>
  <c r="AS216" i="5"/>
  <c r="AW216" i="5"/>
  <c r="BA216" i="5"/>
  <c r="BE216" i="5"/>
  <c r="D216" i="5"/>
  <c r="L216" i="5"/>
  <c r="T216" i="5"/>
  <c r="AB216" i="5"/>
  <c r="AJ216" i="5"/>
  <c r="AR216" i="5"/>
  <c r="AZ216" i="5"/>
  <c r="F216" i="5"/>
  <c r="J216" i="5"/>
  <c r="N216" i="5"/>
  <c r="R216" i="5"/>
  <c r="V216" i="5"/>
  <c r="Z216" i="5"/>
  <c r="AD216" i="5"/>
  <c r="AH216" i="5"/>
  <c r="AL216" i="5"/>
  <c r="AP216" i="5"/>
  <c r="AT216" i="5"/>
  <c r="AX216" i="5"/>
  <c r="BB216" i="5"/>
  <c r="G216" i="5"/>
  <c r="K216" i="5"/>
  <c r="O216" i="5"/>
  <c r="S216" i="5"/>
  <c r="W216" i="5"/>
  <c r="AA216" i="5"/>
  <c r="AE216" i="5"/>
  <c r="AI216" i="5"/>
  <c r="AM216" i="5"/>
  <c r="AQ216" i="5"/>
  <c r="AU216" i="5"/>
  <c r="AY216" i="5"/>
  <c r="BC216" i="5"/>
  <c r="H216" i="5"/>
  <c r="P216" i="5"/>
  <c r="X216" i="5"/>
  <c r="AF216" i="5"/>
  <c r="AN216" i="5"/>
  <c r="AV216" i="5"/>
  <c r="BD216" i="5"/>
  <c r="F212" i="5"/>
  <c r="J212" i="5"/>
  <c r="N212" i="5"/>
  <c r="R212" i="5"/>
  <c r="V212" i="5"/>
  <c r="Z212" i="5"/>
  <c r="AD212" i="5"/>
  <c r="AH212" i="5"/>
  <c r="AL212" i="5"/>
  <c r="AP212" i="5"/>
  <c r="AT212" i="5"/>
  <c r="AX212" i="5"/>
  <c r="BB212" i="5"/>
  <c r="E212" i="5"/>
  <c r="K212" i="5"/>
  <c r="P212" i="5"/>
  <c r="U212" i="5"/>
  <c r="AA212" i="5"/>
  <c r="AF212" i="5"/>
  <c r="AK212" i="5"/>
  <c r="AQ212" i="5"/>
  <c r="AV212" i="5"/>
  <c r="BA212" i="5"/>
  <c r="I212" i="5"/>
  <c r="T212" i="5"/>
  <c r="AE212" i="5"/>
  <c r="AO212" i="5"/>
  <c r="AZ212" i="5"/>
  <c r="G212" i="5"/>
  <c r="L212" i="5"/>
  <c r="Q212" i="5"/>
  <c r="W212" i="5"/>
  <c r="AB212" i="5"/>
  <c r="AG212" i="5"/>
  <c r="AM212" i="5"/>
  <c r="AR212" i="5"/>
  <c r="AW212" i="5"/>
  <c r="BC212" i="5"/>
  <c r="H212" i="5"/>
  <c r="M212" i="5"/>
  <c r="S212" i="5"/>
  <c r="X212" i="5"/>
  <c r="AC212" i="5"/>
  <c r="AI212" i="5"/>
  <c r="AN212" i="5"/>
  <c r="AS212" i="5"/>
  <c r="AY212" i="5"/>
  <c r="BD212" i="5"/>
  <c r="D212" i="5"/>
  <c r="O212" i="5"/>
  <c r="Y212" i="5"/>
  <c r="AJ212" i="5"/>
  <c r="AU212" i="5"/>
  <c r="BE212" i="5"/>
  <c r="D205" i="5"/>
  <c r="H205" i="5"/>
  <c r="L205" i="5"/>
  <c r="P205" i="5"/>
  <c r="T205" i="5"/>
  <c r="X205" i="5"/>
  <c r="AB205" i="5"/>
  <c r="AF205" i="5"/>
  <c r="AJ205" i="5"/>
  <c r="AN205" i="5"/>
  <c r="AR205" i="5"/>
  <c r="AV205" i="5"/>
  <c r="AZ205" i="5"/>
  <c r="BD205" i="5"/>
  <c r="E205" i="5"/>
  <c r="J205" i="5"/>
  <c r="O205" i="5"/>
  <c r="U205" i="5"/>
  <c r="Z205" i="5"/>
  <c r="AE205" i="5"/>
  <c r="AK205" i="5"/>
  <c r="AP205" i="5"/>
  <c r="AU205" i="5"/>
  <c r="BA205" i="5"/>
  <c r="N205" i="5"/>
  <c r="Y205" i="5"/>
  <c r="AI205" i="5"/>
  <c r="AT205" i="5"/>
  <c r="BE205" i="5"/>
  <c r="F205" i="5"/>
  <c r="K205" i="5"/>
  <c r="Q205" i="5"/>
  <c r="V205" i="5"/>
  <c r="AA205" i="5"/>
  <c r="AG205" i="5"/>
  <c r="AL205" i="5"/>
  <c r="AQ205" i="5"/>
  <c r="AW205" i="5"/>
  <c r="BB205" i="5"/>
  <c r="G205" i="5"/>
  <c r="M205" i="5"/>
  <c r="R205" i="5"/>
  <c r="W205" i="5"/>
  <c r="AC205" i="5"/>
  <c r="AH205" i="5"/>
  <c r="AM205" i="5"/>
  <c r="AS205" i="5"/>
  <c r="AX205" i="5"/>
  <c r="BC205" i="5"/>
  <c r="I205" i="5"/>
  <c r="S205" i="5"/>
  <c r="AD205" i="5"/>
  <c r="AO205" i="5"/>
  <c r="AY205" i="5"/>
  <c r="E107" i="5"/>
  <c r="I107" i="5"/>
  <c r="M107" i="5"/>
  <c r="Q107" i="5"/>
  <c r="U107" i="5"/>
  <c r="Y107" i="5"/>
  <c r="AC107" i="5"/>
  <c r="AG107" i="5"/>
  <c r="AK107" i="5"/>
  <c r="AO107" i="5"/>
  <c r="AS107" i="5"/>
  <c r="AW107" i="5"/>
  <c r="BA107" i="5"/>
  <c r="BE107" i="5"/>
  <c r="F107" i="5"/>
  <c r="J107" i="5"/>
  <c r="N107" i="5"/>
  <c r="R107" i="5"/>
  <c r="V107" i="5"/>
  <c r="Z107" i="5"/>
  <c r="AD107" i="5"/>
  <c r="AH107" i="5"/>
  <c r="AL107" i="5"/>
  <c r="AP107" i="5"/>
  <c r="AT107" i="5"/>
  <c r="AX107" i="5"/>
  <c r="BB107" i="5"/>
  <c r="G107" i="5"/>
  <c r="O107" i="5"/>
  <c r="W107" i="5"/>
  <c r="AE107" i="5"/>
  <c r="AM107" i="5"/>
  <c r="AU107" i="5"/>
  <c r="BC107" i="5"/>
  <c r="H107" i="5"/>
  <c r="P107" i="5"/>
  <c r="X107" i="5"/>
  <c r="AF107" i="5"/>
  <c r="AN107" i="5"/>
  <c r="AV107" i="5"/>
  <c r="BD107" i="5"/>
  <c r="K107" i="5"/>
  <c r="AA107" i="5"/>
  <c r="AQ107" i="5"/>
  <c r="L107" i="5"/>
  <c r="AB107" i="5"/>
  <c r="AR107" i="5"/>
  <c r="AI107" i="5"/>
  <c r="D107" i="5"/>
  <c r="AJ107" i="5"/>
  <c r="S107" i="5"/>
  <c r="AY107" i="5"/>
  <c r="T107" i="5"/>
  <c r="AZ107" i="5"/>
  <c r="G37" i="5"/>
  <c r="K37" i="5"/>
  <c r="O37" i="5"/>
  <c r="S37" i="5"/>
  <c r="W37" i="5"/>
  <c r="AA37" i="5"/>
  <c r="AE37" i="5"/>
  <c r="AI37" i="5"/>
  <c r="AM37" i="5"/>
  <c r="AQ37" i="5"/>
  <c r="AU37" i="5"/>
  <c r="AY37" i="5"/>
  <c r="BC37" i="5"/>
  <c r="D37" i="5"/>
  <c r="H37" i="5"/>
  <c r="L37" i="5"/>
  <c r="P37" i="5"/>
  <c r="T37" i="5"/>
  <c r="X37" i="5"/>
  <c r="AB37" i="5"/>
  <c r="AF37" i="5"/>
  <c r="AJ37" i="5"/>
  <c r="AN37" i="5"/>
  <c r="AR37" i="5"/>
  <c r="AV37" i="5"/>
  <c r="AZ37" i="5"/>
  <c r="BD37" i="5"/>
  <c r="I37" i="5"/>
  <c r="Q37" i="5"/>
  <c r="Y37" i="5"/>
  <c r="AG37" i="5"/>
  <c r="AO37" i="5"/>
  <c r="AW37" i="5"/>
  <c r="BE37" i="5"/>
  <c r="J37" i="5"/>
  <c r="R37" i="5"/>
  <c r="Z37" i="5"/>
  <c r="AH37" i="5"/>
  <c r="AP37" i="5"/>
  <c r="AX37" i="5"/>
  <c r="M37" i="5"/>
  <c r="AC37" i="5"/>
  <c r="AS37" i="5"/>
  <c r="N37" i="5"/>
  <c r="AD37" i="5"/>
  <c r="AT37" i="5"/>
  <c r="E37" i="5"/>
  <c r="AK37" i="5"/>
  <c r="F37" i="5"/>
  <c r="AL37" i="5"/>
  <c r="U37" i="5"/>
  <c r="V37" i="5"/>
  <c r="BA37" i="5"/>
  <c r="BB37" i="5"/>
  <c r="D179" i="5"/>
  <c r="H179" i="5"/>
  <c r="L179" i="5"/>
  <c r="P179" i="5"/>
  <c r="T179" i="5"/>
  <c r="X179" i="5"/>
  <c r="AB179" i="5"/>
  <c r="AF179" i="5"/>
  <c r="AJ179" i="5"/>
  <c r="AN179" i="5"/>
  <c r="AR179" i="5"/>
  <c r="AV179" i="5"/>
  <c r="AZ179" i="5"/>
  <c r="BD179" i="5"/>
  <c r="F179" i="5"/>
  <c r="K179" i="5"/>
  <c r="Q179" i="5"/>
  <c r="V179" i="5"/>
  <c r="AA179" i="5"/>
  <c r="AG179" i="5"/>
  <c r="AL179" i="5"/>
  <c r="AQ179" i="5"/>
  <c r="AW179" i="5"/>
  <c r="BB179" i="5"/>
  <c r="J179" i="5"/>
  <c r="U179" i="5"/>
  <c r="AE179" i="5"/>
  <c r="AP179" i="5"/>
  <c r="G179" i="5"/>
  <c r="M179" i="5"/>
  <c r="R179" i="5"/>
  <c r="W179" i="5"/>
  <c r="AC179" i="5"/>
  <c r="AH179" i="5"/>
  <c r="AM179" i="5"/>
  <c r="AS179" i="5"/>
  <c r="AX179" i="5"/>
  <c r="BC179" i="5"/>
  <c r="I179" i="5"/>
  <c r="N179" i="5"/>
  <c r="S179" i="5"/>
  <c r="Y179" i="5"/>
  <c r="AD179" i="5"/>
  <c r="AI179" i="5"/>
  <c r="AO179" i="5"/>
  <c r="AT179" i="5"/>
  <c r="AY179" i="5"/>
  <c r="BE179" i="5"/>
  <c r="E179" i="5"/>
  <c r="O179" i="5"/>
  <c r="Z179" i="5"/>
  <c r="AK179" i="5"/>
  <c r="AU179" i="5"/>
  <c r="BA179" i="5"/>
  <c r="F20" i="5"/>
  <c r="J20" i="5"/>
  <c r="N20" i="5"/>
  <c r="R20" i="5"/>
  <c r="H20" i="5"/>
  <c r="M20" i="5"/>
  <c r="S20" i="5"/>
  <c r="W20" i="5"/>
  <c r="AA20" i="5"/>
  <c r="AE20" i="5"/>
  <c r="AI20" i="5"/>
  <c r="AM20" i="5"/>
  <c r="AQ20" i="5"/>
  <c r="AU20" i="5"/>
  <c r="AY20" i="5"/>
  <c r="BC20" i="5"/>
  <c r="G20" i="5"/>
  <c r="L20" i="5"/>
  <c r="Q20" i="5"/>
  <c r="V20" i="5"/>
  <c r="Z20" i="5"/>
  <c r="AD20" i="5"/>
  <c r="AH20" i="5"/>
  <c r="AL20" i="5"/>
  <c r="AP20" i="5"/>
  <c r="AT20" i="5"/>
  <c r="AX20" i="5"/>
  <c r="BB20" i="5"/>
  <c r="I20" i="5"/>
  <c r="T20" i="5"/>
  <c r="AB20" i="5"/>
  <c r="AJ20" i="5"/>
  <c r="AR20" i="5"/>
  <c r="AZ20" i="5"/>
  <c r="E20" i="5"/>
  <c r="P20" i="5"/>
  <c r="Y20" i="5"/>
  <c r="AG20" i="5"/>
  <c r="AO20" i="5"/>
  <c r="AW20" i="5"/>
  <c r="BE20" i="5"/>
  <c r="U20" i="5"/>
  <c r="AK20" i="5"/>
  <c r="BA20" i="5"/>
  <c r="O20" i="5"/>
  <c r="AF20" i="5"/>
  <c r="AV20" i="5"/>
  <c r="X20" i="5"/>
  <c r="BD20" i="5"/>
  <c r="AC20" i="5"/>
  <c r="AN20" i="5"/>
  <c r="AS20" i="5"/>
  <c r="D20" i="5"/>
  <c r="K20" i="5"/>
  <c r="F52" i="5"/>
  <c r="J52" i="5"/>
  <c r="N52" i="5"/>
  <c r="R52" i="5"/>
  <c r="V52" i="5"/>
  <c r="Z52" i="5"/>
  <c r="AD52" i="5"/>
  <c r="AH52" i="5"/>
  <c r="AL52" i="5"/>
  <c r="AP52" i="5"/>
  <c r="AT52" i="5"/>
  <c r="AX52" i="5"/>
  <c r="BB52" i="5"/>
  <c r="G52" i="5"/>
  <c r="K52" i="5"/>
  <c r="O52" i="5"/>
  <c r="S52" i="5"/>
  <c r="W52" i="5"/>
  <c r="AA52" i="5"/>
  <c r="AE52" i="5"/>
  <c r="AI52" i="5"/>
  <c r="AM52" i="5"/>
  <c r="AQ52" i="5"/>
  <c r="AU52" i="5"/>
  <c r="AY52" i="5"/>
  <c r="BC52" i="5"/>
  <c r="H52" i="5"/>
  <c r="P52" i="5"/>
  <c r="X52" i="5"/>
  <c r="AF52" i="5"/>
  <c r="AN52" i="5"/>
  <c r="AV52" i="5"/>
  <c r="BD52" i="5"/>
  <c r="I52" i="5"/>
  <c r="Q52" i="5"/>
  <c r="Y52" i="5"/>
  <c r="AG52" i="5"/>
  <c r="AO52" i="5"/>
  <c r="AW52" i="5"/>
  <c r="BE52" i="5"/>
  <c r="D52" i="5"/>
  <c r="T52" i="5"/>
  <c r="AJ52" i="5"/>
  <c r="AZ52" i="5"/>
  <c r="E52" i="5"/>
  <c r="U52" i="5"/>
  <c r="AK52" i="5"/>
  <c r="BA52" i="5"/>
  <c r="AB52" i="5"/>
  <c r="AC52" i="5"/>
  <c r="AR52" i="5"/>
  <c r="AS52" i="5"/>
  <c r="L52" i="5"/>
  <c r="M52" i="5"/>
  <c r="G84" i="5"/>
  <c r="K84" i="5"/>
  <c r="O84" i="5"/>
  <c r="S84" i="5"/>
  <c r="W84" i="5"/>
  <c r="AA84" i="5"/>
  <c r="AE84" i="5"/>
  <c r="AI84" i="5"/>
  <c r="AM84" i="5"/>
  <c r="AQ84" i="5"/>
  <c r="AU84" i="5"/>
  <c r="AY84" i="5"/>
  <c r="BC84" i="5"/>
  <c r="D84" i="5"/>
  <c r="H84" i="5"/>
  <c r="L84" i="5"/>
  <c r="P84" i="5"/>
  <c r="T84" i="5"/>
  <c r="X84" i="5"/>
  <c r="AB84" i="5"/>
  <c r="AF84" i="5"/>
  <c r="AJ84" i="5"/>
  <c r="AN84" i="5"/>
  <c r="AR84" i="5"/>
  <c r="AV84" i="5"/>
  <c r="AZ84" i="5"/>
  <c r="BD84" i="5"/>
  <c r="I84" i="5"/>
  <c r="Q84" i="5"/>
  <c r="Y84" i="5"/>
  <c r="AG84" i="5"/>
  <c r="AO84" i="5"/>
  <c r="AW84" i="5"/>
  <c r="BE84" i="5"/>
  <c r="J84" i="5"/>
  <c r="R84" i="5"/>
  <c r="Z84" i="5"/>
  <c r="AH84" i="5"/>
  <c r="AP84" i="5"/>
  <c r="AX84" i="5"/>
  <c r="E84" i="5"/>
  <c r="U84" i="5"/>
  <c r="AK84" i="5"/>
  <c r="BA84" i="5"/>
  <c r="F84" i="5"/>
  <c r="V84" i="5"/>
  <c r="AL84" i="5"/>
  <c r="BB84" i="5"/>
  <c r="AC84" i="5"/>
  <c r="AD84" i="5"/>
  <c r="M84" i="5"/>
  <c r="AS84" i="5"/>
  <c r="N84" i="5"/>
  <c r="AT84" i="5"/>
  <c r="G116" i="5"/>
  <c r="K116" i="5"/>
  <c r="O116" i="5"/>
  <c r="S116" i="5"/>
  <c r="W116" i="5"/>
  <c r="AA116" i="5"/>
  <c r="AE116" i="5"/>
  <c r="AI116" i="5"/>
  <c r="AM116" i="5"/>
  <c r="AQ116" i="5"/>
  <c r="AU116" i="5"/>
  <c r="AY116" i="5"/>
  <c r="BC116" i="5"/>
  <c r="D116" i="5"/>
  <c r="H116" i="5"/>
  <c r="L116" i="5"/>
  <c r="P116" i="5"/>
  <c r="T116" i="5"/>
  <c r="X116" i="5"/>
  <c r="AB116" i="5"/>
  <c r="AF116" i="5"/>
  <c r="AJ116" i="5"/>
  <c r="AN116" i="5"/>
  <c r="AR116" i="5"/>
  <c r="AV116" i="5"/>
  <c r="AZ116" i="5"/>
  <c r="BD116" i="5"/>
  <c r="E116" i="5"/>
  <c r="M116" i="5"/>
  <c r="U116" i="5"/>
  <c r="AC116" i="5"/>
  <c r="AK116" i="5"/>
  <c r="AS116" i="5"/>
  <c r="BA116" i="5"/>
  <c r="F116" i="5"/>
  <c r="N116" i="5"/>
  <c r="V116" i="5"/>
  <c r="AD116" i="5"/>
  <c r="AL116" i="5"/>
  <c r="AT116" i="5"/>
  <c r="BB116" i="5"/>
  <c r="I116" i="5"/>
  <c r="Y116" i="5"/>
  <c r="AO116" i="5"/>
  <c r="BE116" i="5"/>
  <c r="J116" i="5"/>
  <c r="Z116" i="5"/>
  <c r="AP116" i="5"/>
  <c r="Q116" i="5"/>
  <c r="AG116" i="5"/>
  <c r="AW116" i="5"/>
  <c r="R116" i="5"/>
  <c r="AH116" i="5"/>
  <c r="AX116" i="5"/>
  <c r="E14" i="5"/>
  <c r="I14" i="5"/>
  <c r="M14" i="5"/>
  <c r="Q14" i="5"/>
  <c r="U14" i="5"/>
  <c r="Y14" i="5"/>
  <c r="AC14" i="5"/>
  <c r="AG14" i="5"/>
  <c r="AK14" i="5"/>
  <c r="AO14" i="5"/>
  <c r="AS14" i="5"/>
  <c r="AW14" i="5"/>
  <c r="BA14" i="5"/>
  <c r="BE14" i="5"/>
  <c r="F14" i="5"/>
  <c r="J14" i="5"/>
  <c r="N14" i="5"/>
  <c r="R14" i="5"/>
  <c r="V14" i="5"/>
  <c r="Z14" i="5"/>
  <c r="AD14" i="5"/>
  <c r="AH14" i="5"/>
  <c r="AL14" i="5"/>
  <c r="AP14" i="5"/>
  <c r="AT14" i="5"/>
  <c r="AX14" i="5"/>
  <c r="BB14" i="5"/>
  <c r="D14" i="5"/>
  <c r="L14" i="5"/>
  <c r="T14" i="5"/>
  <c r="AB14" i="5"/>
  <c r="AJ14" i="5"/>
  <c r="AR14" i="5"/>
  <c r="AZ14" i="5"/>
  <c r="K14" i="5"/>
  <c r="S14" i="5"/>
  <c r="AA14" i="5"/>
  <c r="AI14" i="5"/>
  <c r="AQ14" i="5"/>
  <c r="AY14" i="5"/>
  <c r="G14" i="5"/>
  <c r="W14" i="5"/>
  <c r="AM14" i="5"/>
  <c r="BC14" i="5"/>
  <c r="P14" i="5"/>
  <c r="AF14" i="5"/>
  <c r="AV14" i="5"/>
  <c r="H14" i="5"/>
  <c r="AN14" i="5"/>
  <c r="AE14" i="5"/>
  <c r="O14" i="5"/>
  <c r="X14" i="5"/>
  <c r="AU14" i="5"/>
  <c r="BD14" i="5"/>
  <c r="F78" i="5"/>
  <c r="J78" i="5"/>
  <c r="N78" i="5"/>
  <c r="R78" i="5"/>
  <c r="V78" i="5"/>
  <c r="Z78" i="5"/>
  <c r="AD78" i="5"/>
  <c r="AH78" i="5"/>
  <c r="AL78" i="5"/>
  <c r="AP78" i="5"/>
  <c r="AT78" i="5"/>
  <c r="AX78" i="5"/>
  <c r="BB78" i="5"/>
  <c r="E78" i="5"/>
  <c r="K78" i="5"/>
  <c r="P78" i="5"/>
  <c r="U78" i="5"/>
  <c r="AA78" i="5"/>
  <c r="AF78" i="5"/>
  <c r="AK78" i="5"/>
  <c r="AQ78" i="5"/>
  <c r="AV78" i="5"/>
  <c r="BA78" i="5"/>
  <c r="G78" i="5"/>
  <c r="L78" i="5"/>
  <c r="Q78" i="5"/>
  <c r="W78" i="5"/>
  <c r="AB78" i="5"/>
  <c r="AG78" i="5"/>
  <c r="AM78" i="5"/>
  <c r="AR78" i="5"/>
  <c r="AW78" i="5"/>
  <c r="BC78" i="5"/>
  <c r="M78" i="5"/>
  <c r="X78" i="5"/>
  <c r="AI78" i="5"/>
  <c r="AS78" i="5"/>
  <c r="BD78" i="5"/>
  <c r="D78" i="5"/>
  <c r="O78" i="5"/>
  <c r="Y78" i="5"/>
  <c r="AJ78" i="5"/>
  <c r="AU78" i="5"/>
  <c r="BE78" i="5"/>
  <c r="H78" i="5"/>
  <c r="AC78" i="5"/>
  <c r="AY78" i="5"/>
  <c r="I78" i="5"/>
  <c r="AE78" i="5"/>
  <c r="AZ78" i="5"/>
  <c r="AN78" i="5"/>
  <c r="AO78" i="5"/>
  <c r="S78" i="5"/>
  <c r="T78" i="5"/>
  <c r="D142" i="5"/>
  <c r="H142" i="5"/>
  <c r="L142" i="5"/>
  <c r="P142" i="5"/>
  <c r="T142" i="5"/>
  <c r="E142" i="5"/>
  <c r="J142" i="5"/>
  <c r="O142" i="5"/>
  <c r="U142" i="5"/>
  <c r="Y142" i="5"/>
  <c r="AC142" i="5"/>
  <c r="AG142" i="5"/>
  <c r="AK142" i="5"/>
  <c r="AO142" i="5"/>
  <c r="AS142" i="5"/>
  <c r="AW142" i="5"/>
  <c r="BA142" i="5"/>
  <c r="BE142" i="5"/>
  <c r="F142" i="5"/>
  <c r="K142" i="5"/>
  <c r="Q142" i="5"/>
  <c r="V142" i="5"/>
  <c r="Z142" i="5"/>
  <c r="AD142" i="5"/>
  <c r="AH142" i="5"/>
  <c r="AL142" i="5"/>
  <c r="AP142" i="5"/>
  <c r="AT142" i="5"/>
  <c r="AX142" i="5"/>
  <c r="BB142" i="5"/>
  <c r="M142" i="5"/>
  <c r="W142" i="5"/>
  <c r="AE142" i="5"/>
  <c r="AM142" i="5"/>
  <c r="AU142" i="5"/>
  <c r="BC142" i="5"/>
  <c r="N142" i="5"/>
  <c r="X142" i="5"/>
  <c r="AF142" i="5"/>
  <c r="AN142" i="5"/>
  <c r="AV142" i="5"/>
  <c r="BD142" i="5"/>
  <c r="G142" i="5"/>
  <c r="R142" i="5"/>
  <c r="AA142" i="5"/>
  <c r="AI142" i="5"/>
  <c r="AQ142" i="5"/>
  <c r="AY142" i="5"/>
  <c r="I142" i="5"/>
  <c r="S142" i="5"/>
  <c r="AB142" i="5"/>
  <c r="AJ142" i="5"/>
  <c r="AR142" i="5"/>
  <c r="AZ142" i="5"/>
  <c r="D79" i="5"/>
  <c r="H79" i="5"/>
  <c r="L79" i="5"/>
  <c r="P79" i="5"/>
  <c r="T79" i="5"/>
  <c r="X79" i="5"/>
  <c r="AB79" i="5"/>
  <c r="AF79" i="5"/>
  <c r="AJ79" i="5"/>
  <c r="AN79" i="5"/>
  <c r="AR79" i="5"/>
  <c r="AV79" i="5"/>
  <c r="AZ79" i="5"/>
  <c r="BD79" i="5"/>
  <c r="E79" i="5"/>
  <c r="J79" i="5"/>
  <c r="O79" i="5"/>
  <c r="U79" i="5"/>
  <c r="Z79" i="5"/>
  <c r="AE79" i="5"/>
  <c r="AK79" i="5"/>
  <c r="AP79" i="5"/>
  <c r="AU79" i="5"/>
  <c r="BA79" i="5"/>
  <c r="F79" i="5"/>
  <c r="K79" i="5"/>
  <c r="Q79" i="5"/>
  <c r="V79" i="5"/>
  <c r="AA79" i="5"/>
  <c r="AG79" i="5"/>
  <c r="AL79" i="5"/>
  <c r="AQ79" i="5"/>
  <c r="AW79" i="5"/>
  <c r="BB79" i="5"/>
  <c r="M79" i="5"/>
  <c r="W79" i="5"/>
  <c r="AH79" i="5"/>
  <c r="AS79" i="5"/>
  <c r="BC79" i="5"/>
  <c r="N79" i="5"/>
  <c r="Y79" i="5"/>
  <c r="AI79" i="5"/>
  <c r="AT79" i="5"/>
  <c r="BE79" i="5"/>
  <c r="R79" i="5"/>
  <c r="AM79" i="5"/>
  <c r="S79" i="5"/>
  <c r="AO79" i="5"/>
  <c r="AC79" i="5"/>
  <c r="AD79" i="5"/>
  <c r="G79" i="5"/>
  <c r="AX79" i="5"/>
  <c r="I79" i="5"/>
  <c r="AY79" i="5"/>
  <c r="E121" i="5"/>
  <c r="I121" i="5"/>
  <c r="M121" i="5"/>
  <c r="Q121" i="5"/>
  <c r="U121" i="5"/>
  <c r="Y121" i="5"/>
  <c r="AC121" i="5"/>
  <c r="AG121" i="5"/>
  <c r="AK121" i="5"/>
  <c r="AO121" i="5"/>
  <c r="AS121" i="5"/>
  <c r="AW121" i="5"/>
  <c r="BA121" i="5"/>
  <c r="BE121" i="5"/>
  <c r="F121" i="5"/>
  <c r="J121" i="5"/>
  <c r="N121" i="5"/>
  <c r="R121" i="5"/>
  <c r="V121" i="5"/>
  <c r="Z121" i="5"/>
  <c r="AD121" i="5"/>
  <c r="AH121" i="5"/>
  <c r="AL121" i="5"/>
  <c r="AP121" i="5"/>
  <c r="AT121" i="5"/>
  <c r="AX121" i="5"/>
  <c r="BB121" i="5"/>
  <c r="G121" i="5"/>
  <c r="O121" i="5"/>
  <c r="W121" i="5"/>
  <c r="AE121" i="5"/>
  <c r="AM121" i="5"/>
  <c r="AU121" i="5"/>
  <c r="BC121" i="5"/>
  <c r="H121" i="5"/>
  <c r="P121" i="5"/>
  <c r="X121" i="5"/>
  <c r="AF121" i="5"/>
  <c r="AN121" i="5"/>
  <c r="AV121" i="5"/>
  <c r="BD121" i="5"/>
  <c r="K121" i="5"/>
  <c r="AA121" i="5"/>
  <c r="AQ121" i="5"/>
  <c r="L121" i="5"/>
  <c r="AB121" i="5"/>
  <c r="AR121" i="5"/>
  <c r="S121" i="5"/>
  <c r="AI121" i="5"/>
  <c r="AY121" i="5"/>
  <c r="D121" i="5"/>
  <c r="T121" i="5"/>
  <c r="AJ121" i="5"/>
  <c r="AZ121" i="5"/>
  <c r="E89" i="5"/>
  <c r="I89" i="5"/>
  <c r="M89" i="5"/>
  <c r="Q89" i="5"/>
  <c r="U89" i="5"/>
  <c r="Y89" i="5"/>
  <c r="AC89" i="5"/>
  <c r="AG89" i="5"/>
  <c r="AK89" i="5"/>
  <c r="AO89" i="5"/>
  <c r="AS89" i="5"/>
  <c r="AW89" i="5"/>
  <c r="BA89" i="5"/>
  <c r="BE89" i="5"/>
  <c r="F89" i="5"/>
  <c r="J89" i="5"/>
  <c r="N89" i="5"/>
  <c r="R89" i="5"/>
  <c r="V89" i="5"/>
  <c r="Z89" i="5"/>
  <c r="AD89" i="5"/>
  <c r="AH89" i="5"/>
  <c r="AL89" i="5"/>
  <c r="AP89" i="5"/>
  <c r="AT89" i="5"/>
  <c r="AX89" i="5"/>
  <c r="BB89" i="5"/>
  <c r="K89" i="5"/>
  <c r="S89" i="5"/>
  <c r="AA89" i="5"/>
  <c r="AI89" i="5"/>
  <c r="AQ89" i="5"/>
  <c r="AY89" i="5"/>
  <c r="D89" i="5"/>
  <c r="L89" i="5"/>
  <c r="T89" i="5"/>
  <c r="AB89" i="5"/>
  <c r="AJ89" i="5"/>
  <c r="AR89" i="5"/>
  <c r="AZ89" i="5"/>
  <c r="G89" i="5"/>
  <c r="W89" i="5"/>
  <c r="AM89" i="5"/>
  <c r="BC89" i="5"/>
  <c r="H89" i="5"/>
  <c r="X89" i="5"/>
  <c r="AN89" i="5"/>
  <c r="BD89" i="5"/>
  <c r="O89" i="5"/>
  <c r="AU89" i="5"/>
  <c r="P89" i="5"/>
  <c r="AV89" i="5"/>
  <c r="AE89" i="5"/>
  <c r="AF89" i="5"/>
  <c r="AL228" i="5"/>
  <c r="K228" i="5"/>
  <c r="BC228" i="5"/>
  <c r="AS228" i="5"/>
  <c r="D51" i="5"/>
  <c r="H51" i="5"/>
  <c r="L51" i="5"/>
  <c r="P51" i="5"/>
  <c r="T51" i="5"/>
  <c r="X51" i="5"/>
  <c r="AB51" i="5"/>
  <c r="AF51" i="5"/>
  <c r="AJ51" i="5"/>
  <c r="AN51" i="5"/>
  <c r="AR51" i="5"/>
  <c r="AV51" i="5"/>
  <c r="AZ51" i="5"/>
  <c r="BD51" i="5"/>
  <c r="E51" i="5"/>
  <c r="I51" i="5"/>
  <c r="M51" i="5"/>
  <c r="Q51" i="5"/>
  <c r="U51" i="5"/>
  <c r="Y51" i="5"/>
  <c r="AC51" i="5"/>
  <c r="AG51" i="5"/>
  <c r="AK51" i="5"/>
  <c r="AO51" i="5"/>
  <c r="AS51" i="5"/>
  <c r="AW51" i="5"/>
  <c r="BA51" i="5"/>
  <c r="BE51" i="5"/>
  <c r="F51" i="5"/>
  <c r="N51" i="5"/>
  <c r="V51" i="5"/>
  <c r="AD51" i="5"/>
  <c r="AL51" i="5"/>
  <c r="AT51" i="5"/>
  <c r="BB51" i="5"/>
  <c r="G51" i="5"/>
  <c r="O51" i="5"/>
  <c r="W51" i="5"/>
  <c r="AE51" i="5"/>
  <c r="AM51" i="5"/>
  <c r="AU51" i="5"/>
  <c r="BC51" i="5"/>
  <c r="J51" i="5"/>
  <c r="Z51" i="5"/>
  <c r="AP51" i="5"/>
  <c r="K51" i="5"/>
  <c r="AA51" i="5"/>
  <c r="AQ51" i="5"/>
  <c r="R51" i="5"/>
  <c r="AX51" i="5"/>
  <c r="S51" i="5"/>
  <c r="AY51" i="5"/>
  <c r="AH51" i="5"/>
  <c r="AI51" i="5"/>
  <c r="G147" i="5"/>
  <c r="K147" i="5"/>
  <c r="O147" i="5"/>
  <c r="S147" i="5"/>
  <c r="W147" i="5"/>
  <c r="AA147" i="5"/>
  <c r="AE147" i="5"/>
  <c r="AI147" i="5"/>
  <c r="AM147" i="5"/>
  <c r="AQ147" i="5"/>
  <c r="AU147" i="5"/>
  <c r="AY147" i="5"/>
  <c r="BC147" i="5"/>
  <c r="D147" i="5"/>
  <c r="H147" i="5"/>
  <c r="L147" i="5"/>
  <c r="P147" i="5"/>
  <c r="T147" i="5"/>
  <c r="X147" i="5"/>
  <c r="AB147" i="5"/>
  <c r="AF147" i="5"/>
  <c r="AJ147" i="5"/>
  <c r="AN147" i="5"/>
  <c r="AR147" i="5"/>
  <c r="AV147" i="5"/>
  <c r="AZ147" i="5"/>
  <c r="BD147" i="5"/>
  <c r="I147" i="5"/>
  <c r="Q147" i="5"/>
  <c r="Y147" i="5"/>
  <c r="AG147" i="5"/>
  <c r="AO147" i="5"/>
  <c r="AW147" i="5"/>
  <c r="BE147" i="5"/>
  <c r="J147" i="5"/>
  <c r="R147" i="5"/>
  <c r="Z147" i="5"/>
  <c r="AH147" i="5"/>
  <c r="AP147" i="5"/>
  <c r="AX147" i="5"/>
  <c r="E147" i="5"/>
  <c r="M147" i="5"/>
  <c r="U147" i="5"/>
  <c r="AC147" i="5"/>
  <c r="AK147" i="5"/>
  <c r="AS147" i="5"/>
  <c r="BA147" i="5"/>
  <c r="F147" i="5"/>
  <c r="N147" i="5"/>
  <c r="V147" i="5"/>
  <c r="AD147" i="5"/>
  <c r="AL147" i="5"/>
  <c r="AT147" i="5"/>
  <c r="BB147" i="5"/>
  <c r="E66" i="5"/>
  <c r="I66" i="5"/>
  <c r="M66" i="5"/>
  <c r="Q66" i="5"/>
  <c r="U66" i="5"/>
  <c r="Y66" i="5"/>
  <c r="AC66" i="5"/>
  <c r="AG66" i="5"/>
  <c r="AK66" i="5"/>
  <c r="AO66" i="5"/>
  <c r="AS66" i="5"/>
  <c r="AW66" i="5"/>
  <c r="BA66" i="5"/>
  <c r="BE66" i="5"/>
  <c r="F66" i="5"/>
  <c r="J66" i="5"/>
  <c r="N66" i="5"/>
  <c r="R66" i="5"/>
  <c r="V66" i="5"/>
  <c r="Z66" i="5"/>
  <c r="AD66" i="5"/>
  <c r="AH66" i="5"/>
  <c r="AL66" i="5"/>
  <c r="AP66" i="5"/>
  <c r="AT66" i="5"/>
  <c r="AX66" i="5"/>
  <c r="BB66" i="5"/>
  <c r="K66" i="5"/>
  <c r="S66" i="5"/>
  <c r="AA66" i="5"/>
  <c r="AI66" i="5"/>
  <c r="AQ66" i="5"/>
  <c r="AY66" i="5"/>
  <c r="D66" i="5"/>
  <c r="L66" i="5"/>
  <c r="T66" i="5"/>
  <c r="AB66" i="5"/>
  <c r="AJ66" i="5"/>
  <c r="AR66" i="5"/>
  <c r="AZ66" i="5"/>
  <c r="G66" i="5"/>
  <c r="W66" i="5"/>
  <c r="AM66" i="5"/>
  <c r="BC66" i="5"/>
  <c r="H66" i="5"/>
  <c r="X66" i="5"/>
  <c r="AN66" i="5"/>
  <c r="BD66" i="5"/>
  <c r="O66" i="5"/>
  <c r="AU66" i="5"/>
  <c r="P66" i="5"/>
  <c r="AV66" i="5"/>
  <c r="AE66" i="5"/>
  <c r="AF66" i="5"/>
  <c r="G130" i="5"/>
  <c r="K130" i="5"/>
  <c r="O130" i="5"/>
  <c r="S130" i="5"/>
  <c r="W130" i="5"/>
  <c r="AA130" i="5"/>
  <c r="AE130" i="5"/>
  <c r="AI130" i="5"/>
  <c r="AM130" i="5"/>
  <c r="AQ130" i="5"/>
  <c r="AU130" i="5"/>
  <c r="AY130" i="5"/>
  <c r="BC130" i="5"/>
  <c r="D130" i="5"/>
  <c r="H130" i="5"/>
  <c r="L130" i="5"/>
  <c r="P130" i="5"/>
  <c r="T130" i="5"/>
  <c r="X130" i="5"/>
  <c r="AB130" i="5"/>
  <c r="AF130" i="5"/>
  <c r="AJ130" i="5"/>
  <c r="AN130" i="5"/>
  <c r="AR130" i="5"/>
  <c r="AV130" i="5"/>
  <c r="AZ130" i="5"/>
  <c r="BD130" i="5"/>
  <c r="I130" i="5"/>
  <c r="Q130" i="5"/>
  <c r="Y130" i="5"/>
  <c r="AG130" i="5"/>
  <c r="AO130" i="5"/>
  <c r="AW130" i="5"/>
  <c r="BE130" i="5"/>
  <c r="J130" i="5"/>
  <c r="R130" i="5"/>
  <c r="Z130" i="5"/>
  <c r="AH130" i="5"/>
  <c r="AP130" i="5"/>
  <c r="AX130" i="5"/>
  <c r="E130" i="5"/>
  <c r="U130" i="5"/>
  <c r="AK130" i="5"/>
  <c r="BA130" i="5"/>
  <c r="F130" i="5"/>
  <c r="V130" i="5"/>
  <c r="AL130" i="5"/>
  <c r="BB130" i="5"/>
  <c r="M130" i="5"/>
  <c r="AC130" i="5"/>
  <c r="AS130" i="5"/>
  <c r="N130" i="5"/>
  <c r="AD130" i="5"/>
  <c r="AT130" i="5"/>
  <c r="F35" i="5"/>
  <c r="J35" i="5"/>
  <c r="N35" i="5"/>
  <c r="R35" i="5"/>
  <c r="E35" i="5"/>
  <c r="I35" i="5"/>
  <c r="M35" i="5"/>
  <c r="Q35" i="5"/>
  <c r="U35" i="5"/>
  <c r="H35" i="5"/>
  <c r="P35" i="5"/>
  <c r="D35" i="5"/>
  <c r="O35" i="5"/>
  <c r="W35" i="5"/>
  <c r="AA35" i="5"/>
  <c r="AE35" i="5"/>
  <c r="AI35" i="5"/>
  <c r="AM35" i="5"/>
  <c r="AQ35" i="5"/>
  <c r="AU35" i="5"/>
  <c r="AY35" i="5"/>
  <c r="BC35" i="5"/>
  <c r="G35" i="5"/>
  <c r="S35" i="5"/>
  <c r="X35" i="5"/>
  <c r="AB35" i="5"/>
  <c r="AF35" i="5"/>
  <c r="AJ35" i="5"/>
  <c r="AN35" i="5"/>
  <c r="AR35" i="5"/>
  <c r="AV35" i="5"/>
  <c r="AZ35" i="5"/>
  <c r="BD35" i="5"/>
  <c r="T35" i="5"/>
  <c r="AC35" i="5"/>
  <c r="AK35" i="5"/>
  <c r="AS35" i="5"/>
  <c r="BA35" i="5"/>
  <c r="V35" i="5"/>
  <c r="AD35" i="5"/>
  <c r="AL35" i="5"/>
  <c r="AT35" i="5"/>
  <c r="BB35" i="5"/>
  <c r="Y35" i="5"/>
  <c r="AO35" i="5"/>
  <c r="BE35" i="5"/>
  <c r="Z35" i="5"/>
  <c r="AP35" i="5"/>
  <c r="K35" i="5"/>
  <c r="AW35" i="5"/>
  <c r="L35" i="5"/>
  <c r="AX35" i="5"/>
  <c r="AG35" i="5"/>
  <c r="AH35" i="5"/>
  <c r="E81" i="5"/>
  <c r="I81" i="5"/>
  <c r="M81" i="5"/>
  <c r="Q81" i="5"/>
  <c r="U81" i="5"/>
  <c r="Y81" i="5"/>
  <c r="AC81" i="5"/>
  <c r="AG81" i="5"/>
  <c r="AK81" i="5"/>
  <c r="AO81" i="5"/>
  <c r="AS81" i="5"/>
  <c r="AW81" i="5"/>
  <c r="BA81" i="5"/>
  <c r="BE81" i="5"/>
  <c r="F81" i="5"/>
  <c r="J81" i="5"/>
  <c r="N81" i="5"/>
  <c r="R81" i="5"/>
  <c r="V81" i="5"/>
  <c r="Z81" i="5"/>
  <c r="AD81" i="5"/>
  <c r="AH81" i="5"/>
  <c r="AL81" i="5"/>
  <c r="AP81" i="5"/>
  <c r="AT81" i="5"/>
  <c r="AX81" i="5"/>
  <c r="BB81" i="5"/>
  <c r="K81" i="5"/>
  <c r="S81" i="5"/>
  <c r="AA81" i="5"/>
  <c r="AI81" i="5"/>
  <c r="AQ81" i="5"/>
  <c r="AY81" i="5"/>
  <c r="D81" i="5"/>
  <c r="L81" i="5"/>
  <c r="T81" i="5"/>
  <c r="AB81" i="5"/>
  <c r="AJ81" i="5"/>
  <c r="AR81" i="5"/>
  <c r="AZ81" i="5"/>
  <c r="G81" i="5"/>
  <c r="W81" i="5"/>
  <c r="AM81" i="5"/>
  <c r="BC81" i="5"/>
  <c r="H81" i="5"/>
  <c r="X81" i="5"/>
  <c r="AN81" i="5"/>
  <c r="BD81" i="5"/>
  <c r="AE81" i="5"/>
  <c r="AF81" i="5"/>
  <c r="O81" i="5"/>
  <c r="AU81" i="5"/>
  <c r="P81" i="5"/>
  <c r="AV81" i="5"/>
  <c r="AU222" i="5"/>
  <c r="F192" i="5"/>
  <c r="J192" i="5"/>
  <c r="N192" i="5"/>
  <c r="R192" i="5"/>
  <c r="V192" i="5"/>
  <c r="Z192" i="5"/>
  <c r="AD192" i="5"/>
  <c r="AH192" i="5"/>
  <c r="AL192" i="5"/>
  <c r="AP192" i="5"/>
  <c r="AT192" i="5"/>
  <c r="AX192" i="5"/>
  <c r="BB192" i="5"/>
  <c r="H192" i="5"/>
  <c r="M192" i="5"/>
  <c r="S192" i="5"/>
  <c r="X192" i="5"/>
  <c r="AC192" i="5"/>
  <c r="AI192" i="5"/>
  <c r="AN192" i="5"/>
  <c r="AS192" i="5"/>
  <c r="AY192" i="5"/>
  <c r="BD192" i="5"/>
  <c r="G192" i="5"/>
  <c r="Q192" i="5"/>
  <c r="AB192" i="5"/>
  <c r="AM192" i="5"/>
  <c r="AW192" i="5"/>
  <c r="D192" i="5"/>
  <c r="I192" i="5"/>
  <c r="O192" i="5"/>
  <c r="T192" i="5"/>
  <c r="Y192" i="5"/>
  <c r="AE192" i="5"/>
  <c r="AJ192" i="5"/>
  <c r="AO192" i="5"/>
  <c r="AU192" i="5"/>
  <c r="AZ192" i="5"/>
  <c r="BE192" i="5"/>
  <c r="E192" i="5"/>
  <c r="K192" i="5"/>
  <c r="P192" i="5"/>
  <c r="U192" i="5"/>
  <c r="AA192" i="5"/>
  <c r="AF192" i="5"/>
  <c r="AK192" i="5"/>
  <c r="AQ192" i="5"/>
  <c r="AV192" i="5"/>
  <c r="BA192" i="5"/>
  <c r="L192" i="5"/>
  <c r="W192" i="5"/>
  <c r="AG192" i="5"/>
  <c r="AR192" i="5"/>
  <c r="BC192" i="5"/>
  <c r="F206" i="5"/>
  <c r="J206" i="5"/>
  <c r="N206" i="5"/>
  <c r="R206" i="5"/>
  <c r="V206" i="5"/>
  <c r="Z206" i="5"/>
  <c r="AD206" i="5"/>
  <c r="AH206" i="5"/>
  <c r="AL206" i="5"/>
  <c r="AP206" i="5"/>
  <c r="AT206" i="5"/>
  <c r="AX206" i="5"/>
  <c r="BB206" i="5"/>
  <c r="D206" i="5"/>
  <c r="I206" i="5"/>
  <c r="O206" i="5"/>
  <c r="T206" i="5"/>
  <c r="Y206" i="5"/>
  <c r="AE206" i="5"/>
  <c r="AJ206" i="5"/>
  <c r="AO206" i="5"/>
  <c r="AU206" i="5"/>
  <c r="AZ206" i="5"/>
  <c r="BE206" i="5"/>
  <c r="S206" i="5"/>
  <c r="AC206" i="5"/>
  <c r="AN206" i="5"/>
  <c r="AY206" i="5"/>
  <c r="E206" i="5"/>
  <c r="K206" i="5"/>
  <c r="P206" i="5"/>
  <c r="U206" i="5"/>
  <c r="AA206" i="5"/>
  <c r="AF206" i="5"/>
  <c r="AK206" i="5"/>
  <c r="AQ206" i="5"/>
  <c r="AV206" i="5"/>
  <c r="BA206" i="5"/>
  <c r="G206" i="5"/>
  <c r="L206" i="5"/>
  <c r="Q206" i="5"/>
  <c r="W206" i="5"/>
  <c r="AB206" i="5"/>
  <c r="AG206" i="5"/>
  <c r="AM206" i="5"/>
  <c r="AR206" i="5"/>
  <c r="AW206" i="5"/>
  <c r="BC206" i="5"/>
  <c r="H206" i="5"/>
  <c r="M206" i="5"/>
  <c r="X206" i="5"/>
  <c r="AI206" i="5"/>
  <c r="AS206" i="5"/>
  <c r="BD206" i="5"/>
  <c r="D191" i="5"/>
  <c r="H191" i="5"/>
  <c r="L191" i="5"/>
  <c r="P191" i="5"/>
  <c r="T191" i="5"/>
  <c r="X191" i="5"/>
  <c r="AB191" i="5"/>
  <c r="AF191" i="5"/>
  <c r="AJ191" i="5"/>
  <c r="AN191" i="5"/>
  <c r="AR191" i="5"/>
  <c r="AV191" i="5"/>
  <c r="AZ191" i="5"/>
  <c r="BD191" i="5"/>
  <c r="I191" i="5"/>
  <c r="N191" i="5"/>
  <c r="S191" i="5"/>
  <c r="Y191" i="5"/>
  <c r="AD191" i="5"/>
  <c r="AI191" i="5"/>
  <c r="AO191" i="5"/>
  <c r="AT191" i="5"/>
  <c r="AY191" i="5"/>
  <c r="BE191" i="5"/>
  <c r="G191" i="5"/>
  <c r="R191" i="5"/>
  <c r="AC191" i="5"/>
  <c r="AM191" i="5"/>
  <c r="AX191" i="5"/>
  <c r="E191" i="5"/>
  <c r="J191" i="5"/>
  <c r="O191" i="5"/>
  <c r="U191" i="5"/>
  <c r="Z191" i="5"/>
  <c r="AE191" i="5"/>
  <c r="AK191" i="5"/>
  <c r="AP191" i="5"/>
  <c r="AU191" i="5"/>
  <c r="BA191" i="5"/>
  <c r="F191" i="5"/>
  <c r="K191" i="5"/>
  <c r="Q191" i="5"/>
  <c r="V191" i="5"/>
  <c r="AA191" i="5"/>
  <c r="AG191" i="5"/>
  <c r="AL191" i="5"/>
  <c r="AQ191" i="5"/>
  <c r="AW191" i="5"/>
  <c r="BB191" i="5"/>
  <c r="M191" i="5"/>
  <c r="W191" i="5"/>
  <c r="AH191" i="5"/>
  <c r="AS191" i="5"/>
  <c r="BC191" i="5"/>
  <c r="F196" i="5"/>
  <c r="J196" i="5"/>
  <c r="N196" i="5"/>
  <c r="R196" i="5"/>
  <c r="V196" i="5"/>
  <c r="Z196" i="5"/>
  <c r="AD196" i="5"/>
  <c r="AH196" i="5"/>
  <c r="AL196" i="5"/>
  <c r="AP196" i="5"/>
  <c r="AT196" i="5"/>
  <c r="AX196" i="5"/>
  <c r="BB196" i="5"/>
  <c r="E196" i="5"/>
  <c r="K196" i="5"/>
  <c r="P196" i="5"/>
  <c r="U196" i="5"/>
  <c r="AA196" i="5"/>
  <c r="AF196" i="5"/>
  <c r="AK196" i="5"/>
  <c r="AQ196" i="5"/>
  <c r="AV196" i="5"/>
  <c r="BA196" i="5"/>
  <c r="I196" i="5"/>
  <c r="T196" i="5"/>
  <c r="AE196" i="5"/>
  <c r="AO196" i="5"/>
  <c r="AZ196" i="5"/>
  <c r="G196" i="5"/>
  <c r="L196" i="5"/>
  <c r="Q196" i="5"/>
  <c r="W196" i="5"/>
  <c r="AB196" i="5"/>
  <c r="AG196" i="5"/>
  <c r="AM196" i="5"/>
  <c r="AR196" i="5"/>
  <c r="AW196" i="5"/>
  <c r="BC196" i="5"/>
  <c r="H196" i="5"/>
  <c r="M196" i="5"/>
  <c r="S196" i="5"/>
  <c r="X196" i="5"/>
  <c r="AC196" i="5"/>
  <c r="AI196" i="5"/>
  <c r="AN196" i="5"/>
  <c r="AS196" i="5"/>
  <c r="AY196" i="5"/>
  <c r="BD196" i="5"/>
  <c r="D196" i="5"/>
  <c r="O196" i="5"/>
  <c r="Y196" i="5"/>
  <c r="AJ196" i="5"/>
  <c r="AU196" i="5"/>
  <c r="BE196" i="5"/>
  <c r="E218" i="5"/>
  <c r="I218" i="5"/>
  <c r="M218" i="5"/>
  <c r="Q218" i="5"/>
  <c r="U218" i="5"/>
  <c r="Y218" i="5"/>
  <c r="AC218" i="5"/>
  <c r="AG218" i="5"/>
  <c r="AK218" i="5"/>
  <c r="AO218" i="5"/>
  <c r="AS218" i="5"/>
  <c r="AW218" i="5"/>
  <c r="BA218" i="5"/>
  <c r="BE218" i="5"/>
  <c r="H218" i="5"/>
  <c r="P218" i="5"/>
  <c r="X218" i="5"/>
  <c r="AF218" i="5"/>
  <c r="AN218" i="5"/>
  <c r="AV218" i="5"/>
  <c r="BD218" i="5"/>
  <c r="F218" i="5"/>
  <c r="J218" i="5"/>
  <c r="N218" i="5"/>
  <c r="R218" i="5"/>
  <c r="V218" i="5"/>
  <c r="Z218" i="5"/>
  <c r="AD218" i="5"/>
  <c r="AH218" i="5"/>
  <c r="AL218" i="5"/>
  <c r="AP218" i="5"/>
  <c r="AT218" i="5"/>
  <c r="AX218" i="5"/>
  <c r="BB218" i="5"/>
  <c r="G218" i="5"/>
  <c r="K218" i="5"/>
  <c r="O218" i="5"/>
  <c r="S218" i="5"/>
  <c r="W218" i="5"/>
  <c r="AA218" i="5"/>
  <c r="AE218" i="5"/>
  <c r="AI218" i="5"/>
  <c r="AM218" i="5"/>
  <c r="AQ218" i="5"/>
  <c r="AU218" i="5"/>
  <c r="AY218" i="5"/>
  <c r="BC218" i="5"/>
  <c r="D218" i="5"/>
  <c r="L218" i="5"/>
  <c r="T218" i="5"/>
  <c r="AB218" i="5"/>
  <c r="AJ218" i="5"/>
  <c r="AR218" i="5"/>
  <c r="AZ218" i="5"/>
  <c r="E137" i="5"/>
  <c r="I137" i="5"/>
  <c r="M137" i="5"/>
  <c r="Q137" i="5"/>
  <c r="U137" i="5"/>
  <c r="Y137" i="5"/>
  <c r="AC137" i="5"/>
  <c r="AG137" i="5"/>
  <c r="AK137" i="5"/>
  <c r="AO137" i="5"/>
  <c r="AS137" i="5"/>
  <c r="AW137" i="5"/>
  <c r="BA137" i="5"/>
  <c r="BE137" i="5"/>
  <c r="F137" i="5"/>
  <c r="J137" i="5"/>
  <c r="N137" i="5"/>
  <c r="R137" i="5"/>
  <c r="V137" i="5"/>
  <c r="Z137" i="5"/>
  <c r="AD137" i="5"/>
  <c r="AH137" i="5"/>
  <c r="AL137" i="5"/>
  <c r="AP137" i="5"/>
  <c r="AT137" i="5"/>
  <c r="AX137" i="5"/>
  <c r="BB137" i="5"/>
  <c r="G137" i="5"/>
  <c r="O137" i="5"/>
  <c r="W137" i="5"/>
  <c r="AE137" i="5"/>
  <c r="AM137" i="5"/>
  <c r="AU137" i="5"/>
  <c r="BC137" i="5"/>
  <c r="H137" i="5"/>
  <c r="P137" i="5"/>
  <c r="X137" i="5"/>
  <c r="AF137" i="5"/>
  <c r="AN137" i="5"/>
  <c r="AV137" i="5"/>
  <c r="BD137" i="5"/>
  <c r="K137" i="5"/>
  <c r="AA137" i="5"/>
  <c r="AQ137" i="5"/>
  <c r="L137" i="5"/>
  <c r="AB137" i="5"/>
  <c r="AR137" i="5"/>
  <c r="S137" i="5"/>
  <c r="AI137" i="5"/>
  <c r="AY137" i="5"/>
  <c r="D137" i="5"/>
  <c r="T137" i="5"/>
  <c r="AJ137" i="5"/>
  <c r="AZ137" i="5"/>
  <c r="G69" i="5"/>
  <c r="K69" i="5"/>
  <c r="O69" i="5"/>
  <c r="S69" i="5"/>
  <c r="W69" i="5"/>
  <c r="AA69" i="5"/>
  <c r="AE69" i="5"/>
  <c r="AI69" i="5"/>
  <c r="AM69" i="5"/>
  <c r="AQ69" i="5"/>
  <c r="AU69" i="5"/>
  <c r="AY69" i="5"/>
  <c r="BC69" i="5"/>
  <c r="D69" i="5"/>
  <c r="H69" i="5"/>
  <c r="L69" i="5"/>
  <c r="P69" i="5"/>
  <c r="T69" i="5"/>
  <c r="X69" i="5"/>
  <c r="AB69" i="5"/>
  <c r="AF69" i="5"/>
  <c r="AJ69" i="5"/>
  <c r="AN69" i="5"/>
  <c r="AR69" i="5"/>
  <c r="AV69" i="5"/>
  <c r="AZ69" i="5"/>
  <c r="BD69" i="5"/>
  <c r="I69" i="5"/>
  <c r="Q69" i="5"/>
  <c r="Y69" i="5"/>
  <c r="AG69" i="5"/>
  <c r="AO69" i="5"/>
  <c r="AW69" i="5"/>
  <c r="BE69" i="5"/>
  <c r="J69" i="5"/>
  <c r="R69" i="5"/>
  <c r="Z69" i="5"/>
  <c r="AH69" i="5"/>
  <c r="AP69" i="5"/>
  <c r="AX69" i="5"/>
  <c r="E69" i="5"/>
  <c r="U69" i="5"/>
  <c r="AK69" i="5"/>
  <c r="BA69" i="5"/>
  <c r="F69" i="5"/>
  <c r="V69" i="5"/>
  <c r="AL69" i="5"/>
  <c r="BB69" i="5"/>
  <c r="M69" i="5"/>
  <c r="AS69" i="5"/>
  <c r="N69" i="5"/>
  <c r="AT69" i="5"/>
  <c r="AC69" i="5"/>
  <c r="AD69" i="5"/>
  <c r="E139" i="5"/>
  <c r="I139" i="5"/>
  <c r="M139" i="5"/>
  <c r="F139" i="5"/>
  <c r="J139" i="5"/>
  <c r="N139" i="5"/>
  <c r="R139" i="5"/>
  <c r="V139" i="5"/>
  <c r="Z139" i="5"/>
  <c r="AD139" i="5"/>
  <c r="AH139" i="5"/>
  <c r="AL139" i="5"/>
  <c r="AP139" i="5"/>
  <c r="AT139" i="5"/>
  <c r="AX139" i="5"/>
  <c r="BB139" i="5"/>
  <c r="K139" i="5"/>
  <c r="Q139" i="5"/>
  <c r="W139" i="5"/>
  <c r="AB139" i="5"/>
  <c r="AG139" i="5"/>
  <c r="AM139" i="5"/>
  <c r="AR139" i="5"/>
  <c r="AW139" i="5"/>
  <c r="BC139" i="5"/>
  <c r="D139" i="5"/>
  <c r="L139" i="5"/>
  <c r="S139" i="5"/>
  <c r="X139" i="5"/>
  <c r="AC139" i="5"/>
  <c r="AI139" i="5"/>
  <c r="AN139" i="5"/>
  <c r="AS139" i="5"/>
  <c r="AY139" i="5"/>
  <c r="BD139" i="5"/>
  <c r="O139" i="5"/>
  <c r="Y139" i="5"/>
  <c r="AJ139" i="5"/>
  <c r="AU139" i="5"/>
  <c r="BE139" i="5"/>
  <c r="P139" i="5"/>
  <c r="AA139" i="5"/>
  <c r="AK139" i="5"/>
  <c r="AV139" i="5"/>
  <c r="G139" i="5"/>
  <c r="T139" i="5"/>
  <c r="AE139" i="5"/>
  <c r="AO139" i="5"/>
  <c r="AZ139" i="5"/>
  <c r="H139" i="5"/>
  <c r="U139" i="5"/>
  <c r="AF139" i="5"/>
  <c r="AQ139" i="5"/>
  <c r="BA139" i="5"/>
  <c r="D28" i="5"/>
  <c r="H28" i="5"/>
  <c r="L28" i="5"/>
  <c r="P28" i="5"/>
  <c r="T28" i="5"/>
  <c r="X28" i="5"/>
  <c r="AB28" i="5"/>
  <c r="AF28" i="5"/>
  <c r="AJ28" i="5"/>
  <c r="AN28" i="5"/>
  <c r="AR28" i="5"/>
  <c r="AV28" i="5"/>
  <c r="AZ28" i="5"/>
  <c r="BD28" i="5"/>
  <c r="G28" i="5"/>
  <c r="K28" i="5"/>
  <c r="O28" i="5"/>
  <c r="S28" i="5"/>
  <c r="W28" i="5"/>
  <c r="AA28" i="5"/>
  <c r="AE28" i="5"/>
  <c r="AI28" i="5"/>
  <c r="AM28" i="5"/>
  <c r="AQ28" i="5"/>
  <c r="AU28" i="5"/>
  <c r="AY28" i="5"/>
  <c r="BC28" i="5"/>
  <c r="J28" i="5"/>
  <c r="R28" i="5"/>
  <c r="Z28" i="5"/>
  <c r="AH28" i="5"/>
  <c r="AP28" i="5"/>
  <c r="AX28" i="5"/>
  <c r="I28" i="5"/>
  <c r="U28" i="5"/>
  <c r="AD28" i="5"/>
  <c r="AO28" i="5"/>
  <c r="BA28" i="5"/>
  <c r="M28" i="5"/>
  <c r="V28" i="5"/>
  <c r="AG28" i="5"/>
  <c r="AS28" i="5"/>
  <c r="BB28" i="5"/>
  <c r="N28" i="5"/>
  <c r="AK28" i="5"/>
  <c r="BE28" i="5"/>
  <c r="Q28" i="5"/>
  <c r="AL28" i="5"/>
  <c r="Y28" i="5"/>
  <c r="AC28" i="5"/>
  <c r="AT28" i="5"/>
  <c r="AW28" i="5"/>
  <c r="E28" i="5"/>
  <c r="F28" i="5"/>
  <c r="F44" i="5"/>
  <c r="J44" i="5"/>
  <c r="N44" i="5"/>
  <c r="R44" i="5"/>
  <c r="V44" i="5"/>
  <c r="Z44" i="5"/>
  <c r="AD44" i="5"/>
  <c r="AH44" i="5"/>
  <c r="AL44" i="5"/>
  <c r="AP44" i="5"/>
  <c r="AT44" i="5"/>
  <c r="AX44" i="5"/>
  <c r="BB44" i="5"/>
  <c r="G44" i="5"/>
  <c r="K44" i="5"/>
  <c r="O44" i="5"/>
  <c r="S44" i="5"/>
  <c r="W44" i="5"/>
  <c r="AA44" i="5"/>
  <c r="AE44" i="5"/>
  <c r="AI44" i="5"/>
  <c r="AM44" i="5"/>
  <c r="AQ44" i="5"/>
  <c r="AU44" i="5"/>
  <c r="AY44" i="5"/>
  <c r="BC44" i="5"/>
  <c r="H44" i="5"/>
  <c r="P44" i="5"/>
  <c r="X44" i="5"/>
  <c r="AF44" i="5"/>
  <c r="AN44" i="5"/>
  <c r="AV44" i="5"/>
  <c r="BD44" i="5"/>
  <c r="I44" i="5"/>
  <c r="Q44" i="5"/>
  <c r="Y44" i="5"/>
  <c r="AG44" i="5"/>
  <c r="AO44" i="5"/>
  <c r="AW44" i="5"/>
  <c r="BE44" i="5"/>
  <c r="D44" i="5"/>
  <c r="T44" i="5"/>
  <c r="AJ44" i="5"/>
  <c r="AZ44" i="5"/>
  <c r="E44" i="5"/>
  <c r="U44" i="5"/>
  <c r="AK44" i="5"/>
  <c r="BA44" i="5"/>
  <c r="L44" i="5"/>
  <c r="AR44" i="5"/>
  <c r="M44" i="5"/>
  <c r="AS44" i="5"/>
  <c r="AB44" i="5"/>
  <c r="AC44" i="5"/>
  <c r="F60" i="5"/>
  <c r="J60" i="5"/>
  <c r="N60" i="5"/>
  <c r="R60" i="5"/>
  <c r="V60" i="5"/>
  <c r="Z60" i="5"/>
  <c r="AD60" i="5"/>
  <c r="AH60" i="5"/>
  <c r="AL60" i="5"/>
  <c r="AP60" i="5"/>
  <c r="AT60" i="5"/>
  <c r="AX60" i="5"/>
  <c r="BB60" i="5"/>
  <c r="G60" i="5"/>
  <c r="K60" i="5"/>
  <c r="O60" i="5"/>
  <c r="S60" i="5"/>
  <c r="W60" i="5"/>
  <c r="AA60" i="5"/>
  <c r="AE60" i="5"/>
  <c r="AI60" i="5"/>
  <c r="AM60" i="5"/>
  <c r="AQ60" i="5"/>
  <c r="AU60" i="5"/>
  <c r="AY60" i="5"/>
  <c r="BC60" i="5"/>
  <c r="H60" i="5"/>
  <c r="P60" i="5"/>
  <c r="X60" i="5"/>
  <c r="AF60" i="5"/>
  <c r="AN60" i="5"/>
  <c r="AV60" i="5"/>
  <c r="BD60" i="5"/>
  <c r="I60" i="5"/>
  <c r="Q60" i="5"/>
  <c r="Y60" i="5"/>
  <c r="AG60" i="5"/>
  <c r="AO60" i="5"/>
  <c r="AW60" i="5"/>
  <c r="BE60" i="5"/>
  <c r="D60" i="5"/>
  <c r="T60" i="5"/>
  <c r="AJ60" i="5"/>
  <c r="AZ60" i="5"/>
  <c r="E60" i="5"/>
  <c r="U60" i="5"/>
  <c r="AK60" i="5"/>
  <c r="BA60" i="5"/>
  <c r="L60" i="5"/>
  <c r="AR60" i="5"/>
  <c r="M60" i="5"/>
  <c r="AS60" i="5"/>
  <c r="AB60" i="5"/>
  <c r="AC60" i="5"/>
  <c r="F76" i="5"/>
  <c r="J76" i="5"/>
  <c r="N76" i="5"/>
  <c r="R76" i="5"/>
  <c r="V76" i="5"/>
  <c r="Z76" i="5"/>
  <c r="AD76" i="5"/>
  <c r="AH76" i="5"/>
  <c r="AL76" i="5"/>
  <c r="AP76" i="5"/>
  <c r="AT76" i="5"/>
  <c r="AX76" i="5"/>
  <c r="BB76" i="5"/>
  <c r="G76" i="5"/>
  <c r="L76" i="5"/>
  <c r="Q76" i="5"/>
  <c r="W76" i="5"/>
  <c r="AB76" i="5"/>
  <c r="AG76" i="5"/>
  <c r="AM76" i="5"/>
  <c r="AR76" i="5"/>
  <c r="AW76" i="5"/>
  <c r="BC76" i="5"/>
  <c r="H76" i="5"/>
  <c r="M76" i="5"/>
  <c r="S76" i="5"/>
  <c r="X76" i="5"/>
  <c r="AC76" i="5"/>
  <c r="AI76" i="5"/>
  <c r="AN76" i="5"/>
  <c r="AS76" i="5"/>
  <c r="AY76" i="5"/>
  <c r="BD76" i="5"/>
  <c r="D76" i="5"/>
  <c r="O76" i="5"/>
  <c r="Y76" i="5"/>
  <c r="AJ76" i="5"/>
  <c r="AU76" i="5"/>
  <c r="BE76" i="5"/>
  <c r="E76" i="5"/>
  <c r="P76" i="5"/>
  <c r="AA76" i="5"/>
  <c r="AK76" i="5"/>
  <c r="AV76" i="5"/>
  <c r="I76" i="5"/>
  <c r="AE76" i="5"/>
  <c r="AZ76" i="5"/>
  <c r="K76" i="5"/>
  <c r="AF76" i="5"/>
  <c r="BA76" i="5"/>
  <c r="T76" i="5"/>
  <c r="U76" i="5"/>
  <c r="AO76" i="5"/>
  <c r="AQ76" i="5"/>
  <c r="G92" i="5"/>
  <c r="K92" i="5"/>
  <c r="O92" i="5"/>
  <c r="S92" i="5"/>
  <c r="W92" i="5"/>
  <c r="AA92" i="5"/>
  <c r="AE92" i="5"/>
  <c r="AI92" i="5"/>
  <c r="AM92" i="5"/>
  <c r="AQ92" i="5"/>
  <c r="AU92" i="5"/>
  <c r="AY92" i="5"/>
  <c r="BC92" i="5"/>
  <c r="D92" i="5"/>
  <c r="H92" i="5"/>
  <c r="L92" i="5"/>
  <c r="P92" i="5"/>
  <c r="T92" i="5"/>
  <c r="X92" i="5"/>
  <c r="AB92" i="5"/>
  <c r="AF92" i="5"/>
  <c r="AJ92" i="5"/>
  <c r="AN92" i="5"/>
  <c r="AR92" i="5"/>
  <c r="AV92" i="5"/>
  <c r="AZ92" i="5"/>
  <c r="BD92" i="5"/>
  <c r="I92" i="5"/>
  <c r="Q92" i="5"/>
  <c r="Y92" i="5"/>
  <c r="AG92" i="5"/>
  <c r="AO92" i="5"/>
  <c r="AW92" i="5"/>
  <c r="BE92" i="5"/>
  <c r="J92" i="5"/>
  <c r="R92" i="5"/>
  <c r="Z92" i="5"/>
  <c r="AH92" i="5"/>
  <c r="AP92" i="5"/>
  <c r="AX92" i="5"/>
  <c r="E92" i="5"/>
  <c r="U92" i="5"/>
  <c r="AK92" i="5"/>
  <c r="BA92" i="5"/>
  <c r="F92" i="5"/>
  <c r="V92" i="5"/>
  <c r="AL92" i="5"/>
  <c r="BB92" i="5"/>
  <c r="M92" i="5"/>
  <c r="AS92" i="5"/>
  <c r="N92" i="5"/>
  <c r="AT92" i="5"/>
  <c r="AC92" i="5"/>
  <c r="AD92" i="5"/>
  <c r="G108" i="5"/>
  <c r="K108" i="5"/>
  <c r="O108" i="5"/>
  <c r="S108" i="5"/>
  <c r="W108" i="5"/>
  <c r="AA108" i="5"/>
  <c r="AE108" i="5"/>
  <c r="AI108" i="5"/>
  <c r="AM108" i="5"/>
  <c r="AQ108" i="5"/>
  <c r="AU108" i="5"/>
  <c r="AY108" i="5"/>
  <c r="BC108" i="5"/>
  <c r="D108" i="5"/>
  <c r="H108" i="5"/>
  <c r="L108" i="5"/>
  <c r="P108" i="5"/>
  <c r="T108" i="5"/>
  <c r="X108" i="5"/>
  <c r="AB108" i="5"/>
  <c r="AF108" i="5"/>
  <c r="AJ108" i="5"/>
  <c r="AN108" i="5"/>
  <c r="AR108" i="5"/>
  <c r="AV108" i="5"/>
  <c r="AZ108" i="5"/>
  <c r="BD108" i="5"/>
  <c r="I108" i="5"/>
  <c r="Q108" i="5"/>
  <c r="Y108" i="5"/>
  <c r="AG108" i="5"/>
  <c r="AO108" i="5"/>
  <c r="AW108" i="5"/>
  <c r="BE108" i="5"/>
  <c r="J108" i="5"/>
  <c r="R108" i="5"/>
  <c r="Z108" i="5"/>
  <c r="AH108" i="5"/>
  <c r="AP108" i="5"/>
  <c r="AX108" i="5"/>
  <c r="E108" i="5"/>
  <c r="U108" i="5"/>
  <c r="AK108" i="5"/>
  <c r="BA108" i="5"/>
  <c r="F108" i="5"/>
  <c r="V108" i="5"/>
  <c r="AL108" i="5"/>
  <c r="BB108" i="5"/>
  <c r="M108" i="5"/>
  <c r="AS108" i="5"/>
  <c r="N108" i="5"/>
  <c r="AT108" i="5"/>
  <c r="AC108" i="5"/>
  <c r="AD108" i="5"/>
  <c r="G124" i="5"/>
  <c r="K124" i="5"/>
  <c r="O124" i="5"/>
  <c r="S124" i="5"/>
  <c r="W124" i="5"/>
  <c r="AA124" i="5"/>
  <c r="AE124" i="5"/>
  <c r="AI124" i="5"/>
  <c r="AM124" i="5"/>
  <c r="AQ124" i="5"/>
  <c r="AU124" i="5"/>
  <c r="AY124" i="5"/>
  <c r="BC124" i="5"/>
  <c r="D124" i="5"/>
  <c r="H124" i="5"/>
  <c r="L124" i="5"/>
  <c r="P124" i="5"/>
  <c r="T124" i="5"/>
  <c r="X124" i="5"/>
  <c r="AB124" i="5"/>
  <c r="AF124" i="5"/>
  <c r="AJ124" i="5"/>
  <c r="AN124" i="5"/>
  <c r="AR124" i="5"/>
  <c r="AV124" i="5"/>
  <c r="AZ124" i="5"/>
  <c r="BD124" i="5"/>
  <c r="E124" i="5"/>
  <c r="M124" i="5"/>
  <c r="U124" i="5"/>
  <c r="AC124" i="5"/>
  <c r="AK124" i="5"/>
  <c r="AS124" i="5"/>
  <c r="BA124" i="5"/>
  <c r="F124" i="5"/>
  <c r="N124" i="5"/>
  <c r="V124" i="5"/>
  <c r="AD124" i="5"/>
  <c r="AL124" i="5"/>
  <c r="AT124" i="5"/>
  <c r="BB124" i="5"/>
  <c r="I124" i="5"/>
  <c r="Y124" i="5"/>
  <c r="AO124" i="5"/>
  <c r="BE124" i="5"/>
  <c r="J124" i="5"/>
  <c r="Z124" i="5"/>
  <c r="AP124" i="5"/>
  <c r="Q124" i="5"/>
  <c r="AG124" i="5"/>
  <c r="AW124" i="5"/>
  <c r="R124" i="5"/>
  <c r="AH124" i="5"/>
  <c r="AX124" i="5"/>
  <c r="D140" i="5"/>
  <c r="H140" i="5"/>
  <c r="L140" i="5"/>
  <c r="P140" i="5"/>
  <c r="T140" i="5"/>
  <c r="X140" i="5"/>
  <c r="AB140" i="5"/>
  <c r="AF140" i="5"/>
  <c r="AJ140" i="5"/>
  <c r="AN140" i="5"/>
  <c r="AR140" i="5"/>
  <c r="AV140" i="5"/>
  <c r="AZ140" i="5"/>
  <c r="BD140" i="5"/>
  <c r="F140" i="5"/>
  <c r="K140" i="5"/>
  <c r="Q140" i="5"/>
  <c r="V140" i="5"/>
  <c r="AA140" i="5"/>
  <c r="AG140" i="5"/>
  <c r="AL140" i="5"/>
  <c r="AQ140" i="5"/>
  <c r="AW140" i="5"/>
  <c r="BB140" i="5"/>
  <c r="G140" i="5"/>
  <c r="M140" i="5"/>
  <c r="R140" i="5"/>
  <c r="W140" i="5"/>
  <c r="AC140" i="5"/>
  <c r="AH140" i="5"/>
  <c r="AM140" i="5"/>
  <c r="AS140" i="5"/>
  <c r="AX140" i="5"/>
  <c r="BC140" i="5"/>
  <c r="N140" i="5"/>
  <c r="Y140" i="5"/>
  <c r="AI140" i="5"/>
  <c r="AT140" i="5"/>
  <c r="BE140" i="5"/>
  <c r="E140" i="5"/>
  <c r="O140" i="5"/>
  <c r="Z140" i="5"/>
  <c r="AK140" i="5"/>
  <c r="AU140" i="5"/>
  <c r="I140" i="5"/>
  <c r="S140" i="5"/>
  <c r="AD140" i="5"/>
  <c r="AO140" i="5"/>
  <c r="AY140" i="5"/>
  <c r="J140" i="5"/>
  <c r="U140" i="5"/>
  <c r="AE140" i="5"/>
  <c r="AP140" i="5"/>
  <c r="BA140" i="5"/>
  <c r="E156" i="5"/>
  <c r="I156" i="5"/>
  <c r="M156" i="5"/>
  <c r="Q156" i="5"/>
  <c r="U156" i="5"/>
  <c r="Y156" i="5"/>
  <c r="AC156" i="5"/>
  <c r="AG156" i="5"/>
  <c r="AK156" i="5"/>
  <c r="AO156" i="5"/>
  <c r="AS156" i="5"/>
  <c r="AW156" i="5"/>
  <c r="BA156" i="5"/>
  <c r="BE156" i="5"/>
  <c r="F156" i="5"/>
  <c r="J156" i="5"/>
  <c r="N156" i="5"/>
  <c r="R156" i="5"/>
  <c r="V156" i="5"/>
  <c r="Z156" i="5"/>
  <c r="AD156" i="5"/>
  <c r="AH156" i="5"/>
  <c r="AL156" i="5"/>
  <c r="AP156" i="5"/>
  <c r="AT156" i="5"/>
  <c r="AX156" i="5"/>
  <c r="BB156" i="5"/>
  <c r="K156" i="5"/>
  <c r="S156" i="5"/>
  <c r="AA156" i="5"/>
  <c r="AI156" i="5"/>
  <c r="AQ156" i="5"/>
  <c r="AY156" i="5"/>
  <c r="P156" i="5"/>
  <c r="AF156" i="5"/>
  <c r="AV156" i="5"/>
  <c r="D156" i="5"/>
  <c r="L156" i="5"/>
  <c r="T156" i="5"/>
  <c r="AB156" i="5"/>
  <c r="AJ156" i="5"/>
  <c r="AR156" i="5"/>
  <c r="AZ156" i="5"/>
  <c r="G156" i="5"/>
  <c r="O156" i="5"/>
  <c r="W156" i="5"/>
  <c r="AE156" i="5"/>
  <c r="AM156" i="5"/>
  <c r="AU156" i="5"/>
  <c r="BC156" i="5"/>
  <c r="H156" i="5"/>
  <c r="X156" i="5"/>
  <c r="AN156" i="5"/>
  <c r="BD156" i="5"/>
  <c r="D30" i="5"/>
  <c r="H30" i="5"/>
  <c r="L30" i="5"/>
  <c r="P30" i="5"/>
  <c r="T30" i="5"/>
  <c r="X30" i="5"/>
  <c r="AB30" i="5"/>
  <c r="AF30" i="5"/>
  <c r="AJ30" i="5"/>
  <c r="AN30" i="5"/>
  <c r="AR30" i="5"/>
  <c r="AV30" i="5"/>
  <c r="AZ30" i="5"/>
  <c r="BD30" i="5"/>
  <c r="G30" i="5"/>
  <c r="K30" i="5"/>
  <c r="O30" i="5"/>
  <c r="S30" i="5"/>
  <c r="W30" i="5"/>
  <c r="AA30" i="5"/>
  <c r="AE30" i="5"/>
  <c r="AI30" i="5"/>
  <c r="AM30" i="5"/>
  <c r="AQ30" i="5"/>
  <c r="AU30" i="5"/>
  <c r="AY30" i="5"/>
  <c r="BC30" i="5"/>
  <c r="F30" i="5"/>
  <c r="N30" i="5"/>
  <c r="V30" i="5"/>
  <c r="AD30" i="5"/>
  <c r="AL30" i="5"/>
  <c r="AT30" i="5"/>
  <c r="BB30" i="5"/>
  <c r="I30" i="5"/>
  <c r="R30" i="5"/>
  <c r="AC30" i="5"/>
  <c r="AO30" i="5"/>
  <c r="AX30" i="5"/>
  <c r="J30" i="5"/>
  <c r="U30" i="5"/>
  <c r="AG30" i="5"/>
  <c r="AP30" i="5"/>
  <c r="BA30" i="5"/>
  <c r="M30" i="5"/>
  <c r="AH30" i="5"/>
  <c r="BE30" i="5"/>
  <c r="Q30" i="5"/>
  <c r="AK30" i="5"/>
  <c r="AS30" i="5"/>
  <c r="E30" i="5"/>
  <c r="AW30" i="5"/>
  <c r="Y30" i="5"/>
  <c r="Z30" i="5"/>
  <c r="E62" i="5"/>
  <c r="I62" i="5"/>
  <c r="M62" i="5"/>
  <c r="Q62" i="5"/>
  <c r="U62" i="5"/>
  <c r="Y62" i="5"/>
  <c r="AC62" i="5"/>
  <c r="AG62" i="5"/>
  <c r="AK62" i="5"/>
  <c r="AO62" i="5"/>
  <c r="AS62" i="5"/>
  <c r="AW62" i="5"/>
  <c r="BA62" i="5"/>
  <c r="BE62" i="5"/>
  <c r="F62" i="5"/>
  <c r="J62" i="5"/>
  <c r="N62" i="5"/>
  <c r="R62" i="5"/>
  <c r="V62" i="5"/>
  <c r="Z62" i="5"/>
  <c r="AD62" i="5"/>
  <c r="AH62" i="5"/>
  <c r="AL62" i="5"/>
  <c r="AP62" i="5"/>
  <c r="AT62" i="5"/>
  <c r="AX62" i="5"/>
  <c r="BB62" i="5"/>
  <c r="K62" i="5"/>
  <c r="S62" i="5"/>
  <c r="AA62" i="5"/>
  <c r="AI62" i="5"/>
  <c r="AQ62" i="5"/>
  <c r="AY62" i="5"/>
  <c r="D62" i="5"/>
  <c r="L62" i="5"/>
  <c r="T62" i="5"/>
  <c r="AB62" i="5"/>
  <c r="AJ62" i="5"/>
  <c r="AR62" i="5"/>
  <c r="AZ62" i="5"/>
  <c r="O62" i="5"/>
  <c r="AE62" i="5"/>
  <c r="AU62" i="5"/>
  <c r="P62" i="5"/>
  <c r="AF62" i="5"/>
  <c r="AV62" i="5"/>
  <c r="G62" i="5"/>
  <c r="AM62" i="5"/>
  <c r="H62" i="5"/>
  <c r="AN62" i="5"/>
  <c r="BC62" i="5"/>
  <c r="BD62" i="5"/>
  <c r="W62" i="5"/>
  <c r="X62" i="5"/>
  <c r="G94" i="5"/>
  <c r="K94" i="5"/>
  <c r="O94" i="5"/>
  <c r="S94" i="5"/>
  <c r="W94" i="5"/>
  <c r="AA94" i="5"/>
  <c r="AE94" i="5"/>
  <c r="AI94" i="5"/>
  <c r="AM94" i="5"/>
  <c r="AQ94" i="5"/>
  <c r="AU94" i="5"/>
  <c r="AY94" i="5"/>
  <c r="BC94" i="5"/>
  <c r="D94" i="5"/>
  <c r="H94" i="5"/>
  <c r="L94" i="5"/>
  <c r="P94" i="5"/>
  <c r="T94" i="5"/>
  <c r="X94" i="5"/>
  <c r="AB94" i="5"/>
  <c r="AF94" i="5"/>
  <c r="AJ94" i="5"/>
  <c r="AN94" i="5"/>
  <c r="AR94" i="5"/>
  <c r="AV94" i="5"/>
  <c r="AZ94" i="5"/>
  <c r="BD94" i="5"/>
  <c r="E94" i="5"/>
  <c r="M94" i="5"/>
  <c r="U94" i="5"/>
  <c r="AC94" i="5"/>
  <c r="AK94" i="5"/>
  <c r="AS94" i="5"/>
  <c r="BA94" i="5"/>
  <c r="F94" i="5"/>
  <c r="N94" i="5"/>
  <c r="V94" i="5"/>
  <c r="AD94" i="5"/>
  <c r="AL94" i="5"/>
  <c r="AT94" i="5"/>
  <c r="BB94" i="5"/>
  <c r="I94" i="5"/>
  <c r="Y94" i="5"/>
  <c r="AO94" i="5"/>
  <c r="BE94" i="5"/>
  <c r="J94" i="5"/>
  <c r="Z94" i="5"/>
  <c r="AP94" i="5"/>
  <c r="AG94" i="5"/>
  <c r="AH94" i="5"/>
  <c r="Q94" i="5"/>
  <c r="AW94" i="5"/>
  <c r="R94" i="5"/>
  <c r="AX94" i="5"/>
  <c r="G126" i="5"/>
  <c r="K126" i="5"/>
  <c r="O126" i="5"/>
  <c r="S126" i="5"/>
  <c r="W126" i="5"/>
  <c r="AA126" i="5"/>
  <c r="AE126" i="5"/>
  <c r="AI126" i="5"/>
  <c r="AM126" i="5"/>
  <c r="AQ126" i="5"/>
  <c r="AU126" i="5"/>
  <c r="AY126" i="5"/>
  <c r="BC126" i="5"/>
  <c r="D126" i="5"/>
  <c r="H126" i="5"/>
  <c r="L126" i="5"/>
  <c r="P126" i="5"/>
  <c r="T126" i="5"/>
  <c r="X126" i="5"/>
  <c r="AB126" i="5"/>
  <c r="AF126" i="5"/>
  <c r="AJ126" i="5"/>
  <c r="AN126" i="5"/>
  <c r="AR126" i="5"/>
  <c r="AV126" i="5"/>
  <c r="AZ126" i="5"/>
  <c r="BD126" i="5"/>
  <c r="I126" i="5"/>
  <c r="Q126" i="5"/>
  <c r="Y126" i="5"/>
  <c r="AG126" i="5"/>
  <c r="AO126" i="5"/>
  <c r="AW126" i="5"/>
  <c r="BE126" i="5"/>
  <c r="J126" i="5"/>
  <c r="R126" i="5"/>
  <c r="Z126" i="5"/>
  <c r="AH126" i="5"/>
  <c r="AP126" i="5"/>
  <c r="AX126" i="5"/>
  <c r="M126" i="5"/>
  <c r="AC126" i="5"/>
  <c r="AS126" i="5"/>
  <c r="N126" i="5"/>
  <c r="AD126" i="5"/>
  <c r="AT126" i="5"/>
  <c r="E126" i="5"/>
  <c r="U126" i="5"/>
  <c r="AK126" i="5"/>
  <c r="BA126" i="5"/>
  <c r="F126" i="5"/>
  <c r="V126" i="5"/>
  <c r="AL126" i="5"/>
  <c r="BB126" i="5"/>
  <c r="G161" i="5"/>
  <c r="K161" i="5"/>
  <c r="O161" i="5"/>
  <c r="S161" i="5"/>
  <c r="W161" i="5"/>
  <c r="AA161" i="5"/>
  <c r="AE161" i="5"/>
  <c r="AI161" i="5"/>
  <c r="AM161" i="5"/>
  <c r="AQ161" i="5"/>
  <c r="AU161" i="5"/>
  <c r="AY161" i="5"/>
  <c r="BC161" i="5"/>
  <c r="D161" i="5"/>
  <c r="H161" i="5"/>
  <c r="L161" i="5"/>
  <c r="P161" i="5"/>
  <c r="T161" i="5"/>
  <c r="X161" i="5"/>
  <c r="AB161" i="5"/>
  <c r="AF161" i="5"/>
  <c r="AJ161" i="5"/>
  <c r="AN161" i="5"/>
  <c r="AR161" i="5"/>
  <c r="AV161" i="5"/>
  <c r="AZ161" i="5"/>
  <c r="BD161" i="5"/>
  <c r="E161" i="5"/>
  <c r="M161" i="5"/>
  <c r="U161" i="5"/>
  <c r="AC161" i="5"/>
  <c r="AK161" i="5"/>
  <c r="AS161" i="5"/>
  <c r="BA161" i="5"/>
  <c r="R161" i="5"/>
  <c r="AH161" i="5"/>
  <c r="AX161" i="5"/>
  <c r="F161" i="5"/>
  <c r="N161" i="5"/>
  <c r="V161" i="5"/>
  <c r="AD161" i="5"/>
  <c r="AL161" i="5"/>
  <c r="AT161" i="5"/>
  <c r="BB161" i="5"/>
  <c r="I161" i="5"/>
  <c r="Q161" i="5"/>
  <c r="Y161" i="5"/>
  <c r="AG161" i="5"/>
  <c r="AO161" i="5"/>
  <c r="AW161" i="5"/>
  <c r="BE161" i="5"/>
  <c r="J161" i="5"/>
  <c r="Z161" i="5"/>
  <c r="AP161" i="5"/>
  <c r="G67" i="5"/>
  <c r="K67" i="5"/>
  <c r="O67" i="5"/>
  <c r="S67" i="5"/>
  <c r="W67" i="5"/>
  <c r="AA67" i="5"/>
  <c r="AE67" i="5"/>
  <c r="AI67" i="5"/>
  <c r="AM67" i="5"/>
  <c r="AQ67" i="5"/>
  <c r="AU67" i="5"/>
  <c r="AY67" i="5"/>
  <c r="BC67" i="5"/>
  <c r="D67" i="5"/>
  <c r="H67" i="5"/>
  <c r="L67" i="5"/>
  <c r="P67" i="5"/>
  <c r="T67" i="5"/>
  <c r="X67" i="5"/>
  <c r="AB67" i="5"/>
  <c r="AF67" i="5"/>
  <c r="AJ67" i="5"/>
  <c r="AN67" i="5"/>
  <c r="AR67" i="5"/>
  <c r="AV67" i="5"/>
  <c r="AZ67" i="5"/>
  <c r="BD67" i="5"/>
  <c r="E67" i="5"/>
  <c r="M67" i="5"/>
  <c r="U67" i="5"/>
  <c r="AC67" i="5"/>
  <c r="AK67" i="5"/>
  <c r="AS67" i="5"/>
  <c r="BA67" i="5"/>
  <c r="F67" i="5"/>
  <c r="N67" i="5"/>
  <c r="V67" i="5"/>
  <c r="AD67" i="5"/>
  <c r="AL67" i="5"/>
  <c r="AT67" i="5"/>
  <c r="BB67" i="5"/>
  <c r="Q67" i="5"/>
  <c r="AG67" i="5"/>
  <c r="AW67" i="5"/>
  <c r="R67" i="5"/>
  <c r="AH67" i="5"/>
  <c r="AX67" i="5"/>
  <c r="Y67" i="5"/>
  <c r="BE67" i="5"/>
  <c r="Z67" i="5"/>
  <c r="AO67" i="5"/>
  <c r="AP67" i="5"/>
  <c r="I67" i="5"/>
  <c r="J67" i="5"/>
  <c r="D209" i="5"/>
  <c r="H209" i="5"/>
  <c r="L209" i="5"/>
  <c r="P209" i="5"/>
  <c r="T209" i="5"/>
  <c r="X209" i="5"/>
  <c r="AB209" i="5"/>
  <c r="AF209" i="5"/>
  <c r="AJ209" i="5"/>
  <c r="AN209" i="5"/>
  <c r="AR209" i="5"/>
  <c r="AV209" i="5"/>
  <c r="AZ209" i="5"/>
  <c r="BD209" i="5"/>
  <c r="G209" i="5"/>
  <c r="M209" i="5"/>
  <c r="R209" i="5"/>
  <c r="W209" i="5"/>
  <c r="AC209" i="5"/>
  <c r="AH209" i="5"/>
  <c r="AM209" i="5"/>
  <c r="AS209" i="5"/>
  <c r="AX209" i="5"/>
  <c r="BC209" i="5"/>
  <c r="K209" i="5"/>
  <c r="V209" i="5"/>
  <c r="AG209" i="5"/>
  <c r="AQ209" i="5"/>
  <c r="BB209" i="5"/>
  <c r="I209" i="5"/>
  <c r="N209" i="5"/>
  <c r="S209" i="5"/>
  <c r="Y209" i="5"/>
  <c r="AD209" i="5"/>
  <c r="AI209" i="5"/>
  <c r="AO209" i="5"/>
  <c r="AT209" i="5"/>
  <c r="AY209" i="5"/>
  <c r="BE209" i="5"/>
  <c r="E209" i="5"/>
  <c r="J209" i="5"/>
  <c r="O209" i="5"/>
  <c r="U209" i="5"/>
  <c r="Z209" i="5"/>
  <c r="AE209" i="5"/>
  <c r="AK209" i="5"/>
  <c r="AP209" i="5"/>
  <c r="AU209" i="5"/>
  <c r="BA209" i="5"/>
  <c r="F209" i="5"/>
  <c r="Q209" i="5"/>
  <c r="AA209" i="5"/>
  <c r="AL209" i="5"/>
  <c r="AW209" i="5"/>
  <c r="D57" i="5"/>
  <c r="H57" i="5"/>
  <c r="L57" i="5"/>
  <c r="P57" i="5"/>
  <c r="T57" i="5"/>
  <c r="X57" i="5"/>
  <c r="AB57" i="5"/>
  <c r="AF57" i="5"/>
  <c r="AJ57" i="5"/>
  <c r="AN57" i="5"/>
  <c r="AR57" i="5"/>
  <c r="AV57" i="5"/>
  <c r="AZ57" i="5"/>
  <c r="BD57" i="5"/>
  <c r="E57" i="5"/>
  <c r="I57" i="5"/>
  <c r="M57" i="5"/>
  <c r="Q57" i="5"/>
  <c r="U57" i="5"/>
  <c r="Y57" i="5"/>
  <c r="AC57" i="5"/>
  <c r="AG57" i="5"/>
  <c r="AK57" i="5"/>
  <c r="AO57" i="5"/>
  <c r="AS57" i="5"/>
  <c r="AW57" i="5"/>
  <c r="BA57" i="5"/>
  <c r="BE57" i="5"/>
  <c r="J57" i="5"/>
  <c r="R57" i="5"/>
  <c r="Z57" i="5"/>
  <c r="AH57" i="5"/>
  <c r="AP57" i="5"/>
  <c r="AX57" i="5"/>
  <c r="K57" i="5"/>
  <c r="S57" i="5"/>
  <c r="AA57" i="5"/>
  <c r="AI57" i="5"/>
  <c r="AQ57" i="5"/>
  <c r="AY57" i="5"/>
  <c r="F57" i="5"/>
  <c r="V57" i="5"/>
  <c r="AL57" i="5"/>
  <c r="BB57" i="5"/>
  <c r="G57" i="5"/>
  <c r="W57" i="5"/>
  <c r="AM57" i="5"/>
  <c r="BC57" i="5"/>
  <c r="N57" i="5"/>
  <c r="AT57" i="5"/>
  <c r="O57" i="5"/>
  <c r="AU57" i="5"/>
  <c r="AD57" i="5"/>
  <c r="AE57" i="5"/>
  <c r="E127" i="5"/>
  <c r="I127" i="5"/>
  <c r="M127" i="5"/>
  <c r="Q127" i="5"/>
  <c r="U127" i="5"/>
  <c r="Y127" i="5"/>
  <c r="AC127" i="5"/>
  <c r="AG127" i="5"/>
  <c r="AK127" i="5"/>
  <c r="AO127" i="5"/>
  <c r="AS127" i="5"/>
  <c r="AW127" i="5"/>
  <c r="BA127" i="5"/>
  <c r="BE127" i="5"/>
  <c r="F127" i="5"/>
  <c r="J127" i="5"/>
  <c r="N127" i="5"/>
  <c r="R127" i="5"/>
  <c r="V127" i="5"/>
  <c r="Z127" i="5"/>
  <c r="AD127" i="5"/>
  <c r="AH127" i="5"/>
  <c r="AL127" i="5"/>
  <c r="AP127" i="5"/>
  <c r="AT127" i="5"/>
  <c r="AX127" i="5"/>
  <c r="BB127" i="5"/>
  <c r="K127" i="5"/>
  <c r="S127" i="5"/>
  <c r="AA127" i="5"/>
  <c r="AI127" i="5"/>
  <c r="AQ127" i="5"/>
  <c r="AY127" i="5"/>
  <c r="D127" i="5"/>
  <c r="L127" i="5"/>
  <c r="T127" i="5"/>
  <c r="AB127" i="5"/>
  <c r="AJ127" i="5"/>
  <c r="AR127" i="5"/>
  <c r="AZ127" i="5"/>
  <c r="G127" i="5"/>
  <c r="W127" i="5"/>
  <c r="AM127" i="5"/>
  <c r="BC127" i="5"/>
  <c r="H127" i="5"/>
  <c r="X127" i="5"/>
  <c r="AN127" i="5"/>
  <c r="BD127" i="5"/>
  <c r="O127" i="5"/>
  <c r="AE127" i="5"/>
  <c r="AU127" i="5"/>
  <c r="P127" i="5"/>
  <c r="AF127" i="5"/>
  <c r="AV127" i="5"/>
  <c r="R228" i="5"/>
  <c r="D228" i="5"/>
  <c r="AN228" i="5"/>
  <c r="AI228" i="5"/>
  <c r="U228" i="5"/>
  <c r="A176" i="5"/>
  <c r="E95" i="5"/>
  <c r="I95" i="5"/>
  <c r="M95" i="5"/>
  <c r="Q95" i="5"/>
  <c r="U95" i="5"/>
  <c r="Y95" i="5"/>
  <c r="AC95" i="5"/>
  <c r="AG95" i="5"/>
  <c r="AK95" i="5"/>
  <c r="AO95" i="5"/>
  <c r="AS95" i="5"/>
  <c r="AW95" i="5"/>
  <c r="BA95" i="5"/>
  <c r="BE95" i="5"/>
  <c r="F95" i="5"/>
  <c r="J95" i="5"/>
  <c r="N95" i="5"/>
  <c r="R95" i="5"/>
  <c r="V95" i="5"/>
  <c r="Z95" i="5"/>
  <c r="AD95" i="5"/>
  <c r="AH95" i="5"/>
  <c r="AL95" i="5"/>
  <c r="AP95" i="5"/>
  <c r="AT95" i="5"/>
  <c r="AX95" i="5"/>
  <c r="BB95" i="5"/>
  <c r="G95" i="5"/>
  <c r="O95" i="5"/>
  <c r="W95" i="5"/>
  <c r="AE95" i="5"/>
  <c r="AM95" i="5"/>
  <c r="AU95" i="5"/>
  <c r="BC95" i="5"/>
  <c r="H95" i="5"/>
  <c r="P95" i="5"/>
  <c r="X95" i="5"/>
  <c r="AF95" i="5"/>
  <c r="AN95" i="5"/>
  <c r="AV95" i="5"/>
  <c r="BD95" i="5"/>
  <c r="S95" i="5"/>
  <c r="AI95" i="5"/>
  <c r="AY95" i="5"/>
  <c r="D95" i="5"/>
  <c r="T95" i="5"/>
  <c r="AJ95" i="5"/>
  <c r="AZ95" i="5"/>
  <c r="K95" i="5"/>
  <c r="AQ95" i="5"/>
  <c r="L95" i="5"/>
  <c r="AR95" i="5"/>
  <c r="AA95" i="5"/>
  <c r="AB95" i="5"/>
  <c r="D185" i="5"/>
  <c r="H185" i="5"/>
  <c r="L185" i="5"/>
  <c r="P185" i="5"/>
  <c r="T185" i="5"/>
  <c r="X185" i="5"/>
  <c r="AB185" i="5"/>
  <c r="AF185" i="5"/>
  <c r="AJ185" i="5"/>
  <c r="AN185" i="5"/>
  <c r="AR185" i="5"/>
  <c r="AV185" i="5"/>
  <c r="AZ185" i="5"/>
  <c r="BD185" i="5"/>
  <c r="G185" i="5"/>
  <c r="M185" i="5"/>
  <c r="R185" i="5"/>
  <c r="W185" i="5"/>
  <c r="AC185" i="5"/>
  <c r="AH185" i="5"/>
  <c r="AM185" i="5"/>
  <c r="AS185" i="5"/>
  <c r="AX185" i="5"/>
  <c r="BC185" i="5"/>
  <c r="F185" i="5"/>
  <c r="Q185" i="5"/>
  <c r="V185" i="5"/>
  <c r="AG185" i="5"/>
  <c r="AQ185" i="5"/>
  <c r="BB185" i="5"/>
  <c r="I185" i="5"/>
  <c r="N185" i="5"/>
  <c r="S185" i="5"/>
  <c r="Y185" i="5"/>
  <c r="AD185" i="5"/>
  <c r="AI185" i="5"/>
  <c r="AO185" i="5"/>
  <c r="AT185" i="5"/>
  <c r="AY185" i="5"/>
  <c r="BE185" i="5"/>
  <c r="E185" i="5"/>
  <c r="J185" i="5"/>
  <c r="O185" i="5"/>
  <c r="U185" i="5"/>
  <c r="Z185" i="5"/>
  <c r="AE185" i="5"/>
  <c r="AK185" i="5"/>
  <c r="AP185" i="5"/>
  <c r="AU185" i="5"/>
  <c r="BA185" i="5"/>
  <c r="K185" i="5"/>
  <c r="AA185" i="5"/>
  <c r="AL185" i="5"/>
  <c r="AW185" i="5"/>
  <c r="D45" i="5"/>
  <c r="H45" i="5"/>
  <c r="L45" i="5"/>
  <c r="P45" i="5"/>
  <c r="T45" i="5"/>
  <c r="X45" i="5"/>
  <c r="AB45" i="5"/>
  <c r="AF45" i="5"/>
  <c r="AJ45" i="5"/>
  <c r="AN45" i="5"/>
  <c r="AR45" i="5"/>
  <c r="AV45" i="5"/>
  <c r="AZ45" i="5"/>
  <c r="BD45" i="5"/>
  <c r="E45" i="5"/>
  <c r="I45" i="5"/>
  <c r="M45" i="5"/>
  <c r="Q45" i="5"/>
  <c r="U45" i="5"/>
  <c r="Y45" i="5"/>
  <c r="AC45" i="5"/>
  <c r="AG45" i="5"/>
  <c r="AK45" i="5"/>
  <c r="AO45" i="5"/>
  <c r="AS45" i="5"/>
  <c r="AW45" i="5"/>
  <c r="BA45" i="5"/>
  <c r="BE45" i="5"/>
  <c r="J45" i="5"/>
  <c r="R45" i="5"/>
  <c r="Z45" i="5"/>
  <c r="AH45" i="5"/>
  <c r="AP45" i="5"/>
  <c r="AX45" i="5"/>
  <c r="K45" i="5"/>
  <c r="S45" i="5"/>
  <c r="AA45" i="5"/>
  <c r="AI45" i="5"/>
  <c r="AQ45" i="5"/>
  <c r="AY45" i="5"/>
  <c r="N45" i="5"/>
  <c r="AD45" i="5"/>
  <c r="AT45" i="5"/>
  <c r="O45" i="5"/>
  <c r="AE45" i="5"/>
  <c r="AU45" i="5"/>
  <c r="V45" i="5"/>
  <c r="BB45" i="5"/>
  <c r="W45" i="5"/>
  <c r="BC45" i="5"/>
  <c r="AL45" i="5"/>
  <c r="AM45" i="5"/>
  <c r="F45" i="5"/>
  <c r="G45" i="5"/>
  <c r="E109" i="5"/>
  <c r="I109" i="5"/>
  <c r="M109" i="5"/>
  <c r="Q109" i="5"/>
  <c r="U109" i="5"/>
  <c r="Y109" i="5"/>
  <c r="AC109" i="5"/>
  <c r="AG109" i="5"/>
  <c r="AK109" i="5"/>
  <c r="AO109" i="5"/>
  <c r="AS109" i="5"/>
  <c r="AW109" i="5"/>
  <c r="BA109" i="5"/>
  <c r="BE109" i="5"/>
  <c r="F109" i="5"/>
  <c r="J109" i="5"/>
  <c r="N109" i="5"/>
  <c r="R109" i="5"/>
  <c r="V109" i="5"/>
  <c r="Z109" i="5"/>
  <c r="AD109" i="5"/>
  <c r="AH109" i="5"/>
  <c r="AL109" i="5"/>
  <c r="AP109" i="5"/>
  <c r="AT109" i="5"/>
  <c r="AX109" i="5"/>
  <c r="BB109" i="5"/>
  <c r="K109" i="5"/>
  <c r="S109" i="5"/>
  <c r="AA109" i="5"/>
  <c r="AI109" i="5"/>
  <c r="AQ109" i="5"/>
  <c r="AY109" i="5"/>
  <c r="D109" i="5"/>
  <c r="L109" i="5"/>
  <c r="T109" i="5"/>
  <c r="AB109" i="5"/>
  <c r="AJ109" i="5"/>
  <c r="AR109" i="5"/>
  <c r="AZ109" i="5"/>
  <c r="O109" i="5"/>
  <c r="AE109" i="5"/>
  <c r="AU109" i="5"/>
  <c r="P109" i="5"/>
  <c r="AF109" i="5"/>
  <c r="AV109" i="5"/>
  <c r="W109" i="5"/>
  <c r="BC109" i="5"/>
  <c r="X109" i="5"/>
  <c r="BD109" i="5"/>
  <c r="G109" i="5"/>
  <c r="AM109" i="5"/>
  <c r="H109" i="5"/>
  <c r="AN109" i="5"/>
  <c r="D183" i="5"/>
  <c r="H183" i="5"/>
  <c r="L183" i="5"/>
  <c r="P183" i="5"/>
  <c r="T183" i="5"/>
  <c r="X183" i="5"/>
  <c r="AB183" i="5"/>
  <c r="AF183" i="5"/>
  <c r="AJ183" i="5"/>
  <c r="AN183" i="5"/>
  <c r="AR183" i="5"/>
  <c r="AV183" i="5"/>
  <c r="AZ183" i="5"/>
  <c r="BD183" i="5"/>
  <c r="I183" i="5"/>
  <c r="N183" i="5"/>
  <c r="S183" i="5"/>
  <c r="Y183" i="5"/>
  <c r="AD183" i="5"/>
  <c r="AI183" i="5"/>
  <c r="AO183" i="5"/>
  <c r="AT183" i="5"/>
  <c r="AY183" i="5"/>
  <c r="BE183" i="5"/>
  <c r="G183" i="5"/>
  <c r="W183" i="5"/>
  <c r="AM183" i="5"/>
  <c r="E183" i="5"/>
  <c r="J183" i="5"/>
  <c r="O183" i="5"/>
  <c r="U183" i="5"/>
  <c r="Z183" i="5"/>
  <c r="AE183" i="5"/>
  <c r="AK183" i="5"/>
  <c r="AP183" i="5"/>
  <c r="AU183" i="5"/>
  <c r="BA183" i="5"/>
  <c r="F183" i="5"/>
  <c r="K183" i="5"/>
  <c r="Q183" i="5"/>
  <c r="V183" i="5"/>
  <c r="AA183" i="5"/>
  <c r="AG183" i="5"/>
  <c r="AL183" i="5"/>
  <c r="AQ183" i="5"/>
  <c r="AW183" i="5"/>
  <c r="BB183" i="5"/>
  <c r="M183" i="5"/>
  <c r="R183" i="5"/>
  <c r="AC183" i="5"/>
  <c r="AH183" i="5"/>
  <c r="AS183" i="5"/>
  <c r="AX183" i="5"/>
  <c r="BC183" i="5"/>
  <c r="D211" i="5"/>
  <c r="H211" i="5"/>
  <c r="L211" i="5"/>
  <c r="P211" i="5"/>
  <c r="T211" i="5"/>
  <c r="X211" i="5"/>
  <c r="AB211" i="5"/>
  <c r="AF211" i="5"/>
  <c r="AJ211" i="5"/>
  <c r="AN211" i="5"/>
  <c r="AR211" i="5"/>
  <c r="AV211" i="5"/>
  <c r="AZ211" i="5"/>
  <c r="BD211" i="5"/>
  <c r="F211" i="5"/>
  <c r="K211" i="5"/>
  <c r="Q211" i="5"/>
  <c r="V211" i="5"/>
  <c r="AA211" i="5"/>
  <c r="AG211" i="5"/>
  <c r="AL211" i="5"/>
  <c r="AQ211" i="5"/>
  <c r="AW211" i="5"/>
  <c r="BB211" i="5"/>
  <c r="J211" i="5"/>
  <c r="U211" i="5"/>
  <c r="AE211" i="5"/>
  <c r="AP211" i="5"/>
  <c r="BA211" i="5"/>
  <c r="G211" i="5"/>
  <c r="M211" i="5"/>
  <c r="R211" i="5"/>
  <c r="W211" i="5"/>
  <c r="AC211" i="5"/>
  <c r="AH211" i="5"/>
  <c r="AM211" i="5"/>
  <c r="AS211" i="5"/>
  <c r="AX211" i="5"/>
  <c r="BC211" i="5"/>
  <c r="I211" i="5"/>
  <c r="N211" i="5"/>
  <c r="S211" i="5"/>
  <c r="Y211" i="5"/>
  <c r="AD211" i="5"/>
  <c r="AI211" i="5"/>
  <c r="AO211" i="5"/>
  <c r="AT211" i="5"/>
  <c r="AY211" i="5"/>
  <c r="BE211" i="5"/>
  <c r="E211" i="5"/>
  <c r="O211" i="5"/>
  <c r="Z211" i="5"/>
  <c r="AK211" i="5"/>
  <c r="AU211" i="5"/>
  <c r="E18" i="5"/>
  <c r="I18" i="5"/>
  <c r="M18" i="5"/>
  <c r="Q18" i="5"/>
  <c r="U18" i="5"/>
  <c r="Y18" i="5"/>
  <c r="AC18" i="5"/>
  <c r="AG18" i="5"/>
  <c r="F18" i="5"/>
  <c r="J18" i="5"/>
  <c r="N18" i="5"/>
  <c r="R18" i="5"/>
  <c r="V18" i="5"/>
  <c r="Z18" i="5"/>
  <c r="AD18" i="5"/>
  <c r="AH18" i="5"/>
  <c r="AL18" i="5"/>
  <c r="AP18" i="5"/>
  <c r="AT18" i="5"/>
  <c r="AX18" i="5"/>
  <c r="BB18" i="5"/>
  <c r="D18" i="5"/>
  <c r="L18" i="5"/>
  <c r="T18" i="5"/>
  <c r="AB18" i="5"/>
  <c r="AJ18" i="5"/>
  <c r="AO18" i="5"/>
  <c r="AU18" i="5"/>
  <c r="AZ18" i="5"/>
  <c r="BE18" i="5"/>
  <c r="K18" i="5"/>
  <c r="S18" i="5"/>
  <c r="AA18" i="5"/>
  <c r="AI18" i="5"/>
  <c r="AN18" i="5"/>
  <c r="AS18" i="5"/>
  <c r="AY18" i="5"/>
  <c r="BD18" i="5"/>
  <c r="O18" i="5"/>
  <c r="AE18" i="5"/>
  <c r="AQ18" i="5"/>
  <c r="BA18" i="5"/>
  <c r="H18" i="5"/>
  <c r="X18" i="5"/>
  <c r="AM18" i="5"/>
  <c r="AW18" i="5"/>
  <c r="P18" i="5"/>
  <c r="AR18" i="5"/>
  <c r="G18" i="5"/>
  <c r="AK18" i="5"/>
  <c r="AV18" i="5"/>
  <c r="BC18" i="5"/>
  <c r="W18" i="5"/>
  <c r="AF18" i="5"/>
  <c r="F50" i="5"/>
  <c r="J50" i="5"/>
  <c r="N50" i="5"/>
  <c r="R50" i="5"/>
  <c r="V50" i="5"/>
  <c r="Z50" i="5"/>
  <c r="AD50" i="5"/>
  <c r="AH50" i="5"/>
  <c r="AL50" i="5"/>
  <c r="AP50" i="5"/>
  <c r="AT50" i="5"/>
  <c r="AX50" i="5"/>
  <c r="BB50" i="5"/>
  <c r="G50" i="5"/>
  <c r="K50" i="5"/>
  <c r="O50" i="5"/>
  <c r="S50" i="5"/>
  <c r="W50" i="5"/>
  <c r="AA50" i="5"/>
  <c r="AE50" i="5"/>
  <c r="AI50" i="5"/>
  <c r="AM50" i="5"/>
  <c r="AQ50" i="5"/>
  <c r="AU50" i="5"/>
  <c r="AY50" i="5"/>
  <c r="BC50" i="5"/>
  <c r="D50" i="5"/>
  <c r="L50" i="5"/>
  <c r="T50" i="5"/>
  <c r="AB50" i="5"/>
  <c r="AJ50" i="5"/>
  <c r="AR50" i="5"/>
  <c r="AZ50" i="5"/>
  <c r="E50" i="5"/>
  <c r="M50" i="5"/>
  <c r="U50" i="5"/>
  <c r="AC50" i="5"/>
  <c r="AK50" i="5"/>
  <c r="AS50" i="5"/>
  <c r="BA50" i="5"/>
  <c r="P50" i="5"/>
  <c r="AF50" i="5"/>
  <c r="AV50" i="5"/>
  <c r="Q50" i="5"/>
  <c r="AG50" i="5"/>
  <c r="AW50" i="5"/>
  <c r="H50" i="5"/>
  <c r="AN50" i="5"/>
  <c r="I50" i="5"/>
  <c r="AO50" i="5"/>
  <c r="X50" i="5"/>
  <c r="Y50" i="5"/>
  <c r="BD50" i="5"/>
  <c r="BE50" i="5"/>
  <c r="G82" i="5"/>
  <c r="K82" i="5"/>
  <c r="O82" i="5"/>
  <c r="S82" i="5"/>
  <c r="W82" i="5"/>
  <c r="AA82" i="5"/>
  <c r="AE82" i="5"/>
  <c r="AI82" i="5"/>
  <c r="AM82" i="5"/>
  <c r="AQ82" i="5"/>
  <c r="AU82" i="5"/>
  <c r="AY82" i="5"/>
  <c r="BC82" i="5"/>
  <c r="D82" i="5"/>
  <c r="H82" i="5"/>
  <c r="L82" i="5"/>
  <c r="P82" i="5"/>
  <c r="T82" i="5"/>
  <c r="X82" i="5"/>
  <c r="AB82" i="5"/>
  <c r="AF82" i="5"/>
  <c r="AJ82" i="5"/>
  <c r="AN82" i="5"/>
  <c r="AR82" i="5"/>
  <c r="AV82" i="5"/>
  <c r="AZ82" i="5"/>
  <c r="BD82" i="5"/>
  <c r="E82" i="5"/>
  <c r="M82" i="5"/>
  <c r="U82" i="5"/>
  <c r="AC82" i="5"/>
  <c r="AK82" i="5"/>
  <c r="AS82" i="5"/>
  <c r="BA82" i="5"/>
  <c r="F82" i="5"/>
  <c r="N82" i="5"/>
  <c r="V82" i="5"/>
  <c r="AD82" i="5"/>
  <c r="AL82" i="5"/>
  <c r="AT82" i="5"/>
  <c r="BB82" i="5"/>
  <c r="Q82" i="5"/>
  <c r="AG82" i="5"/>
  <c r="AW82" i="5"/>
  <c r="R82" i="5"/>
  <c r="AH82" i="5"/>
  <c r="AX82" i="5"/>
  <c r="I82" i="5"/>
  <c r="AO82" i="5"/>
  <c r="J82" i="5"/>
  <c r="AP82" i="5"/>
  <c r="Y82" i="5"/>
  <c r="BE82" i="5"/>
  <c r="Z82" i="5"/>
  <c r="G114" i="5"/>
  <c r="K114" i="5"/>
  <c r="O114" i="5"/>
  <c r="S114" i="5"/>
  <c r="W114" i="5"/>
  <c r="AA114" i="5"/>
  <c r="AE114" i="5"/>
  <c r="AI114" i="5"/>
  <c r="AM114" i="5"/>
  <c r="AQ114" i="5"/>
  <c r="AU114" i="5"/>
  <c r="AY114" i="5"/>
  <c r="BC114" i="5"/>
  <c r="D114" i="5"/>
  <c r="H114" i="5"/>
  <c r="L114" i="5"/>
  <c r="P114" i="5"/>
  <c r="T114" i="5"/>
  <c r="X114" i="5"/>
  <c r="AB114" i="5"/>
  <c r="AF114" i="5"/>
  <c r="AJ114" i="5"/>
  <c r="AN114" i="5"/>
  <c r="AR114" i="5"/>
  <c r="AV114" i="5"/>
  <c r="AZ114" i="5"/>
  <c r="BD114" i="5"/>
  <c r="I114" i="5"/>
  <c r="Q114" i="5"/>
  <c r="Y114" i="5"/>
  <c r="AG114" i="5"/>
  <c r="AO114" i="5"/>
  <c r="AW114" i="5"/>
  <c r="BE114" i="5"/>
  <c r="J114" i="5"/>
  <c r="R114" i="5"/>
  <c r="Z114" i="5"/>
  <c r="AH114" i="5"/>
  <c r="AP114" i="5"/>
  <c r="AX114" i="5"/>
  <c r="E114" i="5"/>
  <c r="U114" i="5"/>
  <c r="AK114" i="5"/>
  <c r="BA114" i="5"/>
  <c r="F114" i="5"/>
  <c r="V114" i="5"/>
  <c r="AL114" i="5"/>
  <c r="BB114" i="5"/>
  <c r="M114" i="5"/>
  <c r="AC114" i="5"/>
  <c r="AS114" i="5"/>
  <c r="N114" i="5"/>
  <c r="AD114" i="5"/>
  <c r="AT114" i="5"/>
  <c r="E146" i="5"/>
  <c r="I146" i="5"/>
  <c r="M146" i="5"/>
  <c r="Q146" i="5"/>
  <c r="U146" i="5"/>
  <c r="Y146" i="5"/>
  <c r="AC146" i="5"/>
  <c r="AG146" i="5"/>
  <c r="AK146" i="5"/>
  <c r="AO146" i="5"/>
  <c r="AS146" i="5"/>
  <c r="AW146" i="5"/>
  <c r="BA146" i="5"/>
  <c r="BE146" i="5"/>
  <c r="F146" i="5"/>
  <c r="J146" i="5"/>
  <c r="N146" i="5"/>
  <c r="R146" i="5"/>
  <c r="V146" i="5"/>
  <c r="Z146" i="5"/>
  <c r="AD146" i="5"/>
  <c r="AH146" i="5"/>
  <c r="AL146" i="5"/>
  <c r="AP146" i="5"/>
  <c r="AT146" i="5"/>
  <c r="AX146" i="5"/>
  <c r="BB146" i="5"/>
  <c r="G146" i="5"/>
  <c r="O146" i="5"/>
  <c r="W146" i="5"/>
  <c r="AE146" i="5"/>
  <c r="AM146" i="5"/>
  <c r="AU146" i="5"/>
  <c r="BC146" i="5"/>
  <c r="H146" i="5"/>
  <c r="P146" i="5"/>
  <c r="X146" i="5"/>
  <c r="AF146" i="5"/>
  <c r="AN146" i="5"/>
  <c r="AV146" i="5"/>
  <c r="BD146" i="5"/>
  <c r="K146" i="5"/>
  <c r="S146" i="5"/>
  <c r="AA146" i="5"/>
  <c r="AI146" i="5"/>
  <c r="AQ146" i="5"/>
  <c r="AY146" i="5"/>
  <c r="D146" i="5"/>
  <c r="L146" i="5"/>
  <c r="T146" i="5"/>
  <c r="AB146" i="5"/>
  <c r="AJ146" i="5"/>
  <c r="AR146" i="5"/>
  <c r="AZ146" i="5"/>
  <c r="E166" i="5"/>
  <c r="I166" i="5"/>
  <c r="M166" i="5"/>
  <c r="Q166" i="5"/>
  <c r="U166" i="5"/>
  <c r="Y166" i="5"/>
  <c r="AC166" i="5"/>
  <c r="AG166" i="5"/>
  <c r="AK166" i="5"/>
  <c r="AO166" i="5"/>
  <c r="AS166" i="5"/>
  <c r="AW166" i="5"/>
  <c r="BA166" i="5"/>
  <c r="BE166" i="5"/>
  <c r="F166" i="5"/>
  <c r="J166" i="5"/>
  <c r="N166" i="5"/>
  <c r="R166" i="5"/>
  <c r="V166" i="5"/>
  <c r="Z166" i="5"/>
  <c r="AD166" i="5"/>
  <c r="AH166" i="5"/>
  <c r="AL166" i="5"/>
  <c r="AP166" i="5"/>
  <c r="AT166" i="5"/>
  <c r="AX166" i="5"/>
  <c r="BB166" i="5"/>
  <c r="G166" i="5"/>
  <c r="O166" i="5"/>
  <c r="W166" i="5"/>
  <c r="AE166" i="5"/>
  <c r="AM166" i="5"/>
  <c r="AU166" i="5"/>
  <c r="BC166" i="5"/>
  <c r="L166" i="5"/>
  <c r="AB166" i="5"/>
  <c r="AR166" i="5"/>
  <c r="H166" i="5"/>
  <c r="P166" i="5"/>
  <c r="X166" i="5"/>
  <c r="AF166" i="5"/>
  <c r="AN166" i="5"/>
  <c r="AV166" i="5"/>
  <c r="BD166" i="5"/>
  <c r="K166" i="5"/>
  <c r="S166" i="5"/>
  <c r="AA166" i="5"/>
  <c r="AI166" i="5"/>
  <c r="AQ166" i="5"/>
  <c r="AY166" i="5"/>
  <c r="D166" i="5"/>
  <c r="T166" i="5"/>
  <c r="AJ166" i="5"/>
  <c r="AZ166" i="5"/>
  <c r="F182" i="5"/>
  <c r="J182" i="5"/>
  <c r="N182" i="5"/>
  <c r="R182" i="5"/>
  <c r="V182" i="5"/>
  <c r="Z182" i="5"/>
  <c r="AD182" i="5"/>
  <c r="AH182" i="5"/>
  <c r="AL182" i="5"/>
  <c r="AP182" i="5"/>
  <c r="AT182" i="5"/>
  <c r="AX182" i="5"/>
  <c r="BB182" i="5"/>
  <c r="D182" i="5"/>
  <c r="I182" i="5"/>
  <c r="O182" i="5"/>
  <c r="T182" i="5"/>
  <c r="Y182" i="5"/>
  <c r="AE182" i="5"/>
  <c r="AJ182" i="5"/>
  <c r="AO182" i="5"/>
  <c r="AU182" i="5"/>
  <c r="AZ182" i="5"/>
  <c r="BE182" i="5"/>
  <c r="X182" i="5"/>
  <c r="AS182" i="5"/>
  <c r="E182" i="5"/>
  <c r="K182" i="5"/>
  <c r="P182" i="5"/>
  <c r="U182" i="5"/>
  <c r="AA182" i="5"/>
  <c r="AF182" i="5"/>
  <c r="AK182" i="5"/>
  <c r="AQ182" i="5"/>
  <c r="AV182" i="5"/>
  <c r="BA182" i="5"/>
  <c r="G182" i="5"/>
  <c r="L182" i="5"/>
  <c r="Q182" i="5"/>
  <c r="W182" i="5"/>
  <c r="AB182" i="5"/>
  <c r="AG182" i="5"/>
  <c r="AM182" i="5"/>
  <c r="AR182" i="5"/>
  <c r="AW182" i="5"/>
  <c r="BC182" i="5"/>
  <c r="H182" i="5"/>
  <c r="M182" i="5"/>
  <c r="S182" i="5"/>
  <c r="AC182" i="5"/>
  <c r="AI182" i="5"/>
  <c r="AN182" i="5"/>
  <c r="AY182" i="5"/>
  <c r="BD182" i="5"/>
  <c r="E115" i="5"/>
  <c r="I115" i="5"/>
  <c r="M115" i="5"/>
  <c r="Q115" i="5"/>
  <c r="U115" i="5"/>
  <c r="Y115" i="5"/>
  <c r="AC115" i="5"/>
  <c r="AG115" i="5"/>
  <c r="AK115" i="5"/>
  <c r="AO115" i="5"/>
  <c r="AS115" i="5"/>
  <c r="AW115" i="5"/>
  <c r="BA115" i="5"/>
  <c r="BE115" i="5"/>
  <c r="F115" i="5"/>
  <c r="J115" i="5"/>
  <c r="N115" i="5"/>
  <c r="R115" i="5"/>
  <c r="V115" i="5"/>
  <c r="Z115" i="5"/>
  <c r="AD115" i="5"/>
  <c r="AH115" i="5"/>
  <c r="AL115" i="5"/>
  <c r="AP115" i="5"/>
  <c r="AT115" i="5"/>
  <c r="AX115" i="5"/>
  <c r="BB115" i="5"/>
  <c r="K115" i="5"/>
  <c r="S115" i="5"/>
  <c r="AA115" i="5"/>
  <c r="AI115" i="5"/>
  <c r="AQ115" i="5"/>
  <c r="AY115" i="5"/>
  <c r="D115" i="5"/>
  <c r="L115" i="5"/>
  <c r="T115" i="5"/>
  <c r="AB115" i="5"/>
  <c r="AJ115" i="5"/>
  <c r="AR115" i="5"/>
  <c r="AZ115" i="5"/>
  <c r="O115" i="5"/>
  <c r="AE115" i="5"/>
  <c r="AU115" i="5"/>
  <c r="P115" i="5"/>
  <c r="AF115" i="5"/>
  <c r="AV115" i="5"/>
  <c r="G115" i="5"/>
  <c r="W115" i="5"/>
  <c r="AM115" i="5"/>
  <c r="BC115" i="5"/>
  <c r="H115" i="5"/>
  <c r="X115" i="5"/>
  <c r="AN115" i="5"/>
  <c r="BD115" i="5"/>
  <c r="E23" i="5"/>
  <c r="I23" i="5"/>
  <c r="M23" i="5"/>
  <c r="Q23" i="5"/>
  <c r="U23" i="5"/>
  <c r="Y23" i="5"/>
  <c r="AC23" i="5"/>
  <c r="AG23" i="5"/>
  <c r="AK23" i="5"/>
  <c r="AO23" i="5"/>
  <c r="AS23" i="5"/>
  <c r="AW23" i="5"/>
  <c r="BA23" i="5"/>
  <c r="BE23" i="5"/>
  <c r="D23" i="5"/>
  <c r="H23" i="5"/>
  <c r="L23" i="5"/>
  <c r="P23" i="5"/>
  <c r="T23" i="5"/>
  <c r="X23" i="5"/>
  <c r="AB23" i="5"/>
  <c r="AF23" i="5"/>
  <c r="AJ23" i="5"/>
  <c r="AN23" i="5"/>
  <c r="AR23" i="5"/>
  <c r="AV23" i="5"/>
  <c r="AZ23" i="5"/>
  <c r="BD23" i="5"/>
  <c r="J23" i="5"/>
  <c r="R23" i="5"/>
  <c r="Z23" i="5"/>
  <c r="AH23" i="5"/>
  <c r="AP23" i="5"/>
  <c r="AX23" i="5"/>
  <c r="G23" i="5"/>
  <c r="O23" i="5"/>
  <c r="W23" i="5"/>
  <c r="AE23" i="5"/>
  <c r="AM23" i="5"/>
  <c r="AU23" i="5"/>
  <c r="BC23" i="5"/>
  <c r="F23" i="5"/>
  <c r="V23" i="5"/>
  <c r="AL23" i="5"/>
  <c r="BB23" i="5"/>
  <c r="AA23" i="5"/>
  <c r="AT23" i="5"/>
  <c r="K23" i="5"/>
  <c r="AD23" i="5"/>
  <c r="AY23" i="5"/>
  <c r="N23" i="5"/>
  <c r="S23" i="5"/>
  <c r="AI23" i="5"/>
  <c r="AQ23" i="5"/>
  <c r="E103" i="5"/>
  <c r="I103" i="5"/>
  <c r="M103" i="5"/>
  <c r="Q103" i="5"/>
  <c r="U103" i="5"/>
  <c r="Y103" i="5"/>
  <c r="AC103" i="5"/>
  <c r="AG103" i="5"/>
  <c r="AK103" i="5"/>
  <c r="AO103" i="5"/>
  <c r="AS103" i="5"/>
  <c r="AW103" i="5"/>
  <c r="BA103" i="5"/>
  <c r="BE103" i="5"/>
  <c r="F103" i="5"/>
  <c r="J103" i="5"/>
  <c r="N103" i="5"/>
  <c r="R103" i="5"/>
  <c r="V103" i="5"/>
  <c r="Z103" i="5"/>
  <c r="AD103" i="5"/>
  <c r="AH103" i="5"/>
  <c r="AL103" i="5"/>
  <c r="AP103" i="5"/>
  <c r="AT103" i="5"/>
  <c r="AX103" i="5"/>
  <c r="BB103" i="5"/>
  <c r="G103" i="5"/>
  <c r="O103" i="5"/>
  <c r="W103" i="5"/>
  <c r="AE103" i="5"/>
  <c r="AM103" i="5"/>
  <c r="AU103" i="5"/>
  <c r="BC103" i="5"/>
  <c r="H103" i="5"/>
  <c r="P103" i="5"/>
  <c r="X103" i="5"/>
  <c r="AF103" i="5"/>
  <c r="AN103" i="5"/>
  <c r="AV103" i="5"/>
  <c r="BD103" i="5"/>
  <c r="S103" i="5"/>
  <c r="AI103" i="5"/>
  <c r="AY103" i="5"/>
  <c r="D103" i="5"/>
  <c r="T103" i="5"/>
  <c r="AJ103" i="5"/>
  <c r="AZ103" i="5"/>
  <c r="AA103" i="5"/>
  <c r="AB103" i="5"/>
  <c r="K103" i="5"/>
  <c r="AQ103" i="5"/>
  <c r="L103" i="5"/>
  <c r="AR103" i="5"/>
  <c r="D177" i="5"/>
  <c r="H177" i="5"/>
  <c r="L177" i="5"/>
  <c r="P177" i="5"/>
  <c r="T177" i="5"/>
  <c r="X177" i="5"/>
  <c r="AB177" i="5"/>
  <c r="AF177" i="5"/>
  <c r="AJ177" i="5"/>
  <c r="AN177" i="5"/>
  <c r="AR177" i="5"/>
  <c r="AV177" i="5"/>
  <c r="AZ177" i="5"/>
  <c r="BD177" i="5"/>
  <c r="G177" i="5"/>
  <c r="M177" i="5"/>
  <c r="R177" i="5"/>
  <c r="W177" i="5"/>
  <c r="AC177" i="5"/>
  <c r="AH177" i="5"/>
  <c r="AM177" i="5"/>
  <c r="AS177" i="5"/>
  <c r="AX177" i="5"/>
  <c r="BC177" i="5"/>
  <c r="K177" i="5"/>
  <c r="V177" i="5"/>
  <c r="AG177" i="5"/>
  <c r="AQ177" i="5"/>
  <c r="BB177" i="5"/>
  <c r="I177" i="5"/>
  <c r="N177" i="5"/>
  <c r="S177" i="5"/>
  <c r="Y177" i="5"/>
  <c r="AD177" i="5"/>
  <c r="AI177" i="5"/>
  <c r="AO177" i="5"/>
  <c r="AT177" i="5"/>
  <c r="AY177" i="5"/>
  <c r="BE177" i="5"/>
  <c r="E177" i="5"/>
  <c r="J177" i="5"/>
  <c r="O177" i="5"/>
  <c r="U177" i="5"/>
  <c r="Z177" i="5"/>
  <c r="AE177" i="5"/>
  <c r="AK177" i="5"/>
  <c r="AP177" i="5"/>
  <c r="AU177" i="5"/>
  <c r="BA177" i="5"/>
  <c r="F177" i="5"/>
  <c r="Q177" i="5"/>
  <c r="AA177" i="5"/>
  <c r="AL177" i="5"/>
  <c r="AW177" i="5"/>
  <c r="E91" i="5"/>
  <c r="I91" i="5"/>
  <c r="M91" i="5"/>
  <c r="Q91" i="5"/>
  <c r="U91" i="5"/>
  <c r="Y91" i="5"/>
  <c r="AC91" i="5"/>
  <c r="AG91" i="5"/>
  <c r="AK91" i="5"/>
  <c r="AO91" i="5"/>
  <c r="AS91" i="5"/>
  <c r="AW91" i="5"/>
  <c r="BA91" i="5"/>
  <c r="BE91" i="5"/>
  <c r="F91" i="5"/>
  <c r="J91" i="5"/>
  <c r="N91" i="5"/>
  <c r="R91" i="5"/>
  <c r="V91" i="5"/>
  <c r="Z91" i="5"/>
  <c r="AD91" i="5"/>
  <c r="AH91" i="5"/>
  <c r="AL91" i="5"/>
  <c r="AP91" i="5"/>
  <c r="AT91" i="5"/>
  <c r="AX91" i="5"/>
  <c r="BB91" i="5"/>
  <c r="G91" i="5"/>
  <c r="O91" i="5"/>
  <c r="W91" i="5"/>
  <c r="AE91" i="5"/>
  <c r="AM91" i="5"/>
  <c r="AU91" i="5"/>
  <c r="BC91" i="5"/>
  <c r="H91" i="5"/>
  <c r="P91" i="5"/>
  <c r="X91" i="5"/>
  <c r="AF91" i="5"/>
  <c r="AN91" i="5"/>
  <c r="AV91" i="5"/>
  <c r="BD91" i="5"/>
  <c r="K91" i="5"/>
  <c r="AA91" i="5"/>
  <c r="AQ91" i="5"/>
  <c r="L91" i="5"/>
  <c r="AB91" i="5"/>
  <c r="AR91" i="5"/>
  <c r="AI91" i="5"/>
  <c r="D91" i="5"/>
  <c r="AJ91" i="5"/>
  <c r="S91" i="5"/>
  <c r="AY91" i="5"/>
  <c r="T91" i="5"/>
  <c r="AZ91" i="5"/>
  <c r="D47" i="5"/>
  <c r="H47" i="5"/>
  <c r="L47" i="5"/>
  <c r="P47" i="5"/>
  <c r="T47" i="5"/>
  <c r="X47" i="5"/>
  <c r="AB47" i="5"/>
  <c r="AF47" i="5"/>
  <c r="AJ47" i="5"/>
  <c r="AN47" i="5"/>
  <c r="AR47" i="5"/>
  <c r="AV47" i="5"/>
  <c r="AZ47" i="5"/>
  <c r="BD47" i="5"/>
  <c r="E47" i="5"/>
  <c r="I47" i="5"/>
  <c r="M47" i="5"/>
  <c r="Q47" i="5"/>
  <c r="U47" i="5"/>
  <c r="Y47" i="5"/>
  <c r="AC47" i="5"/>
  <c r="AG47" i="5"/>
  <c r="AK47" i="5"/>
  <c r="AO47" i="5"/>
  <c r="AS47" i="5"/>
  <c r="AW47" i="5"/>
  <c r="BA47" i="5"/>
  <c r="BE47" i="5"/>
  <c r="F47" i="5"/>
  <c r="N47" i="5"/>
  <c r="V47" i="5"/>
  <c r="AD47" i="5"/>
  <c r="AL47" i="5"/>
  <c r="AT47" i="5"/>
  <c r="BB47" i="5"/>
  <c r="G47" i="5"/>
  <c r="O47" i="5"/>
  <c r="W47" i="5"/>
  <c r="AE47" i="5"/>
  <c r="AM47" i="5"/>
  <c r="AU47" i="5"/>
  <c r="BC47" i="5"/>
  <c r="R47" i="5"/>
  <c r="AH47" i="5"/>
  <c r="AX47" i="5"/>
  <c r="S47" i="5"/>
  <c r="AI47" i="5"/>
  <c r="AY47" i="5"/>
  <c r="J47" i="5"/>
  <c r="AP47" i="5"/>
  <c r="K47" i="5"/>
  <c r="AQ47" i="5"/>
  <c r="Z47" i="5"/>
  <c r="AA47" i="5"/>
  <c r="E125" i="5"/>
  <c r="I125" i="5"/>
  <c r="M125" i="5"/>
  <c r="Q125" i="5"/>
  <c r="U125" i="5"/>
  <c r="Y125" i="5"/>
  <c r="AC125" i="5"/>
  <c r="AG125" i="5"/>
  <c r="AK125" i="5"/>
  <c r="AO125" i="5"/>
  <c r="AS125" i="5"/>
  <c r="AW125" i="5"/>
  <c r="BA125" i="5"/>
  <c r="BE125" i="5"/>
  <c r="F125" i="5"/>
  <c r="J125" i="5"/>
  <c r="N125" i="5"/>
  <c r="R125" i="5"/>
  <c r="V125" i="5"/>
  <c r="Z125" i="5"/>
  <c r="AD125" i="5"/>
  <c r="AH125" i="5"/>
  <c r="AL125" i="5"/>
  <c r="AP125" i="5"/>
  <c r="AT125" i="5"/>
  <c r="AX125" i="5"/>
  <c r="BB125" i="5"/>
  <c r="G125" i="5"/>
  <c r="O125" i="5"/>
  <c r="W125" i="5"/>
  <c r="AE125" i="5"/>
  <c r="AM125" i="5"/>
  <c r="AU125" i="5"/>
  <c r="BC125" i="5"/>
  <c r="H125" i="5"/>
  <c r="P125" i="5"/>
  <c r="X125" i="5"/>
  <c r="AF125" i="5"/>
  <c r="AN125" i="5"/>
  <c r="AV125" i="5"/>
  <c r="BD125" i="5"/>
  <c r="S125" i="5"/>
  <c r="AI125" i="5"/>
  <c r="AY125" i="5"/>
  <c r="D125" i="5"/>
  <c r="T125" i="5"/>
  <c r="AJ125" i="5"/>
  <c r="AZ125" i="5"/>
  <c r="K125" i="5"/>
  <c r="AA125" i="5"/>
  <c r="AQ125" i="5"/>
  <c r="L125" i="5"/>
  <c r="AB125" i="5"/>
  <c r="AR125" i="5"/>
  <c r="G153" i="5"/>
  <c r="K153" i="5"/>
  <c r="O153" i="5"/>
  <c r="S153" i="5"/>
  <c r="W153" i="5"/>
  <c r="AA153" i="5"/>
  <c r="AE153" i="5"/>
  <c r="AI153" i="5"/>
  <c r="AM153" i="5"/>
  <c r="AQ153" i="5"/>
  <c r="AU153" i="5"/>
  <c r="AY153" i="5"/>
  <c r="BC153" i="5"/>
  <c r="D153" i="5"/>
  <c r="H153" i="5"/>
  <c r="L153" i="5"/>
  <c r="P153" i="5"/>
  <c r="T153" i="5"/>
  <c r="X153" i="5"/>
  <c r="AB153" i="5"/>
  <c r="AF153" i="5"/>
  <c r="AJ153" i="5"/>
  <c r="AN153" i="5"/>
  <c r="AR153" i="5"/>
  <c r="AV153" i="5"/>
  <c r="AZ153" i="5"/>
  <c r="BD153" i="5"/>
  <c r="E153" i="5"/>
  <c r="M153" i="5"/>
  <c r="U153" i="5"/>
  <c r="AC153" i="5"/>
  <c r="AK153" i="5"/>
  <c r="AS153" i="5"/>
  <c r="BA153" i="5"/>
  <c r="J153" i="5"/>
  <c r="Z153" i="5"/>
  <c r="AH153" i="5"/>
  <c r="AX153" i="5"/>
  <c r="F153" i="5"/>
  <c r="N153" i="5"/>
  <c r="V153" i="5"/>
  <c r="AD153" i="5"/>
  <c r="AL153" i="5"/>
  <c r="AT153" i="5"/>
  <c r="BB153" i="5"/>
  <c r="I153" i="5"/>
  <c r="Q153" i="5"/>
  <c r="Y153" i="5"/>
  <c r="AG153" i="5"/>
  <c r="AO153" i="5"/>
  <c r="AW153" i="5"/>
  <c r="BE153" i="5"/>
  <c r="R153" i="5"/>
  <c r="AP153" i="5"/>
  <c r="D49" i="5"/>
  <c r="H49" i="5"/>
  <c r="L49" i="5"/>
  <c r="P49" i="5"/>
  <c r="T49" i="5"/>
  <c r="X49" i="5"/>
  <c r="AB49" i="5"/>
  <c r="AF49" i="5"/>
  <c r="AJ49" i="5"/>
  <c r="AN49" i="5"/>
  <c r="AR49" i="5"/>
  <c r="AV49" i="5"/>
  <c r="AZ49" i="5"/>
  <c r="BD49" i="5"/>
  <c r="E49" i="5"/>
  <c r="I49" i="5"/>
  <c r="M49" i="5"/>
  <c r="Q49" i="5"/>
  <c r="U49" i="5"/>
  <c r="Y49" i="5"/>
  <c r="AC49" i="5"/>
  <c r="AG49" i="5"/>
  <c r="AK49" i="5"/>
  <c r="AO49" i="5"/>
  <c r="AS49" i="5"/>
  <c r="AW49" i="5"/>
  <c r="BA49" i="5"/>
  <c r="BE49" i="5"/>
  <c r="J49" i="5"/>
  <c r="R49" i="5"/>
  <c r="Z49" i="5"/>
  <c r="AH49" i="5"/>
  <c r="AP49" i="5"/>
  <c r="AX49" i="5"/>
  <c r="K49" i="5"/>
  <c r="S49" i="5"/>
  <c r="AA49" i="5"/>
  <c r="AI49" i="5"/>
  <c r="AQ49" i="5"/>
  <c r="AY49" i="5"/>
  <c r="F49" i="5"/>
  <c r="V49" i="5"/>
  <c r="AL49" i="5"/>
  <c r="BB49" i="5"/>
  <c r="G49" i="5"/>
  <c r="W49" i="5"/>
  <c r="AM49" i="5"/>
  <c r="BC49" i="5"/>
  <c r="AD49" i="5"/>
  <c r="AE49" i="5"/>
  <c r="N49" i="5"/>
  <c r="O49" i="5"/>
  <c r="AT49" i="5"/>
  <c r="AU49" i="5"/>
  <c r="E113" i="5"/>
  <c r="I113" i="5"/>
  <c r="M113" i="5"/>
  <c r="Q113" i="5"/>
  <c r="U113" i="5"/>
  <c r="Y113" i="5"/>
  <c r="AC113" i="5"/>
  <c r="AG113" i="5"/>
  <c r="AK113" i="5"/>
  <c r="AO113" i="5"/>
  <c r="AS113" i="5"/>
  <c r="AW113" i="5"/>
  <c r="BA113" i="5"/>
  <c r="F113" i="5"/>
  <c r="J113" i="5"/>
  <c r="N113" i="5"/>
  <c r="R113" i="5"/>
  <c r="V113" i="5"/>
  <c r="Z113" i="5"/>
  <c r="AD113" i="5"/>
  <c r="AH113" i="5"/>
  <c r="AL113" i="5"/>
  <c r="AP113" i="5"/>
  <c r="AT113" i="5"/>
  <c r="AX113" i="5"/>
  <c r="BB113" i="5"/>
  <c r="K113" i="5"/>
  <c r="S113" i="5"/>
  <c r="AA113" i="5"/>
  <c r="AI113" i="5"/>
  <c r="AQ113" i="5"/>
  <c r="AY113" i="5"/>
  <c r="BE113" i="5"/>
  <c r="D113" i="5"/>
  <c r="L113" i="5"/>
  <c r="T113" i="5"/>
  <c r="AB113" i="5"/>
  <c r="AJ113" i="5"/>
  <c r="AR113" i="5"/>
  <c r="AZ113" i="5"/>
  <c r="G113" i="5"/>
  <c r="W113" i="5"/>
  <c r="AM113" i="5"/>
  <c r="BC113" i="5"/>
  <c r="H113" i="5"/>
  <c r="X113" i="5"/>
  <c r="AN113" i="5"/>
  <c r="BD113" i="5"/>
  <c r="AE113" i="5"/>
  <c r="AF113" i="5"/>
  <c r="O113" i="5"/>
  <c r="AU113" i="5"/>
  <c r="P113" i="5"/>
  <c r="AV113" i="5"/>
  <c r="G159" i="5"/>
  <c r="K159" i="5"/>
  <c r="O159" i="5"/>
  <c r="S159" i="5"/>
  <c r="W159" i="5"/>
  <c r="AA159" i="5"/>
  <c r="AE159" i="5"/>
  <c r="AI159" i="5"/>
  <c r="AM159" i="5"/>
  <c r="AQ159" i="5"/>
  <c r="AU159" i="5"/>
  <c r="AY159" i="5"/>
  <c r="BC159" i="5"/>
  <c r="D159" i="5"/>
  <c r="H159" i="5"/>
  <c r="L159" i="5"/>
  <c r="P159" i="5"/>
  <c r="T159" i="5"/>
  <c r="X159" i="5"/>
  <c r="AB159" i="5"/>
  <c r="AF159" i="5"/>
  <c r="AJ159" i="5"/>
  <c r="AN159" i="5"/>
  <c r="AR159" i="5"/>
  <c r="AV159" i="5"/>
  <c r="AZ159" i="5"/>
  <c r="BD159" i="5"/>
  <c r="I159" i="5"/>
  <c r="Q159" i="5"/>
  <c r="Y159" i="5"/>
  <c r="AG159" i="5"/>
  <c r="AO159" i="5"/>
  <c r="AW159" i="5"/>
  <c r="BE159" i="5"/>
  <c r="F159" i="5"/>
  <c r="V159" i="5"/>
  <c r="AL159" i="5"/>
  <c r="BB159" i="5"/>
  <c r="J159" i="5"/>
  <c r="R159" i="5"/>
  <c r="Z159" i="5"/>
  <c r="AH159" i="5"/>
  <c r="AP159" i="5"/>
  <c r="AX159" i="5"/>
  <c r="E159" i="5"/>
  <c r="M159" i="5"/>
  <c r="U159" i="5"/>
  <c r="AC159" i="5"/>
  <c r="AK159" i="5"/>
  <c r="AS159" i="5"/>
  <c r="BA159" i="5"/>
  <c r="N159" i="5"/>
  <c r="AD159" i="5"/>
  <c r="AT159" i="5"/>
  <c r="D199" i="5"/>
  <c r="H199" i="5"/>
  <c r="L199" i="5"/>
  <c r="P199" i="5"/>
  <c r="T199" i="5"/>
  <c r="X199" i="5"/>
  <c r="AB199" i="5"/>
  <c r="AF199" i="5"/>
  <c r="AJ199" i="5"/>
  <c r="AN199" i="5"/>
  <c r="AR199" i="5"/>
  <c r="AV199" i="5"/>
  <c r="AZ199" i="5"/>
  <c r="BD199" i="5"/>
  <c r="I199" i="5"/>
  <c r="N199" i="5"/>
  <c r="S199" i="5"/>
  <c r="Y199" i="5"/>
  <c r="AD199" i="5"/>
  <c r="AI199" i="5"/>
  <c r="AO199" i="5"/>
  <c r="AT199" i="5"/>
  <c r="AY199" i="5"/>
  <c r="BE199" i="5"/>
  <c r="M199" i="5"/>
  <c r="W199" i="5"/>
  <c r="AH199" i="5"/>
  <c r="AS199" i="5"/>
  <c r="BC199" i="5"/>
  <c r="E199" i="5"/>
  <c r="J199" i="5"/>
  <c r="O199" i="5"/>
  <c r="U199" i="5"/>
  <c r="Z199" i="5"/>
  <c r="AE199" i="5"/>
  <c r="AK199" i="5"/>
  <c r="AP199" i="5"/>
  <c r="AU199" i="5"/>
  <c r="BA199" i="5"/>
  <c r="F199" i="5"/>
  <c r="K199" i="5"/>
  <c r="Q199" i="5"/>
  <c r="V199" i="5"/>
  <c r="AA199" i="5"/>
  <c r="AG199" i="5"/>
  <c r="AL199" i="5"/>
  <c r="AQ199" i="5"/>
  <c r="AW199" i="5"/>
  <c r="BB199" i="5"/>
  <c r="G199" i="5"/>
  <c r="R199" i="5"/>
  <c r="AC199" i="5"/>
  <c r="AM199" i="5"/>
  <c r="AX199" i="5"/>
  <c r="L222" i="5"/>
  <c r="O222" i="5"/>
  <c r="Y222" i="5"/>
  <c r="AX226" i="5"/>
  <c r="A201" i="5"/>
  <c r="D207" i="5"/>
  <c r="H207" i="5"/>
  <c r="L207" i="5"/>
  <c r="P207" i="5"/>
  <c r="T207" i="5"/>
  <c r="X207" i="5"/>
  <c r="AB207" i="5"/>
  <c r="AF207" i="5"/>
  <c r="AJ207" i="5"/>
  <c r="AN207" i="5"/>
  <c r="AR207" i="5"/>
  <c r="AV207" i="5"/>
  <c r="AZ207" i="5"/>
  <c r="BD207" i="5"/>
  <c r="I207" i="5"/>
  <c r="N207" i="5"/>
  <c r="S207" i="5"/>
  <c r="Y207" i="5"/>
  <c r="AD207" i="5"/>
  <c r="AI207" i="5"/>
  <c r="AO207" i="5"/>
  <c r="AT207" i="5"/>
  <c r="AY207" i="5"/>
  <c r="BE207" i="5"/>
  <c r="G207" i="5"/>
  <c r="R207" i="5"/>
  <c r="AH207" i="5"/>
  <c r="AS207" i="5"/>
  <c r="BC207" i="5"/>
  <c r="E207" i="5"/>
  <c r="J207" i="5"/>
  <c r="O207" i="5"/>
  <c r="U207" i="5"/>
  <c r="Z207" i="5"/>
  <c r="AE207" i="5"/>
  <c r="AK207" i="5"/>
  <c r="AP207" i="5"/>
  <c r="AU207" i="5"/>
  <c r="BA207" i="5"/>
  <c r="F207" i="5"/>
  <c r="K207" i="5"/>
  <c r="Q207" i="5"/>
  <c r="V207" i="5"/>
  <c r="AA207" i="5"/>
  <c r="AG207" i="5"/>
  <c r="AL207" i="5"/>
  <c r="AQ207" i="5"/>
  <c r="AW207" i="5"/>
  <c r="BB207" i="5"/>
  <c r="M207" i="5"/>
  <c r="W207" i="5"/>
  <c r="AC207" i="5"/>
  <c r="AM207" i="5"/>
  <c r="AX207" i="5"/>
  <c r="F210" i="5"/>
  <c r="J210" i="5"/>
  <c r="N210" i="5"/>
  <c r="R210" i="5"/>
  <c r="V210" i="5"/>
  <c r="Z210" i="5"/>
  <c r="AD210" i="5"/>
  <c r="AH210" i="5"/>
  <c r="AL210" i="5"/>
  <c r="AP210" i="5"/>
  <c r="AT210" i="5"/>
  <c r="AX210" i="5"/>
  <c r="BB210" i="5"/>
  <c r="G210" i="5"/>
  <c r="L210" i="5"/>
  <c r="Q210" i="5"/>
  <c r="W210" i="5"/>
  <c r="AB210" i="5"/>
  <c r="AG210" i="5"/>
  <c r="AM210" i="5"/>
  <c r="AR210" i="5"/>
  <c r="AW210" i="5"/>
  <c r="BC210" i="5"/>
  <c r="K210" i="5"/>
  <c r="U210" i="5"/>
  <c r="AF210" i="5"/>
  <c r="AQ210" i="5"/>
  <c r="BA210" i="5"/>
  <c r="H210" i="5"/>
  <c r="M210" i="5"/>
  <c r="S210" i="5"/>
  <c r="X210" i="5"/>
  <c r="AC210" i="5"/>
  <c r="AI210" i="5"/>
  <c r="AN210" i="5"/>
  <c r="AS210" i="5"/>
  <c r="AY210" i="5"/>
  <c r="BD210" i="5"/>
  <c r="D210" i="5"/>
  <c r="I210" i="5"/>
  <c r="O210" i="5"/>
  <c r="T210" i="5"/>
  <c r="Y210" i="5"/>
  <c r="AE210" i="5"/>
  <c r="AJ210" i="5"/>
  <c r="AO210" i="5"/>
  <c r="AU210" i="5"/>
  <c r="AZ210" i="5"/>
  <c r="BE210" i="5"/>
  <c r="E210" i="5"/>
  <c r="P210" i="5"/>
  <c r="AA210" i="5"/>
  <c r="AK210" i="5"/>
  <c r="AV210" i="5"/>
  <c r="F188" i="5"/>
  <c r="J188" i="5"/>
  <c r="N188" i="5"/>
  <c r="R188" i="5"/>
  <c r="V188" i="5"/>
  <c r="Z188" i="5"/>
  <c r="AD188" i="5"/>
  <c r="AH188" i="5"/>
  <c r="AL188" i="5"/>
  <c r="AP188" i="5"/>
  <c r="AT188" i="5"/>
  <c r="AX188" i="5"/>
  <c r="BB188" i="5"/>
  <c r="E188" i="5"/>
  <c r="K188" i="5"/>
  <c r="P188" i="5"/>
  <c r="U188" i="5"/>
  <c r="AA188" i="5"/>
  <c r="AF188" i="5"/>
  <c r="AK188" i="5"/>
  <c r="AQ188" i="5"/>
  <c r="AV188" i="5"/>
  <c r="BA188" i="5"/>
  <c r="I188" i="5"/>
  <c r="T188" i="5"/>
  <c r="AE188" i="5"/>
  <c r="AO188" i="5"/>
  <c r="BE188" i="5"/>
  <c r="G188" i="5"/>
  <c r="L188" i="5"/>
  <c r="Q188" i="5"/>
  <c r="W188" i="5"/>
  <c r="AB188" i="5"/>
  <c r="AG188" i="5"/>
  <c r="AM188" i="5"/>
  <c r="AR188" i="5"/>
  <c r="AW188" i="5"/>
  <c r="BC188" i="5"/>
  <c r="H188" i="5"/>
  <c r="M188" i="5"/>
  <c r="S188" i="5"/>
  <c r="X188" i="5"/>
  <c r="AC188" i="5"/>
  <c r="AI188" i="5"/>
  <c r="AN188" i="5"/>
  <c r="AS188" i="5"/>
  <c r="AY188" i="5"/>
  <c r="BD188" i="5"/>
  <c r="D188" i="5"/>
  <c r="O188" i="5"/>
  <c r="Y188" i="5"/>
  <c r="AJ188" i="5"/>
  <c r="AU188" i="5"/>
  <c r="AZ188" i="5"/>
  <c r="F202" i="5"/>
  <c r="J202" i="5"/>
  <c r="N202" i="5"/>
  <c r="R202" i="5"/>
  <c r="V202" i="5"/>
  <c r="Z202" i="5"/>
  <c r="AD202" i="5"/>
  <c r="AH202" i="5"/>
  <c r="AL202" i="5"/>
  <c r="AP202" i="5"/>
  <c r="AT202" i="5"/>
  <c r="AX202" i="5"/>
  <c r="BB202" i="5"/>
  <c r="G202" i="5"/>
  <c r="L202" i="5"/>
  <c r="Q202" i="5"/>
  <c r="W202" i="5"/>
  <c r="AB202" i="5"/>
  <c r="AG202" i="5"/>
  <c r="AM202" i="5"/>
  <c r="AR202" i="5"/>
  <c r="AW202" i="5"/>
  <c r="BC202" i="5"/>
  <c r="K202" i="5"/>
  <c r="U202" i="5"/>
  <c r="AF202" i="5"/>
  <c r="AQ202" i="5"/>
  <c r="BA202" i="5"/>
  <c r="H202" i="5"/>
  <c r="M202" i="5"/>
  <c r="S202" i="5"/>
  <c r="X202" i="5"/>
  <c r="AC202" i="5"/>
  <c r="AI202" i="5"/>
  <c r="AN202" i="5"/>
  <c r="AS202" i="5"/>
  <c r="AY202" i="5"/>
  <c r="BD202" i="5"/>
  <c r="D202" i="5"/>
  <c r="I202" i="5"/>
  <c r="O202" i="5"/>
  <c r="T202" i="5"/>
  <c r="Y202" i="5"/>
  <c r="AE202" i="5"/>
  <c r="AJ202" i="5"/>
  <c r="AO202" i="5"/>
  <c r="AU202" i="5"/>
  <c r="AZ202" i="5"/>
  <c r="BE202" i="5"/>
  <c r="E202" i="5"/>
  <c r="P202" i="5"/>
  <c r="AA202" i="5"/>
  <c r="AK202" i="5"/>
  <c r="AV202" i="5"/>
  <c r="F180" i="5"/>
  <c r="J180" i="5"/>
  <c r="N180" i="5"/>
  <c r="R180" i="5"/>
  <c r="V180" i="5"/>
  <c r="Z180" i="5"/>
  <c r="AD180" i="5"/>
  <c r="AH180" i="5"/>
  <c r="AL180" i="5"/>
  <c r="AP180" i="5"/>
  <c r="AT180" i="5"/>
  <c r="AX180" i="5"/>
  <c r="BB180" i="5"/>
  <c r="E180" i="5"/>
  <c r="K180" i="5"/>
  <c r="P180" i="5"/>
  <c r="U180" i="5"/>
  <c r="AA180" i="5"/>
  <c r="AF180" i="5"/>
  <c r="AK180" i="5"/>
  <c r="AQ180" i="5"/>
  <c r="AV180" i="5"/>
  <c r="BA180" i="5"/>
  <c r="T180" i="5"/>
  <c r="AE180" i="5"/>
  <c r="AJ180" i="5"/>
  <c r="AO180" i="5"/>
  <c r="AU180" i="5"/>
  <c r="AZ180" i="5"/>
  <c r="BE180" i="5"/>
  <c r="G180" i="5"/>
  <c r="L180" i="5"/>
  <c r="Q180" i="5"/>
  <c r="W180" i="5"/>
  <c r="AB180" i="5"/>
  <c r="AG180" i="5"/>
  <c r="AM180" i="5"/>
  <c r="AR180" i="5"/>
  <c r="AW180" i="5"/>
  <c r="BC180" i="5"/>
  <c r="H180" i="5"/>
  <c r="M180" i="5"/>
  <c r="S180" i="5"/>
  <c r="X180" i="5"/>
  <c r="AC180" i="5"/>
  <c r="AI180" i="5"/>
  <c r="AN180" i="5"/>
  <c r="AS180" i="5"/>
  <c r="AY180" i="5"/>
  <c r="BD180" i="5"/>
  <c r="D180" i="5"/>
  <c r="I180" i="5"/>
  <c r="O180" i="5"/>
  <c r="Y180" i="5"/>
  <c r="E164" i="5"/>
  <c r="I164" i="5"/>
  <c r="M164" i="5"/>
  <c r="Q164" i="5"/>
  <c r="U164" i="5"/>
  <c r="Y164" i="5"/>
  <c r="AC164" i="5"/>
  <c r="AG164" i="5"/>
  <c r="AK164" i="5"/>
  <c r="AO164" i="5"/>
  <c r="AS164" i="5"/>
  <c r="AW164" i="5"/>
  <c r="BA164" i="5"/>
  <c r="BE164" i="5"/>
  <c r="F164" i="5"/>
  <c r="J164" i="5"/>
  <c r="N164" i="5"/>
  <c r="R164" i="5"/>
  <c r="V164" i="5"/>
  <c r="Z164" i="5"/>
  <c r="AD164" i="5"/>
  <c r="AH164" i="5"/>
  <c r="AL164" i="5"/>
  <c r="AP164" i="5"/>
  <c r="AT164" i="5"/>
  <c r="AX164" i="5"/>
  <c r="BB164" i="5"/>
  <c r="K164" i="5"/>
  <c r="S164" i="5"/>
  <c r="AA164" i="5"/>
  <c r="AI164" i="5"/>
  <c r="AQ164" i="5"/>
  <c r="AY164" i="5"/>
  <c r="P164" i="5"/>
  <c r="AF164" i="5"/>
  <c r="AV164" i="5"/>
  <c r="D164" i="5"/>
  <c r="L164" i="5"/>
  <c r="T164" i="5"/>
  <c r="AB164" i="5"/>
  <c r="AJ164" i="5"/>
  <c r="AR164" i="5"/>
  <c r="AZ164" i="5"/>
  <c r="G164" i="5"/>
  <c r="O164" i="5"/>
  <c r="W164" i="5"/>
  <c r="AE164" i="5"/>
  <c r="AM164" i="5"/>
  <c r="AU164" i="5"/>
  <c r="BC164" i="5"/>
  <c r="H164" i="5"/>
  <c r="X164" i="5"/>
  <c r="AN164" i="5"/>
  <c r="BD164" i="5"/>
  <c r="B22" i="6"/>
  <c r="C22" i="6" s="1"/>
  <c r="A66" i="7"/>
  <c r="B114" i="7"/>
  <c r="C114" i="7" s="1"/>
  <c r="B44" i="7"/>
  <c r="C44" i="7" s="1"/>
  <c r="A56" i="7"/>
  <c r="B116" i="7"/>
  <c r="C116" i="7" s="1"/>
  <c r="L98" i="7"/>
  <c r="K98" i="7"/>
  <c r="AB98" i="7"/>
  <c r="AG98" i="7"/>
  <c r="AV98" i="7"/>
  <c r="O98" i="7"/>
  <c r="AM98" i="7"/>
  <c r="W98" i="7"/>
  <c r="F98" i="7"/>
  <c r="AH98" i="7"/>
  <c r="Q98" i="7"/>
  <c r="U112" i="7"/>
  <c r="E112" i="7"/>
  <c r="I112" i="7"/>
  <c r="M112" i="7"/>
  <c r="Q112" i="7"/>
  <c r="V112" i="7"/>
  <c r="Z112" i="7"/>
  <c r="AD112" i="7"/>
  <c r="AH112" i="7"/>
  <c r="AL112" i="7"/>
  <c r="AP112" i="7"/>
  <c r="AT112" i="7"/>
  <c r="F112" i="7"/>
  <c r="J112" i="7"/>
  <c r="N112" i="7"/>
  <c r="R112" i="7"/>
  <c r="W112" i="7"/>
  <c r="AA112" i="7"/>
  <c r="AE112" i="7"/>
  <c r="AI112" i="7"/>
  <c r="AM112" i="7"/>
  <c r="AQ112" i="7"/>
  <c r="AU112" i="7"/>
  <c r="G112" i="7"/>
  <c r="O112" i="7"/>
  <c r="X112" i="7"/>
  <c r="AF112" i="7"/>
  <c r="AN112" i="7"/>
  <c r="AV112" i="7"/>
  <c r="H112" i="7"/>
  <c r="P112" i="7"/>
  <c r="Y112" i="7"/>
  <c r="AG112" i="7"/>
  <c r="AO112" i="7"/>
  <c r="K112" i="7"/>
  <c r="AB112" i="7"/>
  <c r="AR112" i="7"/>
  <c r="AJ112" i="7"/>
  <c r="L112" i="7"/>
  <c r="AC112" i="7"/>
  <c r="AS112" i="7"/>
  <c r="S112" i="7"/>
  <c r="AK112" i="7"/>
  <c r="D112" i="7"/>
  <c r="T112" i="7"/>
  <c r="U128" i="7"/>
  <c r="E128" i="7"/>
  <c r="I128" i="7"/>
  <c r="M128" i="7"/>
  <c r="Q128" i="7"/>
  <c r="V128" i="7"/>
  <c r="Z128" i="7"/>
  <c r="AD128" i="7"/>
  <c r="AH128" i="7"/>
  <c r="AL128" i="7"/>
  <c r="AP128" i="7"/>
  <c r="AT128" i="7"/>
  <c r="F128" i="7"/>
  <c r="J128" i="7"/>
  <c r="N128" i="7"/>
  <c r="R128" i="7"/>
  <c r="W128" i="7"/>
  <c r="AA128" i="7"/>
  <c r="AE128" i="7"/>
  <c r="AI128" i="7"/>
  <c r="AM128" i="7"/>
  <c r="AQ128" i="7"/>
  <c r="AU128" i="7"/>
  <c r="K128" i="7"/>
  <c r="S128" i="7"/>
  <c r="AB128" i="7"/>
  <c r="AJ128" i="7"/>
  <c r="AR128" i="7"/>
  <c r="G128" i="7"/>
  <c r="X128" i="7"/>
  <c r="AN128" i="7"/>
  <c r="D128" i="7"/>
  <c r="L128" i="7"/>
  <c r="T128" i="7"/>
  <c r="AC128" i="7"/>
  <c r="AK128" i="7"/>
  <c r="AS128" i="7"/>
  <c r="O128" i="7"/>
  <c r="AF128" i="7"/>
  <c r="AV128" i="7"/>
  <c r="AG128" i="7"/>
  <c r="Y128" i="7"/>
  <c r="H128" i="7"/>
  <c r="AO128" i="7"/>
  <c r="P128" i="7"/>
  <c r="U96" i="7"/>
  <c r="E96" i="7"/>
  <c r="I96" i="7"/>
  <c r="M96" i="7"/>
  <c r="Q96" i="7"/>
  <c r="V96" i="7"/>
  <c r="Z96" i="7"/>
  <c r="AD96" i="7"/>
  <c r="AH96" i="7"/>
  <c r="AL96" i="7"/>
  <c r="AP96" i="7"/>
  <c r="AT96" i="7"/>
  <c r="F96" i="7"/>
  <c r="J96" i="7"/>
  <c r="N96" i="7"/>
  <c r="R96" i="7"/>
  <c r="W96" i="7"/>
  <c r="AA96" i="7"/>
  <c r="AE96" i="7"/>
  <c r="AI96" i="7"/>
  <c r="AM96" i="7"/>
  <c r="AQ96" i="7"/>
  <c r="AU96" i="7"/>
  <c r="G96" i="7"/>
  <c r="O96" i="7"/>
  <c r="X96" i="7"/>
  <c r="AF96" i="7"/>
  <c r="AN96" i="7"/>
  <c r="AV96" i="7"/>
  <c r="H96" i="7"/>
  <c r="P96" i="7"/>
  <c r="Y96" i="7"/>
  <c r="AG96" i="7"/>
  <c r="AO96" i="7"/>
  <c r="K96" i="7"/>
  <c r="AB96" i="7"/>
  <c r="AR96" i="7"/>
  <c r="AJ96" i="7"/>
  <c r="L96" i="7"/>
  <c r="AC96" i="7"/>
  <c r="AS96" i="7"/>
  <c r="S96" i="7"/>
  <c r="AK96" i="7"/>
  <c r="D96" i="7"/>
  <c r="T96" i="7"/>
  <c r="U174" i="7"/>
  <c r="F174" i="7"/>
  <c r="J174" i="7"/>
  <c r="N174" i="7"/>
  <c r="R174" i="7"/>
  <c r="W174" i="7"/>
  <c r="AA174" i="7"/>
  <c r="AE174" i="7"/>
  <c r="AI174" i="7"/>
  <c r="AM174" i="7"/>
  <c r="AQ174" i="7"/>
  <c r="AU174" i="7"/>
  <c r="H174" i="7"/>
  <c r="P174" i="7"/>
  <c r="Y174" i="7"/>
  <c r="AG174" i="7"/>
  <c r="AO174" i="7"/>
  <c r="G174" i="7"/>
  <c r="K174" i="7"/>
  <c r="O174" i="7"/>
  <c r="S174" i="7"/>
  <c r="X174" i="7"/>
  <c r="AB174" i="7"/>
  <c r="AF174" i="7"/>
  <c r="AJ174" i="7"/>
  <c r="AN174" i="7"/>
  <c r="AR174" i="7"/>
  <c r="AV174" i="7"/>
  <c r="D174" i="7"/>
  <c r="L174" i="7"/>
  <c r="T174" i="7"/>
  <c r="AC174" i="7"/>
  <c r="AK174" i="7"/>
  <c r="AS174" i="7"/>
  <c r="I174" i="7"/>
  <c r="Z174" i="7"/>
  <c r="AP174" i="7"/>
  <c r="AH174" i="7"/>
  <c r="AL174" i="7"/>
  <c r="M174" i="7"/>
  <c r="AD174" i="7"/>
  <c r="AT174" i="7"/>
  <c r="Q174" i="7"/>
  <c r="E174" i="7"/>
  <c r="V174" i="7"/>
  <c r="F49" i="7"/>
  <c r="J49" i="7"/>
  <c r="N49" i="7"/>
  <c r="R49" i="7"/>
  <c r="W49" i="7"/>
  <c r="AA49" i="7"/>
  <c r="AE49" i="7"/>
  <c r="AI49" i="7"/>
  <c r="AM49" i="7"/>
  <c r="AQ49" i="7"/>
  <c r="AU49" i="7"/>
  <c r="G49" i="7"/>
  <c r="K49" i="7"/>
  <c r="O49" i="7"/>
  <c r="S49" i="7"/>
  <c r="X49" i="7"/>
  <c r="AB49" i="7"/>
  <c r="AF49" i="7"/>
  <c r="AJ49" i="7"/>
  <c r="AN49" i="7"/>
  <c r="AR49" i="7"/>
  <c r="AV49" i="7"/>
  <c r="U49" i="7"/>
  <c r="D49" i="7"/>
  <c r="L49" i="7"/>
  <c r="T49" i="7"/>
  <c r="AC49" i="7"/>
  <c r="AK49" i="7"/>
  <c r="AS49" i="7"/>
  <c r="E49" i="7"/>
  <c r="M49" i="7"/>
  <c r="V49" i="7"/>
  <c r="AD49" i="7"/>
  <c r="AL49" i="7"/>
  <c r="AT49" i="7"/>
  <c r="P49" i="7"/>
  <c r="AG49" i="7"/>
  <c r="Q49" i="7"/>
  <c r="AH49" i="7"/>
  <c r="H49" i="7"/>
  <c r="AO49" i="7"/>
  <c r="I49" i="7"/>
  <c r="AP49" i="7"/>
  <c r="Y49" i="7"/>
  <c r="Z49" i="7"/>
  <c r="U80" i="7"/>
  <c r="D80" i="7"/>
  <c r="H80" i="7"/>
  <c r="L80" i="7"/>
  <c r="P80" i="7"/>
  <c r="T80" i="7"/>
  <c r="Y80" i="7"/>
  <c r="AC80" i="7"/>
  <c r="AG80" i="7"/>
  <c r="AK80" i="7"/>
  <c r="AO80" i="7"/>
  <c r="AS80" i="7"/>
  <c r="G80" i="7"/>
  <c r="M80" i="7"/>
  <c r="R80" i="7"/>
  <c r="X80" i="7"/>
  <c r="AD80" i="7"/>
  <c r="AI80" i="7"/>
  <c r="AN80" i="7"/>
  <c r="AT80" i="7"/>
  <c r="I80" i="7"/>
  <c r="N80" i="7"/>
  <c r="S80" i="7"/>
  <c r="Z80" i="7"/>
  <c r="AE80" i="7"/>
  <c r="AJ80" i="7"/>
  <c r="AP80" i="7"/>
  <c r="AU80" i="7"/>
  <c r="J80" i="7"/>
  <c r="V80" i="7"/>
  <c r="AF80" i="7"/>
  <c r="AQ80" i="7"/>
  <c r="K80" i="7"/>
  <c r="W80" i="7"/>
  <c r="AH80" i="7"/>
  <c r="AR80" i="7"/>
  <c r="O80" i="7"/>
  <c r="AL80" i="7"/>
  <c r="Q80" i="7"/>
  <c r="AM80" i="7"/>
  <c r="E80" i="7"/>
  <c r="AA80" i="7"/>
  <c r="AV80" i="7"/>
  <c r="F80" i="7"/>
  <c r="AB80" i="7"/>
  <c r="U115" i="7"/>
  <c r="E115" i="7"/>
  <c r="I115" i="7"/>
  <c r="M115" i="7"/>
  <c r="Q115" i="7"/>
  <c r="V115" i="7"/>
  <c r="Z115" i="7"/>
  <c r="AD115" i="7"/>
  <c r="AH115" i="7"/>
  <c r="AL115" i="7"/>
  <c r="AP115" i="7"/>
  <c r="AT115" i="7"/>
  <c r="F115" i="7"/>
  <c r="J115" i="7"/>
  <c r="N115" i="7"/>
  <c r="R115" i="7"/>
  <c r="W115" i="7"/>
  <c r="AA115" i="7"/>
  <c r="AE115" i="7"/>
  <c r="AI115" i="7"/>
  <c r="AM115" i="7"/>
  <c r="AQ115" i="7"/>
  <c r="AU115" i="7"/>
  <c r="K115" i="7"/>
  <c r="S115" i="7"/>
  <c r="AB115" i="7"/>
  <c r="AJ115" i="7"/>
  <c r="AR115" i="7"/>
  <c r="D115" i="7"/>
  <c r="L115" i="7"/>
  <c r="T115" i="7"/>
  <c r="AC115" i="7"/>
  <c r="AK115" i="7"/>
  <c r="AS115" i="7"/>
  <c r="G115" i="7"/>
  <c r="X115" i="7"/>
  <c r="AN115" i="7"/>
  <c r="AF115" i="7"/>
  <c r="H115" i="7"/>
  <c r="Y115" i="7"/>
  <c r="AO115" i="7"/>
  <c r="O115" i="7"/>
  <c r="AV115" i="7"/>
  <c r="AG115" i="7"/>
  <c r="P115" i="7"/>
  <c r="U153" i="7"/>
  <c r="E153" i="7"/>
  <c r="I153" i="7"/>
  <c r="M153" i="7"/>
  <c r="Q153" i="7"/>
  <c r="V153" i="7"/>
  <c r="Z153" i="7"/>
  <c r="AD153" i="7"/>
  <c r="AH153" i="7"/>
  <c r="AL153" i="7"/>
  <c r="AP153" i="7"/>
  <c r="AT153" i="7"/>
  <c r="F153" i="7"/>
  <c r="J153" i="7"/>
  <c r="N153" i="7"/>
  <c r="R153" i="7"/>
  <c r="W153" i="7"/>
  <c r="AA153" i="7"/>
  <c r="AE153" i="7"/>
  <c r="AI153" i="7"/>
  <c r="AM153" i="7"/>
  <c r="AQ153" i="7"/>
  <c r="AU153" i="7"/>
  <c r="G153" i="7"/>
  <c r="O153" i="7"/>
  <c r="X153" i="7"/>
  <c r="AF153" i="7"/>
  <c r="AN153" i="7"/>
  <c r="AV153" i="7"/>
  <c r="S153" i="7"/>
  <c r="AJ153" i="7"/>
  <c r="H153" i="7"/>
  <c r="P153" i="7"/>
  <c r="Y153" i="7"/>
  <c r="AG153" i="7"/>
  <c r="AO153" i="7"/>
  <c r="K153" i="7"/>
  <c r="AB153" i="7"/>
  <c r="AR153" i="7"/>
  <c r="T153" i="7"/>
  <c r="AK153" i="7"/>
  <c r="L153" i="7"/>
  <c r="AC153" i="7"/>
  <c r="D153" i="7"/>
  <c r="AS153" i="7"/>
  <c r="U199" i="7"/>
  <c r="F199" i="7"/>
  <c r="J199" i="7"/>
  <c r="N199" i="7"/>
  <c r="R199" i="7"/>
  <c r="W199" i="7"/>
  <c r="AA199" i="7"/>
  <c r="AE199" i="7"/>
  <c r="AI199" i="7"/>
  <c r="AM199" i="7"/>
  <c r="AQ199" i="7"/>
  <c r="AU199" i="7"/>
  <c r="G199" i="7"/>
  <c r="K199" i="7"/>
  <c r="O199" i="7"/>
  <c r="S199" i="7"/>
  <c r="X199" i="7"/>
  <c r="AB199" i="7"/>
  <c r="AF199" i="7"/>
  <c r="AJ199" i="7"/>
  <c r="AN199" i="7"/>
  <c r="AR199" i="7"/>
  <c r="AV199" i="7"/>
  <c r="D199" i="7"/>
  <c r="L199" i="7"/>
  <c r="T199" i="7"/>
  <c r="AC199" i="7"/>
  <c r="AK199" i="7"/>
  <c r="AS199" i="7"/>
  <c r="H199" i="7"/>
  <c r="Y199" i="7"/>
  <c r="AO199" i="7"/>
  <c r="Q199" i="7"/>
  <c r="AP199" i="7"/>
  <c r="E199" i="7"/>
  <c r="M199" i="7"/>
  <c r="V199" i="7"/>
  <c r="AD199" i="7"/>
  <c r="AL199" i="7"/>
  <c r="AT199" i="7"/>
  <c r="P199" i="7"/>
  <c r="AG199" i="7"/>
  <c r="I199" i="7"/>
  <c r="Z199" i="7"/>
  <c r="AH199" i="7"/>
  <c r="U111" i="7"/>
  <c r="E111" i="7"/>
  <c r="I111" i="7"/>
  <c r="M111" i="7"/>
  <c r="Q111" i="7"/>
  <c r="V111" i="7"/>
  <c r="Z111" i="7"/>
  <c r="AD111" i="7"/>
  <c r="AH111" i="7"/>
  <c r="AL111" i="7"/>
  <c r="AP111" i="7"/>
  <c r="AT111" i="7"/>
  <c r="F111" i="7"/>
  <c r="J111" i="7"/>
  <c r="N111" i="7"/>
  <c r="R111" i="7"/>
  <c r="W111" i="7"/>
  <c r="AA111" i="7"/>
  <c r="AE111" i="7"/>
  <c r="AI111" i="7"/>
  <c r="AM111" i="7"/>
  <c r="AQ111" i="7"/>
  <c r="AU111" i="7"/>
  <c r="K111" i="7"/>
  <c r="S111" i="7"/>
  <c r="AB111" i="7"/>
  <c r="AJ111" i="7"/>
  <c r="AR111" i="7"/>
  <c r="D111" i="7"/>
  <c r="L111" i="7"/>
  <c r="T111" i="7"/>
  <c r="AC111" i="7"/>
  <c r="AK111" i="7"/>
  <c r="AS111" i="7"/>
  <c r="G111" i="7"/>
  <c r="X111" i="7"/>
  <c r="AN111" i="7"/>
  <c r="O111" i="7"/>
  <c r="AV111" i="7"/>
  <c r="H111" i="7"/>
  <c r="Y111" i="7"/>
  <c r="AO111" i="7"/>
  <c r="AF111" i="7"/>
  <c r="AG111" i="7"/>
  <c r="P111" i="7"/>
  <c r="U211" i="7"/>
  <c r="F211" i="7"/>
  <c r="J211" i="7"/>
  <c r="N211" i="7"/>
  <c r="R211" i="7"/>
  <c r="W211" i="7"/>
  <c r="AA211" i="7"/>
  <c r="AE211" i="7"/>
  <c r="AI211" i="7"/>
  <c r="AM211" i="7"/>
  <c r="AQ211" i="7"/>
  <c r="AU211" i="7"/>
  <c r="G211" i="7"/>
  <c r="K211" i="7"/>
  <c r="O211" i="7"/>
  <c r="S211" i="7"/>
  <c r="X211" i="7"/>
  <c r="AB211" i="7"/>
  <c r="AF211" i="7"/>
  <c r="AJ211" i="7"/>
  <c r="AN211" i="7"/>
  <c r="AR211" i="7"/>
  <c r="AV211" i="7"/>
  <c r="D211" i="7"/>
  <c r="L211" i="7"/>
  <c r="T211" i="7"/>
  <c r="AC211" i="7"/>
  <c r="AK211" i="7"/>
  <c r="AS211" i="7"/>
  <c r="P211" i="7"/>
  <c r="AG211" i="7"/>
  <c r="I211" i="7"/>
  <c r="Z211" i="7"/>
  <c r="AP211" i="7"/>
  <c r="E211" i="7"/>
  <c r="M211" i="7"/>
  <c r="V211" i="7"/>
  <c r="AD211" i="7"/>
  <c r="AL211" i="7"/>
  <c r="AT211" i="7"/>
  <c r="H211" i="7"/>
  <c r="Y211" i="7"/>
  <c r="AO211" i="7"/>
  <c r="Q211" i="7"/>
  <c r="AH211" i="7"/>
  <c r="U135" i="7"/>
  <c r="E135" i="7"/>
  <c r="I135" i="7"/>
  <c r="M135" i="7"/>
  <c r="Q135" i="7"/>
  <c r="V135" i="7"/>
  <c r="Z135" i="7"/>
  <c r="AD135" i="7"/>
  <c r="AH135" i="7"/>
  <c r="AL135" i="7"/>
  <c r="AP135" i="7"/>
  <c r="AT135" i="7"/>
  <c r="F135" i="7"/>
  <c r="J135" i="7"/>
  <c r="N135" i="7"/>
  <c r="R135" i="7"/>
  <c r="W135" i="7"/>
  <c r="AA135" i="7"/>
  <c r="AE135" i="7"/>
  <c r="AI135" i="7"/>
  <c r="AM135" i="7"/>
  <c r="AQ135" i="7"/>
  <c r="AU135" i="7"/>
  <c r="G135" i="7"/>
  <c r="O135" i="7"/>
  <c r="X135" i="7"/>
  <c r="AF135" i="7"/>
  <c r="AN135" i="7"/>
  <c r="AV135" i="7"/>
  <c r="S135" i="7"/>
  <c r="AJ135" i="7"/>
  <c r="H135" i="7"/>
  <c r="P135" i="7"/>
  <c r="Y135" i="7"/>
  <c r="AG135" i="7"/>
  <c r="AO135" i="7"/>
  <c r="K135" i="7"/>
  <c r="AB135" i="7"/>
  <c r="AR135" i="7"/>
  <c r="L135" i="7"/>
  <c r="AS135" i="7"/>
  <c r="AC135" i="7"/>
  <c r="AK135" i="7"/>
  <c r="T135" i="7"/>
  <c r="D135" i="7"/>
  <c r="U78" i="7"/>
  <c r="G78" i="7"/>
  <c r="K78" i="7"/>
  <c r="O78" i="7"/>
  <c r="S78" i="7"/>
  <c r="X78" i="7"/>
  <c r="AB78" i="7"/>
  <c r="AF78" i="7"/>
  <c r="AJ78" i="7"/>
  <c r="AN78" i="7"/>
  <c r="AR78" i="7"/>
  <c r="AV78" i="7"/>
  <c r="D78" i="7"/>
  <c r="H78" i="7"/>
  <c r="L78" i="7"/>
  <c r="P78" i="7"/>
  <c r="T78" i="7"/>
  <c r="Y78" i="7"/>
  <c r="AC78" i="7"/>
  <c r="AG78" i="7"/>
  <c r="AK78" i="7"/>
  <c r="AO78" i="7"/>
  <c r="AS78" i="7"/>
  <c r="E78" i="7"/>
  <c r="M78" i="7"/>
  <c r="V78" i="7"/>
  <c r="AD78" i="7"/>
  <c r="AL78" i="7"/>
  <c r="AT78" i="7"/>
  <c r="F78" i="7"/>
  <c r="N78" i="7"/>
  <c r="W78" i="7"/>
  <c r="AE78" i="7"/>
  <c r="AM78" i="7"/>
  <c r="AU78" i="7"/>
  <c r="I78" i="7"/>
  <c r="Z78" i="7"/>
  <c r="AP78" i="7"/>
  <c r="J78" i="7"/>
  <c r="AA78" i="7"/>
  <c r="AQ78" i="7"/>
  <c r="Q78" i="7"/>
  <c r="R78" i="7"/>
  <c r="AH78" i="7"/>
  <c r="AI78" i="7"/>
  <c r="U184" i="7"/>
  <c r="F184" i="7"/>
  <c r="J184" i="7"/>
  <c r="N184" i="7"/>
  <c r="R184" i="7"/>
  <c r="W184" i="7"/>
  <c r="AA184" i="7"/>
  <c r="AE184" i="7"/>
  <c r="AI184" i="7"/>
  <c r="AM184" i="7"/>
  <c r="AQ184" i="7"/>
  <c r="AU184" i="7"/>
  <c r="G184" i="7"/>
  <c r="K184" i="7"/>
  <c r="O184" i="7"/>
  <c r="S184" i="7"/>
  <c r="X184" i="7"/>
  <c r="AB184" i="7"/>
  <c r="AF184" i="7"/>
  <c r="AJ184" i="7"/>
  <c r="AN184" i="7"/>
  <c r="AR184" i="7"/>
  <c r="AV184" i="7"/>
  <c r="H184" i="7"/>
  <c r="P184" i="7"/>
  <c r="Y184" i="7"/>
  <c r="AG184" i="7"/>
  <c r="AO184" i="7"/>
  <c r="L184" i="7"/>
  <c r="AC184" i="7"/>
  <c r="AS184" i="7"/>
  <c r="E184" i="7"/>
  <c r="V184" i="7"/>
  <c r="AL184" i="7"/>
  <c r="I184" i="7"/>
  <c r="Q184" i="7"/>
  <c r="Z184" i="7"/>
  <c r="AH184" i="7"/>
  <c r="AP184" i="7"/>
  <c r="D184" i="7"/>
  <c r="T184" i="7"/>
  <c r="AK184" i="7"/>
  <c r="M184" i="7"/>
  <c r="AD184" i="7"/>
  <c r="AT184" i="7"/>
  <c r="U206" i="7"/>
  <c r="F206" i="7"/>
  <c r="J206" i="7"/>
  <c r="N206" i="7"/>
  <c r="R206" i="7"/>
  <c r="W206" i="7"/>
  <c r="AA206" i="7"/>
  <c r="AE206" i="7"/>
  <c r="AI206" i="7"/>
  <c r="AM206" i="7"/>
  <c r="AQ206" i="7"/>
  <c r="AU206" i="7"/>
  <c r="G206" i="7"/>
  <c r="K206" i="7"/>
  <c r="O206" i="7"/>
  <c r="S206" i="7"/>
  <c r="X206" i="7"/>
  <c r="AB206" i="7"/>
  <c r="AF206" i="7"/>
  <c r="AJ206" i="7"/>
  <c r="AN206" i="7"/>
  <c r="AR206" i="7"/>
  <c r="AV206" i="7"/>
  <c r="H206" i="7"/>
  <c r="P206" i="7"/>
  <c r="Y206" i="7"/>
  <c r="AG206" i="7"/>
  <c r="AO206" i="7"/>
  <c r="L206" i="7"/>
  <c r="AC206" i="7"/>
  <c r="AS206" i="7"/>
  <c r="E206" i="7"/>
  <c r="V206" i="7"/>
  <c r="AL206" i="7"/>
  <c r="I206" i="7"/>
  <c r="Q206" i="7"/>
  <c r="Z206" i="7"/>
  <c r="AH206" i="7"/>
  <c r="AP206" i="7"/>
  <c r="D206" i="7"/>
  <c r="T206" i="7"/>
  <c r="AK206" i="7"/>
  <c r="M206" i="7"/>
  <c r="AD206" i="7"/>
  <c r="AT206" i="7"/>
  <c r="U87" i="7"/>
  <c r="E87" i="7"/>
  <c r="I87" i="7"/>
  <c r="M87" i="7"/>
  <c r="Q87" i="7"/>
  <c r="V87" i="7"/>
  <c r="Z87" i="7"/>
  <c r="AD87" i="7"/>
  <c r="AH87" i="7"/>
  <c r="AL87" i="7"/>
  <c r="AP87" i="7"/>
  <c r="AT87" i="7"/>
  <c r="F87" i="7"/>
  <c r="J87" i="7"/>
  <c r="N87" i="7"/>
  <c r="R87" i="7"/>
  <c r="W87" i="7"/>
  <c r="AA87" i="7"/>
  <c r="AE87" i="7"/>
  <c r="AI87" i="7"/>
  <c r="AM87" i="7"/>
  <c r="AQ87" i="7"/>
  <c r="AU87" i="7"/>
  <c r="K87" i="7"/>
  <c r="S87" i="7"/>
  <c r="AB87" i="7"/>
  <c r="AJ87" i="7"/>
  <c r="AR87" i="7"/>
  <c r="D87" i="7"/>
  <c r="L87" i="7"/>
  <c r="T87" i="7"/>
  <c r="AC87" i="7"/>
  <c r="AK87" i="7"/>
  <c r="AS87" i="7"/>
  <c r="G87" i="7"/>
  <c r="X87" i="7"/>
  <c r="AN87" i="7"/>
  <c r="AV87" i="7"/>
  <c r="H87" i="7"/>
  <c r="Y87" i="7"/>
  <c r="AO87" i="7"/>
  <c r="O87" i="7"/>
  <c r="AF87" i="7"/>
  <c r="P87" i="7"/>
  <c r="AG87" i="7"/>
  <c r="U125" i="7"/>
  <c r="E125" i="7"/>
  <c r="I125" i="7"/>
  <c r="M125" i="7"/>
  <c r="Q125" i="7"/>
  <c r="V125" i="7"/>
  <c r="Z125" i="7"/>
  <c r="AD125" i="7"/>
  <c r="AH125" i="7"/>
  <c r="AL125" i="7"/>
  <c r="AP125" i="7"/>
  <c r="AT125" i="7"/>
  <c r="F125" i="7"/>
  <c r="J125" i="7"/>
  <c r="N125" i="7"/>
  <c r="R125" i="7"/>
  <c r="W125" i="7"/>
  <c r="AA125" i="7"/>
  <c r="AE125" i="7"/>
  <c r="AI125" i="7"/>
  <c r="AM125" i="7"/>
  <c r="AQ125" i="7"/>
  <c r="AU125" i="7"/>
  <c r="K125" i="7"/>
  <c r="S125" i="7"/>
  <c r="AB125" i="7"/>
  <c r="AJ125" i="7"/>
  <c r="AR125" i="7"/>
  <c r="D125" i="7"/>
  <c r="L125" i="7"/>
  <c r="T125" i="7"/>
  <c r="AC125" i="7"/>
  <c r="AK125" i="7"/>
  <c r="AS125" i="7"/>
  <c r="O125" i="7"/>
  <c r="AF125" i="7"/>
  <c r="AV125" i="7"/>
  <c r="X125" i="7"/>
  <c r="P125" i="7"/>
  <c r="AG125" i="7"/>
  <c r="G125" i="7"/>
  <c r="AN125" i="7"/>
  <c r="H125" i="7"/>
  <c r="Y125" i="7"/>
  <c r="AO125" i="7"/>
  <c r="U146" i="7"/>
  <c r="E146" i="7"/>
  <c r="I146" i="7"/>
  <c r="M146" i="7"/>
  <c r="Q146" i="7"/>
  <c r="V146" i="7"/>
  <c r="Z146" i="7"/>
  <c r="AD146" i="7"/>
  <c r="AH146" i="7"/>
  <c r="AL146" i="7"/>
  <c r="AP146" i="7"/>
  <c r="AT146" i="7"/>
  <c r="F146" i="7"/>
  <c r="J146" i="7"/>
  <c r="N146" i="7"/>
  <c r="R146" i="7"/>
  <c r="W146" i="7"/>
  <c r="AA146" i="7"/>
  <c r="AE146" i="7"/>
  <c r="AI146" i="7"/>
  <c r="AM146" i="7"/>
  <c r="AQ146" i="7"/>
  <c r="AU146" i="7"/>
  <c r="K146" i="7"/>
  <c r="S146" i="7"/>
  <c r="AB146" i="7"/>
  <c r="AJ146" i="7"/>
  <c r="AR146" i="7"/>
  <c r="G146" i="7"/>
  <c r="X146" i="7"/>
  <c r="AN146" i="7"/>
  <c r="D146" i="7"/>
  <c r="L146" i="7"/>
  <c r="T146" i="7"/>
  <c r="AC146" i="7"/>
  <c r="AK146" i="7"/>
  <c r="AS146" i="7"/>
  <c r="O146" i="7"/>
  <c r="AF146" i="7"/>
  <c r="AV146" i="7"/>
  <c r="H146" i="7"/>
  <c r="AO146" i="7"/>
  <c r="Y146" i="7"/>
  <c r="P146" i="7"/>
  <c r="AG146" i="7"/>
  <c r="U131" i="7"/>
  <c r="E131" i="7"/>
  <c r="I131" i="7"/>
  <c r="M131" i="7"/>
  <c r="Q131" i="7"/>
  <c r="V131" i="7"/>
  <c r="Z131" i="7"/>
  <c r="AD131" i="7"/>
  <c r="AH131" i="7"/>
  <c r="AL131" i="7"/>
  <c r="AP131" i="7"/>
  <c r="AT131" i="7"/>
  <c r="F131" i="7"/>
  <c r="J131" i="7"/>
  <c r="N131" i="7"/>
  <c r="R131" i="7"/>
  <c r="W131" i="7"/>
  <c r="AA131" i="7"/>
  <c r="AE131" i="7"/>
  <c r="AI131" i="7"/>
  <c r="AM131" i="7"/>
  <c r="AQ131" i="7"/>
  <c r="AU131" i="7"/>
  <c r="G131" i="7"/>
  <c r="O131" i="7"/>
  <c r="X131" i="7"/>
  <c r="AF131" i="7"/>
  <c r="AN131" i="7"/>
  <c r="AV131" i="7"/>
  <c r="S131" i="7"/>
  <c r="AJ131" i="7"/>
  <c r="H131" i="7"/>
  <c r="P131" i="7"/>
  <c r="Y131" i="7"/>
  <c r="AG131" i="7"/>
  <c r="AO131" i="7"/>
  <c r="K131" i="7"/>
  <c r="AB131" i="7"/>
  <c r="AR131" i="7"/>
  <c r="AC131" i="7"/>
  <c r="T131" i="7"/>
  <c r="D131" i="7"/>
  <c r="AK131" i="7"/>
  <c r="L131" i="7"/>
  <c r="AS131" i="7"/>
  <c r="A96" i="7"/>
  <c r="U13" i="7"/>
  <c r="AT13" i="7"/>
  <c r="AP13" i="7"/>
  <c r="AL13" i="7"/>
  <c r="AH13" i="7"/>
  <c r="AD13" i="7"/>
  <c r="Z13" i="7"/>
  <c r="V13" i="7"/>
  <c r="Q13" i="7"/>
  <c r="M13" i="7"/>
  <c r="I13" i="7"/>
  <c r="E13" i="7"/>
  <c r="AS13" i="7"/>
  <c r="AO13" i="7"/>
  <c r="AK13" i="7"/>
  <c r="AG13" i="7"/>
  <c r="AC13" i="7"/>
  <c r="Y13" i="7"/>
  <c r="T13" i="7"/>
  <c r="P13" i="7"/>
  <c r="L13" i="7"/>
  <c r="H13" i="7"/>
  <c r="D13" i="7"/>
  <c r="AR13" i="7"/>
  <c r="AJ13" i="7"/>
  <c r="AB13" i="7"/>
  <c r="S13" i="7"/>
  <c r="K13" i="7"/>
  <c r="AN13" i="7"/>
  <c r="X13" i="7"/>
  <c r="G13" i="7"/>
  <c r="AU13" i="7"/>
  <c r="AE13" i="7"/>
  <c r="N13" i="7"/>
  <c r="AQ13" i="7"/>
  <c r="AI13" i="7"/>
  <c r="AA13" i="7"/>
  <c r="R13" i="7"/>
  <c r="J13" i="7"/>
  <c r="AV13" i="7"/>
  <c r="AF13" i="7"/>
  <c r="O13" i="7"/>
  <c r="AM13" i="7"/>
  <c r="W13" i="7"/>
  <c r="F13" i="7"/>
  <c r="U157" i="7"/>
  <c r="E157" i="7"/>
  <c r="I157" i="7"/>
  <c r="M157" i="7"/>
  <c r="Q157" i="7"/>
  <c r="V157" i="7"/>
  <c r="Z157" i="7"/>
  <c r="AD157" i="7"/>
  <c r="AH157" i="7"/>
  <c r="AL157" i="7"/>
  <c r="F157" i="7"/>
  <c r="J157" i="7"/>
  <c r="N157" i="7"/>
  <c r="R157" i="7"/>
  <c r="W157" i="7"/>
  <c r="AA157" i="7"/>
  <c r="AE157" i="7"/>
  <c r="AI157" i="7"/>
  <c r="G157" i="7"/>
  <c r="O157" i="7"/>
  <c r="X157" i="7"/>
  <c r="AF157" i="7"/>
  <c r="AM157" i="7"/>
  <c r="AQ157" i="7"/>
  <c r="AU157" i="7"/>
  <c r="S157" i="7"/>
  <c r="AJ157" i="7"/>
  <c r="H157" i="7"/>
  <c r="P157" i="7"/>
  <c r="Y157" i="7"/>
  <c r="AG157" i="7"/>
  <c r="AN157" i="7"/>
  <c r="AR157" i="7"/>
  <c r="AV157" i="7"/>
  <c r="K157" i="7"/>
  <c r="AB157" i="7"/>
  <c r="AO157" i="7"/>
  <c r="AS157" i="7"/>
  <c r="D157" i="7"/>
  <c r="AK157" i="7"/>
  <c r="AT157" i="7"/>
  <c r="L157" i="7"/>
  <c r="AP157" i="7"/>
  <c r="T157" i="7"/>
  <c r="AC157" i="7"/>
  <c r="U33" i="7"/>
  <c r="E33" i="7"/>
  <c r="I33" i="7"/>
  <c r="M33" i="7"/>
  <c r="Q33" i="7"/>
  <c r="V33" i="7"/>
  <c r="Z33" i="7"/>
  <c r="AD33" i="7"/>
  <c r="AH33" i="7"/>
  <c r="AL33" i="7"/>
  <c r="AP33" i="7"/>
  <c r="AT33" i="7"/>
  <c r="F33" i="7"/>
  <c r="J33" i="7"/>
  <c r="N33" i="7"/>
  <c r="R33" i="7"/>
  <c r="W33" i="7"/>
  <c r="AA33" i="7"/>
  <c r="AE33" i="7"/>
  <c r="AI33" i="7"/>
  <c r="AM33" i="7"/>
  <c r="AQ33" i="7"/>
  <c r="AU33" i="7"/>
  <c r="K33" i="7"/>
  <c r="S33" i="7"/>
  <c r="AB33" i="7"/>
  <c r="AJ33" i="7"/>
  <c r="AR33" i="7"/>
  <c r="D33" i="7"/>
  <c r="L33" i="7"/>
  <c r="T33" i="7"/>
  <c r="AC33" i="7"/>
  <c r="AK33" i="7"/>
  <c r="AS33" i="7"/>
  <c r="O33" i="7"/>
  <c r="AF33" i="7"/>
  <c r="AV33" i="7"/>
  <c r="P33" i="7"/>
  <c r="AG33" i="7"/>
  <c r="X33" i="7"/>
  <c r="Y33" i="7"/>
  <c r="G33" i="7"/>
  <c r="H33" i="7"/>
  <c r="AN33" i="7"/>
  <c r="AO33" i="7"/>
  <c r="U165" i="7"/>
  <c r="F165" i="7"/>
  <c r="J165" i="7"/>
  <c r="N165" i="7"/>
  <c r="R165" i="7"/>
  <c r="W165" i="7"/>
  <c r="AA165" i="7"/>
  <c r="AE165" i="7"/>
  <c r="AI165" i="7"/>
  <c r="AM165" i="7"/>
  <c r="AQ165" i="7"/>
  <c r="AU165" i="7"/>
  <c r="D165" i="7"/>
  <c r="L165" i="7"/>
  <c r="T165" i="7"/>
  <c r="AC165" i="7"/>
  <c r="AK165" i="7"/>
  <c r="AS165" i="7"/>
  <c r="G165" i="7"/>
  <c r="K165" i="7"/>
  <c r="O165" i="7"/>
  <c r="S165" i="7"/>
  <c r="X165" i="7"/>
  <c r="AB165" i="7"/>
  <c r="AF165" i="7"/>
  <c r="AJ165" i="7"/>
  <c r="AN165" i="7"/>
  <c r="AR165" i="7"/>
  <c r="AV165" i="7"/>
  <c r="H165" i="7"/>
  <c r="P165" i="7"/>
  <c r="Y165" i="7"/>
  <c r="AG165" i="7"/>
  <c r="AO165" i="7"/>
  <c r="E165" i="7"/>
  <c r="V165" i="7"/>
  <c r="AL165" i="7"/>
  <c r="M165" i="7"/>
  <c r="AT165" i="7"/>
  <c r="Q165" i="7"/>
  <c r="I165" i="7"/>
  <c r="Z165" i="7"/>
  <c r="AP165" i="7"/>
  <c r="AD165" i="7"/>
  <c r="AH165" i="7"/>
  <c r="U22" i="7"/>
  <c r="D22" i="7"/>
  <c r="H22" i="7"/>
  <c r="L22" i="7"/>
  <c r="P22" i="7"/>
  <c r="T22" i="7"/>
  <c r="Y22" i="7"/>
  <c r="AC22" i="7"/>
  <c r="AG22" i="7"/>
  <c r="AK22" i="7"/>
  <c r="AO22" i="7"/>
  <c r="AS22" i="7"/>
  <c r="F22" i="7"/>
  <c r="K22" i="7"/>
  <c r="Q22" i="7"/>
  <c r="W22" i="7"/>
  <c r="AB22" i="7"/>
  <c r="AH22" i="7"/>
  <c r="AM22" i="7"/>
  <c r="AR22" i="7"/>
  <c r="G22" i="7"/>
  <c r="M22" i="7"/>
  <c r="R22" i="7"/>
  <c r="X22" i="7"/>
  <c r="AD22" i="7"/>
  <c r="AI22" i="7"/>
  <c r="AN22" i="7"/>
  <c r="AT22" i="7"/>
  <c r="I22" i="7"/>
  <c r="S22" i="7"/>
  <c r="AE22" i="7"/>
  <c r="AP22" i="7"/>
  <c r="J22" i="7"/>
  <c r="V22" i="7"/>
  <c r="AF22" i="7"/>
  <c r="AQ22" i="7"/>
  <c r="N22" i="7"/>
  <c r="AJ22" i="7"/>
  <c r="O22" i="7"/>
  <c r="AL22" i="7"/>
  <c r="AU22" i="7"/>
  <c r="E22" i="7"/>
  <c r="AV22" i="7"/>
  <c r="Z22" i="7"/>
  <c r="AA22" i="7"/>
  <c r="U86" i="7"/>
  <c r="E86" i="7"/>
  <c r="I86" i="7"/>
  <c r="M86" i="7"/>
  <c r="Q86" i="7"/>
  <c r="V86" i="7"/>
  <c r="Z86" i="7"/>
  <c r="AD86" i="7"/>
  <c r="AH86" i="7"/>
  <c r="AL86" i="7"/>
  <c r="AP86" i="7"/>
  <c r="AT86" i="7"/>
  <c r="F86" i="7"/>
  <c r="J86" i="7"/>
  <c r="N86" i="7"/>
  <c r="R86" i="7"/>
  <c r="W86" i="7"/>
  <c r="AA86" i="7"/>
  <c r="AE86" i="7"/>
  <c r="AI86" i="7"/>
  <c r="AM86" i="7"/>
  <c r="AQ86" i="7"/>
  <c r="AU86" i="7"/>
  <c r="G86" i="7"/>
  <c r="O86" i="7"/>
  <c r="X86" i="7"/>
  <c r="AF86" i="7"/>
  <c r="AN86" i="7"/>
  <c r="AV86" i="7"/>
  <c r="H86" i="7"/>
  <c r="P86" i="7"/>
  <c r="Y86" i="7"/>
  <c r="AG86" i="7"/>
  <c r="AO86" i="7"/>
  <c r="S86" i="7"/>
  <c r="AJ86" i="7"/>
  <c r="D86" i="7"/>
  <c r="T86" i="7"/>
  <c r="AK86" i="7"/>
  <c r="K86" i="7"/>
  <c r="AB86" i="7"/>
  <c r="AR86" i="7"/>
  <c r="AS86" i="7"/>
  <c r="L86" i="7"/>
  <c r="AC86" i="7"/>
  <c r="U192" i="7"/>
  <c r="F192" i="7"/>
  <c r="J192" i="7"/>
  <c r="N192" i="7"/>
  <c r="R192" i="7"/>
  <c r="W192" i="7"/>
  <c r="AA192" i="7"/>
  <c r="AE192" i="7"/>
  <c r="AI192" i="7"/>
  <c r="AM192" i="7"/>
  <c r="AQ192" i="7"/>
  <c r="AU192" i="7"/>
  <c r="G192" i="7"/>
  <c r="K192" i="7"/>
  <c r="O192" i="7"/>
  <c r="S192" i="7"/>
  <c r="X192" i="7"/>
  <c r="AB192" i="7"/>
  <c r="AF192" i="7"/>
  <c r="AJ192" i="7"/>
  <c r="AN192" i="7"/>
  <c r="AR192" i="7"/>
  <c r="AV192" i="7"/>
  <c r="H192" i="7"/>
  <c r="P192" i="7"/>
  <c r="Y192" i="7"/>
  <c r="AG192" i="7"/>
  <c r="AO192" i="7"/>
  <c r="D192" i="7"/>
  <c r="T192" i="7"/>
  <c r="AK192" i="7"/>
  <c r="M192" i="7"/>
  <c r="AD192" i="7"/>
  <c r="AT192" i="7"/>
  <c r="I192" i="7"/>
  <c r="Q192" i="7"/>
  <c r="Z192" i="7"/>
  <c r="AH192" i="7"/>
  <c r="AP192" i="7"/>
  <c r="L192" i="7"/>
  <c r="AC192" i="7"/>
  <c r="AS192" i="7"/>
  <c r="E192" i="7"/>
  <c r="V192" i="7"/>
  <c r="AL192" i="7"/>
  <c r="U210" i="7"/>
  <c r="F210" i="7"/>
  <c r="J210" i="7"/>
  <c r="N210" i="7"/>
  <c r="R210" i="7"/>
  <c r="W210" i="7"/>
  <c r="AA210" i="7"/>
  <c r="AE210" i="7"/>
  <c r="AI210" i="7"/>
  <c r="AM210" i="7"/>
  <c r="AQ210" i="7"/>
  <c r="AU210" i="7"/>
  <c r="G210" i="7"/>
  <c r="K210" i="7"/>
  <c r="O210" i="7"/>
  <c r="S210" i="7"/>
  <c r="X210" i="7"/>
  <c r="AB210" i="7"/>
  <c r="AF210" i="7"/>
  <c r="AJ210" i="7"/>
  <c r="AN210" i="7"/>
  <c r="AR210" i="7"/>
  <c r="AV210" i="7"/>
  <c r="H210" i="7"/>
  <c r="P210" i="7"/>
  <c r="Y210" i="7"/>
  <c r="AG210" i="7"/>
  <c r="AO210" i="7"/>
  <c r="L210" i="7"/>
  <c r="AC210" i="7"/>
  <c r="AS210" i="7"/>
  <c r="E210" i="7"/>
  <c r="V210" i="7"/>
  <c r="AL210" i="7"/>
  <c r="I210" i="7"/>
  <c r="Q210" i="7"/>
  <c r="Z210" i="7"/>
  <c r="AH210" i="7"/>
  <c r="AP210" i="7"/>
  <c r="D210" i="7"/>
  <c r="T210" i="7"/>
  <c r="AK210" i="7"/>
  <c r="M210" i="7"/>
  <c r="AD210" i="7"/>
  <c r="AT210" i="7"/>
  <c r="U65" i="7"/>
  <c r="G65" i="7"/>
  <c r="K65" i="7"/>
  <c r="O65" i="7"/>
  <c r="S65" i="7"/>
  <c r="X65" i="7"/>
  <c r="AB65" i="7"/>
  <c r="AF65" i="7"/>
  <c r="AJ65" i="7"/>
  <c r="AN65" i="7"/>
  <c r="AR65" i="7"/>
  <c r="AV65" i="7"/>
  <c r="D65" i="7"/>
  <c r="H65" i="7"/>
  <c r="L65" i="7"/>
  <c r="P65" i="7"/>
  <c r="T65" i="7"/>
  <c r="Y65" i="7"/>
  <c r="AC65" i="7"/>
  <c r="AG65" i="7"/>
  <c r="AK65" i="7"/>
  <c r="AO65" i="7"/>
  <c r="AS65" i="7"/>
  <c r="I65" i="7"/>
  <c r="Q65" i="7"/>
  <c r="Z65" i="7"/>
  <c r="AH65" i="7"/>
  <c r="AP65" i="7"/>
  <c r="J65" i="7"/>
  <c r="R65" i="7"/>
  <c r="AA65" i="7"/>
  <c r="AI65" i="7"/>
  <c r="AQ65" i="7"/>
  <c r="E65" i="7"/>
  <c r="V65" i="7"/>
  <c r="AL65" i="7"/>
  <c r="F65" i="7"/>
  <c r="W65" i="7"/>
  <c r="AM65" i="7"/>
  <c r="M65" i="7"/>
  <c r="AT65" i="7"/>
  <c r="N65" i="7"/>
  <c r="AU65" i="7"/>
  <c r="AD65" i="7"/>
  <c r="AE65" i="7"/>
  <c r="U175" i="7"/>
  <c r="F175" i="7"/>
  <c r="J175" i="7"/>
  <c r="N175" i="7"/>
  <c r="R175" i="7"/>
  <c r="W175" i="7"/>
  <c r="AA175" i="7"/>
  <c r="AE175" i="7"/>
  <c r="AI175" i="7"/>
  <c r="AM175" i="7"/>
  <c r="AQ175" i="7"/>
  <c r="AU175" i="7"/>
  <c r="D175" i="7"/>
  <c r="L175" i="7"/>
  <c r="T175" i="7"/>
  <c r="AC175" i="7"/>
  <c r="AK175" i="7"/>
  <c r="AS175" i="7"/>
  <c r="G175" i="7"/>
  <c r="K175" i="7"/>
  <c r="O175" i="7"/>
  <c r="S175" i="7"/>
  <c r="X175" i="7"/>
  <c r="AB175" i="7"/>
  <c r="AF175" i="7"/>
  <c r="AJ175" i="7"/>
  <c r="AN175" i="7"/>
  <c r="AR175" i="7"/>
  <c r="AV175" i="7"/>
  <c r="H175" i="7"/>
  <c r="P175" i="7"/>
  <c r="Y175" i="7"/>
  <c r="AG175" i="7"/>
  <c r="AO175" i="7"/>
  <c r="M175" i="7"/>
  <c r="AD175" i="7"/>
  <c r="AT175" i="7"/>
  <c r="V175" i="7"/>
  <c r="Z175" i="7"/>
  <c r="Q175" i="7"/>
  <c r="AH175" i="7"/>
  <c r="E175" i="7"/>
  <c r="AL175" i="7"/>
  <c r="I175" i="7"/>
  <c r="AP175" i="7"/>
  <c r="U95" i="7"/>
  <c r="E95" i="7"/>
  <c r="I95" i="7"/>
  <c r="M95" i="7"/>
  <c r="Q95" i="7"/>
  <c r="V95" i="7"/>
  <c r="Z95" i="7"/>
  <c r="AD95" i="7"/>
  <c r="AH95" i="7"/>
  <c r="AL95" i="7"/>
  <c r="AP95" i="7"/>
  <c r="AT95" i="7"/>
  <c r="F95" i="7"/>
  <c r="J95" i="7"/>
  <c r="N95" i="7"/>
  <c r="R95" i="7"/>
  <c r="W95" i="7"/>
  <c r="AA95" i="7"/>
  <c r="AE95" i="7"/>
  <c r="AI95" i="7"/>
  <c r="AM95" i="7"/>
  <c r="AQ95" i="7"/>
  <c r="AU95" i="7"/>
  <c r="K95" i="7"/>
  <c r="S95" i="7"/>
  <c r="AB95" i="7"/>
  <c r="AJ95" i="7"/>
  <c r="AR95" i="7"/>
  <c r="D95" i="7"/>
  <c r="L95" i="7"/>
  <c r="T95" i="7"/>
  <c r="AC95" i="7"/>
  <c r="AK95" i="7"/>
  <c r="AS95" i="7"/>
  <c r="G95" i="7"/>
  <c r="X95" i="7"/>
  <c r="AN95" i="7"/>
  <c r="O95" i="7"/>
  <c r="AV95" i="7"/>
  <c r="H95" i="7"/>
  <c r="Y95" i="7"/>
  <c r="AO95" i="7"/>
  <c r="AF95" i="7"/>
  <c r="AG95" i="7"/>
  <c r="P95" i="7"/>
  <c r="U185" i="7"/>
  <c r="F185" i="7"/>
  <c r="J185" i="7"/>
  <c r="N185" i="7"/>
  <c r="R185" i="7"/>
  <c r="W185" i="7"/>
  <c r="AA185" i="7"/>
  <c r="AE185" i="7"/>
  <c r="AI185" i="7"/>
  <c r="AM185" i="7"/>
  <c r="AQ185" i="7"/>
  <c r="AU185" i="7"/>
  <c r="G185" i="7"/>
  <c r="K185" i="7"/>
  <c r="O185" i="7"/>
  <c r="S185" i="7"/>
  <c r="X185" i="7"/>
  <c r="AB185" i="7"/>
  <c r="AF185" i="7"/>
  <c r="AJ185" i="7"/>
  <c r="AN185" i="7"/>
  <c r="AR185" i="7"/>
  <c r="AV185" i="7"/>
  <c r="D185" i="7"/>
  <c r="L185" i="7"/>
  <c r="T185" i="7"/>
  <c r="AC185" i="7"/>
  <c r="AK185" i="7"/>
  <c r="AS185" i="7"/>
  <c r="P185" i="7"/>
  <c r="AG185" i="7"/>
  <c r="I185" i="7"/>
  <c r="Z185" i="7"/>
  <c r="AP185" i="7"/>
  <c r="E185" i="7"/>
  <c r="M185" i="7"/>
  <c r="V185" i="7"/>
  <c r="AD185" i="7"/>
  <c r="AL185" i="7"/>
  <c r="AT185" i="7"/>
  <c r="H185" i="7"/>
  <c r="Y185" i="7"/>
  <c r="AO185" i="7"/>
  <c r="Q185" i="7"/>
  <c r="AH185" i="7"/>
  <c r="U139" i="7"/>
  <c r="E139" i="7"/>
  <c r="I139" i="7"/>
  <c r="M139" i="7"/>
  <c r="Q139" i="7"/>
  <c r="V139" i="7"/>
  <c r="Z139" i="7"/>
  <c r="AD139" i="7"/>
  <c r="AH139" i="7"/>
  <c r="AL139" i="7"/>
  <c r="AP139" i="7"/>
  <c r="AT139" i="7"/>
  <c r="F139" i="7"/>
  <c r="J139" i="7"/>
  <c r="N139" i="7"/>
  <c r="R139" i="7"/>
  <c r="W139" i="7"/>
  <c r="AA139" i="7"/>
  <c r="AE139" i="7"/>
  <c r="AI139" i="7"/>
  <c r="AM139" i="7"/>
  <c r="AQ139" i="7"/>
  <c r="AU139" i="7"/>
  <c r="G139" i="7"/>
  <c r="O139" i="7"/>
  <c r="X139" i="7"/>
  <c r="AF139" i="7"/>
  <c r="AN139" i="7"/>
  <c r="AV139" i="7"/>
  <c r="K139" i="7"/>
  <c r="AB139" i="7"/>
  <c r="AR139" i="7"/>
  <c r="H139" i="7"/>
  <c r="P139" i="7"/>
  <c r="Y139" i="7"/>
  <c r="AG139" i="7"/>
  <c r="AO139" i="7"/>
  <c r="S139" i="7"/>
  <c r="AJ139" i="7"/>
  <c r="AC139" i="7"/>
  <c r="T139" i="7"/>
  <c r="D139" i="7"/>
  <c r="AK139" i="7"/>
  <c r="L139" i="7"/>
  <c r="AS139" i="7"/>
  <c r="U114" i="7"/>
  <c r="E114" i="7"/>
  <c r="I114" i="7"/>
  <c r="M114" i="7"/>
  <c r="Q114" i="7"/>
  <c r="V114" i="7"/>
  <c r="Z114" i="7"/>
  <c r="AD114" i="7"/>
  <c r="AH114" i="7"/>
  <c r="AL114" i="7"/>
  <c r="AP114" i="7"/>
  <c r="AT114" i="7"/>
  <c r="F114" i="7"/>
  <c r="J114" i="7"/>
  <c r="N114" i="7"/>
  <c r="R114" i="7"/>
  <c r="W114" i="7"/>
  <c r="AA114" i="7"/>
  <c r="AE114" i="7"/>
  <c r="AI114" i="7"/>
  <c r="AM114" i="7"/>
  <c r="AQ114" i="7"/>
  <c r="AU114" i="7"/>
  <c r="G114" i="7"/>
  <c r="O114" i="7"/>
  <c r="X114" i="7"/>
  <c r="AF114" i="7"/>
  <c r="AN114" i="7"/>
  <c r="AV114" i="7"/>
  <c r="H114" i="7"/>
  <c r="P114" i="7"/>
  <c r="Y114" i="7"/>
  <c r="AG114" i="7"/>
  <c r="AO114" i="7"/>
  <c r="S114" i="7"/>
  <c r="AJ114" i="7"/>
  <c r="K114" i="7"/>
  <c r="AR114" i="7"/>
  <c r="D114" i="7"/>
  <c r="T114" i="7"/>
  <c r="AK114" i="7"/>
  <c r="AB114" i="7"/>
  <c r="AC114" i="7"/>
  <c r="AS114" i="7"/>
  <c r="L114" i="7"/>
  <c r="U56" i="7"/>
  <c r="F56" i="7"/>
  <c r="J56" i="7"/>
  <c r="N56" i="7"/>
  <c r="R56" i="7"/>
  <c r="W56" i="7"/>
  <c r="AA56" i="7"/>
  <c r="AE56" i="7"/>
  <c r="AI56" i="7"/>
  <c r="AM56" i="7"/>
  <c r="AQ56" i="7"/>
  <c r="AU56" i="7"/>
  <c r="G56" i="7"/>
  <c r="K56" i="7"/>
  <c r="O56" i="7"/>
  <c r="S56" i="7"/>
  <c r="X56" i="7"/>
  <c r="AB56" i="7"/>
  <c r="AF56" i="7"/>
  <c r="AJ56" i="7"/>
  <c r="AN56" i="7"/>
  <c r="AR56" i="7"/>
  <c r="AV56" i="7"/>
  <c r="H56" i="7"/>
  <c r="P56" i="7"/>
  <c r="Y56" i="7"/>
  <c r="AG56" i="7"/>
  <c r="AO56" i="7"/>
  <c r="I56" i="7"/>
  <c r="Q56" i="7"/>
  <c r="Z56" i="7"/>
  <c r="AH56" i="7"/>
  <c r="AP56" i="7"/>
  <c r="L56" i="7"/>
  <c r="AC56" i="7"/>
  <c r="AS56" i="7"/>
  <c r="M56" i="7"/>
  <c r="AD56" i="7"/>
  <c r="AT56" i="7"/>
  <c r="T56" i="7"/>
  <c r="V56" i="7"/>
  <c r="D56" i="7"/>
  <c r="E56" i="7"/>
  <c r="AK56" i="7"/>
  <c r="AL56" i="7"/>
  <c r="U120" i="7"/>
  <c r="E120" i="7"/>
  <c r="I120" i="7"/>
  <c r="M120" i="7"/>
  <c r="Q120" i="7"/>
  <c r="V120" i="7"/>
  <c r="Z120" i="7"/>
  <c r="AD120" i="7"/>
  <c r="AH120" i="7"/>
  <c r="AL120" i="7"/>
  <c r="AP120" i="7"/>
  <c r="AT120" i="7"/>
  <c r="F120" i="7"/>
  <c r="J120" i="7"/>
  <c r="N120" i="7"/>
  <c r="R120" i="7"/>
  <c r="W120" i="7"/>
  <c r="AA120" i="7"/>
  <c r="AE120" i="7"/>
  <c r="AI120" i="7"/>
  <c r="AM120" i="7"/>
  <c r="AQ120" i="7"/>
  <c r="AU120" i="7"/>
  <c r="G120" i="7"/>
  <c r="O120" i="7"/>
  <c r="X120" i="7"/>
  <c r="AF120" i="7"/>
  <c r="AN120" i="7"/>
  <c r="AV120" i="7"/>
  <c r="H120" i="7"/>
  <c r="P120" i="7"/>
  <c r="Y120" i="7"/>
  <c r="AG120" i="7"/>
  <c r="AO120" i="7"/>
  <c r="K120" i="7"/>
  <c r="AB120" i="7"/>
  <c r="AR120" i="7"/>
  <c r="AJ120" i="7"/>
  <c r="L120" i="7"/>
  <c r="AC120" i="7"/>
  <c r="AS120" i="7"/>
  <c r="S120" i="7"/>
  <c r="T120" i="7"/>
  <c r="AK120" i="7"/>
  <c r="D120" i="7"/>
  <c r="U166" i="7"/>
  <c r="F166" i="7"/>
  <c r="J166" i="7"/>
  <c r="N166" i="7"/>
  <c r="R166" i="7"/>
  <c r="W166" i="7"/>
  <c r="AA166" i="7"/>
  <c r="AE166" i="7"/>
  <c r="AI166" i="7"/>
  <c r="AM166" i="7"/>
  <c r="AQ166" i="7"/>
  <c r="AU166" i="7"/>
  <c r="H166" i="7"/>
  <c r="P166" i="7"/>
  <c r="Y166" i="7"/>
  <c r="AG166" i="7"/>
  <c r="AO166" i="7"/>
  <c r="G166" i="7"/>
  <c r="K166" i="7"/>
  <c r="O166" i="7"/>
  <c r="S166" i="7"/>
  <c r="X166" i="7"/>
  <c r="AB166" i="7"/>
  <c r="AF166" i="7"/>
  <c r="AJ166" i="7"/>
  <c r="AN166" i="7"/>
  <c r="AR166" i="7"/>
  <c r="AV166" i="7"/>
  <c r="D166" i="7"/>
  <c r="L166" i="7"/>
  <c r="T166" i="7"/>
  <c r="AC166" i="7"/>
  <c r="AK166" i="7"/>
  <c r="AS166" i="7"/>
  <c r="I166" i="7"/>
  <c r="Z166" i="7"/>
  <c r="AP166" i="7"/>
  <c r="AH166" i="7"/>
  <c r="E166" i="7"/>
  <c r="AL166" i="7"/>
  <c r="M166" i="7"/>
  <c r="AD166" i="7"/>
  <c r="AT166" i="7"/>
  <c r="Q166" i="7"/>
  <c r="V166" i="7"/>
  <c r="U58" i="7"/>
  <c r="F58" i="7"/>
  <c r="J58" i="7"/>
  <c r="N58" i="7"/>
  <c r="R58" i="7"/>
  <c r="W58" i="7"/>
  <c r="AA58" i="7"/>
  <c r="AE58" i="7"/>
  <c r="AI58" i="7"/>
  <c r="AM58" i="7"/>
  <c r="AQ58" i="7"/>
  <c r="AU58" i="7"/>
  <c r="G58" i="7"/>
  <c r="K58" i="7"/>
  <c r="O58" i="7"/>
  <c r="S58" i="7"/>
  <c r="X58" i="7"/>
  <c r="AB58" i="7"/>
  <c r="AF58" i="7"/>
  <c r="AJ58" i="7"/>
  <c r="AN58" i="7"/>
  <c r="AR58" i="7"/>
  <c r="AV58" i="7"/>
  <c r="H58" i="7"/>
  <c r="P58" i="7"/>
  <c r="Y58" i="7"/>
  <c r="AG58" i="7"/>
  <c r="AO58" i="7"/>
  <c r="I58" i="7"/>
  <c r="Q58" i="7"/>
  <c r="Z58" i="7"/>
  <c r="AH58" i="7"/>
  <c r="AP58" i="7"/>
  <c r="D58" i="7"/>
  <c r="T58" i="7"/>
  <c r="AK58" i="7"/>
  <c r="E58" i="7"/>
  <c r="V58" i="7"/>
  <c r="AL58" i="7"/>
  <c r="AC58" i="7"/>
  <c r="AD58" i="7"/>
  <c r="AS58" i="7"/>
  <c r="AT58" i="7"/>
  <c r="L58" i="7"/>
  <c r="M58" i="7"/>
  <c r="U92" i="7"/>
  <c r="E92" i="7"/>
  <c r="I92" i="7"/>
  <c r="M92" i="7"/>
  <c r="Q92" i="7"/>
  <c r="V92" i="7"/>
  <c r="Z92" i="7"/>
  <c r="AD92" i="7"/>
  <c r="AH92" i="7"/>
  <c r="AL92" i="7"/>
  <c r="AP92" i="7"/>
  <c r="AT92" i="7"/>
  <c r="F92" i="7"/>
  <c r="J92" i="7"/>
  <c r="N92" i="7"/>
  <c r="R92" i="7"/>
  <c r="W92" i="7"/>
  <c r="AA92" i="7"/>
  <c r="AE92" i="7"/>
  <c r="AI92" i="7"/>
  <c r="AM92" i="7"/>
  <c r="AQ92" i="7"/>
  <c r="AU92" i="7"/>
  <c r="G92" i="7"/>
  <c r="O92" i="7"/>
  <c r="X92" i="7"/>
  <c r="AF92" i="7"/>
  <c r="AN92" i="7"/>
  <c r="AV92" i="7"/>
  <c r="H92" i="7"/>
  <c r="P92" i="7"/>
  <c r="Y92" i="7"/>
  <c r="AG92" i="7"/>
  <c r="AO92" i="7"/>
  <c r="K92" i="7"/>
  <c r="AB92" i="7"/>
  <c r="AR92" i="7"/>
  <c r="S92" i="7"/>
  <c r="L92" i="7"/>
  <c r="AC92" i="7"/>
  <c r="AS92" i="7"/>
  <c r="AJ92" i="7"/>
  <c r="AK92" i="7"/>
  <c r="D92" i="7"/>
  <c r="T92" i="7"/>
  <c r="U42" i="7"/>
  <c r="F42" i="7"/>
  <c r="J42" i="7"/>
  <c r="N42" i="7"/>
  <c r="R42" i="7"/>
  <c r="W42" i="7"/>
  <c r="AA42" i="7"/>
  <c r="AE42" i="7"/>
  <c r="AI42" i="7"/>
  <c r="AM42" i="7"/>
  <c r="AQ42" i="7"/>
  <c r="AU42" i="7"/>
  <c r="E42" i="7"/>
  <c r="K42" i="7"/>
  <c r="P42" i="7"/>
  <c r="V42" i="7"/>
  <c r="AB42" i="7"/>
  <c r="AG42" i="7"/>
  <c r="AL42" i="7"/>
  <c r="AR42" i="7"/>
  <c r="G42" i="7"/>
  <c r="L42" i="7"/>
  <c r="Q42" i="7"/>
  <c r="X42" i="7"/>
  <c r="AC42" i="7"/>
  <c r="AH42" i="7"/>
  <c r="AN42" i="7"/>
  <c r="AS42" i="7"/>
  <c r="M42" i="7"/>
  <c r="Y42" i="7"/>
  <c r="AJ42" i="7"/>
  <c r="AT42" i="7"/>
  <c r="D42" i="7"/>
  <c r="O42" i="7"/>
  <c r="Z42" i="7"/>
  <c r="AK42" i="7"/>
  <c r="AV42" i="7"/>
  <c r="H42" i="7"/>
  <c r="AD42" i="7"/>
  <c r="I42" i="7"/>
  <c r="AF42" i="7"/>
  <c r="S42" i="7"/>
  <c r="T42" i="7"/>
  <c r="AO42" i="7"/>
  <c r="AP42" i="7"/>
  <c r="U52" i="7"/>
  <c r="F52" i="7"/>
  <c r="J52" i="7"/>
  <c r="N52" i="7"/>
  <c r="R52" i="7"/>
  <c r="W52" i="7"/>
  <c r="AA52" i="7"/>
  <c r="AE52" i="7"/>
  <c r="AI52" i="7"/>
  <c r="AM52" i="7"/>
  <c r="AQ52" i="7"/>
  <c r="AU52" i="7"/>
  <c r="G52" i="7"/>
  <c r="K52" i="7"/>
  <c r="O52" i="7"/>
  <c r="S52" i="7"/>
  <c r="X52" i="7"/>
  <c r="AB52" i="7"/>
  <c r="AF52" i="7"/>
  <c r="AJ52" i="7"/>
  <c r="AN52" i="7"/>
  <c r="AR52" i="7"/>
  <c r="AV52" i="7"/>
  <c r="H52" i="7"/>
  <c r="P52" i="7"/>
  <c r="Y52" i="7"/>
  <c r="AG52" i="7"/>
  <c r="AO52" i="7"/>
  <c r="I52" i="7"/>
  <c r="Q52" i="7"/>
  <c r="Z52" i="7"/>
  <c r="AH52" i="7"/>
  <c r="AP52" i="7"/>
  <c r="L52" i="7"/>
  <c r="AC52" i="7"/>
  <c r="AS52" i="7"/>
  <c r="M52" i="7"/>
  <c r="AD52" i="7"/>
  <c r="AT52" i="7"/>
  <c r="D52" i="7"/>
  <c r="AK52" i="7"/>
  <c r="E52" i="7"/>
  <c r="AL52" i="7"/>
  <c r="T52" i="7"/>
  <c r="V52" i="7"/>
  <c r="U116" i="7"/>
  <c r="E116" i="7"/>
  <c r="I116" i="7"/>
  <c r="M116" i="7"/>
  <c r="Q116" i="7"/>
  <c r="V116" i="7"/>
  <c r="Z116" i="7"/>
  <c r="AD116" i="7"/>
  <c r="AH116" i="7"/>
  <c r="AL116" i="7"/>
  <c r="AP116" i="7"/>
  <c r="AT116" i="7"/>
  <c r="F116" i="7"/>
  <c r="J116" i="7"/>
  <c r="N116" i="7"/>
  <c r="R116" i="7"/>
  <c r="W116" i="7"/>
  <c r="AA116" i="7"/>
  <c r="AE116" i="7"/>
  <c r="AI116" i="7"/>
  <c r="AM116" i="7"/>
  <c r="AQ116" i="7"/>
  <c r="AU116" i="7"/>
  <c r="G116" i="7"/>
  <c r="O116" i="7"/>
  <c r="X116" i="7"/>
  <c r="AF116" i="7"/>
  <c r="AN116" i="7"/>
  <c r="AV116" i="7"/>
  <c r="H116" i="7"/>
  <c r="P116" i="7"/>
  <c r="Y116" i="7"/>
  <c r="AG116" i="7"/>
  <c r="AO116" i="7"/>
  <c r="K116" i="7"/>
  <c r="AB116" i="7"/>
  <c r="AR116" i="7"/>
  <c r="S116" i="7"/>
  <c r="L116" i="7"/>
  <c r="AC116" i="7"/>
  <c r="AS116" i="7"/>
  <c r="AJ116" i="7"/>
  <c r="D116" i="7"/>
  <c r="T116" i="7"/>
  <c r="AK116" i="7"/>
  <c r="U162" i="7"/>
  <c r="F162" i="7"/>
  <c r="J162" i="7"/>
  <c r="N162" i="7"/>
  <c r="R162" i="7"/>
  <c r="W162" i="7"/>
  <c r="AA162" i="7"/>
  <c r="AE162" i="7"/>
  <c r="AI162" i="7"/>
  <c r="AM162" i="7"/>
  <c r="AQ162" i="7"/>
  <c r="AU162" i="7"/>
  <c r="D162" i="7"/>
  <c r="L162" i="7"/>
  <c r="T162" i="7"/>
  <c r="AC162" i="7"/>
  <c r="AK162" i="7"/>
  <c r="AS162" i="7"/>
  <c r="G162" i="7"/>
  <c r="K162" i="7"/>
  <c r="O162" i="7"/>
  <c r="S162" i="7"/>
  <c r="X162" i="7"/>
  <c r="AB162" i="7"/>
  <c r="AF162" i="7"/>
  <c r="AJ162" i="7"/>
  <c r="AN162" i="7"/>
  <c r="AR162" i="7"/>
  <c r="AV162" i="7"/>
  <c r="H162" i="7"/>
  <c r="P162" i="7"/>
  <c r="Y162" i="7"/>
  <c r="AG162" i="7"/>
  <c r="AO162" i="7"/>
  <c r="I162" i="7"/>
  <c r="Z162" i="7"/>
  <c r="AP162" i="7"/>
  <c r="Q162" i="7"/>
  <c r="V162" i="7"/>
  <c r="M162" i="7"/>
  <c r="AD162" i="7"/>
  <c r="AT162" i="7"/>
  <c r="AH162" i="7"/>
  <c r="E162" i="7"/>
  <c r="AL162" i="7"/>
  <c r="U44" i="7"/>
  <c r="F44" i="7"/>
  <c r="J44" i="7"/>
  <c r="N44" i="7"/>
  <c r="R44" i="7"/>
  <c r="W44" i="7"/>
  <c r="AA44" i="7"/>
  <c r="AE44" i="7"/>
  <c r="AI44" i="7"/>
  <c r="AM44" i="7"/>
  <c r="AQ44" i="7"/>
  <c r="AU44" i="7"/>
  <c r="G44" i="7"/>
  <c r="K44" i="7"/>
  <c r="O44" i="7"/>
  <c r="S44" i="7"/>
  <c r="X44" i="7"/>
  <c r="AB44" i="7"/>
  <c r="AF44" i="7"/>
  <c r="AJ44" i="7"/>
  <c r="AN44" i="7"/>
  <c r="AR44" i="7"/>
  <c r="AV44" i="7"/>
  <c r="H44" i="7"/>
  <c r="P44" i="7"/>
  <c r="Y44" i="7"/>
  <c r="AG44" i="7"/>
  <c r="AO44" i="7"/>
  <c r="I44" i="7"/>
  <c r="Q44" i="7"/>
  <c r="Z44" i="7"/>
  <c r="AH44" i="7"/>
  <c r="AP44" i="7"/>
  <c r="L44" i="7"/>
  <c r="AC44" i="7"/>
  <c r="AS44" i="7"/>
  <c r="M44" i="7"/>
  <c r="AD44" i="7"/>
  <c r="AT44" i="7"/>
  <c r="D44" i="7"/>
  <c r="AK44" i="7"/>
  <c r="E44" i="7"/>
  <c r="AL44" i="7"/>
  <c r="T44" i="7"/>
  <c r="V44" i="7"/>
  <c r="U172" i="7"/>
  <c r="F172" i="7"/>
  <c r="J172" i="7"/>
  <c r="N172" i="7"/>
  <c r="R172" i="7"/>
  <c r="W172" i="7"/>
  <c r="AA172" i="7"/>
  <c r="AE172" i="7"/>
  <c r="AI172" i="7"/>
  <c r="AM172" i="7"/>
  <c r="AQ172" i="7"/>
  <c r="AU172" i="7"/>
  <c r="D172" i="7"/>
  <c r="L172" i="7"/>
  <c r="T172" i="7"/>
  <c r="AC172" i="7"/>
  <c r="AK172" i="7"/>
  <c r="G172" i="7"/>
  <c r="K172" i="7"/>
  <c r="O172" i="7"/>
  <c r="S172" i="7"/>
  <c r="X172" i="7"/>
  <c r="AB172" i="7"/>
  <c r="AF172" i="7"/>
  <c r="AJ172" i="7"/>
  <c r="AN172" i="7"/>
  <c r="AR172" i="7"/>
  <c r="AV172" i="7"/>
  <c r="H172" i="7"/>
  <c r="P172" i="7"/>
  <c r="Y172" i="7"/>
  <c r="AG172" i="7"/>
  <c r="AO172" i="7"/>
  <c r="AS172" i="7"/>
  <c r="Q172" i="7"/>
  <c r="AH172" i="7"/>
  <c r="Z172" i="7"/>
  <c r="M172" i="7"/>
  <c r="AT172" i="7"/>
  <c r="E172" i="7"/>
  <c r="V172" i="7"/>
  <c r="AL172" i="7"/>
  <c r="I172" i="7"/>
  <c r="AP172" i="7"/>
  <c r="AD172" i="7"/>
  <c r="U156" i="7"/>
  <c r="E156" i="7"/>
  <c r="I156" i="7"/>
  <c r="M156" i="7"/>
  <c r="Q156" i="7"/>
  <c r="V156" i="7"/>
  <c r="Z156" i="7"/>
  <c r="AD156" i="7"/>
  <c r="AH156" i="7"/>
  <c r="AL156" i="7"/>
  <c r="AP156" i="7"/>
  <c r="AT156" i="7"/>
  <c r="F156" i="7"/>
  <c r="J156" i="7"/>
  <c r="N156" i="7"/>
  <c r="R156" i="7"/>
  <c r="W156" i="7"/>
  <c r="AA156" i="7"/>
  <c r="AE156" i="7"/>
  <c r="AI156" i="7"/>
  <c r="AM156" i="7"/>
  <c r="AQ156" i="7"/>
  <c r="AU156" i="7"/>
  <c r="K156" i="7"/>
  <c r="S156" i="7"/>
  <c r="AB156" i="7"/>
  <c r="AJ156" i="7"/>
  <c r="AR156" i="7"/>
  <c r="O156" i="7"/>
  <c r="AF156" i="7"/>
  <c r="AV156" i="7"/>
  <c r="D156" i="7"/>
  <c r="L156" i="7"/>
  <c r="T156" i="7"/>
  <c r="AC156" i="7"/>
  <c r="AK156" i="7"/>
  <c r="AS156" i="7"/>
  <c r="G156" i="7"/>
  <c r="X156" i="7"/>
  <c r="AN156" i="7"/>
  <c r="P156" i="7"/>
  <c r="AG156" i="7"/>
  <c r="AO156" i="7"/>
  <c r="Y156" i="7"/>
  <c r="H156" i="7"/>
  <c r="U212" i="7"/>
  <c r="F212" i="7"/>
  <c r="J212" i="7"/>
  <c r="N212" i="7"/>
  <c r="R212" i="7"/>
  <c r="W212" i="7"/>
  <c r="AA212" i="7"/>
  <c r="AE212" i="7"/>
  <c r="AI212" i="7"/>
  <c r="AM212" i="7"/>
  <c r="AQ212" i="7"/>
  <c r="AU212" i="7"/>
  <c r="G212" i="7"/>
  <c r="K212" i="7"/>
  <c r="O212" i="7"/>
  <c r="S212" i="7"/>
  <c r="X212" i="7"/>
  <c r="AB212" i="7"/>
  <c r="AF212" i="7"/>
  <c r="AJ212" i="7"/>
  <c r="AN212" i="7"/>
  <c r="AR212" i="7"/>
  <c r="AV212" i="7"/>
  <c r="H212" i="7"/>
  <c r="P212" i="7"/>
  <c r="Y212" i="7"/>
  <c r="AG212" i="7"/>
  <c r="AO212" i="7"/>
  <c r="D212" i="7"/>
  <c r="T212" i="7"/>
  <c r="AK212" i="7"/>
  <c r="M212" i="7"/>
  <c r="AD212" i="7"/>
  <c r="AT212" i="7"/>
  <c r="I212" i="7"/>
  <c r="Q212" i="7"/>
  <c r="Z212" i="7"/>
  <c r="AH212" i="7"/>
  <c r="AP212" i="7"/>
  <c r="L212" i="7"/>
  <c r="AC212" i="7"/>
  <c r="AS212" i="7"/>
  <c r="E212" i="7"/>
  <c r="V212" i="7"/>
  <c r="AL212" i="7"/>
  <c r="U66" i="7"/>
  <c r="G66" i="7"/>
  <c r="K66" i="7"/>
  <c r="O66" i="7"/>
  <c r="S66" i="7"/>
  <c r="X66" i="7"/>
  <c r="AB66" i="7"/>
  <c r="AF66" i="7"/>
  <c r="AJ66" i="7"/>
  <c r="AN66" i="7"/>
  <c r="AR66" i="7"/>
  <c r="AV66" i="7"/>
  <c r="D66" i="7"/>
  <c r="H66" i="7"/>
  <c r="L66" i="7"/>
  <c r="P66" i="7"/>
  <c r="T66" i="7"/>
  <c r="Y66" i="7"/>
  <c r="AC66" i="7"/>
  <c r="AG66" i="7"/>
  <c r="AK66" i="7"/>
  <c r="AO66" i="7"/>
  <c r="AS66" i="7"/>
  <c r="E66" i="7"/>
  <c r="M66" i="7"/>
  <c r="V66" i="7"/>
  <c r="AD66" i="7"/>
  <c r="AL66" i="7"/>
  <c r="AT66" i="7"/>
  <c r="F66" i="7"/>
  <c r="N66" i="7"/>
  <c r="W66" i="7"/>
  <c r="AE66" i="7"/>
  <c r="AM66" i="7"/>
  <c r="AU66" i="7"/>
  <c r="I66" i="7"/>
  <c r="Z66" i="7"/>
  <c r="AP66" i="7"/>
  <c r="J66" i="7"/>
  <c r="AA66" i="7"/>
  <c r="AQ66" i="7"/>
  <c r="AH66" i="7"/>
  <c r="AI66" i="7"/>
  <c r="Q66" i="7"/>
  <c r="R66" i="7"/>
  <c r="U144" i="7"/>
  <c r="E144" i="7"/>
  <c r="I144" i="7"/>
  <c r="M144" i="7"/>
  <c r="Q144" i="7"/>
  <c r="V144" i="7"/>
  <c r="Z144" i="7"/>
  <c r="AD144" i="7"/>
  <c r="AH144" i="7"/>
  <c r="AL144" i="7"/>
  <c r="AP144" i="7"/>
  <c r="AT144" i="7"/>
  <c r="F144" i="7"/>
  <c r="J144" i="7"/>
  <c r="N144" i="7"/>
  <c r="R144" i="7"/>
  <c r="W144" i="7"/>
  <c r="AA144" i="7"/>
  <c r="AE144" i="7"/>
  <c r="AI144" i="7"/>
  <c r="AM144" i="7"/>
  <c r="AQ144" i="7"/>
  <c r="AU144" i="7"/>
  <c r="K144" i="7"/>
  <c r="S144" i="7"/>
  <c r="AB144" i="7"/>
  <c r="AJ144" i="7"/>
  <c r="AR144" i="7"/>
  <c r="G144" i="7"/>
  <c r="O144" i="7"/>
  <c r="AF144" i="7"/>
  <c r="AV144" i="7"/>
  <c r="D144" i="7"/>
  <c r="L144" i="7"/>
  <c r="T144" i="7"/>
  <c r="AC144" i="7"/>
  <c r="AK144" i="7"/>
  <c r="AS144" i="7"/>
  <c r="X144" i="7"/>
  <c r="AN144" i="7"/>
  <c r="AG144" i="7"/>
  <c r="Y144" i="7"/>
  <c r="H144" i="7"/>
  <c r="AO144" i="7"/>
  <c r="P144" i="7"/>
  <c r="U180" i="7"/>
  <c r="F180" i="7"/>
  <c r="J180" i="7"/>
  <c r="N180" i="7"/>
  <c r="R180" i="7"/>
  <c r="W180" i="7"/>
  <c r="AA180" i="7"/>
  <c r="AE180" i="7"/>
  <c r="AI180" i="7"/>
  <c r="AM180" i="7"/>
  <c r="AQ180" i="7"/>
  <c r="AU180" i="7"/>
  <c r="G180" i="7"/>
  <c r="K180" i="7"/>
  <c r="O180" i="7"/>
  <c r="S180" i="7"/>
  <c r="X180" i="7"/>
  <c r="AB180" i="7"/>
  <c r="AF180" i="7"/>
  <c r="AJ180" i="7"/>
  <c r="AN180" i="7"/>
  <c r="AR180" i="7"/>
  <c r="AV180" i="7"/>
  <c r="H180" i="7"/>
  <c r="P180" i="7"/>
  <c r="Y180" i="7"/>
  <c r="AG180" i="7"/>
  <c r="AO180" i="7"/>
  <c r="L180" i="7"/>
  <c r="AC180" i="7"/>
  <c r="AS180" i="7"/>
  <c r="E180" i="7"/>
  <c r="V180" i="7"/>
  <c r="AD180" i="7"/>
  <c r="AT180" i="7"/>
  <c r="I180" i="7"/>
  <c r="Q180" i="7"/>
  <c r="Z180" i="7"/>
  <c r="AH180" i="7"/>
  <c r="AP180" i="7"/>
  <c r="D180" i="7"/>
  <c r="T180" i="7"/>
  <c r="AK180" i="7"/>
  <c r="M180" i="7"/>
  <c r="AL180" i="7"/>
  <c r="U109" i="7"/>
  <c r="E109" i="7"/>
  <c r="I109" i="7"/>
  <c r="M109" i="7"/>
  <c r="Q109" i="7"/>
  <c r="V109" i="7"/>
  <c r="Z109" i="7"/>
  <c r="AD109" i="7"/>
  <c r="AH109" i="7"/>
  <c r="AL109" i="7"/>
  <c r="AP109" i="7"/>
  <c r="AT109" i="7"/>
  <c r="F109" i="7"/>
  <c r="J109" i="7"/>
  <c r="N109" i="7"/>
  <c r="R109" i="7"/>
  <c r="W109" i="7"/>
  <c r="AA109" i="7"/>
  <c r="AE109" i="7"/>
  <c r="AI109" i="7"/>
  <c r="AM109" i="7"/>
  <c r="AQ109" i="7"/>
  <c r="AU109" i="7"/>
  <c r="K109" i="7"/>
  <c r="S109" i="7"/>
  <c r="AB109" i="7"/>
  <c r="AJ109" i="7"/>
  <c r="AR109" i="7"/>
  <c r="D109" i="7"/>
  <c r="L109" i="7"/>
  <c r="T109" i="7"/>
  <c r="AC109" i="7"/>
  <c r="AK109" i="7"/>
  <c r="AS109" i="7"/>
  <c r="O109" i="7"/>
  <c r="AF109" i="7"/>
  <c r="AV109" i="7"/>
  <c r="X109" i="7"/>
  <c r="P109" i="7"/>
  <c r="AG109" i="7"/>
  <c r="G109" i="7"/>
  <c r="AN109" i="7"/>
  <c r="H109" i="7"/>
  <c r="Y109" i="7"/>
  <c r="AO109" i="7"/>
  <c r="U23" i="7"/>
  <c r="D23" i="7"/>
  <c r="H23" i="7"/>
  <c r="L23" i="7"/>
  <c r="P23" i="7"/>
  <c r="T23" i="7"/>
  <c r="Y23" i="7"/>
  <c r="AC23" i="7"/>
  <c r="AG23" i="7"/>
  <c r="AK23" i="7"/>
  <c r="AO23" i="7"/>
  <c r="AS23" i="7"/>
  <c r="E23" i="7"/>
  <c r="I23" i="7"/>
  <c r="M23" i="7"/>
  <c r="Q23" i="7"/>
  <c r="V23" i="7"/>
  <c r="Z23" i="7"/>
  <c r="AD23" i="7"/>
  <c r="AH23" i="7"/>
  <c r="AL23" i="7"/>
  <c r="AP23" i="7"/>
  <c r="AT23" i="7"/>
  <c r="F23" i="7"/>
  <c r="N23" i="7"/>
  <c r="W23" i="7"/>
  <c r="AE23" i="7"/>
  <c r="AM23" i="7"/>
  <c r="AU23" i="7"/>
  <c r="G23" i="7"/>
  <c r="O23" i="7"/>
  <c r="X23" i="7"/>
  <c r="AF23" i="7"/>
  <c r="AN23" i="7"/>
  <c r="AV23" i="7"/>
  <c r="J23" i="7"/>
  <c r="AA23" i="7"/>
  <c r="AQ23" i="7"/>
  <c r="K23" i="7"/>
  <c r="AB23" i="7"/>
  <c r="AR23" i="7"/>
  <c r="AI23" i="7"/>
  <c r="AJ23" i="7"/>
  <c r="R23" i="7"/>
  <c r="S23" i="7"/>
  <c r="U103" i="7"/>
  <c r="E103" i="7"/>
  <c r="I103" i="7"/>
  <c r="M103" i="7"/>
  <c r="Q103" i="7"/>
  <c r="V103" i="7"/>
  <c r="Z103" i="7"/>
  <c r="AD103" i="7"/>
  <c r="AH103" i="7"/>
  <c r="AL103" i="7"/>
  <c r="AP103" i="7"/>
  <c r="AT103" i="7"/>
  <c r="F103" i="7"/>
  <c r="J103" i="7"/>
  <c r="N103" i="7"/>
  <c r="R103" i="7"/>
  <c r="W103" i="7"/>
  <c r="AA103" i="7"/>
  <c r="AE103" i="7"/>
  <c r="AI103" i="7"/>
  <c r="AM103" i="7"/>
  <c r="AQ103" i="7"/>
  <c r="AU103" i="7"/>
  <c r="K103" i="7"/>
  <c r="S103" i="7"/>
  <c r="AB103" i="7"/>
  <c r="AJ103" i="7"/>
  <c r="AR103" i="7"/>
  <c r="D103" i="7"/>
  <c r="L103" i="7"/>
  <c r="T103" i="7"/>
  <c r="AC103" i="7"/>
  <c r="AK103" i="7"/>
  <c r="AS103" i="7"/>
  <c r="G103" i="7"/>
  <c r="X103" i="7"/>
  <c r="AN103" i="7"/>
  <c r="O103" i="7"/>
  <c r="AV103" i="7"/>
  <c r="H103" i="7"/>
  <c r="Y103" i="7"/>
  <c r="AO103" i="7"/>
  <c r="AF103" i="7"/>
  <c r="P103" i="7"/>
  <c r="AG103" i="7"/>
  <c r="U97" i="7"/>
  <c r="E97" i="7"/>
  <c r="I97" i="7"/>
  <c r="M97" i="7"/>
  <c r="Q97" i="7"/>
  <c r="V97" i="7"/>
  <c r="Z97" i="7"/>
  <c r="AD97" i="7"/>
  <c r="AH97" i="7"/>
  <c r="AL97" i="7"/>
  <c r="AP97" i="7"/>
  <c r="AT97" i="7"/>
  <c r="F97" i="7"/>
  <c r="J97" i="7"/>
  <c r="N97" i="7"/>
  <c r="R97" i="7"/>
  <c r="W97" i="7"/>
  <c r="AA97" i="7"/>
  <c r="AE97" i="7"/>
  <c r="AI97" i="7"/>
  <c r="AM97" i="7"/>
  <c r="AQ97" i="7"/>
  <c r="AU97" i="7"/>
  <c r="K97" i="7"/>
  <c r="S97" i="7"/>
  <c r="AB97" i="7"/>
  <c r="AJ97" i="7"/>
  <c r="AR97" i="7"/>
  <c r="D97" i="7"/>
  <c r="L97" i="7"/>
  <c r="T97" i="7"/>
  <c r="AC97" i="7"/>
  <c r="AK97" i="7"/>
  <c r="AS97" i="7"/>
  <c r="O97" i="7"/>
  <c r="AF97" i="7"/>
  <c r="AV97" i="7"/>
  <c r="AN97" i="7"/>
  <c r="P97" i="7"/>
  <c r="AG97" i="7"/>
  <c r="G97" i="7"/>
  <c r="X97" i="7"/>
  <c r="H97" i="7"/>
  <c r="Y97" i="7"/>
  <c r="AO97" i="7"/>
  <c r="U177" i="7"/>
  <c r="F177" i="7"/>
  <c r="J177" i="7"/>
  <c r="N177" i="7"/>
  <c r="R177" i="7"/>
  <c r="W177" i="7"/>
  <c r="AA177" i="7"/>
  <c r="AE177" i="7"/>
  <c r="AI177" i="7"/>
  <c r="AM177" i="7"/>
  <c r="AQ177" i="7"/>
  <c r="AU177" i="7"/>
  <c r="D177" i="7"/>
  <c r="L177" i="7"/>
  <c r="T177" i="7"/>
  <c r="AC177" i="7"/>
  <c r="AO177" i="7"/>
  <c r="G177" i="7"/>
  <c r="K177" i="7"/>
  <c r="O177" i="7"/>
  <c r="S177" i="7"/>
  <c r="X177" i="7"/>
  <c r="AB177" i="7"/>
  <c r="AF177" i="7"/>
  <c r="AJ177" i="7"/>
  <c r="AN177" i="7"/>
  <c r="AR177" i="7"/>
  <c r="AV177" i="7"/>
  <c r="H177" i="7"/>
  <c r="P177" i="7"/>
  <c r="Y177" i="7"/>
  <c r="AG177" i="7"/>
  <c r="AK177" i="7"/>
  <c r="AS177" i="7"/>
  <c r="E177" i="7"/>
  <c r="V177" i="7"/>
  <c r="AL177" i="7"/>
  <c r="AD177" i="7"/>
  <c r="Q177" i="7"/>
  <c r="I177" i="7"/>
  <c r="Z177" i="7"/>
  <c r="AP177" i="7"/>
  <c r="M177" i="7"/>
  <c r="AT177" i="7"/>
  <c r="AH177" i="7"/>
  <c r="U91" i="7"/>
  <c r="E91" i="7"/>
  <c r="I91" i="7"/>
  <c r="M91" i="7"/>
  <c r="Q91" i="7"/>
  <c r="V91" i="7"/>
  <c r="Z91" i="7"/>
  <c r="AD91" i="7"/>
  <c r="AH91" i="7"/>
  <c r="AL91" i="7"/>
  <c r="AP91" i="7"/>
  <c r="AT91" i="7"/>
  <c r="F91" i="7"/>
  <c r="J91" i="7"/>
  <c r="N91" i="7"/>
  <c r="R91" i="7"/>
  <c r="W91" i="7"/>
  <c r="AA91" i="7"/>
  <c r="AE91" i="7"/>
  <c r="AI91" i="7"/>
  <c r="AM91" i="7"/>
  <c r="AQ91" i="7"/>
  <c r="AU91" i="7"/>
  <c r="K91" i="7"/>
  <c r="S91" i="7"/>
  <c r="AB91" i="7"/>
  <c r="AJ91" i="7"/>
  <c r="AR91" i="7"/>
  <c r="D91" i="7"/>
  <c r="L91" i="7"/>
  <c r="T91" i="7"/>
  <c r="AC91" i="7"/>
  <c r="AK91" i="7"/>
  <c r="AS91" i="7"/>
  <c r="G91" i="7"/>
  <c r="X91" i="7"/>
  <c r="AN91" i="7"/>
  <c r="O91" i="7"/>
  <c r="H91" i="7"/>
  <c r="Y91" i="7"/>
  <c r="AO91" i="7"/>
  <c r="AF91" i="7"/>
  <c r="AV91" i="7"/>
  <c r="P91" i="7"/>
  <c r="AG91" i="7"/>
  <c r="U47" i="7"/>
  <c r="F47" i="7"/>
  <c r="J47" i="7"/>
  <c r="N47" i="7"/>
  <c r="R47" i="7"/>
  <c r="W47" i="7"/>
  <c r="AA47" i="7"/>
  <c r="AE47" i="7"/>
  <c r="AI47" i="7"/>
  <c r="AM47" i="7"/>
  <c r="AQ47" i="7"/>
  <c r="AU47" i="7"/>
  <c r="G47" i="7"/>
  <c r="K47" i="7"/>
  <c r="O47" i="7"/>
  <c r="S47" i="7"/>
  <c r="X47" i="7"/>
  <c r="AB47" i="7"/>
  <c r="AF47" i="7"/>
  <c r="AJ47" i="7"/>
  <c r="AN47" i="7"/>
  <c r="AR47" i="7"/>
  <c r="AV47" i="7"/>
  <c r="D47" i="7"/>
  <c r="L47" i="7"/>
  <c r="T47" i="7"/>
  <c r="AC47" i="7"/>
  <c r="AK47" i="7"/>
  <c r="AS47" i="7"/>
  <c r="E47" i="7"/>
  <c r="M47" i="7"/>
  <c r="V47" i="7"/>
  <c r="AD47" i="7"/>
  <c r="AL47" i="7"/>
  <c r="AT47" i="7"/>
  <c r="H47" i="7"/>
  <c r="Y47" i="7"/>
  <c r="AO47" i="7"/>
  <c r="I47" i="7"/>
  <c r="Z47" i="7"/>
  <c r="AP47" i="7"/>
  <c r="AG47" i="7"/>
  <c r="AH47" i="7"/>
  <c r="P47" i="7"/>
  <c r="Q47" i="7"/>
  <c r="U105" i="7"/>
  <c r="E105" i="7"/>
  <c r="I105" i="7"/>
  <c r="M105" i="7"/>
  <c r="Q105" i="7"/>
  <c r="V105" i="7"/>
  <c r="Z105" i="7"/>
  <c r="AD105" i="7"/>
  <c r="AH105" i="7"/>
  <c r="AL105" i="7"/>
  <c r="AP105" i="7"/>
  <c r="AT105" i="7"/>
  <c r="F105" i="7"/>
  <c r="J105" i="7"/>
  <c r="N105" i="7"/>
  <c r="R105" i="7"/>
  <c r="W105" i="7"/>
  <c r="AA105" i="7"/>
  <c r="AE105" i="7"/>
  <c r="AI105" i="7"/>
  <c r="AM105" i="7"/>
  <c r="AQ105" i="7"/>
  <c r="AU105" i="7"/>
  <c r="K105" i="7"/>
  <c r="S105" i="7"/>
  <c r="AB105" i="7"/>
  <c r="AJ105" i="7"/>
  <c r="AR105" i="7"/>
  <c r="D105" i="7"/>
  <c r="L105" i="7"/>
  <c r="T105" i="7"/>
  <c r="AC105" i="7"/>
  <c r="AK105" i="7"/>
  <c r="AS105" i="7"/>
  <c r="O105" i="7"/>
  <c r="AF105" i="7"/>
  <c r="AV105" i="7"/>
  <c r="X105" i="7"/>
  <c r="P105" i="7"/>
  <c r="AG105" i="7"/>
  <c r="G105" i="7"/>
  <c r="AN105" i="7"/>
  <c r="AO105" i="7"/>
  <c r="Y105" i="7"/>
  <c r="H105" i="7"/>
  <c r="U126" i="7"/>
  <c r="E126" i="7"/>
  <c r="I126" i="7"/>
  <c r="M126" i="7"/>
  <c r="Q126" i="7"/>
  <c r="V126" i="7"/>
  <c r="Z126" i="7"/>
  <c r="AD126" i="7"/>
  <c r="AH126" i="7"/>
  <c r="F126" i="7"/>
  <c r="J126" i="7"/>
  <c r="N126" i="7"/>
  <c r="R126" i="7"/>
  <c r="W126" i="7"/>
  <c r="AA126" i="7"/>
  <c r="AE126" i="7"/>
  <c r="AI126" i="7"/>
  <c r="G126" i="7"/>
  <c r="O126" i="7"/>
  <c r="X126" i="7"/>
  <c r="AF126" i="7"/>
  <c r="AL126" i="7"/>
  <c r="AP126" i="7"/>
  <c r="AT126" i="7"/>
  <c r="H126" i="7"/>
  <c r="P126" i="7"/>
  <c r="Y126" i="7"/>
  <c r="AG126" i="7"/>
  <c r="AM126" i="7"/>
  <c r="AQ126" i="7"/>
  <c r="AU126" i="7"/>
  <c r="S126" i="7"/>
  <c r="AJ126" i="7"/>
  <c r="AR126" i="7"/>
  <c r="K126" i="7"/>
  <c r="AN126" i="7"/>
  <c r="D126" i="7"/>
  <c r="T126" i="7"/>
  <c r="AK126" i="7"/>
  <c r="AS126" i="7"/>
  <c r="AB126" i="7"/>
  <c r="AV126" i="7"/>
  <c r="L126" i="7"/>
  <c r="AC126" i="7"/>
  <c r="AO126" i="7"/>
  <c r="U154" i="7"/>
  <c r="E154" i="7"/>
  <c r="I154" i="7"/>
  <c r="M154" i="7"/>
  <c r="Q154" i="7"/>
  <c r="V154" i="7"/>
  <c r="Z154" i="7"/>
  <c r="AD154" i="7"/>
  <c r="AH154" i="7"/>
  <c r="AL154" i="7"/>
  <c r="AP154" i="7"/>
  <c r="AT154" i="7"/>
  <c r="F154" i="7"/>
  <c r="J154" i="7"/>
  <c r="N154" i="7"/>
  <c r="R154" i="7"/>
  <c r="W154" i="7"/>
  <c r="AA154" i="7"/>
  <c r="AE154" i="7"/>
  <c r="AI154" i="7"/>
  <c r="AM154" i="7"/>
  <c r="AQ154" i="7"/>
  <c r="AU154" i="7"/>
  <c r="K154" i="7"/>
  <c r="S154" i="7"/>
  <c r="AB154" i="7"/>
  <c r="AJ154" i="7"/>
  <c r="AR154" i="7"/>
  <c r="G154" i="7"/>
  <c r="X154" i="7"/>
  <c r="AN154" i="7"/>
  <c r="D154" i="7"/>
  <c r="L154" i="7"/>
  <c r="T154" i="7"/>
  <c r="AC154" i="7"/>
  <c r="AK154" i="7"/>
  <c r="AS154" i="7"/>
  <c r="O154" i="7"/>
  <c r="AF154" i="7"/>
  <c r="AV154" i="7"/>
  <c r="H154" i="7"/>
  <c r="AO154" i="7"/>
  <c r="AG154" i="7"/>
  <c r="P154" i="7"/>
  <c r="Y154" i="7"/>
  <c r="U151" i="7"/>
  <c r="E151" i="7"/>
  <c r="I151" i="7"/>
  <c r="M151" i="7"/>
  <c r="Q151" i="7"/>
  <c r="V151" i="7"/>
  <c r="Z151" i="7"/>
  <c r="AD151" i="7"/>
  <c r="AH151" i="7"/>
  <c r="AL151" i="7"/>
  <c r="AP151" i="7"/>
  <c r="AT151" i="7"/>
  <c r="F151" i="7"/>
  <c r="J151" i="7"/>
  <c r="N151" i="7"/>
  <c r="R151" i="7"/>
  <c r="W151" i="7"/>
  <c r="AA151" i="7"/>
  <c r="AE151" i="7"/>
  <c r="AI151" i="7"/>
  <c r="AM151" i="7"/>
  <c r="AQ151" i="7"/>
  <c r="AU151" i="7"/>
  <c r="G151" i="7"/>
  <c r="O151" i="7"/>
  <c r="X151" i="7"/>
  <c r="AF151" i="7"/>
  <c r="AN151" i="7"/>
  <c r="AV151" i="7"/>
  <c r="K151" i="7"/>
  <c r="AB151" i="7"/>
  <c r="AR151" i="7"/>
  <c r="H151" i="7"/>
  <c r="P151" i="7"/>
  <c r="Y151" i="7"/>
  <c r="AG151" i="7"/>
  <c r="AO151" i="7"/>
  <c r="S151" i="7"/>
  <c r="AJ151" i="7"/>
  <c r="L151" i="7"/>
  <c r="AS151" i="7"/>
  <c r="AK151" i="7"/>
  <c r="T151" i="7"/>
  <c r="AC151" i="7"/>
  <c r="D151" i="7"/>
  <c r="U62" i="7"/>
  <c r="F62" i="7"/>
  <c r="J62" i="7"/>
  <c r="N62" i="7"/>
  <c r="R62" i="7"/>
  <c r="W62" i="7"/>
  <c r="AA62" i="7"/>
  <c r="AE62" i="7"/>
  <c r="AI62" i="7"/>
  <c r="AM62" i="7"/>
  <c r="AQ62" i="7"/>
  <c r="AU62" i="7"/>
  <c r="G62" i="7"/>
  <c r="K62" i="7"/>
  <c r="O62" i="7"/>
  <c r="S62" i="7"/>
  <c r="X62" i="7"/>
  <c r="AB62" i="7"/>
  <c r="AF62" i="7"/>
  <c r="AJ62" i="7"/>
  <c r="AN62" i="7"/>
  <c r="AR62" i="7"/>
  <c r="AV62" i="7"/>
  <c r="H62" i="7"/>
  <c r="P62" i="7"/>
  <c r="Y62" i="7"/>
  <c r="AG62" i="7"/>
  <c r="AO62" i="7"/>
  <c r="I62" i="7"/>
  <c r="Q62" i="7"/>
  <c r="Z62" i="7"/>
  <c r="AH62" i="7"/>
  <c r="AP62" i="7"/>
  <c r="D62" i="7"/>
  <c r="T62" i="7"/>
  <c r="AK62" i="7"/>
  <c r="E62" i="7"/>
  <c r="V62" i="7"/>
  <c r="AL62" i="7"/>
  <c r="L62" i="7"/>
  <c r="AS62" i="7"/>
  <c r="M62" i="7"/>
  <c r="AT62" i="7"/>
  <c r="AC62" i="7"/>
  <c r="AD62" i="7"/>
  <c r="U168" i="7"/>
  <c r="F168" i="7"/>
  <c r="J168" i="7"/>
  <c r="N168" i="7"/>
  <c r="R168" i="7"/>
  <c r="W168" i="7"/>
  <c r="AA168" i="7"/>
  <c r="AE168" i="7"/>
  <c r="AI168" i="7"/>
  <c r="AM168" i="7"/>
  <c r="AQ168" i="7"/>
  <c r="AU168" i="7"/>
  <c r="H168" i="7"/>
  <c r="L168" i="7"/>
  <c r="T168" i="7"/>
  <c r="AC168" i="7"/>
  <c r="AK168" i="7"/>
  <c r="AS168" i="7"/>
  <c r="G168" i="7"/>
  <c r="K168" i="7"/>
  <c r="O168" i="7"/>
  <c r="S168" i="7"/>
  <c r="X168" i="7"/>
  <c r="AB168" i="7"/>
  <c r="AF168" i="7"/>
  <c r="AJ168" i="7"/>
  <c r="AN168" i="7"/>
  <c r="AR168" i="7"/>
  <c r="AV168" i="7"/>
  <c r="D168" i="7"/>
  <c r="P168" i="7"/>
  <c r="Y168" i="7"/>
  <c r="AG168" i="7"/>
  <c r="AO168" i="7"/>
  <c r="Q168" i="7"/>
  <c r="AH168" i="7"/>
  <c r="I168" i="7"/>
  <c r="AP168" i="7"/>
  <c r="M168" i="7"/>
  <c r="AT168" i="7"/>
  <c r="E168" i="7"/>
  <c r="V168" i="7"/>
  <c r="AL168" i="7"/>
  <c r="Z168" i="7"/>
  <c r="AD168" i="7"/>
  <c r="U198" i="7"/>
  <c r="F198" i="7"/>
  <c r="J198" i="7"/>
  <c r="N198" i="7"/>
  <c r="R198" i="7"/>
  <c r="W198" i="7"/>
  <c r="AA198" i="7"/>
  <c r="AE198" i="7"/>
  <c r="AI198" i="7"/>
  <c r="AM198" i="7"/>
  <c r="AQ198" i="7"/>
  <c r="AU198" i="7"/>
  <c r="G198" i="7"/>
  <c r="K198" i="7"/>
  <c r="O198" i="7"/>
  <c r="S198" i="7"/>
  <c r="X198" i="7"/>
  <c r="AB198" i="7"/>
  <c r="AF198" i="7"/>
  <c r="AJ198" i="7"/>
  <c r="AN198" i="7"/>
  <c r="AR198" i="7"/>
  <c r="AV198" i="7"/>
  <c r="H198" i="7"/>
  <c r="P198" i="7"/>
  <c r="Y198" i="7"/>
  <c r="AG198" i="7"/>
  <c r="AO198" i="7"/>
  <c r="D198" i="7"/>
  <c r="T198" i="7"/>
  <c r="AK198" i="7"/>
  <c r="M198" i="7"/>
  <c r="AD198" i="7"/>
  <c r="AT198" i="7"/>
  <c r="I198" i="7"/>
  <c r="Q198" i="7"/>
  <c r="Z198" i="7"/>
  <c r="AH198" i="7"/>
  <c r="AP198" i="7"/>
  <c r="L198" i="7"/>
  <c r="AC198" i="7"/>
  <c r="AS198" i="7"/>
  <c r="E198" i="7"/>
  <c r="V198" i="7"/>
  <c r="AL198" i="7"/>
  <c r="U171" i="7"/>
  <c r="F171" i="7"/>
  <c r="J171" i="7"/>
  <c r="N171" i="7"/>
  <c r="R171" i="7"/>
  <c r="W171" i="7"/>
  <c r="AA171" i="7"/>
  <c r="AE171" i="7"/>
  <c r="AI171" i="7"/>
  <c r="AM171" i="7"/>
  <c r="AQ171" i="7"/>
  <c r="AU171" i="7"/>
  <c r="H171" i="7"/>
  <c r="L171" i="7"/>
  <c r="Y171" i="7"/>
  <c r="AG171" i="7"/>
  <c r="AO171" i="7"/>
  <c r="G171" i="7"/>
  <c r="K171" i="7"/>
  <c r="O171" i="7"/>
  <c r="S171" i="7"/>
  <c r="X171" i="7"/>
  <c r="AB171" i="7"/>
  <c r="AF171" i="7"/>
  <c r="AJ171" i="7"/>
  <c r="AN171" i="7"/>
  <c r="AR171" i="7"/>
  <c r="AV171" i="7"/>
  <c r="D171" i="7"/>
  <c r="P171" i="7"/>
  <c r="T171" i="7"/>
  <c r="AC171" i="7"/>
  <c r="AK171" i="7"/>
  <c r="AS171" i="7"/>
  <c r="M171" i="7"/>
  <c r="AD171" i="7"/>
  <c r="AT171" i="7"/>
  <c r="E171" i="7"/>
  <c r="AL171" i="7"/>
  <c r="I171" i="7"/>
  <c r="Q171" i="7"/>
  <c r="AH171" i="7"/>
  <c r="V171" i="7"/>
  <c r="Z171" i="7"/>
  <c r="AP171" i="7"/>
  <c r="U83" i="7"/>
  <c r="E83" i="7"/>
  <c r="I83" i="7"/>
  <c r="M83" i="7"/>
  <c r="Q83" i="7"/>
  <c r="V83" i="7"/>
  <c r="Z83" i="7"/>
  <c r="AD83" i="7"/>
  <c r="AH83" i="7"/>
  <c r="AL83" i="7"/>
  <c r="AP83" i="7"/>
  <c r="AT83" i="7"/>
  <c r="F83" i="7"/>
  <c r="J83" i="7"/>
  <c r="N83" i="7"/>
  <c r="R83" i="7"/>
  <c r="W83" i="7"/>
  <c r="AA83" i="7"/>
  <c r="AE83" i="7"/>
  <c r="AI83" i="7"/>
  <c r="AM83" i="7"/>
  <c r="AQ83" i="7"/>
  <c r="AU83" i="7"/>
  <c r="K83" i="7"/>
  <c r="S83" i="7"/>
  <c r="AB83" i="7"/>
  <c r="AJ83" i="7"/>
  <c r="AR83" i="7"/>
  <c r="D83" i="7"/>
  <c r="L83" i="7"/>
  <c r="T83" i="7"/>
  <c r="AC83" i="7"/>
  <c r="AK83" i="7"/>
  <c r="AS83" i="7"/>
  <c r="G83" i="7"/>
  <c r="X83" i="7"/>
  <c r="AN83" i="7"/>
  <c r="H83" i="7"/>
  <c r="Y83" i="7"/>
  <c r="AO83" i="7"/>
  <c r="O83" i="7"/>
  <c r="AF83" i="7"/>
  <c r="AV83" i="7"/>
  <c r="P83" i="7"/>
  <c r="AG83" i="7"/>
  <c r="U137" i="7"/>
  <c r="E137" i="7"/>
  <c r="I137" i="7"/>
  <c r="M137" i="7"/>
  <c r="Q137" i="7"/>
  <c r="V137" i="7"/>
  <c r="Z137" i="7"/>
  <c r="AD137" i="7"/>
  <c r="AH137" i="7"/>
  <c r="AL137" i="7"/>
  <c r="AP137" i="7"/>
  <c r="AT137" i="7"/>
  <c r="F137" i="7"/>
  <c r="J137" i="7"/>
  <c r="N137" i="7"/>
  <c r="R137" i="7"/>
  <c r="W137" i="7"/>
  <c r="AA137" i="7"/>
  <c r="AE137" i="7"/>
  <c r="AI137" i="7"/>
  <c r="AM137" i="7"/>
  <c r="AQ137" i="7"/>
  <c r="AU137" i="7"/>
  <c r="G137" i="7"/>
  <c r="O137" i="7"/>
  <c r="X137" i="7"/>
  <c r="AF137" i="7"/>
  <c r="AN137" i="7"/>
  <c r="AV137" i="7"/>
  <c r="K137" i="7"/>
  <c r="AB137" i="7"/>
  <c r="AR137" i="7"/>
  <c r="H137" i="7"/>
  <c r="P137" i="7"/>
  <c r="Y137" i="7"/>
  <c r="AG137" i="7"/>
  <c r="AO137" i="7"/>
  <c r="S137" i="7"/>
  <c r="AJ137" i="7"/>
  <c r="T137" i="7"/>
  <c r="D137" i="7"/>
  <c r="AS137" i="7"/>
  <c r="AC137" i="7"/>
  <c r="AK137" i="7"/>
  <c r="L137" i="7"/>
  <c r="U107" i="7"/>
  <c r="E107" i="7"/>
  <c r="I107" i="7"/>
  <c r="M107" i="7"/>
  <c r="Q107" i="7"/>
  <c r="V107" i="7"/>
  <c r="Z107" i="7"/>
  <c r="AD107" i="7"/>
  <c r="AH107" i="7"/>
  <c r="AL107" i="7"/>
  <c r="AP107" i="7"/>
  <c r="AT107" i="7"/>
  <c r="F107" i="7"/>
  <c r="J107" i="7"/>
  <c r="N107" i="7"/>
  <c r="R107" i="7"/>
  <c r="W107" i="7"/>
  <c r="AA107" i="7"/>
  <c r="AE107" i="7"/>
  <c r="AI107" i="7"/>
  <c r="AM107" i="7"/>
  <c r="AQ107" i="7"/>
  <c r="AU107" i="7"/>
  <c r="K107" i="7"/>
  <c r="S107" i="7"/>
  <c r="AB107" i="7"/>
  <c r="AJ107" i="7"/>
  <c r="AR107" i="7"/>
  <c r="D107" i="7"/>
  <c r="L107" i="7"/>
  <c r="T107" i="7"/>
  <c r="AC107" i="7"/>
  <c r="AK107" i="7"/>
  <c r="AS107" i="7"/>
  <c r="G107" i="7"/>
  <c r="X107" i="7"/>
  <c r="AN107" i="7"/>
  <c r="O107" i="7"/>
  <c r="AV107" i="7"/>
  <c r="H107" i="7"/>
  <c r="Y107" i="7"/>
  <c r="AO107" i="7"/>
  <c r="AF107" i="7"/>
  <c r="P107" i="7"/>
  <c r="AG107" i="7"/>
  <c r="U63" i="7"/>
  <c r="F63" i="7"/>
  <c r="J63" i="7"/>
  <c r="N63" i="7"/>
  <c r="R63" i="7"/>
  <c r="W63" i="7"/>
  <c r="AA63" i="7"/>
  <c r="AE63" i="7"/>
  <c r="AI63" i="7"/>
  <c r="AM63" i="7"/>
  <c r="AQ63" i="7"/>
  <c r="AU63" i="7"/>
  <c r="G63" i="7"/>
  <c r="K63" i="7"/>
  <c r="O63" i="7"/>
  <c r="S63" i="7"/>
  <c r="X63" i="7"/>
  <c r="AB63" i="7"/>
  <c r="AF63" i="7"/>
  <c r="AJ63" i="7"/>
  <c r="AN63" i="7"/>
  <c r="AR63" i="7"/>
  <c r="AV63" i="7"/>
  <c r="D63" i="7"/>
  <c r="L63" i="7"/>
  <c r="T63" i="7"/>
  <c r="AC63" i="7"/>
  <c r="AK63" i="7"/>
  <c r="AS63" i="7"/>
  <c r="E63" i="7"/>
  <c r="M63" i="7"/>
  <c r="V63" i="7"/>
  <c r="AD63" i="7"/>
  <c r="AL63" i="7"/>
  <c r="AT63" i="7"/>
  <c r="H63" i="7"/>
  <c r="Y63" i="7"/>
  <c r="AO63" i="7"/>
  <c r="I63" i="7"/>
  <c r="Z63" i="7"/>
  <c r="AP63" i="7"/>
  <c r="AG63" i="7"/>
  <c r="AH63" i="7"/>
  <c r="P63" i="7"/>
  <c r="Q63" i="7"/>
  <c r="U217" i="7"/>
  <c r="F217" i="7"/>
  <c r="J217" i="7"/>
  <c r="N217" i="7"/>
  <c r="R217" i="7"/>
  <c r="W217" i="7"/>
  <c r="AA217" i="7"/>
  <c r="AE217" i="7"/>
  <c r="AI217" i="7"/>
  <c r="AM217" i="7"/>
  <c r="AQ217" i="7"/>
  <c r="AU217" i="7"/>
  <c r="G217" i="7"/>
  <c r="K217" i="7"/>
  <c r="O217" i="7"/>
  <c r="S217" i="7"/>
  <c r="X217" i="7"/>
  <c r="AB217" i="7"/>
  <c r="AF217" i="7"/>
  <c r="AJ217" i="7"/>
  <c r="AN217" i="7"/>
  <c r="AR217" i="7"/>
  <c r="AV217" i="7"/>
  <c r="D217" i="7"/>
  <c r="L217" i="7"/>
  <c r="T217" i="7"/>
  <c r="AC217" i="7"/>
  <c r="AK217" i="7"/>
  <c r="AS217" i="7"/>
  <c r="P217" i="7"/>
  <c r="AG217" i="7"/>
  <c r="I217" i="7"/>
  <c r="Z217" i="7"/>
  <c r="AP217" i="7"/>
  <c r="E217" i="7"/>
  <c r="M217" i="7"/>
  <c r="V217" i="7"/>
  <c r="AD217" i="7"/>
  <c r="AL217" i="7"/>
  <c r="AT217" i="7"/>
  <c r="H217" i="7"/>
  <c r="Y217" i="7"/>
  <c r="AO217" i="7"/>
  <c r="Q217" i="7"/>
  <c r="AH217" i="7"/>
  <c r="U147" i="7"/>
  <c r="E147" i="7"/>
  <c r="I147" i="7"/>
  <c r="M147" i="7"/>
  <c r="Q147" i="7"/>
  <c r="V147" i="7"/>
  <c r="Z147" i="7"/>
  <c r="AD147" i="7"/>
  <c r="AH147" i="7"/>
  <c r="AL147" i="7"/>
  <c r="AP147" i="7"/>
  <c r="AT147" i="7"/>
  <c r="F147" i="7"/>
  <c r="J147" i="7"/>
  <c r="N147" i="7"/>
  <c r="R147" i="7"/>
  <c r="W147" i="7"/>
  <c r="AA147" i="7"/>
  <c r="AE147" i="7"/>
  <c r="AI147" i="7"/>
  <c r="AM147" i="7"/>
  <c r="AQ147" i="7"/>
  <c r="AU147" i="7"/>
  <c r="G147" i="7"/>
  <c r="O147" i="7"/>
  <c r="X147" i="7"/>
  <c r="AF147" i="7"/>
  <c r="AN147" i="7"/>
  <c r="AV147" i="7"/>
  <c r="K147" i="7"/>
  <c r="AB147" i="7"/>
  <c r="AR147" i="7"/>
  <c r="H147" i="7"/>
  <c r="P147" i="7"/>
  <c r="Y147" i="7"/>
  <c r="AG147" i="7"/>
  <c r="AO147" i="7"/>
  <c r="S147" i="7"/>
  <c r="AJ147" i="7"/>
  <c r="AC147" i="7"/>
  <c r="AS147" i="7"/>
  <c r="T147" i="7"/>
  <c r="D147" i="7"/>
  <c r="AK147" i="7"/>
  <c r="L147" i="7"/>
  <c r="U145" i="7"/>
  <c r="E145" i="7"/>
  <c r="I145" i="7"/>
  <c r="M145" i="7"/>
  <c r="Q145" i="7"/>
  <c r="V145" i="7"/>
  <c r="Z145" i="7"/>
  <c r="AD145" i="7"/>
  <c r="AH145" i="7"/>
  <c r="AL145" i="7"/>
  <c r="AP145" i="7"/>
  <c r="AT145" i="7"/>
  <c r="F145" i="7"/>
  <c r="J145" i="7"/>
  <c r="N145" i="7"/>
  <c r="R145" i="7"/>
  <c r="W145" i="7"/>
  <c r="AA145" i="7"/>
  <c r="AE145" i="7"/>
  <c r="AI145" i="7"/>
  <c r="AM145" i="7"/>
  <c r="AQ145" i="7"/>
  <c r="AU145" i="7"/>
  <c r="G145" i="7"/>
  <c r="O145" i="7"/>
  <c r="X145" i="7"/>
  <c r="AF145" i="7"/>
  <c r="AN145" i="7"/>
  <c r="AV145" i="7"/>
  <c r="S145" i="7"/>
  <c r="AJ145" i="7"/>
  <c r="H145" i="7"/>
  <c r="P145" i="7"/>
  <c r="Y145" i="7"/>
  <c r="AG145" i="7"/>
  <c r="AO145" i="7"/>
  <c r="K145" i="7"/>
  <c r="AB145" i="7"/>
  <c r="AR145" i="7"/>
  <c r="T145" i="7"/>
  <c r="D145" i="7"/>
  <c r="AS145" i="7"/>
  <c r="AC145" i="7"/>
  <c r="AK145" i="7"/>
  <c r="L145" i="7"/>
  <c r="U159" i="7"/>
  <c r="F159" i="7"/>
  <c r="J159" i="7"/>
  <c r="N159" i="7"/>
  <c r="R159" i="7"/>
  <c r="W159" i="7"/>
  <c r="AA159" i="7"/>
  <c r="AE159" i="7"/>
  <c r="AI159" i="7"/>
  <c r="AM159" i="7"/>
  <c r="AQ159" i="7"/>
  <c r="AU159" i="7"/>
  <c r="H159" i="7"/>
  <c r="P159" i="7"/>
  <c r="Y159" i="7"/>
  <c r="AG159" i="7"/>
  <c r="AO159" i="7"/>
  <c r="G159" i="7"/>
  <c r="K159" i="7"/>
  <c r="O159" i="7"/>
  <c r="S159" i="7"/>
  <c r="X159" i="7"/>
  <c r="AB159" i="7"/>
  <c r="AF159" i="7"/>
  <c r="AJ159" i="7"/>
  <c r="AN159" i="7"/>
  <c r="AR159" i="7"/>
  <c r="AV159" i="7"/>
  <c r="D159" i="7"/>
  <c r="L159" i="7"/>
  <c r="T159" i="7"/>
  <c r="AC159" i="7"/>
  <c r="AK159" i="7"/>
  <c r="AS159" i="7"/>
  <c r="M159" i="7"/>
  <c r="AD159" i="7"/>
  <c r="AT159" i="7"/>
  <c r="V159" i="7"/>
  <c r="Z159" i="7"/>
  <c r="Q159" i="7"/>
  <c r="AH159" i="7"/>
  <c r="E159" i="7"/>
  <c r="AL159" i="7"/>
  <c r="I159" i="7"/>
  <c r="AP159" i="7"/>
  <c r="U79" i="7"/>
  <c r="G79" i="7"/>
  <c r="K79" i="7"/>
  <c r="O79" i="7"/>
  <c r="S79" i="7"/>
  <c r="X79" i="7"/>
  <c r="AB79" i="7"/>
  <c r="AF79" i="7"/>
  <c r="AJ79" i="7"/>
  <c r="AN79" i="7"/>
  <c r="D79" i="7"/>
  <c r="H79" i="7"/>
  <c r="L79" i="7"/>
  <c r="P79" i="7"/>
  <c r="T79" i="7"/>
  <c r="Y79" i="7"/>
  <c r="AC79" i="7"/>
  <c r="AG79" i="7"/>
  <c r="AK79" i="7"/>
  <c r="AO79" i="7"/>
  <c r="AS79" i="7"/>
  <c r="I79" i="7"/>
  <c r="Q79" i="7"/>
  <c r="Z79" i="7"/>
  <c r="AH79" i="7"/>
  <c r="AP79" i="7"/>
  <c r="AU79" i="7"/>
  <c r="J79" i="7"/>
  <c r="R79" i="7"/>
  <c r="AA79" i="7"/>
  <c r="AI79" i="7"/>
  <c r="AQ79" i="7"/>
  <c r="AV79" i="7"/>
  <c r="M79" i="7"/>
  <c r="AD79" i="7"/>
  <c r="AR79" i="7"/>
  <c r="N79" i="7"/>
  <c r="AE79" i="7"/>
  <c r="AT79" i="7"/>
  <c r="E79" i="7"/>
  <c r="AL79" i="7"/>
  <c r="F79" i="7"/>
  <c r="AM79" i="7"/>
  <c r="V79" i="7"/>
  <c r="W79" i="7"/>
  <c r="U169" i="7"/>
  <c r="F169" i="7"/>
  <c r="J169" i="7"/>
  <c r="N169" i="7"/>
  <c r="R169" i="7"/>
  <c r="W169" i="7"/>
  <c r="AA169" i="7"/>
  <c r="AE169" i="7"/>
  <c r="AI169" i="7"/>
  <c r="AM169" i="7"/>
  <c r="AQ169" i="7"/>
  <c r="AU169" i="7"/>
  <c r="H169" i="7"/>
  <c r="T169" i="7"/>
  <c r="AC169" i="7"/>
  <c r="AK169" i="7"/>
  <c r="AS169" i="7"/>
  <c r="G169" i="7"/>
  <c r="K169" i="7"/>
  <c r="O169" i="7"/>
  <c r="S169" i="7"/>
  <c r="X169" i="7"/>
  <c r="AB169" i="7"/>
  <c r="AF169" i="7"/>
  <c r="AJ169" i="7"/>
  <c r="AN169" i="7"/>
  <c r="AR169" i="7"/>
  <c r="AV169" i="7"/>
  <c r="D169" i="7"/>
  <c r="L169" i="7"/>
  <c r="P169" i="7"/>
  <c r="Y169" i="7"/>
  <c r="AG169" i="7"/>
  <c r="AO169" i="7"/>
  <c r="E169" i="7"/>
  <c r="V169" i="7"/>
  <c r="AL169" i="7"/>
  <c r="AD169" i="7"/>
  <c r="AH169" i="7"/>
  <c r="I169" i="7"/>
  <c r="Z169" i="7"/>
  <c r="AP169" i="7"/>
  <c r="M169" i="7"/>
  <c r="AT169" i="7"/>
  <c r="Q169" i="7"/>
  <c r="U122" i="7"/>
  <c r="E122" i="7"/>
  <c r="I122" i="7"/>
  <c r="M122" i="7"/>
  <c r="Q122" i="7"/>
  <c r="V122" i="7"/>
  <c r="Z122" i="7"/>
  <c r="AD122" i="7"/>
  <c r="AH122" i="7"/>
  <c r="AL122" i="7"/>
  <c r="AP122" i="7"/>
  <c r="AT122" i="7"/>
  <c r="F122" i="7"/>
  <c r="J122" i="7"/>
  <c r="N122" i="7"/>
  <c r="R122" i="7"/>
  <c r="W122" i="7"/>
  <c r="AA122" i="7"/>
  <c r="AE122" i="7"/>
  <c r="AI122" i="7"/>
  <c r="AM122" i="7"/>
  <c r="AQ122" i="7"/>
  <c r="AU122" i="7"/>
  <c r="G122" i="7"/>
  <c r="O122" i="7"/>
  <c r="X122" i="7"/>
  <c r="AF122" i="7"/>
  <c r="AN122" i="7"/>
  <c r="AV122" i="7"/>
  <c r="H122" i="7"/>
  <c r="P122" i="7"/>
  <c r="Y122" i="7"/>
  <c r="AG122" i="7"/>
  <c r="AO122" i="7"/>
  <c r="S122" i="7"/>
  <c r="AJ122" i="7"/>
  <c r="AB122" i="7"/>
  <c r="D122" i="7"/>
  <c r="T122" i="7"/>
  <c r="AK122" i="7"/>
  <c r="K122" i="7"/>
  <c r="AR122" i="7"/>
  <c r="L122" i="7"/>
  <c r="AC122" i="7"/>
  <c r="AS122" i="7"/>
  <c r="U70" i="7"/>
  <c r="G70" i="7"/>
  <c r="K70" i="7"/>
  <c r="O70" i="7"/>
  <c r="S70" i="7"/>
  <c r="X70" i="7"/>
  <c r="AB70" i="7"/>
  <c r="AF70" i="7"/>
  <c r="AJ70" i="7"/>
  <c r="AN70" i="7"/>
  <c r="AR70" i="7"/>
  <c r="AV70" i="7"/>
  <c r="D70" i="7"/>
  <c r="H70" i="7"/>
  <c r="L70" i="7"/>
  <c r="P70" i="7"/>
  <c r="T70" i="7"/>
  <c r="Y70" i="7"/>
  <c r="AC70" i="7"/>
  <c r="AG70" i="7"/>
  <c r="AK70" i="7"/>
  <c r="AO70" i="7"/>
  <c r="AS70" i="7"/>
  <c r="E70" i="7"/>
  <c r="M70" i="7"/>
  <c r="V70" i="7"/>
  <c r="AD70" i="7"/>
  <c r="AL70" i="7"/>
  <c r="AT70" i="7"/>
  <c r="F70" i="7"/>
  <c r="N70" i="7"/>
  <c r="W70" i="7"/>
  <c r="AE70" i="7"/>
  <c r="AM70" i="7"/>
  <c r="AU70" i="7"/>
  <c r="I70" i="7"/>
  <c r="Z70" i="7"/>
  <c r="AP70" i="7"/>
  <c r="J70" i="7"/>
  <c r="AA70" i="7"/>
  <c r="AQ70" i="7"/>
  <c r="Q70" i="7"/>
  <c r="R70" i="7"/>
  <c r="AH70" i="7"/>
  <c r="AI70" i="7"/>
  <c r="U176" i="7"/>
  <c r="F176" i="7"/>
  <c r="J176" i="7"/>
  <c r="N176" i="7"/>
  <c r="R176" i="7"/>
  <c r="W176" i="7"/>
  <c r="AA176" i="7"/>
  <c r="AE176" i="7"/>
  <c r="AI176" i="7"/>
  <c r="AM176" i="7"/>
  <c r="AQ176" i="7"/>
  <c r="AU176" i="7"/>
  <c r="H176" i="7"/>
  <c r="P176" i="7"/>
  <c r="Y176" i="7"/>
  <c r="AG176" i="7"/>
  <c r="AO176" i="7"/>
  <c r="G176" i="7"/>
  <c r="K176" i="7"/>
  <c r="O176" i="7"/>
  <c r="S176" i="7"/>
  <c r="X176" i="7"/>
  <c r="AB176" i="7"/>
  <c r="AF176" i="7"/>
  <c r="AJ176" i="7"/>
  <c r="AN176" i="7"/>
  <c r="AR176" i="7"/>
  <c r="AV176" i="7"/>
  <c r="D176" i="7"/>
  <c r="L176" i="7"/>
  <c r="T176" i="7"/>
  <c r="AC176" i="7"/>
  <c r="AK176" i="7"/>
  <c r="AS176" i="7"/>
  <c r="Q176" i="7"/>
  <c r="AH176" i="7"/>
  <c r="I176" i="7"/>
  <c r="AP176" i="7"/>
  <c r="M176" i="7"/>
  <c r="E176" i="7"/>
  <c r="V176" i="7"/>
  <c r="AL176" i="7"/>
  <c r="Z176" i="7"/>
  <c r="AD176" i="7"/>
  <c r="AT176" i="7"/>
  <c r="U202" i="7"/>
  <c r="F202" i="7"/>
  <c r="J202" i="7"/>
  <c r="N202" i="7"/>
  <c r="R202" i="7"/>
  <c r="W202" i="7"/>
  <c r="AA202" i="7"/>
  <c r="AE202" i="7"/>
  <c r="AI202" i="7"/>
  <c r="AM202" i="7"/>
  <c r="AQ202" i="7"/>
  <c r="AU202" i="7"/>
  <c r="G202" i="7"/>
  <c r="K202" i="7"/>
  <c r="O202" i="7"/>
  <c r="S202" i="7"/>
  <c r="X202" i="7"/>
  <c r="AB202" i="7"/>
  <c r="AF202" i="7"/>
  <c r="AJ202" i="7"/>
  <c r="AN202" i="7"/>
  <c r="AR202" i="7"/>
  <c r="AV202" i="7"/>
  <c r="H202" i="7"/>
  <c r="P202" i="7"/>
  <c r="Y202" i="7"/>
  <c r="AG202" i="7"/>
  <c r="AO202" i="7"/>
  <c r="L202" i="7"/>
  <c r="AK202" i="7"/>
  <c r="M202" i="7"/>
  <c r="AD202" i="7"/>
  <c r="I202" i="7"/>
  <c r="Q202" i="7"/>
  <c r="Z202" i="7"/>
  <c r="AH202" i="7"/>
  <c r="AP202" i="7"/>
  <c r="D202" i="7"/>
  <c r="T202" i="7"/>
  <c r="AC202" i="7"/>
  <c r="AS202" i="7"/>
  <c r="E202" i="7"/>
  <c r="V202" i="7"/>
  <c r="AL202" i="7"/>
  <c r="AT202" i="7"/>
  <c r="U55" i="7"/>
  <c r="F55" i="7"/>
  <c r="J55" i="7"/>
  <c r="N55" i="7"/>
  <c r="R55" i="7"/>
  <c r="W55" i="7"/>
  <c r="AA55" i="7"/>
  <c r="AE55" i="7"/>
  <c r="AI55" i="7"/>
  <c r="AM55" i="7"/>
  <c r="AQ55" i="7"/>
  <c r="AU55" i="7"/>
  <c r="G55" i="7"/>
  <c r="K55" i="7"/>
  <c r="O55" i="7"/>
  <c r="S55" i="7"/>
  <c r="X55" i="7"/>
  <c r="AB55" i="7"/>
  <c r="AF55" i="7"/>
  <c r="AJ55" i="7"/>
  <c r="AN55" i="7"/>
  <c r="AR55" i="7"/>
  <c r="AV55" i="7"/>
  <c r="D55" i="7"/>
  <c r="L55" i="7"/>
  <c r="T55" i="7"/>
  <c r="AC55" i="7"/>
  <c r="AK55" i="7"/>
  <c r="AS55" i="7"/>
  <c r="E55" i="7"/>
  <c r="M55" i="7"/>
  <c r="V55" i="7"/>
  <c r="AD55" i="7"/>
  <c r="AL55" i="7"/>
  <c r="AT55" i="7"/>
  <c r="H55" i="7"/>
  <c r="Y55" i="7"/>
  <c r="AO55" i="7"/>
  <c r="I55" i="7"/>
  <c r="Z55" i="7"/>
  <c r="AP55" i="7"/>
  <c r="AG55" i="7"/>
  <c r="AH55" i="7"/>
  <c r="P55" i="7"/>
  <c r="Q55" i="7"/>
  <c r="G17" i="7"/>
  <c r="K17" i="7"/>
  <c r="O17" i="7"/>
  <c r="S17" i="7"/>
  <c r="X17" i="7"/>
  <c r="AB17" i="7"/>
  <c r="AF17" i="7"/>
  <c r="AJ17" i="7"/>
  <c r="AN17" i="7"/>
  <c r="AR17" i="7"/>
  <c r="AV17" i="7"/>
  <c r="D17" i="7"/>
  <c r="H17" i="7"/>
  <c r="L17" i="7"/>
  <c r="P17" i="7"/>
  <c r="T17" i="7"/>
  <c r="Y17" i="7"/>
  <c r="AC17" i="7"/>
  <c r="AG17" i="7"/>
  <c r="AK17" i="7"/>
  <c r="AO17" i="7"/>
  <c r="AS17" i="7"/>
  <c r="E17" i="7"/>
  <c r="M17" i="7"/>
  <c r="V17" i="7"/>
  <c r="AD17" i="7"/>
  <c r="AL17" i="7"/>
  <c r="AT17" i="7"/>
  <c r="U17" i="7"/>
  <c r="F17" i="7"/>
  <c r="N17" i="7"/>
  <c r="W17" i="7"/>
  <c r="AE17" i="7"/>
  <c r="AM17" i="7"/>
  <c r="AU17" i="7"/>
  <c r="Q17" i="7"/>
  <c r="AH17" i="7"/>
  <c r="R17" i="7"/>
  <c r="AI17" i="7"/>
  <c r="I17" i="7"/>
  <c r="AP17" i="7"/>
  <c r="J17" i="7"/>
  <c r="AQ17" i="7"/>
  <c r="Z17" i="7"/>
  <c r="AA17" i="7"/>
  <c r="U75" i="7"/>
  <c r="G75" i="7"/>
  <c r="K75" i="7"/>
  <c r="O75" i="7"/>
  <c r="S75" i="7"/>
  <c r="X75" i="7"/>
  <c r="AB75" i="7"/>
  <c r="AF75" i="7"/>
  <c r="AJ75" i="7"/>
  <c r="AN75" i="7"/>
  <c r="AR75" i="7"/>
  <c r="AV75" i="7"/>
  <c r="D75" i="7"/>
  <c r="H75" i="7"/>
  <c r="L75" i="7"/>
  <c r="P75" i="7"/>
  <c r="T75" i="7"/>
  <c r="Y75" i="7"/>
  <c r="AC75" i="7"/>
  <c r="AG75" i="7"/>
  <c r="AK75" i="7"/>
  <c r="AO75" i="7"/>
  <c r="AS75" i="7"/>
  <c r="I75" i="7"/>
  <c r="Q75" i="7"/>
  <c r="Z75" i="7"/>
  <c r="AH75" i="7"/>
  <c r="AP75" i="7"/>
  <c r="J75" i="7"/>
  <c r="R75" i="7"/>
  <c r="AA75" i="7"/>
  <c r="AI75" i="7"/>
  <c r="AQ75" i="7"/>
  <c r="M75" i="7"/>
  <c r="AD75" i="7"/>
  <c r="AT75" i="7"/>
  <c r="N75" i="7"/>
  <c r="AE75" i="7"/>
  <c r="AU75" i="7"/>
  <c r="V75" i="7"/>
  <c r="W75" i="7"/>
  <c r="E75" i="7"/>
  <c r="AL75" i="7"/>
  <c r="AM75" i="7"/>
  <c r="F75" i="7"/>
  <c r="U31" i="7"/>
  <c r="D31" i="7"/>
  <c r="H31" i="7"/>
  <c r="L31" i="7"/>
  <c r="P31" i="7"/>
  <c r="T31" i="7"/>
  <c r="Y31" i="7"/>
  <c r="AC31" i="7"/>
  <c r="AG31" i="7"/>
  <c r="AK31" i="7"/>
  <c r="AO31" i="7"/>
  <c r="AS31" i="7"/>
  <c r="E31" i="7"/>
  <c r="I31" i="7"/>
  <c r="M31" i="7"/>
  <c r="Q31" i="7"/>
  <c r="V31" i="7"/>
  <c r="Z31" i="7"/>
  <c r="AD31" i="7"/>
  <c r="AH31" i="7"/>
  <c r="AL31" i="7"/>
  <c r="AP31" i="7"/>
  <c r="AT31" i="7"/>
  <c r="F31" i="7"/>
  <c r="N31" i="7"/>
  <c r="W31" i="7"/>
  <c r="AE31" i="7"/>
  <c r="AM31" i="7"/>
  <c r="AU31" i="7"/>
  <c r="G31" i="7"/>
  <c r="O31" i="7"/>
  <c r="X31" i="7"/>
  <c r="AF31" i="7"/>
  <c r="AN31" i="7"/>
  <c r="AV31" i="7"/>
  <c r="J31" i="7"/>
  <c r="AA31" i="7"/>
  <c r="AQ31" i="7"/>
  <c r="K31" i="7"/>
  <c r="AB31" i="7"/>
  <c r="AR31" i="7"/>
  <c r="AI31" i="7"/>
  <c r="AJ31" i="7"/>
  <c r="R31" i="7"/>
  <c r="S31" i="7"/>
  <c r="U89" i="7"/>
  <c r="E89" i="7"/>
  <c r="I89" i="7"/>
  <c r="M89" i="7"/>
  <c r="Q89" i="7"/>
  <c r="V89" i="7"/>
  <c r="Z89" i="7"/>
  <c r="AD89" i="7"/>
  <c r="AH89" i="7"/>
  <c r="AL89" i="7"/>
  <c r="AP89" i="7"/>
  <c r="AT89" i="7"/>
  <c r="F89" i="7"/>
  <c r="J89" i="7"/>
  <c r="N89" i="7"/>
  <c r="R89" i="7"/>
  <c r="W89" i="7"/>
  <c r="AA89" i="7"/>
  <c r="AE89" i="7"/>
  <c r="AI89" i="7"/>
  <c r="AM89" i="7"/>
  <c r="AQ89" i="7"/>
  <c r="AU89" i="7"/>
  <c r="K89" i="7"/>
  <c r="S89" i="7"/>
  <c r="AB89" i="7"/>
  <c r="AJ89" i="7"/>
  <c r="AR89" i="7"/>
  <c r="D89" i="7"/>
  <c r="L89" i="7"/>
  <c r="T89" i="7"/>
  <c r="AC89" i="7"/>
  <c r="AK89" i="7"/>
  <c r="AS89" i="7"/>
  <c r="O89" i="7"/>
  <c r="AF89" i="7"/>
  <c r="AV89" i="7"/>
  <c r="AN89" i="7"/>
  <c r="P89" i="7"/>
  <c r="AG89" i="7"/>
  <c r="G89" i="7"/>
  <c r="X89" i="7"/>
  <c r="AO89" i="7"/>
  <c r="H89" i="7"/>
  <c r="Y89" i="7"/>
  <c r="U179" i="7"/>
  <c r="F179" i="7"/>
  <c r="J179" i="7"/>
  <c r="N179" i="7"/>
  <c r="R179" i="7"/>
  <c r="W179" i="7"/>
  <c r="AA179" i="7"/>
  <c r="AE179" i="7"/>
  <c r="AI179" i="7"/>
  <c r="AM179" i="7"/>
  <c r="AQ179" i="7"/>
  <c r="AU179" i="7"/>
  <c r="H179" i="7"/>
  <c r="P179" i="7"/>
  <c r="Y179" i="7"/>
  <c r="AG179" i="7"/>
  <c r="AO179" i="7"/>
  <c r="G179" i="7"/>
  <c r="K179" i="7"/>
  <c r="O179" i="7"/>
  <c r="S179" i="7"/>
  <c r="X179" i="7"/>
  <c r="AB179" i="7"/>
  <c r="AF179" i="7"/>
  <c r="AJ179" i="7"/>
  <c r="AN179" i="7"/>
  <c r="AR179" i="7"/>
  <c r="AV179" i="7"/>
  <c r="D179" i="7"/>
  <c r="L179" i="7"/>
  <c r="T179" i="7"/>
  <c r="AC179" i="7"/>
  <c r="AK179" i="7"/>
  <c r="M179" i="7"/>
  <c r="AD179" i="7"/>
  <c r="AS179" i="7"/>
  <c r="E179" i="7"/>
  <c r="AL179" i="7"/>
  <c r="Z179" i="7"/>
  <c r="Q179" i="7"/>
  <c r="AH179" i="7"/>
  <c r="AT179" i="7"/>
  <c r="V179" i="7"/>
  <c r="I179" i="7"/>
  <c r="AP179" i="7"/>
  <c r="U155" i="7"/>
  <c r="E155" i="7"/>
  <c r="I155" i="7"/>
  <c r="M155" i="7"/>
  <c r="Q155" i="7"/>
  <c r="V155" i="7"/>
  <c r="Z155" i="7"/>
  <c r="AD155" i="7"/>
  <c r="AH155" i="7"/>
  <c r="AL155" i="7"/>
  <c r="AP155" i="7"/>
  <c r="AT155" i="7"/>
  <c r="F155" i="7"/>
  <c r="J155" i="7"/>
  <c r="N155" i="7"/>
  <c r="R155" i="7"/>
  <c r="W155" i="7"/>
  <c r="AA155" i="7"/>
  <c r="AE155" i="7"/>
  <c r="AI155" i="7"/>
  <c r="AM155" i="7"/>
  <c r="AQ155" i="7"/>
  <c r="AU155" i="7"/>
  <c r="G155" i="7"/>
  <c r="O155" i="7"/>
  <c r="X155" i="7"/>
  <c r="AF155" i="7"/>
  <c r="AN155" i="7"/>
  <c r="AV155" i="7"/>
  <c r="K155" i="7"/>
  <c r="AB155" i="7"/>
  <c r="AR155" i="7"/>
  <c r="H155" i="7"/>
  <c r="P155" i="7"/>
  <c r="Y155" i="7"/>
  <c r="AG155" i="7"/>
  <c r="AO155" i="7"/>
  <c r="S155" i="7"/>
  <c r="AJ155" i="7"/>
  <c r="AC155" i="7"/>
  <c r="L155" i="7"/>
  <c r="D155" i="7"/>
  <c r="AK155" i="7"/>
  <c r="AS155" i="7"/>
  <c r="T155" i="7"/>
  <c r="U82" i="7"/>
  <c r="E82" i="7"/>
  <c r="I82" i="7"/>
  <c r="M82" i="7"/>
  <c r="Q82" i="7"/>
  <c r="V82" i="7"/>
  <c r="Z82" i="7"/>
  <c r="AD82" i="7"/>
  <c r="AH82" i="7"/>
  <c r="AL82" i="7"/>
  <c r="AP82" i="7"/>
  <c r="AT82" i="7"/>
  <c r="F82" i="7"/>
  <c r="J82" i="7"/>
  <c r="N82" i="7"/>
  <c r="R82" i="7"/>
  <c r="W82" i="7"/>
  <c r="AA82" i="7"/>
  <c r="AE82" i="7"/>
  <c r="AI82" i="7"/>
  <c r="AM82" i="7"/>
  <c r="AQ82" i="7"/>
  <c r="AU82" i="7"/>
  <c r="G82" i="7"/>
  <c r="O82" i="7"/>
  <c r="X82" i="7"/>
  <c r="AF82" i="7"/>
  <c r="AN82" i="7"/>
  <c r="AV82" i="7"/>
  <c r="H82" i="7"/>
  <c r="P82" i="7"/>
  <c r="Y82" i="7"/>
  <c r="AG82" i="7"/>
  <c r="AO82" i="7"/>
  <c r="S82" i="7"/>
  <c r="AJ82" i="7"/>
  <c r="D82" i="7"/>
  <c r="T82" i="7"/>
  <c r="AK82" i="7"/>
  <c r="K82" i="7"/>
  <c r="AB82" i="7"/>
  <c r="AR82" i="7"/>
  <c r="AC82" i="7"/>
  <c r="L82" i="7"/>
  <c r="AS82" i="7"/>
  <c r="U40" i="7"/>
  <c r="E40" i="7"/>
  <c r="I40" i="7"/>
  <c r="M40" i="7"/>
  <c r="Q40" i="7"/>
  <c r="V40" i="7"/>
  <c r="Z40" i="7"/>
  <c r="F40" i="7"/>
  <c r="J40" i="7"/>
  <c r="N40" i="7"/>
  <c r="R40" i="7"/>
  <c r="W40" i="7"/>
  <c r="AA40" i="7"/>
  <c r="AE40" i="7"/>
  <c r="AI40" i="7"/>
  <c r="AM40" i="7"/>
  <c r="AQ40" i="7"/>
  <c r="AU40" i="7"/>
  <c r="G40" i="7"/>
  <c r="O40" i="7"/>
  <c r="X40" i="7"/>
  <c r="AD40" i="7"/>
  <c r="AJ40" i="7"/>
  <c r="AO40" i="7"/>
  <c r="AT40" i="7"/>
  <c r="H40" i="7"/>
  <c r="P40" i="7"/>
  <c r="Y40" i="7"/>
  <c r="AF40" i="7"/>
  <c r="AK40" i="7"/>
  <c r="AP40" i="7"/>
  <c r="AV40" i="7"/>
  <c r="K40" i="7"/>
  <c r="AB40" i="7"/>
  <c r="AL40" i="7"/>
  <c r="L40" i="7"/>
  <c r="AC40" i="7"/>
  <c r="AN40" i="7"/>
  <c r="AG40" i="7"/>
  <c r="D40" i="7"/>
  <c r="AH40" i="7"/>
  <c r="S40" i="7"/>
  <c r="T40" i="7"/>
  <c r="AR40" i="7"/>
  <c r="AS40" i="7"/>
  <c r="U104" i="7"/>
  <c r="E104" i="7"/>
  <c r="I104" i="7"/>
  <c r="M104" i="7"/>
  <c r="Q104" i="7"/>
  <c r="V104" i="7"/>
  <c r="Z104" i="7"/>
  <c r="AD104" i="7"/>
  <c r="AH104" i="7"/>
  <c r="AL104" i="7"/>
  <c r="AP104" i="7"/>
  <c r="AT104" i="7"/>
  <c r="F104" i="7"/>
  <c r="J104" i="7"/>
  <c r="N104" i="7"/>
  <c r="R104" i="7"/>
  <c r="W104" i="7"/>
  <c r="AA104" i="7"/>
  <c r="AE104" i="7"/>
  <c r="AI104" i="7"/>
  <c r="AM104" i="7"/>
  <c r="AQ104" i="7"/>
  <c r="AU104" i="7"/>
  <c r="G104" i="7"/>
  <c r="O104" i="7"/>
  <c r="X104" i="7"/>
  <c r="AF104" i="7"/>
  <c r="AN104" i="7"/>
  <c r="AV104" i="7"/>
  <c r="H104" i="7"/>
  <c r="P104" i="7"/>
  <c r="Y104" i="7"/>
  <c r="AG104" i="7"/>
  <c r="AO104" i="7"/>
  <c r="K104" i="7"/>
  <c r="AB104" i="7"/>
  <c r="AR104" i="7"/>
  <c r="AJ104" i="7"/>
  <c r="L104" i="7"/>
  <c r="AC104" i="7"/>
  <c r="AS104" i="7"/>
  <c r="S104" i="7"/>
  <c r="T104" i="7"/>
  <c r="AK104" i="7"/>
  <c r="D104" i="7"/>
  <c r="U196" i="7"/>
  <c r="F196" i="7"/>
  <c r="J196" i="7"/>
  <c r="N196" i="7"/>
  <c r="R196" i="7"/>
  <c r="W196" i="7"/>
  <c r="AA196" i="7"/>
  <c r="AE196" i="7"/>
  <c r="AI196" i="7"/>
  <c r="AM196" i="7"/>
  <c r="AQ196" i="7"/>
  <c r="AU196" i="7"/>
  <c r="G196" i="7"/>
  <c r="K196" i="7"/>
  <c r="O196" i="7"/>
  <c r="S196" i="7"/>
  <c r="X196" i="7"/>
  <c r="AB196" i="7"/>
  <c r="AF196" i="7"/>
  <c r="AJ196" i="7"/>
  <c r="AN196" i="7"/>
  <c r="AR196" i="7"/>
  <c r="AV196" i="7"/>
  <c r="H196" i="7"/>
  <c r="P196" i="7"/>
  <c r="Y196" i="7"/>
  <c r="AG196" i="7"/>
  <c r="AO196" i="7"/>
  <c r="D196" i="7"/>
  <c r="AC196" i="7"/>
  <c r="AS196" i="7"/>
  <c r="E196" i="7"/>
  <c r="V196" i="7"/>
  <c r="AT196" i="7"/>
  <c r="I196" i="7"/>
  <c r="Q196" i="7"/>
  <c r="Z196" i="7"/>
  <c r="AH196" i="7"/>
  <c r="AP196" i="7"/>
  <c r="L196" i="7"/>
  <c r="T196" i="7"/>
  <c r="AK196" i="7"/>
  <c r="M196" i="7"/>
  <c r="AD196" i="7"/>
  <c r="AL196" i="7"/>
  <c r="U60" i="7"/>
  <c r="F60" i="7"/>
  <c r="J60" i="7"/>
  <c r="N60" i="7"/>
  <c r="R60" i="7"/>
  <c r="W60" i="7"/>
  <c r="AA60" i="7"/>
  <c r="AE60" i="7"/>
  <c r="AI60" i="7"/>
  <c r="AM60" i="7"/>
  <c r="AQ60" i="7"/>
  <c r="AU60" i="7"/>
  <c r="G60" i="7"/>
  <c r="K60" i="7"/>
  <c r="O60" i="7"/>
  <c r="S60" i="7"/>
  <c r="X60" i="7"/>
  <c r="AB60" i="7"/>
  <c r="AF60" i="7"/>
  <c r="AJ60" i="7"/>
  <c r="AN60" i="7"/>
  <c r="AR60" i="7"/>
  <c r="AV60" i="7"/>
  <c r="H60" i="7"/>
  <c r="P60" i="7"/>
  <c r="Y60" i="7"/>
  <c r="AG60" i="7"/>
  <c r="AO60" i="7"/>
  <c r="I60" i="7"/>
  <c r="Q60" i="7"/>
  <c r="Z60" i="7"/>
  <c r="AH60" i="7"/>
  <c r="AP60" i="7"/>
  <c r="L60" i="7"/>
  <c r="AC60" i="7"/>
  <c r="AS60" i="7"/>
  <c r="M60" i="7"/>
  <c r="AD60" i="7"/>
  <c r="AT60" i="7"/>
  <c r="D60" i="7"/>
  <c r="AK60" i="7"/>
  <c r="E60" i="7"/>
  <c r="AL60" i="7"/>
  <c r="T60" i="7"/>
  <c r="V60" i="7"/>
  <c r="U204" i="7"/>
  <c r="F204" i="7"/>
  <c r="J204" i="7"/>
  <c r="N204" i="7"/>
  <c r="R204" i="7"/>
  <c r="W204" i="7"/>
  <c r="AA204" i="7"/>
  <c r="AE204" i="7"/>
  <c r="AI204" i="7"/>
  <c r="AM204" i="7"/>
  <c r="AQ204" i="7"/>
  <c r="AU204" i="7"/>
  <c r="G204" i="7"/>
  <c r="K204" i="7"/>
  <c r="O204" i="7"/>
  <c r="S204" i="7"/>
  <c r="X204" i="7"/>
  <c r="AB204" i="7"/>
  <c r="AF204" i="7"/>
  <c r="AJ204" i="7"/>
  <c r="AN204" i="7"/>
  <c r="AR204" i="7"/>
  <c r="AV204" i="7"/>
  <c r="H204" i="7"/>
  <c r="P204" i="7"/>
  <c r="Y204" i="7"/>
  <c r="AG204" i="7"/>
  <c r="AO204" i="7"/>
  <c r="L204" i="7"/>
  <c r="AC204" i="7"/>
  <c r="AS204" i="7"/>
  <c r="M204" i="7"/>
  <c r="AD204" i="7"/>
  <c r="AT204" i="7"/>
  <c r="I204" i="7"/>
  <c r="Q204" i="7"/>
  <c r="Z204" i="7"/>
  <c r="AH204" i="7"/>
  <c r="AP204" i="7"/>
  <c r="D204" i="7"/>
  <c r="T204" i="7"/>
  <c r="AK204" i="7"/>
  <c r="E204" i="7"/>
  <c r="V204" i="7"/>
  <c r="AL204" i="7"/>
  <c r="U36" i="7"/>
  <c r="E36" i="7"/>
  <c r="I36" i="7"/>
  <c r="M36" i="7"/>
  <c r="Q36" i="7"/>
  <c r="V36" i="7"/>
  <c r="Z36" i="7"/>
  <c r="AD36" i="7"/>
  <c r="AH36" i="7"/>
  <c r="AL36" i="7"/>
  <c r="AP36" i="7"/>
  <c r="AT36" i="7"/>
  <c r="F36" i="7"/>
  <c r="J36" i="7"/>
  <c r="N36" i="7"/>
  <c r="R36" i="7"/>
  <c r="W36" i="7"/>
  <c r="AA36" i="7"/>
  <c r="AE36" i="7"/>
  <c r="AI36" i="7"/>
  <c r="AM36" i="7"/>
  <c r="AQ36" i="7"/>
  <c r="AU36" i="7"/>
  <c r="G36" i="7"/>
  <c r="O36" i="7"/>
  <c r="X36" i="7"/>
  <c r="AF36" i="7"/>
  <c r="AN36" i="7"/>
  <c r="AV36" i="7"/>
  <c r="H36" i="7"/>
  <c r="P36" i="7"/>
  <c r="Y36" i="7"/>
  <c r="AG36" i="7"/>
  <c r="AO36" i="7"/>
  <c r="K36" i="7"/>
  <c r="AB36" i="7"/>
  <c r="AR36" i="7"/>
  <c r="L36" i="7"/>
  <c r="AC36" i="7"/>
  <c r="AS36" i="7"/>
  <c r="S36" i="7"/>
  <c r="T36" i="7"/>
  <c r="D36" i="7"/>
  <c r="AJ36" i="7"/>
  <c r="AK36" i="7"/>
  <c r="U100" i="7"/>
  <c r="E100" i="7"/>
  <c r="I100" i="7"/>
  <c r="M100" i="7"/>
  <c r="Q100" i="7"/>
  <c r="V100" i="7"/>
  <c r="Z100" i="7"/>
  <c r="AD100" i="7"/>
  <c r="AH100" i="7"/>
  <c r="AL100" i="7"/>
  <c r="AP100" i="7"/>
  <c r="AT100" i="7"/>
  <c r="F100" i="7"/>
  <c r="J100" i="7"/>
  <c r="N100" i="7"/>
  <c r="R100" i="7"/>
  <c r="W100" i="7"/>
  <c r="AA100" i="7"/>
  <c r="AE100" i="7"/>
  <c r="AI100" i="7"/>
  <c r="AM100" i="7"/>
  <c r="AQ100" i="7"/>
  <c r="AU100" i="7"/>
  <c r="G100" i="7"/>
  <c r="O100" i="7"/>
  <c r="X100" i="7"/>
  <c r="AF100" i="7"/>
  <c r="AN100" i="7"/>
  <c r="AV100" i="7"/>
  <c r="H100" i="7"/>
  <c r="P100" i="7"/>
  <c r="Y100" i="7"/>
  <c r="AG100" i="7"/>
  <c r="AO100" i="7"/>
  <c r="K100" i="7"/>
  <c r="AB100" i="7"/>
  <c r="AR100" i="7"/>
  <c r="S100" i="7"/>
  <c r="L100" i="7"/>
  <c r="AC100" i="7"/>
  <c r="AS100" i="7"/>
  <c r="AJ100" i="7"/>
  <c r="D100" i="7"/>
  <c r="T100" i="7"/>
  <c r="AK100" i="7"/>
  <c r="U188" i="7"/>
  <c r="F188" i="7"/>
  <c r="J188" i="7"/>
  <c r="N188" i="7"/>
  <c r="R188" i="7"/>
  <c r="W188" i="7"/>
  <c r="AA188" i="7"/>
  <c r="AE188" i="7"/>
  <c r="AI188" i="7"/>
  <c r="AM188" i="7"/>
  <c r="AQ188" i="7"/>
  <c r="AU188" i="7"/>
  <c r="G188" i="7"/>
  <c r="K188" i="7"/>
  <c r="O188" i="7"/>
  <c r="S188" i="7"/>
  <c r="X188" i="7"/>
  <c r="AB188" i="7"/>
  <c r="AF188" i="7"/>
  <c r="AJ188" i="7"/>
  <c r="AN188" i="7"/>
  <c r="AR188" i="7"/>
  <c r="AV188" i="7"/>
  <c r="H188" i="7"/>
  <c r="P188" i="7"/>
  <c r="Y188" i="7"/>
  <c r="AG188" i="7"/>
  <c r="AO188" i="7"/>
  <c r="L188" i="7"/>
  <c r="AC188" i="7"/>
  <c r="AS188" i="7"/>
  <c r="E188" i="7"/>
  <c r="V188" i="7"/>
  <c r="AL188" i="7"/>
  <c r="I188" i="7"/>
  <c r="Q188" i="7"/>
  <c r="Z188" i="7"/>
  <c r="AH188" i="7"/>
  <c r="AP188" i="7"/>
  <c r="D188" i="7"/>
  <c r="T188" i="7"/>
  <c r="AK188" i="7"/>
  <c r="M188" i="7"/>
  <c r="AD188" i="7"/>
  <c r="AT188" i="7"/>
  <c r="E16" i="7"/>
  <c r="I16" i="7"/>
  <c r="M16" i="7"/>
  <c r="Q16" i="7"/>
  <c r="V16" i="7"/>
  <c r="Z16" i="7"/>
  <c r="AD16" i="7"/>
  <c r="AH16" i="7"/>
  <c r="AL16" i="7"/>
  <c r="AP16" i="7"/>
  <c r="AT16" i="7"/>
  <c r="F16" i="7"/>
  <c r="J16" i="7"/>
  <c r="N16" i="7"/>
  <c r="R16" i="7"/>
  <c r="W16" i="7"/>
  <c r="AA16" i="7"/>
  <c r="AE16" i="7"/>
  <c r="AI16" i="7"/>
  <c r="AM16" i="7"/>
  <c r="AQ16" i="7"/>
  <c r="AU16" i="7"/>
  <c r="G16" i="7"/>
  <c r="O16" i="7"/>
  <c r="X16" i="7"/>
  <c r="AF16" i="7"/>
  <c r="AN16" i="7"/>
  <c r="AV16" i="7"/>
  <c r="H16" i="7"/>
  <c r="P16" i="7"/>
  <c r="Y16" i="7"/>
  <c r="AG16" i="7"/>
  <c r="AO16" i="7"/>
  <c r="U16" i="7"/>
  <c r="S16" i="7"/>
  <c r="AJ16" i="7"/>
  <c r="D16" i="7"/>
  <c r="T16" i="7"/>
  <c r="AK16" i="7"/>
  <c r="K16" i="7"/>
  <c r="AR16" i="7"/>
  <c r="L16" i="7"/>
  <c r="AS16" i="7"/>
  <c r="AB16" i="7"/>
  <c r="AC16" i="7"/>
  <c r="U140" i="7"/>
  <c r="E140" i="7"/>
  <c r="I140" i="7"/>
  <c r="M140" i="7"/>
  <c r="Q140" i="7"/>
  <c r="V140" i="7"/>
  <c r="Z140" i="7"/>
  <c r="AD140" i="7"/>
  <c r="AH140" i="7"/>
  <c r="AL140" i="7"/>
  <c r="AP140" i="7"/>
  <c r="AT140" i="7"/>
  <c r="F140" i="7"/>
  <c r="J140" i="7"/>
  <c r="N140" i="7"/>
  <c r="R140" i="7"/>
  <c r="W140" i="7"/>
  <c r="AA140" i="7"/>
  <c r="AE140" i="7"/>
  <c r="AI140" i="7"/>
  <c r="AM140" i="7"/>
  <c r="AQ140" i="7"/>
  <c r="AU140" i="7"/>
  <c r="K140" i="7"/>
  <c r="S140" i="7"/>
  <c r="AB140" i="7"/>
  <c r="AJ140" i="7"/>
  <c r="AR140" i="7"/>
  <c r="O140" i="7"/>
  <c r="AF140" i="7"/>
  <c r="AV140" i="7"/>
  <c r="D140" i="7"/>
  <c r="L140" i="7"/>
  <c r="T140" i="7"/>
  <c r="AC140" i="7"/>
  <c r="AK140" i="7"/>
  <c r="AS140" i="7"/>
  <c r="G140" i="7"/>
  <c r="X140" i="7"/>
  <c r="AN140" i="7"/>
  <c r="P140" i="7"/>
  <c r="AG140" i="7"/>
  <c r="AO140" i="7"/>
  <c r="Y140" i="7"/>
  <c r="H140" i="7"/>
  <c r="U119" i="7"/>
  <c r="E119" i="7"/>
  <c r="I119" i="7"/>
  <c r="M119" i="7"/>
  <c r="Q119" i="7"/>
  <c r="V119" i="7"/>
  <c r="Z119" i="7"/>
  <c r="AD119" i="7"/>
  <c r="AH119" i="7"/>
  <c r="AL119" i="7"/>
  <c r="AP119" i="7"/>
  <c r="AT119" i="7"/>
  <c r="F119" i="7"/>
  <c r="J119" i="7"/>
  <c r="N119" i="7"/>
  <c r="R119" i="7"/>
  <c r="W119" i="7"/>
  <c r="AA119" i="7"/>
  <c r="AE119" i="7"/>
  <c r="AI119" i="7"/>
  <c r="AM119" i="7"/>
  <c r="AQ119" i="7"/>
  <c r="AU119" i="7"/>
  <c r="K119" i="7"/>
  <c r="S119" i="7"/>
  <c r="AB119" i="7"/>
  <c r="AJ119" i="7"/>
  <c r="AR119" i="7"/>
  <c r="D119" i="7"/>
  <c r="L119" i="7"/>
  <c r="T119" i="7"/>
  <c r="AC119" i="7"/>
  <c r="AK119" i="7"/>
  <c r="AS119" i="7"/>
  <c r="G119" i="7"/>
  <c r="X119" i="7"/>
  <c r="AN119" i="7"/>
  <c r="O119" i="7"/>
  <c r="AV119" i="7"/>
  <c r="H119" i="7"/>
  <c r="Y119" i="7"/>
  <c r="AO119" i="7"/>
  <c r="AF119" i="7"/>
  <c r="P119" i="7"/>
  <c r="AG119" i="7"/>
  <c r="U141" i="7"/>
  <c r="E141" i="7"/>
  <c r="I141" i="7"/>
  <c r="M141" i="7"/>
  <c r="Q141" i="7"/>
  <c r="V141" i="7"/>
  <c r="Z141" i="7"/>
  <c r="AD141" i="7"/>
  <c r="AH141" i="7"/>
  <c r="AL141" i="7"/>
  <c r="AP141" i="7"/>
  <c r="AT141" i="7"/>
  <c r="F141" i="7"/>
  <c r="J141" i="7"/>
  <c r="N141" i="7"/>
  <c r="R141" i="7"/>
  <c r="W141" i="7"/>
  <c r="AA141" i="7"/>
  <c r="AE141" i="7"/>
  <c r="AI141" i="7"/>
  <c r="AM141" i="7"/>
  <c r="AQ141" i="7"/>
  <c r="AU141" i="7"/>
  <c r="G141" i="7"/>
  <c r="O141" i="7"/>
  <c r="X141" i="7"/>
  <c r="AF141" i="7"/>
  <c r="AN141" i="7"/>
  <c r="AV141" i="7"/>
  <c r="S141" i="7"/>
  <c r="AJ141" i="7"/>
  <c r="H141" i="7"/>
  <c r="P141" i="7"/>
  <c r="Y141" i="7"/>
  <c r="AG141" i="7"/>
  <c r="AO141" i="7"/>
  <c r="K141" i="7"/>
  <c r="AB141" i="7"/>
  <c r="AR141" i="7"/>
  <c r="D141" i="7"/>
  <c r="AK141" i="7"/>
  <c r="L141" i="7"/>
  <c r="AS141" i="7"/>
  <c r="T141" i="7"/>
  <c r="AC141" i="7"/>
  <c r="U35" i="7"/>
  <c r="E35" i="7"/>
  <c r="I35" i="7"/>
  <c r="M35" i="7"/>
  <c r="Q35" i="7"/>
  <c r="V35" i="7"/>
  <c r="Z35" i="7"/>
  <c r="AD35" i="7"/>
  <c r="AH35" i="7"/>
  <c r="AL35" i="7"/>
  <c r="AP35" i="7"/>
  <c r="AT35" i="7"/>
  <c r="F35" i="7"/>
  <c r="J35" i="7"/>
  <c r="N35" i="7"/>
  <c r="R35" i="7"/>
  <c r="W35" i="7"/>
  <c r="AA35" i="7"/>
  <c r="AE35" i="7"/>
  <c r="AI35" i="7"/>
  <c r="AM35" i="7"/>
  <c r="AQ35" i="7"/>
  <c r="AU35" i="7"/>
  <c r="K35" i="7"/>
  <c r="S35" i="7"/>
  <c r="AB35" i="7"/>
  <c r="AJ35" i="7"/>
  <c r="AR35" i="7"/>
  <c r="D35" i="7"/>
  <c r="L35" i="7"/>
  <c r="T35" i="7"/>
  <c r="AC35" i="7"/>
  <c r="AK35" i="7"/>
  <c r="AS35" i="7"/>
  <c r="G35" i="7"/>
  <c r="X35" i="7"/>
  <c r="AN35" i="7"/>
  <c r="H35" i="7"/>
  <c r="Y35" i="7"/>
  <c r="AO35" i="7"/>
  <c r="AF35" i="7"/>
  <c r="AG35" i="7"/>
  <c r="AV35" i="7"/>
  <c r="O35" i="7"/>
  <c r="P35" i="7"/>
  <c r="U21" i="7"/>
  <c r="D21" i="7"/>
  <c r="H21" i="7"/>
  <c r="L21" i="7"/>
  <c r="P21" i="7"/>
  <c r="T21" i="7"/>
  <c r="Y21" i="7"/>
  <c r="AC21" i="7"/>
  <c r="AG21" i="7"/>
  <c r="AK21" i="7"/>
  <c r="AO21" i="7"/>
  <c r="AS21" i="7"/>
  <c r="G21" i="7"/>
  <c r="M21" i="7"/>
  <c r="R21" i="7"/>
  <c r="X21" i="7"/>
  <c r="AD21" i="7"/>
  <c r="AI21" i="7"/>
  <c r="AN21" i="7"/>
  <c r="AT21" i="7"/>
  <c r="I21" i="7"/>
  <c r="N21" i="7"/>
  <c r="S21" i="7"/>
  <c r="Z21" i="7"/>
  <c r="AE21" i="7"/>
  <c r="AJ21" i="7"/>
  <c r="AP21" i="7"/>
  <c r="AU21" i="7"/>
  <c r="J21" i="7"/>
  <c r="V21" i="7"/>
  <c r="AF21" i="7"/>
  <c r="AQ21" i="7"/>
  <c r="K21" i="7"/>
  <c r="W21" i="7"/>
  <c r="AH21" i="7"/>
  <c r="AR21" i="7"/>
  <c r="O21" i="7"/>
  <c r="AL21" i="7"/>
  <c r="Q21" i="7"/>
  <c r="AM21" i="7"/>
  <c r="E21" i="7"/>
  <c r="AV21" i="7"/>
  <c r="F21" i="7"/>
  <c r="AA21" i="7"/>
  <c r="AB21" i="7"/>
  <c r="U30" i="7"/>
  <c r="D30" i="7"/>
  <c r="H30" i="7"/>
  <c r="L30" i="7"/>
  <c r="P30" i="7"/>
  <c r="T30" i="7"/>
  <c r="Y30" i="7"/>
  <c r="AC30" i="7"/>
  <c r="AG30" i="7"/>
  <c r="AK30" i="7"/>
  <c r="AO30" i="7"/>
  <c r="AS30" i="7"/>
  <c r="E30" i="7"/>
  <c r="I30" i="7"/>
  <c r="M30" i="7"/>
  <c r="Q30" i="7"/>
  <c r="V30" i="7"/>
  <c r="Z30" i="7"/>
  <c r="AD30" i="7"/>
  <c r="AH30" i="7"/>
  <c r="AL30" i="7"/>
  <c r="AP30" i="7"/>
  <c r="AT30" i="7"/>
  <c r="J30" i="7"/>
  <c r="R30" i="7"/>
  <c r="AA30" i="7"/>
  <c r="AI30" i="7"/>
  <c r="AQ30" i="7"/>
  <c r="K30" i="7"/>
  <c r="S30" i="7"/>
  <c r="AB30" i="7"/>
  <c r="AJ30" i="7"/>
  <c r="AR30" i="7"/>
  <c r="F30" i="7"/>
  <c r="W30" i="7"/>
  <c r="AM30" i="7"/>
  <c r="G30" i="7"/>
  <c r="X30" i="7"/>
  <c r="AN30" i="7"/>
  <c r="N30" i="7"/>
  <c r="AU30" i="7"/>
  <c r="O30" i="7"/>
  <c r="AV30" i="7"/>
  <c r="AE30" i="7"/>
  <c r="AF30" i="7"/>
  <c r="U94" i="7"/>
  <c r="E94" i="7"/>
  <c r="I94" i="7"/>
  <c r="M94" i="7"/>
  <c r="Q94" i="7"/>
  <c r="V94" i="7"/>
  <c r="Z94" i="7"/>
  <c r="AD94" i="7"/>
  <c r="AH94" i="7"/>
  <c r="AL94" i="7"/>
  <c r="AP94" i="7"/>
  <c r="AT94" i="7"/>
  <c r="F94" i="7"/>
  <c r="J94" i="7"/>
  <c r="N94" i="7"/>
  <c r="R94" i="7"/>
  <c r="W94" i="7"/>
  <c r="AA94" i="7"/>
  <c r="AE94" i="7"/>
  <c r="AI94" i="7"/>
  <c r="AM94" i="7"/>
  <c r="AQ94" i="7"/>
  <c r="AU94" i="7"/>
  <c r="G94" i="7"/>
  <c r="O94" i="7"/>
  <c r="X94" i="7"/>
  <c r="AF94" i="7"/>
  <c r="AN94" i="7"/>
  <c r="AV94" i="7"/>
  <c r="H94" i="7"/>
  <c r="P94" i="7"/>
  <c r="Y94" i="7"/>
  <c r="AG94" i="7"/>
  <c r="AO94" i="7"/>
  <c r="S94" i="7"/>
  <c r="AJ94" i="7"/>
  <c r="AB94" i="7"/>
  <c r="D94" i="7"/>
  <c r="T94" i="7"/>
  <c r="AK94" i="7"/>
  <c r="K94" i="7"/>
  <c r="AR94" i="7"/>
  <c r="L94" i="7"/>
  <c r="AC94" i="7"/>
  <c r="AS94" i="7"/>
  <c r="U200" i="7"/>
  <c r="F200" i="7"/>
  <c r="J200" i="7"/>
  <c r="N200" i="7"/>
  <c r="R200" i="7"/>
  <c r="W200" i="7"/>
  <c r="AA200" i="7"/>
  <c r="AE200" i="7"/>
  <c r="AI200" i="7"/>
  <c r="AM200" i="7"/>
  <c r="AQ200" i="7"/>
  <c r="AU200" i="7"/>
  <c r="G200" i="7"/>
  <c r="K200" i="7"/>
  <c r="O200" i="7"/>
  <c r="S200" i="7"/>
  <c r="X200" i="7"/>
  <c r="AB200" i="7"/>
  <c r="AF200" i="7"/>
  <c r="AJ200" i="7"/>
  <c r="AN200" i="7"/>
  <c r="AR200" i="7"/>
  <c r="AV200" i="7"/>
  <c r="H200" i="7"/>
  <c r="P200" i="7"/>
  <c r="Y200" i="7"/>
  <c r="AG200" i="7"/>
  <c r="AO200" i="7"/>
  <c r="T200" i="7"/>
  <c r="AK200" i="7"/>
  <c r="M200" i="7"/>
  <c r="AD200" i="7"/>
  <c r="I200" i="7"/>
  <c r="Q200" i="7"/>
  <c r="Z200" i="7"/>
  <c r="AH200" i="7"/>
  <c r="AP200" i="7"/>
  <c r="D200" i="7"/>
  <c r="L200" i="7"/>
  <c r="AC200" i="7"/>
  <c r="AS200" i="7"/>
  <c r="E200" i="7"/>
  <c r="V200" i="7"/>
  <c r="AL200" i="7"/>
  <c r="AT200" i="7"/>
  <c r="U214" i="7"/>
  <c r="F214" i="7"/>
  <c r="J214" i="7"/>
  <c r="N214" i="7"/>
  <c r="R214" i="7"/>
  <c r="W214" i="7"/>
  <c r="AA214" i="7"/>
  <c r="AE214" i="7"/>
  <c r="AI214" i="7"/>
  <c r="AM214" i="7"/>
  <c r="AQ214" i="7"/>
  <c r="AU214" i="7"/>
  <c r="G214" i="7"/>
  <c r="K214" i="7"/>
  <c r="O214" i="7"/>
  <c r="S214" i="7"/>
  <c r="X214" i="7"/>
  <c r="AB214" i="7"/>
  <c r="AF214" i="7"/>
  <c r="AJ214" i="7"/>
  <c r="AN214" i="7"/>
  <c r="AR214" i="7"/>
  <c r="AV214" i="7"/>
  <c r="H214" i="7"/>
  <c r="P214" i="7"/>
  <c r="Y214" i="7"/>
  <c r="AG214" i="7"/>
  <c r="AO214" i="7"/>
  <c r="T214" i="7"/>
  <c r="AK214" i="7"/>
  <c r="E214" i="7"/>
  <c r="V214" i="7"/>
  <c r="AL214" i="7"/>
  <c r="I214" i="7"/>
  <c r="Q214" i="7"/>
  <c r="Z214" i="7"/>
  <c r="AH214" i="7"/>
  <c r="AP214" i="7"/>
  <c r="D214" i="7"/>
  <c r="L214" i="7"/>
  <c r="AC214" i="7"/>
  <c r="AS214" i="7"/>
  <c r="M214" i="7"/>
  <c r="AD214" i="7"/>
  <c r="AT214" i="7"/>
  <c r="U201" i="7"/>
  <c r="F201" i="7"/>
  <c r="J201" i="7"/>
  <c r="N201" i="7"/>
  <c r="R201" i="7"/>
  <c r="W201" i="7"/>
  <c r="AA201" i="7"/>
  <c r="AE201" i="7"/>
  <c r="AI201" i="7"/>
  <c r="AM201" i="7"/>
  <c r="AQ201" i="7"/>
  <c r="AU201" i="7"/>
  <c r="G201" i="7"/>
  <c r="K201" i="7"/>
  <c r="O201" i="7"/>
  <c r="S201" i="7"/>
  <c r="X201" i="7"/>
  <c r="AB201" i="7"/>
  <c r="AF201" i="7"/>
  <c r="AJ201" i="7"/>
  <c r="AN201" i="7"/>
  <c r="AR201" i="7"/>
  <c r="AV201" i="7"/>
  <c r="D201" i="7"/>
  <c r="L201" i="7"/>
  <c r="T201" i="7"/>
  <c r="AC201" i="7"/>
  <c r="AK201" i="7"/>
  <c r="AS201" i="7"/>
  <c r="H201" i="7"/>
  <c r="Y201" i="7"/>
  <c r="AO201" i="7"/>
  <c r="I201" i="7"/>
  <c r="Z201" i="7"/>
  <c r="AP201" i="7"/>
  <c r="E201" i="7"/>
  <c r="M201" i="7"/>
  <c r="V201" i="7"/>
  <c r="AD201" i="7"/>
  <c r="AL201" i="7"/>
  <c r="AT201" i="7"/>
  <c r="P201" i="7"/>
  <c r="AG201" i="7"/>
  <c r="Q201" i="7"/>
  <c r="AH201" i="7"/>
  <c r="U150" i="7"/>
  <c r="E150" i="7"/>
  <c r="I150" i="7"/>
  <c r="M150" i="7"/>
  <c r="Q150" i="7"/>
  <c r="V150" i="7"/>
  <c r="Z150" i="7"/>
  <c r="AD150" i="7"/>
  <c r="AH150" i="7"/>
  <c r="AL150" i="7"/>
  <c r="AP150" i="7"/>
  <c r="AT150" i="7"/>
  <c r="F150" i="7"/>
  <c r="J150" i="7"/>
  <c r="N150" i="7"/>
  <c r="R150" i="7"/>
  <c r="W150" i="7"/>
  <c r="AA150" i="7"/>
  <c r="AE150" i="7"/>
  <c r="AI150" i="7"/>
  <c r="AM150" i="7"/>
  <c r="AQ150" i="7"/>
  <c r="AU150" i="7"/>
  <c r="K150" i="7"/>
  <c r="S150" i="7"/>
  <c r="AB150" i="7"/>
  <c r="AJ150" i="7"/>
  <c r="AR150" i="7"/>
  <c r="G150" i="7"/>
  <c r="X150" i="7"/>
  <c r="AN150" i="7"/>
  <c r="D150" i="7"/>
  <c r="L150" i="7"/>
  <c r="T150" i="7"/>
  <c r="AC150" i="7"/>
  <c r="AK150" i="7"/>
  <c r="AS150" i="7"/>
  <c r="O150" i="7"/>
  <c r="AF150" i="7"/>
  <c r="AV150" i="7"/>
  <c r="Y150" i="7"/>
  <c r="AO150" i="7"/>
  <c r="P150" i="7"/>
  <c r="AG150" i="7"/>
  <c r="H150" i="7"/>
  <c r="U61" i="7"/>
  <c r="F61" i="7"/>
  <c r="J61" i="7"/>
  <c r="N61" i="7"/>
  <c r="R61" i="7"/>
  <c r="W61" i="7"/>
  <c r="AA61" i="7"/>
  <c r="AE61" i="7"/>
  <c r="AI61" i="7"/>
  <c r="AM61" i="7"/>
  <c r="AQ61" i="7"/>
  <c r="AU61" i="7"/>
  <c r="G61" i="7"/>
  <c r="K61" i="7"/>
  <c r="O61" i="7"/>
  <c r="S61" i="7"/>
  <c r="X61" i="7"/>
  <c r="AB61" i="7"/>
  <c r="AF61" i="7"/>
  <c r="AJ61" i="7"/>
  <c r="AN61" i="7"/>
  <c r="AR61" i="7"/>
  <c r="AV61" i="7"/>
  <c r="D61" i="7"/>
  <c r="L61" i="7"/>
  <c r="T61" i="7"/>
  <c r="AC61" i="7"/>
  <c r="AK61" i="7"/>
  <c r="AS61" i="7"/>
  <c r="E61" i="7"/>
  <c r="M61" i="7"/>
  <c r="V61" i="7"/>
  <c r="AD61" i="7"/>
  <c r="AL61" i="7"/>
  <c r="AT61" i="7"/>
  <c r="P61" i="7"/>
  <c r="AG61" i="7"/>
  <c r="Q61" i="7"/>
  <c r="AH61" i="7"/>
  <c r="Y61" i="7"/>
  <c r="Z61" i="7"/>
  <c r="AO61" i="7"/>
  <c r="AP61" i="7"/>
  <c r="H61" i="7"/>
  <c r="I61" i="7"/>
  <c r="U37" i="7"/>
  <c r="E37" i="7"/>
  <c r="I37" i="7"/>
  <c r="M37" i="7"/>
  <c r="Q37" i="7"/>
  <c r="V37" i="7"/>
  <c r="Z37" i="7"/>
  <c r="AD37" i="7"/>
  <c r="AH37" i="7"/>
  <c r="AL37" i="7"/>
  <c r="AP37" i="7"/>
  <c r="AT37" i="7"/>
  <c r="F37" i="7"/>
  <c r="J37" i="7"/>
  <c r="N37" i="7"/>
  <c r="R37" i="7"/>
  <c r="W37" i="7"/>
  <c r="AA37" i="7"/>
  <c r="AE37" i="7"/>
  <c r="AI37" i="7"/>
  <c r="AM37" i="7"/>
  <c r="AQ37" i="7"/>
  <c r="AU37" i="7"/>
  <c r="K37" i="7"/>
  <c r="S37" i="7"/>
  <c r="AB37" i="7"/>
  <c r="AJ37" i="7"/>
  <c r="AR37" i="7"/>
  <c r="D37" i="7"/>
  <c r="L37" i="7"/>
  <c r="T37" i="7"/>
  <c r="AC37" i="7"/>
  <c r="AK37" i="7"/>
  <c r="AS37" i="7"/>
  <c r="O37" i="7"/>
  <c r="AF37" i="7"/>
  <c r="AV37" i="7"/>
  <c r="P37" i="7"/>
  <c r="AG37" i="7"/>
  <c r="G37" i="7"/>
  <c r="AN37" i="7"/>
  <c r="H37" i="7"/>
  <c r="AO37" i="7"/>
  <c r="X37" i="7"/>
  <c r="Y37" i="7"/>
  <c r="U203" i="7"/>
  <c r="F203" i="7"/>
  <c r="J203" i="7"/>
  <c r="N203" i="7"/>
  <c r="R203" i="7"/>
  <c r="W203" i="7"/>
  <c r="AA203" i="7"/>
  <c r="AE203" i="7"/>
  <c r="AI203" i="7"/>
  <c r="AM203" i="7"/>
  <c r="AQ203" i="7"/>
  <c r="AU203" i="7"/>
  <c r="G203" i="7"/>
  <c r="K203" i="7"/>
  <c r="O203" i="7"/>
  <c r="S203" i="7"/>
  <c r="X203" i="7"/>
  <c r="AB203" i="7"/>
  <c r="AF203" i="7"/>
  <c r="AJ203" i="7"/>
  <c r="AN203" i="7"/>
  <c r="AR203" i="7"/>
  <c r="AV203" i="7"/>
  <c r="D203" i="7"/>
  <c r="L203" i="7"/>
  <c r="T203" i="7"/>
  <c r="AC203" i="7"/>
  <c r="AK203" i="7"/>
  <c r="AS203" i="7"/>
  <c r="H203" i="7"/>
  <c r="Y203" i="7"/>
  <c r="AO203" i="7"/>
  <c r="I203" i="7"/>
  <c r="Z203" i="7"/>
  <c r="AP203" i="7"/>
  <c r="E203" i="7"/>
  <c r="M203" i="7"/>
  <c r="V203" i="7"/>
  <c r="AD203" i="7"/>
  <c r="AL203" i="7"/>
  <c r="AT203" i="7"/>
  <c r="P203" i="7"/>
  <c r="AG203" i="7"/>
  <c r="Q203" i="7"/>
  <c r="AH203" i="7"/>
  <c r="U14" i="7"/>
  <c r="E14" i="7"/>
  <c r="I14" i="7"/>
  <c r="M14" i="7"/>
  <c r="Q14" i="7"/>
  <c r="V14" i="7"/>
  <c r="Z14" i="7"/>
  <c r="AD14" i="7"/>
  <c r="AH14" i="7"/>
  <c r="AL14" i="7"/>
  <c r="AP14" i="7"/>
  <c r="AT14" i="7"/>
  <c r="F14" i="7"/>
  <c r="J14" i="7"/>
  <c r="N14" i="7"/>
  <c r="R14" i="7"/>
  <c r="W14" i="7"/>
  <c r="AA14" i="7"/>
  <c r="AE14" i="7"/>
  <c r="AI14" i="7"/>
  <c r="AM14" i="7"/>
  <c r="AQ14" i="7"/>
  <c r="AU14" i="7"/>
  <c r="G14" i="7"/>
  <c r="O14" i="7"/>
  <c r="X14" i="7"/>
  <c r="AF14" i="7"/>
  <c r="AN14" i="7"/>
  <c r="AV14" i="7"/>
  <c r="H14" i="7"/>
  <c r="P14" i="7"/>
  <c r="Y14" i="7"/>
  <c r="AG14" i="7"/>
  <c r="AO14" i="7"/>
  <c r="K14" i="7"/>
  <c r="AB14" i="7"/>
  <c r="AR14" i="7"/>
  <c r="L14" i="7"/>
  <c r="AC14" i="7"/>
  <c r="AS14" i="7"/>
  <c r="AJ14" i="7"/>
  <c r="D14" i="7"/>
  <c r="AK14" i="7"/>
  <c r="S14" i="7"/>
  <c r="T14" i="7"/>
  <c r="U138" i="7"/>
  <c r="E138" i="7"/>
  <c r="I138" i="7"/>
  <c r="M138" i="7"/>
  <c r="Q138" i="7"/>
  <c r="V138" i="7"/>
  <c r="Z138" i="7"/>
  <c r="AD138" i="7"/>
  <c r="AH138" i="7"/>
  <c r="AL138" i="7"/>
  <c r="AP138" i="7"/>
  <c r="AT138" i="7"/>
  <c r="F138" i="7"/>
  <c r="J138" i="7"/>
  <c r="N138" i="7"/>
  <c r="R138" i="7"/>
  <c r="W138" i="7"/>
  <c r="AA138" i="7"/>
  <c r="AE138" i="7"/>
  <c r="AI138" i="7"/>
  <c r="AM138" i="7"/>
  <c r="AQ138" i="7"/>
  <c r="AU138" i="7"/>
  <c r="K138" i="7"/>
  <c r="S138" i="7"/>
  <c r="AB138" i="7"/>
  <c r="AJ138" i="7"/>
  <c r="AR138" i="7"/>
  <c r="O138" i="7"/>
  <c r="AN138" i="7"/>
  <c r="D138" i="7"/>
  <c r="L138" i="7"/>
  <c r="T138" i="7"/>
  <c r="AC138" i="7"/>
  <c r="AK138" i="7"/>
  <c r="AS138" i="7"/>
  <c r="G138" i="7"/>
  <c r="X138" i="7"/>
  <c r="AF138" i="7"/>
  <c r="AV138" i="7"/>
  <c r="H138" i="7"/>
  <c r="AO138" i="7"/>
  <c r="Y138" i="7"/>
  <c r="P138" i="7"/>
  <c r="AG138" i="7"/>
  <c r="A82" i="7"/>
  <c r="A112" i="7"/>
  <c r="U149" i="7"/>
  <c r="E149" i="7"/>
  <c r="I149" i="7"/>
  <c r="M149" i="7"/>
  <c r="Q149" i="7"/>
  <c r="V149" i="7"/>
  <c r="Z149" i="7"/>
  <c r="AD149" i="7"/>
  <c r="AH149" i="7"/>
  <c r="AL149" i="7"/>
  <c r="AP149" i="7"/>
  <c r="AT149" i="7"/>
  <c r="F149" i="7"/>
  <c r="J149" i="7"/>
  <c r="N149" i="7"/>
  <c r="R149" i="7"/>
  <c r="W149" i="7"/>
  <c r="AA149" i="7"/>
  <c r="AE149" i="7"/>
  <c r="AI149" i="7"/>
  <c r="AM149" i="7"/>
  <c r="AQ149" i="7"/>
  <c r="AU149" i="7"/>
  <c r="G149" i="7"/>
  <c r="O149" i="7"/>
  <c r="X149" i="7"/>
  <c r="AF149" i="7"/>
  <c r="AN149" i="7"/>
  <c r="AV149" i="7"/>
  <c r="S149" i="7"/>
  <c r="AJ149" i="7"/>
  <c r="H149" i="7"/>
  <c r="P149" i="7"/>
  <c r="Y149" i="7"/>
  <c r="AG149" i="7"/>
  <c r="AO149" i="7"/>
  <c r="K149" i="7"/>
  <c r="AB149" i="7"/>
  <c r="AR149" i="7"/>
  <c r="D149" i="7"/>
  <c r="AK149" i="7"/>
  <c r="T149" i="7"/>
  <c r="L149" i="7"/>
  <c r="AS149" i="7"/>
  <c r="AC149" i="7"/>
  <c r="U161" i="7"/>
  <c r="F161" i="7"/>
  <c r="J161" i="7"/>
  <c r="N161" i="7"/>
  <c r="R161" i="7"/>
  <c r="W161" i="7"/>
  <c r="AA161" i="7"/>
  <c r="AE161" i="7"/>
  <c r="AI161" i="7"/>
  <c r="AM161" i="7"/>
  <c r="AQ161" i="7"/>
  <c r="AU161" i="7"/>
  <c r="H161" i="7"/>
  <c r="P161" i="7"/>
  <c r="Y161" i="7"/>
  <c r="AG161" i="7"/>
  <c r="AO161" i="7"/>
  <c r="G161" i="7"/>
  <c r="K161" i="7"/>
  <c r="O161" i="7"/>
  <c r="S161" i="7"/>
  <c r="X161" i="7"/>
  <c r="AB161" i="7"/>
  <c r="AF161" i="7"/>
  <c r="AJ161" i="7"/>
  <c r="AN161" i="7"/>
  <c r="AR161" i="7"/>
  <c r="AV161" i="7"/>
  <c r="D161" i="7"/>
  <c r="L161" i="7"/>
  <c r="T161" i="7"/>
  <c r="AC161" i="7"/>
  <c r="AK161" i="7"/>
  <c r="AS161" i="7"/>
  <c r="E161" i="7"/>
  <c r="V161" i="7"/>
  <c r="AL161" i="7"/>
  <c r="AD161" i="7"/>
  <c r="AH161" i="7"/>
  <c r="I161" i="7"/>
  <c r="Z161" i="7"/>
  <c r="AP161" i="7"/>
  <c r="M161" i="7"/>
  <c r="AT161" i="7"/>
  <c r="Q161" i="7"/>
  <c r="U67" i="7"/>
  <c r="G67" i="7"/>
  <c r="K67" i="7"/>
  <c r="O67" i="7"/>
  <c r="S67" i="7"/>
  <c r="X67" i="7"/>
  <c r="AB67" i="7"/>
  <c r="AF67" i="7"/>
  <c r="AJ67" i="7"/>
  <c r="AN67" i="7"/>
  <c r="AR67" i="7"/>
  <c r="AV67" i="7"/>
  <c r="D67" i="7"/>
  <c r="H67" i="7"/>
  <c r="L67" i="7"/>
  <c r="P67" i="7"/>
  <c r="T67" i="7"/>
  <c r="Y67" i="7"/>
  <c r="AC67" i="7"/>
  <c r="AG67" i="7"/>
  <c r="AK67" i="7"/>
  <c r="AO67" i="7"/>
  <c r="AS67" i="7"/>
  <c r="I67" i="7"/>
  <c r="Q67" i="7"/>
  <c r="Z67" i="7"/>
  <c r="AH67" i="7"/>
  <c r="AP67" i="7"/>
  <c r="J67" i="7"/>
  <c r="R67" i="7"/>
  <c r="AA67" i="7"/>
  <c r="AI67" i="7"/>
  <c r="AQ67" i="7"/>
  <c r="M67" i="7"/>
  <c r="AD67" i="7"/>
  <c r="AT67" i="7"/>
  <c r="N67" i="7"/>
  <c r="AE67" i="7"/>
  <c r="AU67" i="7"/>
  <c r="V67" i="7"/>
  <c r="W67" i="7"/>
  <c r="E67" i="7"/>
  <c r="AL67" i="7"/>
  <c r="F67" i="7"/>
  <c r="AM67" i="7"/>
  <c r="U53" i="7"/>
  <c r="F53" i="7"/>
  <c r="J53" i="7"/>
  <c r="N53" i="7"/>
  <c r="R53" i="7"/>
  <c r="W53" i="7"/>
  <c r="AA53" i="7"/>
  <c r="AE53" i="7"/>
  <c r="AI53" i="7"/>
  <c r="AM53" i="7"/>
  <c r="AQ53" i="7"/>
  <c r="AU53" i="7"/>
  <c r="G53" i="7"/>
  <c r="K53" i="7"/>
  <c r="O53" i="7"/>
  <c r="S53" i="7"/>
  <c r="X53" i="7"/>
  <c r="AB53" i="7"/>
  <c r="AF53" i="7"/>
  <c r="AJ53" i="7"/>
  <c r="AN53" i="7"/>
  <c r="AR53" i="7"/>
  <c r="AV53" i="7"/>
  <c r="D53" i="7"/>
  <c r="L53" i="7"/>
  <c r="T53" i="7"/>
  <c r="AC53" i="7"/>
  <c r="AK53" i="7"/>
  <c r="AS53" i="7"/>
  <c r="E53" i="7"/>
  <c r="M53" i="7"/>
  <c r="V53" i="7"/>
  <c r="AD53" i="7"/>
  <c r="AL53" i="7"/>
  <c r="AT53" i="7"/>
  <c r="P53" i="7"/>
  <c r="AG53" i="7"/>
  <c r="Q53" i="7"/>
  <c r="AH53" i="7"/>
  <c r="Y53" i="7"/>
  <c r="Z53" i="7"/>
  <c r="H53" i="7"/>
  <c r="I53" i="7"/>
  <c r="AO53" i="7"/>
  <c r="AP53" i="7"/>
  <c r="U209" i="7"/>
  <c r="F209" i="7"/>
  <c r="J209" i="7"/>
  <c r="N209" i="7"/>
  <c r="R209" i="7"/>
  <c r="W209" i="7"/>
  <c r="AA209" i="7"/>
  <c r="AE209" i="7"/>
  <c r="AI209" i="7"/>
  <c r="AM209" i="7"/>
  <c r="AQ209" i="7"/>
  <c r="AU209" i="7"/>
  <c r="G209" i="7"/>
  <c r="K209" i="7"/>
  <c r="O209" i="7"/>
  <c r="S209" i="7"/>
  <c r="X209" i="7"/>
  <c r="AB209" i="7"/>
  <c r="AF209" i="7"/>
  <c r="AJ209" i="7"/>
  <c r="AN209" i="7"/>
  <c r="AR209" i="7"/>
  <c r="AV209" i="7"/>
  <c r="D209" i="7"/>
  <c r="L209" i="7"/>
  <c r="T209" i="7"/>
  <c r="AC209" i="7"/>
  <c r="AK209" i="7"/>
  <c r="AS209" i="7"/>
  <c r="H209" i="7"/>
  <c r="Y209" i="7"/>
  <c r="AO209" i="7"/>
  <c r="Q209" i="7"/>
  <c r="AH209" i="7"/>
  <c r="E209" i="7"/>
  <c r="M209" i="7"/>
  <c r="V209" i="7"/>
  <c r="AD209" i="7"/>
  <c r="AL209" i="7"/>
  <c r="AT209" i="7"/>
  <c r="P209" i="7"/>
  <c r="AG209" i="7"/>
  <c r="I209" i="7"/>
  <c r="Z209" i="7"/>
  <c r="AP209" i="7"/>
  <c r="U143" i="7"/>
  <c r="E143" i="7"/>
  <c r="I143" i="7"/>
  <c r="M143" i="7"/>
  <c r="Q143" i="7"/>
  <c r="V143" i="7"/>
  <c r="Z143" i="7"/>
  <c r="AD143" i="7"/>
  <c r="AH143" i="7"/>
  <c r="AL143" i="7"/>
  <c r="AP143" i="7"/>
  <c r="AT143" i="7"/>
  <c r="F143" i="7"/>
  <c r="J143" i="7"/>
  <c r="N143" i="7"/>
  <c r="R143" i="7"/>
  <c r="W143" i="7"/>
  <c r="AA143" i="7"/>
  <c r="AE143" i="7"/>
  <c r="AI143" i="7"/>
  <c r="AM143" i="7"/>
  <c r="AQ143" i="7"/>
  <c r="AU143" i="7"/>
  <c r="G143" i="7"/>
  <c r="O143" i="7"/>
  <c r="X143" i="7"/>
  <c r="AF143" i="7"/>
  <c r="AN143" i="7"/>
  <c r="AV143" i="7"/>
  <c r="S143" i="7"/>
  <c r="AJ143" i="7"/>
  <c r="H143" i="7"/>
  <c r="P143" i="7"/>
  <c r="Y143" i="7"/>
  <c r="AG143" i="7"/>
  <c r="AO143" i="7"/>
  <c r="K143" i="7"/>
  <c r="AB143" i="7"/>
  <c r="AR143" i="7"/>
  <c r="L143" i="7"/>
  <c r="AS143" i="7"/>
  <c r="AC143" i="7"/>
  <c r="AK143" i="7"/>
  <c r="T143" i="7"/>
  <c r="D143" i="7"/>
  <c r="U38" i="7"/>
  <c r="E38" i="7"/>
  <c r="I38" i="7"/>
  <c r="M38" i="7"/>
  <c r="Q38" i="7"/>
  <c r="V38" i="7"/>
  <c r="Z38" i="7"/>
  <c r="AD38" i="7"/>
  <c r="AH38" i="7"/>
  <c r="AL38" i="7"/>
  <c r="AP38" i="7"/>
  <c r="AT38" i="7"/>
  <c r="F38" i="7"/>
  <c r="J38" i="7"/>
  <c r="N38" i="7"/>
  <c r="R38" i="7"/>
  <c r="W38" i="7"/>
  <c r="AA38" i="7"/>
  <c r="AE38" i="7"/>
  <c r="AI38" i="7"/>
  <c r="AM38" i="7"/>
  <c r="AQ38" i="7"/>
  <c r="AU38" i="7"/>
  <c r="G38" i="7"/>
  <c r="O38" i="7"/>
  <c r="X38" i="7"/>
  <c r="AF38" i="7"/>
  <c r="AN38" i="7"/>
  <c r="AV38" i="7"/>
  <c r="H38" i="7"/>
  <c r="P38" i="7"/>
  <c r="Y38" i="7"/>
  <c r="AG38" i="7"/>
  <c r="AO38" i="7"/>
  <c r="S38" i="7"/>
  <c r="AJ38" i="7"/>
  <c r="D38" i="7"/>
  <c r="T38" i="7"/>
  <c r="AK38" i="7"/>
  <c r="AB38" i="7"/>
  <c r="AC38" i="7"/>
  <c r="AR38" i="7"/>
  <c r="AS38" i="7"/>
  <c r="K38" i="7"/>
  <c r="L38" i="7"/>
  <c r="U102" i="7"/>
  <c r="E102" i="7"/>
  <c r="I102" i="7"/>
  <c r="M102" i="7"/>
  <c r="Q102" i="7"/>
  <c r="V102" i="7"/>
  <c r="Z102" i="7"/>
  <c r="AD102" i="7"/>
  <c r="AH102" i="7"/>
  <c r="AL102" i="7"/>
  <c r="AP102" i="7"/>
  <c r="AT102" i="7"/>
  <c r="F102" i="7"/>
  <c r="J102" i="7"/>
  <c r="N102" i="7"/>
  <c r="R102" i="7"/>
  <c r="W102" i="7"/>
  <c r="AA102" i="7"/>
  <c r="AE102" i="7"/>
  <c r="AI102" i="7"/>
  <c r="AM102" i="7"/>
  <c r="AQ102" i="7"/>
  <c r="AU102" i="7"/>
  <c r="G102" i="7"/>
  <c r="O102" i="7"/>
  <c r="X102" i="7"/>
  <c r="AF102" i="7"/>
  <c r="AN102" i="7"/>
  <c r="AV102" i="7"/>
  <c r="H102" i="7"/>
  <c r="P102" i="7"/>
  <c r="Y102" i="7"/>
  <c r="AG102" i="7"/>
  <c r="AO102" i="7"/>
  <c r="S102" i="7"/>
  <c r="AJ102" i="7"/>
  <c r="AB102" i="7"/>
  <c r="D102" i="7"/>
  <c r="T102" i="7"/>
  <c r="AK102" i="7"/>
  <c r="K102" i="7"/>
  <c r="AR102" i="7"/>
  <c r="AS102" i="7"/>
  <c r="AC102" i="7"/>
  <c r="L102" i="7"/>
  <c r="U208" i="7"/>
  <c r="F208" i="7"/>
  <c r="J208" i="7"/>
  <c r="N208" i="7"/>
  <c r="R208" i="7"/>
  <c r="W208" i="7"/>
  <c r="AA208" i="7"/>
  <c r="AE208" i="7"/>
  <c r="AI208" i="7"/>
  <c r="AM208" i="7"/>
  <c r="AQ208" i="7"/>
  <c r="AU208" i="7"/>
  <c r="G208" i="7"/>
  <c r="K208" i="7"/>
  <c r="O208" i="7"/>
  <c r="S208" i="7"/>
  <c r="X208" i="7"/>
  <c r="AB208" i="7"/>
  <c r="AF208" i="7"/>
  <c r="AJ208" i="7"/>
  <c r="AN208" i="7"/>
  <c r="AR208" i="7"/>
  <c r="AV208" i="7"/>
  <c r="H208" i="7"/>
  <c r="P208" i="7"/>
  <c r="Y208" i="7"/>
  <c r="AG208" i="7"/>
  <c r="AO208" i="7"/>
  <c r="D208" i="7"/>
  <c r="T208" i="7"/>
  <c r="AK208" i="7"/>
  <c r="M208" i="7"/>
  <c r="AD208" i="7"/>
  <c r="AT208" i="7"/>
  <c r="I208" i="7"/>
  <c r="Q208" i="7"/>
  <c r="Z208" i="7"/>
  <c r="AH208" i="7"/>
  <c r="AP208" i="7"/>
  <c r="L208" i="7"/>
  <c r="AC208" i="7"/>
  <c r="AS208" i="7"/>
  <c r="E208" i="7"/>
  <c r="V208" i="7"/>
  <c r="AL208" i="7"/>
  <c r="U186" i="7"/>
  <c r="F186" i="7"/>
  <c r="J186" i="7"/>
  <c r="N186" i="7"/>
  <c r="R186" i="7"/>
  <c r="W186" i="7"/>
  <c r="AA186" i="7"/>
  <c r="AE186" i="7"/>
  <c r="AI186" i="7"/>
  <c r="AM186" i="7"/>
  <c r="AQ186" i="7"/>
  <c r="AU186" i="7"/>
  <c r="G186" i="7"/>
  <c r="K186" i="7"/>
  <c r="O186" i="7"/>
  <c r="S186" i="7"/>
  <c r="X186" i="7"/>
  <c r="AB186" i="7"/>
  <c r="AF186" i="7"/>
  <c r="AJ186" i="7"/>
  <c r="AN186" i="7"/>
  <c r="AR186" i="7"/>
  <c r="AV186" i="7"/>
  <c r="H186" i="7"/>
  <c r="P186" i="7"/>
  <c r="Y186" i="7"/>
  <c r="AG186" i="7"/>
  <c r="AO186" i="7"/>
  <c r="D186" i="7"/>
  <c r="T186" i="7"/>
  <c r="AK186" i="7"/>
  <c r="M186" i="7"/>
  <c r="AD186" i="7"/>
  <c r="AT186" i="7"/>
  <c r="I186" i="7"/>
  <c r="Q186" i="7"/>
  <c r="Z186" i="7"/>
  <c r="AH186" i="7"/>
  <c r="AP186" i="7"/>
  <c r="L186" i="7"/>
  <c r="AC186" i="7"/>
  <c r="AS186" i="7"/>
  <c r="E186" i="7"/>
  <c r="V186" i="7"/>
  <c r="AL186" i="7"/>
  <c r="U45" i="7"/>
  <c r="F45" i="7"/>
  <c r="J45" i="7"/>
  <c r="N45" i="7"/>
  <c r="R45" i="7"/>
  <c r="W45" i="7"/>
  <c r="AA45" i="7"/>
  <c r="AE45" i="7"/>
  <c r="AI45" i="7"/>
  <c r="AM45" i="7"/>
  <c r="AQ45" i="7"/>
  <c r="AU45" i="7"/>
  <c r="G45" i="7"/>
  <c r="K45" i="7"/>
  <c r="O45" i="7"/>
  <c r="S45" i="7"/>
  <c r="X45" i="7"/>
  <c r="AB45" i="7"/>
  <c r="AF45" i="7"/>
  <c r="AJ45" i="7"/>
  <c r="AN45" i="7"/>
  <c r="AR45" i="7"/>
  <c r="AV45" i="7"/>
  <c r="D45" i="7"/>
  <c r="L45" i="7"/>
  <c r="T45" i="7"/>
  <c r="AC45" i="7"/>
  <c r="AK45" i="7"/>
  <c r="AS45" i="7"/>
  <c r="E45" i="7"/>
  <c r="M45" i="7"/>
  <c r="V45" i="7"/>
  <c r="AD45" i="7"/>
  <c r="AL45" i="7"/>
  <c r="AT45" i="7"/>
  <c r="P45" i="7"/>
  <c r="AG45" i="7"/>
  <c r="Q45" i="7"/>
  <c r="AH45" i="7"/>
  <c r="Y45" i="7"/>
  <c r="Z45" i="7"/>
  <c r="AO45" i="7"/>
  <c r="AP45" i="7"/>
  <c r="H45" i="7"/>
  <c r="I45" i="7"/>
  <c r="U133" i="7"/>
  <c r="E133" i="7"/>
  <c r="I133" i="7"/>
  <c r="M133" i="7"/>
  <c r="Q133" i="7"/>
  <c r="V133" i="7"/>
  <c r="Z133" i="7"/>
  <c r="AD133" i="7"/>
  <c r="AH133" i="7"/>
  <c r="AL133" i="7"/>
  <c r="AP133" i="7"/>
  <c r="AT133" i="7"/>
  <c r="F133" i="7"/>
  <c r="J133" i="7"/>
  <c r="N133" i="7"/>
  <c r="R133" i="7"/>
  <c r="W133" i="7"/>
  <c r="AA133" i="7"/>
  <c r="AE133" i="7"/>
  <c r="AI133" i="7"/>
  <c r="AM133" i="7"/>
  <c r="AQ133" i="7"/>
  <c r="AU133" i="7"/>
  <c r="G133" i="7"/>
  <c r="O133" i="7"/>
  <c r="X133" i="7"/>
  <c r="AF133" i="7"/>
  <c r="AN133" i="7"/>
  <c r="AV133" i="7"/>
  <c r="K133" i="7"/>
  <c r="AB133" i="7"/>
  <c r="AR133" i="7"/>
  <c r="H133" i="7"/>
  <c r="P133" i="7"/>
  <c r="Y133" i="7"/>
  <c r="AG133" i="7"/>
  <c r="AO133" i="7"/>
  <c r="S133" i="7"/>
  <c r="AJ133" i="7"/>
  <c r="D133" i="7"/>
  <c r="AK133" i="7"/>
  <c r="L133" i="7"/>
  <c r="AS133" i="7"/>
  <c r="T133" i="7"/>
  <c r="AC133" i="7"/>
  <c r="U29" i="7"/>
  <c r="D29" i="7"/>
  <c r="H29" i="7"/>
  <c r="L29" i="7"/>
  <c r="P29" i="7"/>
  <c r="T29" i="7"/>
  <c r="Y29" i="7"/>
  <c r="AC29" i="7"/>
  <c r="AG29" i="7"/>
  <c r="AK29" i="7"/>
  <c r="AO29" i="7"/>
  <c r="AS29" i="7"/>
  <c r="E29" i="7"/>
  <c r="I29" i="7"/>
  <c r="M29" i="7"/>
  <c r="Q29" i="7"/>
  <c r="V29" i="7"/>
  <c r="Z29" i="7"/>
  <c r="AD29" i="7"/>
  <c r="AH29" i="7"/>
  <c r="AL29" i="7"/>
  <c r="AP29" i="7"/>
  <c r="AT29" i="7"/>
  <c r="F29" i="7"/>
  <c r="N29" i="7"/>
  <c r="W29" i="7"/>
  <c r="AE29" i="7"/>
  <c r="AM29" i="7"/>
  <c r="AU29" i="7"/>
  <c r="G29" i="7"/>
  <c r="O29" i="7"/>
  <c r="X29" i="7"/>
  <c r="AF29" i="7"/>
  <c r="AN29" i="7"/>
  <c r="AV29" i="7"/>
  <c r="R29" i="7"/>
  <c r="AI29" i="7"/>
  <c r="S29" i="7"/>
  <c r="AJ29" i="7"/>
  <c r="AA29" i="7"/>
  <c r="AB29" i="7"/>
  <c r="AQ29" i="7"/>
  <c r="AR29" i="7"/>
  <c r="J29" i="7"/>
  <c r="K29" i="7"/>
  <c r="U195" i="7"/>
  <c r="F195" i="7"/>
  <c r="J195" i="7"/>
  <c r="N195" i="7"/>
  <c r="R195" i="7"/>
  <c r="W195" i="7"/>
  <c r="AA195" i="7"/>
  <c r="AE195" i="7"/>
  <c r="AI195" i="7"/>
  <c r="AM195" i="7"/>
  <c r="AQ195" i="7"/>
  <c r="AU195" i="7"/>
  <c r="G195" i="7"/>
  <c r="K195" i="7"/>
  <c r="O195" i="7"/>
  <c r="S195" i="7"/>
  <c r="X195" i="7"/>
  <c r="AB195" i="7"/>
  <c r="AF195" i="7"/>
  <c r="AJ195" i="7"/>
  <c r="AN195" i="7"/>
  <c r="AR195" i="7"/>
  <c r="AV195" i="7"/>
  <c r="D195" i="7"/>
  <c r="L195" i="7"/>
  <c r="T195" i="7"/>
  <c r="AC195" i="7"/>
  <c r="AK195" i="7"/>
  <c r="AS195" i="7"/>
  <c r="P195" i="7"/>
  <c r="AG195" i="7"/>
  <c r="Q195" i="7"/>
  <c r="AH195" i="7"/>
  <c r="E195" i="7"/>
  <c r="M195" i="7"/>
  <c r="V195" i="7"/>
  <c r="AD195" i="7"/>
  <c r="AL195" i="7"/>
  <c r="AT195" i="7"/>
  <c r="H195" i="7"/>
  <c r="Y195" i="7"/>
  <c r="AO195" i="7"/>
  <c r="I195" i="7"/>
  <c r="Z195" i="7"/>
  <c r="AP195" i="7"/>
  <c r="U181" i="7"/>
  <c r="F181" i="7"/>
  <c r="J181" i="7"/>
  <c r="N181" i="7"/>
  <c r="R181" i="7"/>
  <c r="W181" i="7"/>
  <c r="AA181" i="7"/>
  <c r="AE181" i="7"/>
  <c r="AI181" i="7"/>
  <c r="AM181" i="7"/>
  <c r="AQ181" i="7"/>
  <c r="AU181" i="7"/>
  <c r="G181" i="7"/>
  <c r="K181" i="7"/>
  <c r="O181" i="7"/>
  <c r="S181" i="7"/>
  <c r="X181" i="7"/>
  <c r="AB181" i="7"/>
  <c r="AF181" i="7"/>
  <c r="AJ181" i="7"/>
  <c r="AN181" i="7"/>
  <c r="AR181" i="7"/>
  <c r="AV181" i="7"/>
  <c r="D181" i="7"/>
  <c r="L181" i="7"/>
  <c r="T181" i="7"/>
  <c r="AC181" i="7"/>
  <c r="AK181" i="7"/>
  <c r="AS181" i="7"/>
  <c r="P181" i="7"/>
  <c r="AG181" i="7"/>
  <c r="Q181" i="7"/>
  <c r="AH181" i="7"/>
  <c r="E181" i="7"/>
  <c r="M181" i="7"/>
  <c r="V181" i="7"/>
  <c r="AD181" i="7"/>
  <c r="AL181" i="7"/>
  <c r="AT181" i="7"/>
  <c r="H181" i="7"/>
  <c r="Y181" i="7"/>
  <c r="AO181" i="7"/>
  <c r="I181" i="7"/>
  <c r="Z181" i="7"/>
  <c r="AP181" i="7"/>
  <c r="U189" i="7"/>
  <c r="F189" i="7"/>
  <c r="J189" i="7"/>
  <c r="N189" i="7"/>
  <c r="R189" i="7"/>
  <c r="W189" i="7"/>
  <c r="AA189" i="7"/>
  <c r="AE189" i="7"/>
  <c r="AI189" i="7"/>
  <c r="AM189" i="7"/>
  <c r="AQ189" i="7"/>
  <c r="AU189" i="7"/>
  <c r="G189" i="7"/>
  <c r="K189" i="7"/>
  <c r="O189" i="7"/>
  <c r="S189" i="7"/>
  <c r="X189" i="7"/>
  <c r="AB189" i="7"/>
  <c r="AF189" i="7"/>
  <c r="AJ189" i="7"/>
  <c r="AN189" i="7"/>
  <c r="AR189" i="7"/>
  <c r="AV189" i="7"/>
  <c r="D189" i="7"/>
  <c r="L189" i="7"/>
  <c r="T189" i="7"/>
  <c r="AC189" i="7"/>
  <c r="AK189" i="7"/>
  <c r="AS189" i="7"/>
  <c r="P189" i="7"/>
  <c r="AG189" i="7"/>
  <c r="I189" i="7"/>
  <c r="Z189" i="7"/>
  <c r="AP189" i="7"/>
  <c r="E189" i="7"/>
  <c r="M189" i="7"/>
  <c r="V189" i="7"/>
  <c r="AD189" i="7"/>
  <c r="AL189" i="7"/>
  <c r="AT189" i="7"/>
  <c r="H189" i="7"/>
  <c r="Y189" i="7"/>
  <c r="AO189" i="7"/>
  <c r="Q189" i="7"/>
  <c r="AH189" i="7"/>
  <c r="U142" i="7"/>
  <c r="E142" i="7"/>
  <c r="I142" i="7"/>
  <c r="M142" i="7"/>
  <c r="Q142" i="7"/>
  <c r="V142" i="7"/>
  <c r="Z142" i="7"/>
  <c r="AD142" i="7"/>
  <c r="AH142" i="7"/>
  <c r="AL142" i="7"/>
  <c r="AP142" i="7"/>
  <c r="AT142" i="7"/>
  <c r="F142" i="7"/>
  <c r="J142" i="7"/>
  <c r="N142" i="7"/>
  <c r="R142" i="7"/>
  <c r="W142" i="7"/>
  <c r="AA142" i="7"/>
  <c r="AE142" i="7"/>
  <c r="AI142" i="7"/>
  <c r="AM142" i="7"/>
  <c r="AQ142" i="7"/>
  <c r="AU142" i="7"/>
  <c r="K142" i="7"/>
  <c r="S142" i="7"/>
  <c r="AB142" i="7"/>
  <c r="AJ142" i="7"/>
  <c r="AR142" i="7"/>
  <c r="G142" i="7"/>
  <c r="AF142" i="7"/>
  <c r="AV142" i="7"/>
  <c r="D142" i="7"/>
  <c r="L142" i="7"/>
  <c r="T142" i="7"/>
  <c r="AC142" i="7"/>
  <c r="AK142" i="7"/>
  <c r="AS142" i="7"/>
  <c r="O142" i="7"/>
  <c r="X142" i="7"/>
  <c r="AN142" i="7"/>
  <c r="Y142" i="7"/>
  <c r="H142" i="7"/>
  <c r="P142" i="7"/>
  <c r="AG142" i="7"/>
  <c r="AO142" i="7"/>
  <c r="U123" i="7"/>
  <c r="E123" i="7"/>
  <c r="I123" i="7"/>
  <c r="M123" i="7"/>
  <c r="Q123" i="7"/>
  <c r="V123" i="7"/>
  <c r="Z123" i="7"/>
  <c r="AD123" i="7"/>
  <c r="AH123" i="7"/>
  <c r="AL123" i="7"/>
  <c r="AP123" i="7"/>
  <c r="AT123" i="7"/>
  <c r="F123" i="7"/>
  <c r="J123" i="7"/>
  <c r="N123" i="7"/>
  <c r="R123" i="7"/>
  <c r="W123" i="7"/>
  <c r="AA123" i="7"/>
  <c r="AE123" i="7"/>
  <c r="AI123" i="7"/>
  <c r="AM123" i="7"/>
  <c r="AQ123" i="7"/>
  <c r="AU123" i="7"/>
  <c r="K123" i="7"/>
  <c r="S123" i="7"/>
  <c r="AB123" i="7"/>
  <c r="AJ123" i="7"/>
  <c r="AR123" i="7"/>
  <c r="D123" i="7"/>
  <c r="L123" i="7"/>
  <c r="T123" i="7"/>
  <c r="AC123" i="7"/>
  <c r="AK123" i="7"/>
  <c r="AS123" i="7"/>
  <c r="G123" i="7"/>
  <c r="X123" i="7"/>
  <c r="AN123" i="7"/>
  <c r="O123" i="7"/>
  <c r="AV123" i="7"/>
  <c r="H123" i="7"/>
  <c r="Y123" i="7"/>
  <c r="AO123" i="7"/>
  <c r="AF123" i="7"/>
  <c r="P123" i="7"/>
  <c r="AG123" i="7"/>
  <c r="U18" i="7"/>
  <c r="G18" i="7"/>
  <c r="K18" i="7"/>
  <c r="O18" i="7"/>
  <c r="S18" i="7"/>
  <c r="X18" i="7"/>
  <c r="AB18" i="7"/>
  <c r="AF18" i="7"/>
  <c r="AJ18" i="7"/>
  <c r="AN18" i="7"/>
  <c r="AR18" i="7"/>
  <c r="AV18" i="7"/>
  <c r="D18" i="7"/>
  <c r="H18" i="7"/>
  <c r="L18" i="7"/>
  <c r="P18" i="7"/>
  <c r="T18" i="7"/>
  <c r="Y18" i="7"/>
  <c r="AC18" i="7"/>
  <c r="AG18" i="7"/>
  <c r="AK18" i="7"/>
  <c r="AO18" i="7"/>
  <c r="AS18" i="7"/>
  <c r="I18" i="7"/>
  <c r="Q18" i="7"/>
  <c r="Z18" i="7"/>
  <c r="AH18" i="7"/>
  <c r="AP18" i="7"/>
  <c r="J18" i="7"/>
  <c r="R18" i="7"/>
  <c r="AA18" i="7"/>
  <c r="AI18" i="7"/>
  <c r="AQ18" i="7"/>
  <c r="E18" i="7"/>
  <c r="V18" i="7"/>
  <c r="AL18" i="7"/>
  <c r="F18" i="7"/>
  <c r="W18" i="7"/>
  <c r="AM18" i="7"/>
  <c r="AD18" i="7"/>
  <c r="AE18" i="7"/>
  <c r="M18" i="7"/>
  <c r="N18" i="7"/>
  <c r="AT18" i="7"/>
  <c r="AU18" i="7"/>
  <c r="U72" i="7"/>
  <c r="G72" i="7"/>
  <c r="K72" i="7"/>
  <c r="O72" i="7"/>
  <c r="S72" i="7"/>
  <c r="X72" i="7"/>
  <c r="AB72" i="7"/>
  <c r="AF72" i="7"/>
  <c r="AJ72" i="7"/>
  <c r="AN72" i="7"/>
  <c r="AR72" i="7"/>
  <c r="AV72" i="7"/>
  <c r="D72" i="7"/>
  <c r="H72" i="7"/>
  <c r="L72" i="7"/>
  <c r="P72" i="7"/>
  <c r="T72" i="7"/>
  <c r="Y72" i="7"/>
  <c r="AC72" i="7"/>
  <c r="AG72" i="7"/>
  <c r="AK72" i="7"/>
  <c r="AO72" i="7"/>
  <c r="AS72" i="7"/>
  <c r="E72" i="7"/>
  <c r="M72" i="7"/>
  <c r="V72" i="7"/>
  <c r="AD72" i="7"/>
  <c r="AL72" i="7"/>
  <c r="AT72" i="7"/>
  <c r="F72" i="7"/>
  <c r="N72" i="7"/>
  <c r="W72" i="7"/>
  <c r="AE72" i="7"/>
  <c r="AM72" i="7"/>
  <c r="AU72" i="7"/>
  <c r="Q72" i="7"/>
  <c r="AH72" i="7"/>
  <c r="R72" i="7"/>
  <c r="AI72" i="7"/>
  <c r="Z72" i="7"/>
  <c r="AA72" i="7"/>
  <c r="I72" i="7"/>
  <c r="AP72" i="7"/>
  <c r="AQ72" i="7"/>
  <c r="J72" i="7"/>
  <c r="U136" i="7"/>
  <c r="E136" i="7"/>
  <c r="I136" i="7"/>
  <c r="M136" i="7"/>
  <c r="Q136" i="7"/>
  <c r="V136" i="7"/>
  <c r="Z136" i="7"/>
  <c r="AD136" i="7"/>
  <c r="AH136" i="7"/>
  <c r="AL136" i="7"/>
  <c r="AP136" i="7"/>
  <c r="AT136" i="7"/>
  <c r="F136" i="7"/>
  <c r="J136" i="7"/>
  <c r="N136" i="7"/>
  <c r="R136" i="7"/>
  <c r="W136" i="7"/>
  <c r="AA136" i="7"/>
  <c r="AE136" i="7"/>
  <c r="AI136" i="7"/>
  <c r="AM136" i="7"/>
  <c r="AQ136" i="7"/>
  <c r="AU136" i="7"/>
  <c r="K136" i="7"/>
  <c r="S136" i="7"/>
  <c r="AB136" i="7"/>
  <c r="AJ136" i="7"/>
  <c r="AR136" i="7"/>
  <c r="G136" i="7"/>
  <c r="X136" i="7"/>
  <c r="AN136" i="7"/>
  <c r="D136" i="7"/>
  <c r="L136" i="7"/>
  <c r="T136" i="7"/>
  <c r="AC136" i="7"/>
  <c r="AK136" i="7"/>
  <c r="AS136" i="7"/>
  <c r="O136" i="7"/>
  <c r="AF136" i="7"/>
  <c r="AV136" i="7"/>
  <c r="AG136" i="7"/>
  <c r="H136" i="7"/>
  <c r="AO136" i="7"/>
  <c r="P136" i="7"/>
  <c r="Y136" i="7"/>
  <c r="U182" i="7"/>
  <c r="F182" i="7"/>
  <c r="J182" i="7"/>
  <c r="N182" i="7"/>
  <c r="R182" i="7"/>
  <c r="W182" i="7"/>
  <c r="AA182" i="7"/>
  <c r="AE182" i="7"/>
  <c r="AI182" i="7"/>
  <c r="AM182" i="7"/>
  <c r="AQ182" i="7"/>
  <c r="AU182" i="7"/>
  <c r="G182" i="7"/>
  <c r="K182" i="7"/>
  <c r="O182" i="7"/>
  <c r="S182" i="7"/>
  <c r="X182" i="7"/>
  <c r="AB182" i="7"/>
  <c r="AF182" i="7"/>
  <c r="AJ182" i="7"/>
  <c r="AN182" i="7"/>
  <c r="AR182" i="7"/>
  <c r="AV182" i="7"/>
  <c r="H182" i="7"/>
  <c r="P182" i="7"/>
  <c r="Y182" i="7"/>
  <c r="AG182" i="7"/>
  <c r="AO182" i="7"/>
  <c r="D182" i="7"/>
  <c r="T182" i="7"/>
  <c r="AK182" i="7"/>
  <c r="E182" i="7"/>
  <c r="V182" i="7"/>
  <c r="AT182" i="7"/>
  <c r="I182" i="7"/>
  <c r="Q182" i="7"/>
  <c r="Z182" i="7"/>
  <c r="AH182" i="7"/>
  <c r="AP182" i="7"/>
  <c r="L182" i="7"/>
  <c r="AC182" i="7"/>
  <c r="AS182" i="7"/>
  <c r="M182" i="7"/>
  <c r="AD182" i="7"/>
  <c r="AL182" i="7"/>
  <c r="U183" i="7"/>
  <c r="F183" i="7"/>
  <c r="J183" i="7"/>
  <c r="N183" i="7"/>
  <c r="R183" i="7"/>
  <c r="W183" i="7"/>
  <c r="AA183" i="7"/>
  <c r="AE183" i="7"/>
  <c r="AI183" i="7"/>
  <c r="AM183" i="7"/>
  <c r="AQ183" i="7"/>
  <c r="AU183" i="7"/>
  <c r="G183" i="7"/>
  <c r="K183" i="7"/>
  <c r="O183" i="7"/>
  <c r="S183" i="7"/>
  <c r="X183" i="7"/>
  <c r="AB183" i="7"/>
  <c r="AF183" i="7"/>
  <c r="AJ183" i="7"/>
  <c r="AN183" i="7"/>
  <c r="AR183" i="7"/>
  <c r="AV183" i="7"/>
  <c r="D183" i="7"/>
  <c r="L183" i="7"/>
  <c r="T183" i="7"/>
  <c r="AC183" i="7"/>
  <c r="AK183" i="7"/>
  <c r="AS183" i="7"/>
  <c r="H183" i="7"/>
  <c r="Y183" i="7"/>
  <c r="AO183" i="7"/>
  <c r="Q183" i="7"/>
  <c r="AH183" i="7"/>
  <c r="E183" i="7"/>
  <c r="M183" i="7"/>
  <c r="V183" i="7"/>
  <c r="AD183" i="7"/>
  <c r="AL183" i="7"/>
  <c r="AT183" i="7"/>
  <c r="P183" i="7"/>
  <c r="AG183" i="7"/>
  <c r="I183" i="7"/>
  <c r="Z183" i="7"/>
  <c r="AP183" i="7"/>
  <c r="U124" i="7"/>
  <c r="E124" i="7"/>
  <c r="I124" i="7"/>
  <c r="M124" i="7"/>
  <c r="Q124" i="7"/>
  <c r="V124" i="7"/>
  <c r="Z124" i="7"/>
  <c r="AD124" i="7"/>
  <c r="AH124" i="7"/>
  <c r="AL124" i="7"/>
  <c r="AP124" i="7"/>
  <c r="AT124" i="7"/>
  <c r="F124" i="7"/>
  <c r="J124" i="7"/>
  <c r="N124" i="7"/>
  <c r="R124" i="7"/>
  <c r="W124" i="7"/>
  <c r="AA124" i="7"/>
  <c r="AE124" i="7"/>
  <c r="AI124" i="7"/>
  <c r="AM124" i="7"/>
  <c r="AQ124" i="7"/>
  <c r="AU124" i="7"/>
  <c r="G124" i="7"/>
  <c r="O124" i="7"/>
  <c r="X124" i="7"/>
  <c r="AF124" i="7"/>
  <c r="AN124" i="7"/>
  <c r="AV124" i="7"/>
  <c r="H124" i="7"/>
  <c r="P124" i="7"/>
  <c r="Y124" i="7"/>
  <c r="AG124" i="7"/>
  <c r="AO124" i="7"/>
  <c r="K124" i="7"/>
  <c r="AB124" i="7"/>
  <c r="AR124" i="7"/>
  <c r="AJ124" i="7"/>
  <c r="L124" i="7"/>
  <c r="AC124" i="7"/>
  <c r="AS124" i="7"/>
  <c r="S124" i="7"/>
  <c r="AK124" i="7"/>
  <c r="T124" i="7"/>
  <c r="D124" i="7"/>
  <c r="U74" i="7"/>
  <c r="G74" i="7"/>
  <c r="K74" i="7"/>
  <c r="O74" i="7"/>
  <c r="S74" i="7"/>
  <c r="X74" i="7"/>
  <c r="AB74" i="7"/>
  <c r="AF74" i="7"/>
  <c r="AJ74" i="7"/>
  <c r="AN74" i="7"/>
  <c r="AR74" i="7"/>
  <c r="AV74" i="7"/>
  <c r="D74" i="7"/>
  <c r="H74" i="7"/>
  <c r="L74" i="7"/>
  <c r="P74" i="7"/>
  <c r="T74" i="7"/>
  <c r="Y74" i="7"/>
  <c r="AC74" i="7"/>
  <c r="AG74" i="7"/>
  <c r="AK74" i="7"/>
  <c r="AO74" i="7"/>
  <c r="AS74" i="7"/>
  <c r="E74" i="7"/>
  <c r="M74" i="7"/>
  <c r="V74" i="7"/>
  <c r="AD74" i="7"/>
  <c r="AL74" i="7"/>
  <c r="AT74" i="7"/>
  <c r="F74" i="7"/>
  <c r="N74" i="7"/>
  <c r="W74" i="7"/>
  <c r="AE74" i="7"/>
  <c r="AM74" i="7"/>
  <c r="AU74" i="7"/>
  <c r="I74" i="7"/>
  <c r="Z74" i="7"/>
  <c r="AP74" i="7"/>
  <c r="J74" i="7"/>
  <c r="AA74" i="7"/>
  <c r="AQ74" i="7"/>
  <c r="AH74" i="7"/>
  <c r="AI74" i="7"/>
  <c r="Q74" i="7"/>
  <c r="R74" i="7"/>
  <c r="U68" i="7"/>
  <c r="G68" i="7"/>
  <c r="K68" i="7"/>
  <c r="O68" i="7"/>
  <c r="S68" i="7"/>
  <c r="X68" i="7"/>
  <c r="AB68" i="7"/>
  <c r="AF68" i="7"/>
  <c r="AJ68" i="7"/>
  <c r="AN68" i="7"/>
  <c r="AR68" i="7"/>
  <c r="AV68" i="7"/>
  <c r="D68" i="7"/>
  <c r="H68" i="7"/>
  <c r="L68" i="7"/>
  <c r="P68" i="7"/>
  <c r="T68" i="7"/>
  <c r="Y68" i="7"/>
  <c r="AC68" i="7"/>
  <c r="AG68" i="7"/>
  <c r="AK68" i="7"/>
  <c r="AO68" i="7"/>
  <c r="AS68" i="7"/>
  <c r="E68" i="7"/>
  <c r="M68" i="7"/>
  <c r="V68" i="7"/>
  <c r="AD68" i="7"/>
  <c r="AL68" i="7"/>
  <c r="AT68" i="7"/>
  <c r="F68" i="7"/>
  <c r="N68" i="7"/>
  <c r="W68" i="7"/>
  <c r="AE68" i="7"/>
  <c r="AM68" i="7"/>
  <c r="AU68" i="7"/>
  <c r="Q68" i="7"/>
  <c r="AH68" i="7"/>
  <c r="R68" i="7"/>
  <c r="AI68" i="7"/>
  <c r="I68" i="7"/>
  <c r="AP68" i="7"/>
  <c r="J68" i="7"/>
  <c r="AQ68" i="7"/>
  <c r="Z68" i="7"/>
  <c r="AA68" i="7"/>
  <c r="U132" i="7"/>
  <c r="E132" i="7"/>
  <c r="I132" i="7"/>
  <c r="M132" i="7"/>
  <c r="Q132" i="7"/>
  <c r="V132" i="7"/>
  <c r="Z132" i="7"/>
  <c r="AD132" i="7"/>
  <c r="AH132" i="7"/>
  <c r="AL132" i="7"/>
  <c r="AP132" i="7"/>
  <c r="AT132" i="7"/>
  <c r="F132" i="7"/>
  <c r="J132" i="7"/>
  <c r="N132" i="7"/>
  <c r="R132" i="7"/>
  <c r="W132" i="7"/>
  <c r="AA132" i="7"/>
  <c r="AE132" i="7"/>
  <c r="AI132" i="7"/>
  <c r="AM132" i="7"/>
  <c r="AQ132" i="7"/>
  <c r="AU132" i="7"/>
  <c r="K132" i="7"/>
  <c r="S132" i="7"/>
  <c r="AB132" i="7"/>
  <c r="AJ132" i="7"/>
  <c r="AR132" i="7"/>
  <c r="G132" i="7"/>
  <c r="X132" i="7"/>
  <c r="AN132" i="7"/>
  <c r="D132" i="7"/>
  <c r="L132" i="7"/>
  <c r="T132" i="7"/>
  <c r="AC132" i="7"/>
  <c r="AK132" i="7"/>
  <c r="AS132" i="7"/>
  <c r="O132" i="7"/>
  <c r="AF132" i="7"/>
  <c r="AV132" i="7"/>
  <c r="P132" i="7"/>
  <c r="AG132" i="7"/>
  <c r="AO132" i="7"/>
  <c r="Y132" i="7"/>
  <c r="H132" i="7"/>
  <c r="U178" i="7"/>
  <c r="F178" i="7"/>
  <c r="J178" i="7"/>
  <c r="N178" i="7"/>
  <c r="R178" i="7"/>
  <c r="W178" i="7"/>
  <c r="AA178" i="7"/>
  <c r="AE178" i="7"/>
  <c r="AI178" i="7"/>
  <c r="AM178" i="7"/>
  <c r="AQ178" i="7"/>
  <c r="AU178" i="7"/>
  <c r="D178" i="7"/>
  <c r="L178" i="7"/>
  <c r="T178" i="7"/>
  <c r="AC178" i="7"/>
  <c r="AK178" i="7"/>
  <c r="AS178" i="7"/>
  <c r="G178" i="7"/>
  <c r="K178" i="7"/>
  <c r="O178" i="7"/>
  <c r="S178" i="7"/>
  <c r="X178" i="7"/>
  <c r="AB178" i="7"/>
  <c r="AF178" i="7"/>
  <c r="AJ178" i="7"/>
  <c r="AN178" i="7"/>
  <c r="AR178" i="7"/>
  <c r="AV178" i="7"/>
  <c r="H178" i="7"/>
  <c r="P178" i="7"/>
  <c r="Y178" i="7"/>
  <c r="AG178" i="7"/>
  <c r="AO178" i="7"/>
  <c r="I178" i="7"/>
  <c r="Z178" i="7"/>
  <c r="AP178" i="7"/>
  <c r="Q178" i="7"/>
  <c r="E178" i="7"/>
  <c r="AL178" i="7"/>
  <c r="M178" i="7"/>
  <c r="AD178" i="7"/>
  <c r="AT178" i="7"/>
  <c r="AH178" i="7"/>
  <c r="V178" i="7"/>
  <c r="D26" i="7"/>
  <c r="H26" i="7"/>
  <c r="L26" i="7"/>
  <c r="P26" i="7"/>
  <c r="T26" i="7"/>
  <c r="Y26" i="7"/>
  <c r="AC26" i="7"/>
  <c r="AG26" i="7"/>
  <c r="AK26" i="7"/>
  <c r="AO26" i="7"/>
  <c r="AS26" i="7"/>
  <c r="U26" i="7"/>
  <c r="E26" i="7"/>
  <c r="I26" i="7"/>
  <c r="M26" i="7"/>
  <c r="Q26" i="7"/>
  <c r="V26" i="7"/>
  <c r="Z26" i="7"/>
  <c r="AD26" i="7"/>
  <c r="AH26" i="7"/>
  <c r="AL26" i="7"/>
  <c r="AP26" i="7"/>
  <c r="AT26" i="7"/>
  <c r="J26" i="7"/>
  <c r="R26" i="7"/>
  <c r="AA26" i="7"/>
  <c r="AI26" i="7"/>
  <c r="AQ26" i="7"/>
  <c r="K26" i="7"/>
  <c r="S26" i="7"/>
  <c r="AB26" i="7"/>
  <c r="AJ26" i="7"/>
  <c r="AR26" i="7"/>
  <c r="F26" i="7"/>
  <c r="W26" i="7"/>
  <c r="AM26" i="7"/>
  <c r="G26" i="7"/>
  <c r="X26" i="7"/>
  <c r="AN26" i="7"/>
  <c r="AE26" i="7"/>
  <c r="AF26" i="7"/>
  <c r="AU26" i="7"/>
  <c r="AV26" i="7"/>
  <c r="N26" i="7"/>
  <c r="O26" i="7"/>
  <c r="U76" i="7"/>
  <c r="G76" i="7"/>
  <c r="K76" i="7"/>
  <c r="O76" i="7"/>
  <c r="S76" i="7"/>
  <c r="X76" i="7"/>
  <c r="AB76" i="7"/>
  <c r="AF76" i="7"/>
  <c r="AJ76" i="7"/>
  <c r="AN76" i="7"/>
  <c r="AR76" i="7"/>
  <c r="AV76" i="7"/>
  <c r="D76" i="7"/>
  <c r="H76" i="7"/>
  <c r="L76" i="7"/>
  <c r="P76" i="7"/>
  <c r="T76" i="7"/>
  <c r="Y76" i="7"/>
  <c r="AC76" i="7"/>
  <c r="AG76" i="7"/>
  <c r="AK76" i="7"/>
  <c r="AO76" i="7"/>
  <c r="AS76" i="7"/>
  <c r="E76" i="7"/>
  <c r="M76" i="7"/>
  <c r="V76" i="7"/>
  <c r="AD76" i="7"/>
  <c r="AL76" i="7"/>
  <c r="AT76" i="7"/>
  <c r="F76" i="7"/>
  <c r="N76" i="7"/>
  <c r="W76" i="7"/>
  <c r="AE76" i="7"/>
  <c r="AM76" i="7"/>
  <c r="AU76" i="7"/>
  <c r="Q76" i="7"/>
  <c r="AH76" i="7"/>
  <c r="R76" i="7"/>
  <c r="AI76" i="7"/>
  <c r="I76" i="7"/>
  <c r="AP76" i="7"/>
  <c r="J76" i="7"/>
  <c r="AQ76" i="7"/>
  <c r="Z76" i="7"/>
  <c r="AA76" i="7"/>
  <c r="U170" i="7"/>
  <c r="F170" i="7"/>
  <c r="J170" i="7"/>
  <c r="N170" i="7"/>
  <c r="R170" i="7"/>
  <c r="W170" i="7"/>
  <c r="AA170" i="7"/>
  <c r="AE170" i="7"/>
  <c r="AI170" i="7"/>
  <c r="AM170" i="7"/>
  <c r="AQ170" i="7"/>
  <c r="AU170" i="7"/>
  <c r="L170" i="7"/>
  <c r="T170" i="7"/>
  <c r="AC170" i="7"/>
  <c r="AK170" i="7"/>
  <c r="AS170" i="7"/>
  <c r="G170" i="7"/>
  <c r="K170" i="7"/>
  <c r="O170" i="7"/>
  <c r="S170" i="7"/>
  <c r="X170" i="7"/>
  <c r="AB170" i="7"/>
  <c r="AF170" i="7"/>
  <c r="AJ170" i="7"/>
  <c r="AN170" i="7"/>
  <c r="AR170" i="7"/>
  <c r="AV170" i="7"/>
  <c r="D170" i="7"/>
  <c r="H170" i="7"/>
  <c r="P170" i="7"/>
  <c r="Y170" i="7"/>
  <c r="AG170" i="7"/>
  <c r="AO170" i="7"/>
  <c r="I170" i="7"/>
  <c r="Z170" i="7"/>
  <c r="AP170" i="7"/>
  <c r="Q170" i="7"/>
  <c r="V170" i="7"/>
  <c r="M170" i="7"/>
  <c r="AD170" i="7"/>
  <c r="AT170" i="7"/>
  <c r="AH170" i="7"/>
  <c r="E170" i="7"/>
  <c r="AL170" i="7"/>
  <c r="E34" i="7"/>
  <c r="I34" i="7"/>
  <c r="M34" i="7"/>
  <c r="Q34" i="7"/>
  <c r="V34" i="7"/>
  <c r="Z34" i="7"/>
  <c r="AD34" i="7"/>
  <c r="AH34" i="7"/>
  <c r="AL34" i="7"/>
  <c r="AP34" i="7"/>
  <c r="AT34" i="7"/>
  <c r="U34" i="7"/>
  <c r="F34" i="7"/>
  <c r="J34" i="7"/>
  <c r="N34" i="7"/>
  <c r="R34" i="7"/>
  <c r="W34" i="7"/>
  <c r="AA34" i="7"/>
  <c r="AE34" i="7"/>
  <c r="AI34" i="7"/>
  <c r="AM34" i="7"/>
  <c r="AQ34" i="7"/>
  <c r="AU34" i="7"/>
  <c r="G34" i="7"/>
  <c r="O34" i="7"/>
  <c r="X34" i="7"/>
  <c r="AF34" i="7"/>
  <c r="AN34" i="7"/>
  <c r="AV34" i="7"/>
  <c r="H34" i="7"/>
  <c r="P34" i="7"/>
  <c r="Y34" i="7"/>
  <c r="AG34" i="7"/>
  <c r="AO34" i="7"/>
  <c r="S34" i="7"/>
  <c r="AJ34" i="7"/>
  <c r="D34" i="7"/>
  <c r="T34" i="7"/>
  <c r="AK34" i="7"/>
  <c r="K34" i="7"/>
  <c r="AR34" i="7"/>
  <c r="L34" i="7"/>
  <c r="AS34" i="7"/>
  <c r="AB34" i="7"/>
  <c r="AC34" i="7"/>
  <c r="U64" i="7"/>
  <c r="G64" i="7"/>
  <c r="K64" i="7"/>
  <c r="O64" i="7"/>
  <c r="S64" i="7"/>
  <c r="X64" i="7"/>
  <c r="F64" i="7"/>
  <c r="L64" i="7"/>
  <c r="Q64" i="7"/>
  <c r="W64" i="7"/>
  <c r="AB64" i="7"/>
  <c r="AF64" i="7"/>
  <c r="AJ64" i="7"/>
  <c r="AN64" i="7"/>
  <c r="AR64" i="7"/>
  <c r="AV64" i="7"/>
  <c r="H64" i="7"/>
  <c r="M64" i="7"/>
  <c r="R64" i="7"/>
  <c r="Y64" i="7"/>
  <c r="AC64" i="7"/>
  <c r="AG64" i="7"/>
  <c r="AK64" i="7"/>
  <c r="AO64" i="7"/>
  <c r="AS64" i="7"/>
  <c r="I64" i="7"/>
  <c r="T64" i="7"/>
  <c r="AD64" i="7"/>
  <c r="AL64" i="7"/>
  <c r="AT64" i="7"/>
  <c r="J64" i="7"/>
  <c r="V64" i="7"/>
  <c r="AE64" i="7"/>
  <c r="AM64" i="7"/>
  <c r="AU64" i="7"/>
  <c r="N64" i="7"/>
  <c r="AH64" i="7"/>
  <c r="P64" i="7"/>
  <c r="AI64" i="7"/>
  <c r="Z64" i="7"/>
  <c r="AA64" i="7"/>
  <c r="D64" i="7"/>
  <c r="AP64" i="7"/>
  <c r="E64" i="7"/>
  <c r="AQ64" i="7"/>
  <c r="U19" i="7"/>
  <c r="G19" i="7"/>
  <c r="K19" i="7"/>
  <c r="O19" i="7"/>
  <c r="S19" i="7"/>
  <c r="X19" i="7"/>
  <c r="AB19" i="7"/>
  <c r="AF19" i="7"/>
  <c r="AJ19" i="7"/>
  <c r="AN19" i="7"/>
  <c r="AR19" i="7"/>
  <c r="AV19" i="7"/>
  <c r="D19" i="7"/>
  <c r="H19" i="7"/>
  <c r="L19" i="7"/>
  <c r="P19" i="7"/>
  <c r="T19" i="7"/>
  <c r="Y19" i="7"/>
  <c r="AC19" i="7"/>
  <c r="AG19" i="7"/>
  <c r="AK19" i="7"/>
  <c r="AO19" i="7"/>
  <c r="AS19" i="7"/>
  <c r="E19" i="7"/>
  <c r="M19" i="7"/>
  <c r="V19" i="7"/>
  <c r="AD19" i="7"/>
  <c r="AL19" i="7"/>
  <c r="AT19" i="7"/>
  <c r="F19" i="7"/>
  <c r="N19" i="7"/>
  <c r="W19" i="7"/>
  <c r="AE19" i="7"/>
  <c r="AM19" i="7"/>
  <c r="AU19" i="7"/>
  <c r="I19" i="7"/>
  <c r="Z19" i="7"/>
  <c r="AP19" i="7"/>
  <c r="J19" i="7"/>
  <c r="AA19" i="7"/>
  <c r="AQ19" i="7"/>
  <c r="Q19" i="7"/>
  <c r="R19" i="7"/>
  <c r="AH19" i="7"/>
  <c r="AI19" i="7"/>
  <c r="U81" i="7"/>
  <c r="D81" i="7"/>
  <c r="H81" i="7"/>
  <c r="L81" i="7"/>
  <c r="P81" i="7"/>
  <c r="F81" i="7"/>
  <c r="K81" i="7"/>
  <c r="Q81" i="7"/>
  <c r="V81" i="7"/>
  <c r="Z81" i="7"/>
  <c r="AD81" i="7"/>
  <c r="AH81" i="7"/>
  <c r="AL81" i="7"/>
  <c r="AP81" i="7"/>
  <c r="AT81" i="7"/>
  <c r="G81" i="7"/>
  <c r="M81" i="7"/>
  <c r="R81" i="7"/>
  <c r="W81" i="7"/>
  <c r="AA81" i="7"/>
  <c r="AE81" i="7"/>
  <c r="AI81" i="7"/>
  <c r="AM81" i="7"/>
  <c r="AQ81" i="7"/>
  <c r="AU81" i="7"/>
  <c r="I81" i="7"/>
  <c r="S81" i="7"/>
  <c r="AB81" i="7"/>
  <c r="AJ81" i="7"/>
  <c r="AR81" i="7"/>
  <c r="J81" i="7"/>
  <c r="T81" i="7"/>
  <c r="AC81" i="7"/>
  <c r="AK81" i="7"/>
  <c r="AS81" i="7"/>
  <c r="N81" i="7"/>
  <c r="AF81" i="7"/>
  <c r="AV81" i="7"/>
  <c r="O81" i="7"/>
  <c r="AG81" i="7"/>
  <c r="X81" i="7"/>
  <c r="AN81" i="7"/>
  <c r="E81" i="7"/>
  <c r="Y81" i="7"/>
  <c r="AO81" i="7"/>
  <c r="U39" i="7"/>
  <c r="E39" i="7"/>
  <c r="I39" i="7"/>
  <c r="M39" i="7"/>
  <c r="Q39" i="7"/>
  <c r="V39" i="7"/>
  <c r="Z39" i="7"/>
  <c r="AD39" i="7"/>
  <c r="AH39" i="7"/>
  <c r="AL39" i="7"/>
  <c r="AP39" i="7"/>
  <c r="AT39" i="7"/>
  <c r="F39" i="7"/>
  <c r="J39" i="7"/>
  <c r="N39" i="7"/>
  <c r="R39" i="7"/>
  <c r="W39" i="7"/>
  <c r="AA39" i="7"/>
  <c r="AE39" i="7"/>
  <c r="AI39" i="7"/>
  <c r="AM39" i="7"/>
  <c r="AQ39" i="7"/>
  <c r="AU39" i="7"/>
  <c r="K39" i="7"/>
  <c r="S39" i="7"/>
  <c r="AB39" i="7"/>
  <c r="AJ39" i="7"/>
  <c r="AR39" i="7"/>
  <c r="D39" i="7"/>
  <c r="L39" i="7"/>
  <c r="T39" i="7"/>
  <c r="AC39" i="7"/>
  <c r="AK39" i="7"/>
  <c r="AS39" i="7"/>
  <c r="G39" i="7"/>
  <c r="X39" i="7"/>
  <c r="AN39" i="7"/>
  <c r="H39" i="7"/>
  <c r="Y39" i="7"/>
  <c r="AO39" i="7"/>
  <c r="O39" i="7"/>
  <c r="AV39" i="7"/>
  <c r="P39" i="7"/>
  <c r="AF39" i="7"/>
  <c r="AG39" i="7"/>
  <c r="U99" i="7"/>
  <c r="E99" i="7"/>
  <c r="I99" i="7"/>
  <c r="M99" i="7"/>
  <c r="Q99" i="7"/>
  <c r="V99" i="7"/>
  <c r="Z99" i="7"/>
  <c r="AD99" i="7"/>
  <c r="AH99" i="7"/>
  <c r="AL99" i="7"/>
  <c r="AP99" i="7"/>
  <c r="AT99" i="7"/>
  <c r="F99" i="7"/>
  <c r="J99" i="7"/>
  <c r="N99" i="7"/>
  <c r="R99" i="7"/>
  <c r="W99" i="7"/>
  <c r="AA99" i="7"/>
  <c r="AE99" i="7"/>
  <c r="AI99" i="7"/>
  <c r="AM99" i="7"/>
  <c r="AQ99" i="7"/>
  <c r="AU99" i="7"/>
  <c r="K99" i="7"/>
  <c r="S99" i="7"/>
  <c r="AB99" i="7"/>
  <c r="AJ99" i="7"/>
  <c r="AR99" i="7"/>
  <c r="D99" i="7"/>
  <c r="L99" i="7"/>
  <c r="T99" i="7"/>
  <c r="AC99" i="7"/>
  <c r="AK99" i="7"/>
  <c r="AS99" i="7"/>
  <c r="G99" i="7"/>
  <c r="X99" i="7"/>
  <c r="AN99" i="7"/>
  <c r="O99" i="7"/>
  <c r="AF99" i="7"/>
  <c r="H99" i="7"/>
  <c r="Y99" i="7"/>
  <c r="AO99" i="7"/>
  <c r="AV99" i="7"/>
  <c r="AG99" i="7"/>
  <c r="P99" i="7"/>
  <c r="U173" i="7"/>
  <c r="F173" i="7"/>
  <c r="J173" i="7"/>
  <c r="N173" i="7"/>
  <c r="R173" i="7"/>
  <c r="W173" i="7"/>
  <c r="AA173" i="7"/>
  <c r="AE173" i="7"/>
  <c r="AI173" i="7"/>
  <c r="AM173" i="7"/>
  <c r="AQ173" i="7"/>
  <c r="AU173" i="7"/>
  <c r="D173" i="7"/>
  <c r="L173" i="7"/>
  <c r="T173" i="7"/>
  <c r="AC173" i="7"/>
  <c r="AK173" i="7"/>
  <c r="AS173" i="7"/>
  <c r="G173" i="7"/>
  <c r="K173" i="7"/>
  <c r="O173" i="7"/>
  <c r="S173" i="7"/>
  <c r="X173" i="7"/>
  <c r="AB173" i="7"/>
  <c r="AF173" i="7"/>
  <c r="AJ173" i="7"/>
  <c r="AN173" i="7"/>
  <c r="AR173" i="7"/>
  <c r="AV173" i="7"/>
  <c r="H173" i="7"/>
  <c r="P173" i="7"/>
  <c r="Y173" i="7"/>
  <c r="AG173" i="7"/>
  <c r="AO173" i="7"/>
  <c r="E173" i="7"/>
  <c r="V173" i="7"/>
  <c r="AL173" i="7"/>
  <c r="M173" i="7"/>
  <c r="AT173" i="7"/>
  <c r="AH173" i="7"/>
  <c r="I173" i="7"/>
  <c r="Z173" i="7"/>
  <c r="AP173" i="7"/>
  <c r="AD173" i="7"/>
  <c r="Q173" i="7"/>
  <c r="U27" i="7"/>
  <c r="D27" i="7"/>
  <c r="H27" i="7"/>
  <c r="L27" i="7"/>
  <c r="P27" i="7"/>
  <c r="T27" i="7"/>
  <c r="Y27" i="7"/>
  <c r="AC27" i="7"/>
  <c r="AG27" i="7"/>
  <c r="AK27" i="7"/>
  <c r="AO27" i="7"/>
  <c r="AS27" i="7"/>
  <c r="E27" i="7"/>
  <c r="I27" i="7"/>
  <c r="M27" i="7"/>
  <c r="Q27" i="7"/>
  <c r="V27" i="7"/>
  <c r="Z27" i="7"/>
  <c r="AD27" i="7"/>
  <c r="AH27" i="7"/>
  <c r="AL27" i="7"/>
  <c r="AP27" i="7"/>
  <c r="AT27" i="7"/>
  <c r="F27" i="7"/>
  <c r="N27" i="7"/>
  <c r="W27" i="7"/>
  <c r="AE27" i="7"/>
  <c r="AM27" i="7"/>
  <c r="AU27" i="7"/>
  <c r="G27" i="7"/>
  <c r="O27" i="7"/>
  <c r="X27" i="7"/>
  <c r="AF27" i="7"/>
  <c r="AN27" i="7"/>
  <c r="AV27" i="7"/>
  <c r="J27" i="7"/>
  <c r="AA27" i="7"/>
  <c r="AQ27" i="7"/>
  <c r="K27" i="7"/>
  <c r="AB27" i="7"/>
  <c r="AR27" i="7"/>
  <c r="R27" i="7"/>
  <c r="S27" i="7"/>
  <c r="AI27" i="7"/>
  <c r="AJ27" i="7"/>
  <c r="U85" i="7"/>
  <c r="E85" i="7"/>
  <c r="I85" i="7"/>
  <c r="M85" i="7"/>
  <c r="Q85" i="7"/>
  <c r="V85" i="7"/>
  <c r="Z85" i="7"/>
  <c r="AD85" i="7"/>
  <c r="AH85" i="7"/>
  <c r="AL85" i="7"/>
  <c r="AP85" i="7"/>
  <c r="AT85" i="7"/>
  <c r="F85" i="7"/>
  <c r="J85" i="7"/>
  <c r="N85" i="7"/>
  <c r="R85" i="7"/>
  <c r="W85" i="7"/>
  <c r="AA85" i="7"/>
  <c r="AE85" i="7"/>
  <c r="AI85" i="7"/>
  <c r="AM85" i="7"/>
  <c r="AQ85" i="7"/>
  <c r="AU85" i="7"/>
  <c r="K85" i="7"/>
  <c r="S85" i="7"/>
  <c r="AB85" i="7"/>
  <c r="AJ85" i="7"/>
  <c r="AR85" i="7"/>
  <c r="D85" i="7"/>
  <c r="L85" i="7"/>
  <c r="T85" i="7"/>
  <c r="AC85" i="7"/>
  <c r="AK85" i="7"/>
  <c r="AS85" i="7"/>
  <c r="O85" i="7"/>
  <c r="AF85" i="7"/>
  <c r="AV85" i="7"/>
  <c r="P85" i="7"/>
  <c r="AG85" i="7"/>
  <c r="G85" i="7"/>
  <c r="X85" i="7"/>
  <c r="AN85" i="7"/>
  <c r="Y85" i="7"/>
  <c r="H85" i="7"/>
  <c r="AO85" i="7"/>
  <c r="U41" i="7"/>
  <c r="F41" i="7"/>
  <c r="J41" i="7"/>
  <c r="N41" i="7"/>
  <c r="R41" i="7"/>
  <c r="W41" i="7"/>
  <c r="AA41" i="7"/>
  <c r="AE41" i="7"/>
  <c r="AI41" i="7"/>
  <c r="AM41" i="7"/>
  <c r="AQ41" i="7"/>
  <c r="AU41" i="7"/>
  <c r="G41" i="7"/>
  <c r="L41" i="7"/>
  <c r="Q41" i="7"/>
  <c r="X41" i="7"/>
  <c r="AC41" i="7"/>
  <c r="AH41" i="7"/>
  <c r="AN41" i="7"/>
  <c r="AS41" i="7"/>
  <c r="H41" i="7"/>
  <c r="M41" i="7"/>
  <c r="S41" i="7"/>
  <c r="Y41" i="7"/>
  <c r="AD41" i="7"/>
  <c r="AJ41" i="7"/>
  <c r="AO41" i="7"/>
  <c r="AT41" i="7"/>
  <c r="D41" i="7"/>
  <c r="O41" i="7"/>
  <c r="Z41" i="7"/>
  <c r="AK41" i="7"/>
  <c r="AV41" i="7"/>
  <c r="E41" i="7"/>
  <c r="P41" i="7"/>
  <c r="AB41" i="7"/>
  <c r="AL41" i="7"/>
  <c r="I41" i="7"/>
  <c r="AF41" i="7"/>
  <c r="K41" i="7"/>
  <c r="AG41" i="7"/>
  <c r="T41" i="7"/>
  <c r="V41" i="7"/>
  <c r="AP41" i="7"/>
  <c r="AR41" i="7"/>
  <c r="U193" i="7"/>
  <c r="F193" i="7"/>
  <c r="J193" i="7"/>
  <c r="N193" i="7"/>
  <c r="R193" i="7"/>
  <c r="W193" i="7"/>
  <c r="AA193" i="7"/>
  <c r="AE193" i="7"/>
  <c r="AI193" i="7"/>
  <c r="AM193" i="7"/>
  <c r="AQ193" i="7"/>
  <c r="AU193" i="7"/>
  <c r="G193" i="7"/>
  <c r="K193" i="7"/>
  <c r="O193" i="7"/>
  <c r="S193" i="7"/>
  <c r="X193" i="7"/>
  <c r="AB193" i="7"/>
  <c r="AF193" i="7"/>
  <c r="AJ193" i="7"/>
  <c r="AN193" i="7"/>
  <c r="AR193" i="7"/>
  <c r="AV193" i="7"/>
  <c r="D193" i="7"/>
  <c r="L193" i="7"/>
  <c r="T193" i="7"/>
  <c r="AC193" i="7"/>
  <c r="AK193" i="7"/>
  <c r="AS193" i="7"/>
  <c r="H193" i="7"/>
  <c r="Y193" i="7"/>
  <c r="AO193" i="7"/>
  <c r="Q193" i="7"/>
  <c r="AH193" i="7"/>
  <c r="E193" i="7"/>
  <c r="M193" i="7"/>
  <c r="V193" i="7"/>
  <c r="AD193" i="7"/>
  <c r="AL193" i="7"/>
  <c r="AT193" i="7"/>
  <c r="P193" i="7"/>
  <c r="AG193" i="7"/>
  <c r="I193" i="7"/>
  <c r="Z193" i="7"/>
  <c r="AP193" i="7"/>
  <c r="U213" i="7"/>
  <c r="F213" i="7"/>
  <c r="J213" i="7"/>
  <c r="N213" i="7"/>
  <c r="R213" i="7"/>
  <c r="W213" i="7"/>
  <c r="AA213" i="7"/>
  <c r="AE213" i="7"/>
  <c r="AI213" i="7"/>
  <c r="AM213" i="7"/>
  <c r="AQ213" i="7"/>
  <c r="AU213" i="7"/>
  <c r="G213" i="7"/>
  <c r="K213" i="7"/>
  <c r="O213" i="7"/>
  <c r="S213" i="7"/>
  <c r="X213" i="7"/>
  <c r="AB213" i="7"/>
  <c r="AF213" i="7"/>
  <c r="AJ213" i="7"/>
  <c r="AN213" i="7"/>
  <c r="AR213" i="7"/>
  <c r="AV213" i="7"/>
  <c r="D213" i="7"/>
  <c r="L213" i="7"/>
  <c r="T213" i="7"/>
  <c r="AC213" i="7"/>
  <c r="AK213" i="7"/>
  <c r="AS213" i="7"/>
  <c r="H213" i="7"/>
  <c r="Y213" i="7"/>
  <c r="AO213" i="7"/>
  <c r="Q213" i="7"/>
  <c r="AH213" i="7"/>
  <c r="E213" i="7"/>
  <c r="M213" i="7"/>
  <c r="V213" i="7"/>
  <c r="AD213" i="7"/>
  <c r="AL213" i="7"/>
  <c r="AT213" i="7"/>
  <c r="P213" i="7"/>
  <c r="AG213" i="7"/>
  <c r="I213" i="7"/>
  <c r="Z213" i="7"/>
  <c r="AP213" i="7"/>
  <c r="U46" i="7"/>
  <c r="F46" i="7"/>
  <c r="J46" i="7"/>
  <c r="N46" i="7"/>
  <c r="R46" i="7"/>
  <c r="W46" i="7"/>
  <c r="AA46" i="7"/>
  <c r="AE46" i="7"/>
  <c r="AI46" i="7"/>
  <c r="AM46" i="7"/>
  <c r="AQ46" i="7"/>
  <c r="AU46" i="7"/>
  <c r="G46" i="7"/>
  <c r="K46" i="7"/>
  <c r="O46" i="7"/>
  <c r="S46" i="7"/>
  <c r="X46" i="7"/>
  <c r="AB46" i="7"/>
  <c r="AF46" i="7"/>
  <c r="AJ46" i="7"/>
  <c r="AN46" i="7"/>
  <c r="AR46" i="7"/>
  <c r="AV46" i="7"/>
  <c r="H46" i="7"/>
  <c r="P46" i="7"/>
  <c r="Y46" i="7"/>
  <c r="AG46" i="7"/>
  <c r="AO46" i="7"/>
  <c r="I46" i="7"/>
  <c r="Q46" i="7"/>
  <c r="Z46" i="7"/>
  <c r="AH46" i="7"/>
  <c r="AP46" i="7"/>
  <c r="D46" i="7"/>
  <c r="T46" i="7"/>
  <c r="AK46" i="7"/>
  <c r="E46" i="7"/>
  <c r="V46" i="7"/>
  <c r="AL46" i="7"/>
  <c r="L46" i="7"/>
  <c r="AS46" i="7"/>
  <c r="M46" i="7"/>
  <c r="AT46" i="7"/>
  <c r="AC46" i="7"/>
  <c r="AD46" i="7"/>
  <c r="U110" i="7"/>
  <c r="E110" i="7"/>
  <c r="I110" i="7"/>
  <c r="M110" i="7"/>
  <c r="Q110" i="7"/>
  <c r="V110" i="7"/>
  <c r="Z110" i="7"/>
  <c r="AD110" i="7"/>
  <c r="AH110" i="7"/>
  <c r="AL110" i="7"/>
  <c r="AP110" i="7"/>
  <c r="AT110" i="7"/>
  <c r="F110" i="7"/>
  <c r="J110" i="7"/>
  <c r="N110" i="7"/>
  <c r="R110" i="7"/>
  <c r="W110" i="7"/>
  <c r="AA110" i="7"/>
  <c r="AE110" i="7"/>
  <c r="AI110" i="7"/>
  <c r="AM110" i="7"/>
  <c r="AQ110" i="7"/>
  <c r="AU110" i="7"/>
  <c r="G110" i="7"/>
  <c r="O110" i="7"/>
  <c r="X110" i="7"/>
  <c r="AF110" i="7"/>
  <c r="AN110" i="7"/>
  <c r="AV110" i="7"/>
  <c r="H110" i="7"/>
  <c r="P110" i="7"/>
  <c r="Y110" i="7"/>
  <c r="AG110" i="7"/>
  <c r="AO110" i="7"/>
  <c r="S110" i="7"/>
  <c r="AJ110" i="7"/>
  <c r="K110" i="7"/>
  <c r="D110" i="7"/>
  <c r="T110" i="7"/>
  <c r="AK110" i="7"/>
  <c r="AB110" i="7"/>
  <c r="AR110" i="7"/>
  <c r="L110" i="7"/>
  <c r="AC110" i="7"/>
  <c r="AS110" i="7"/>
  <c r="U158" i="7"/>
  <c r="F158" i="7"/>
  <c r="J158" i="7"/>
  <c r="N158" i="7"/>
  <c r="R158" i="7"/>
  <c r="W158" i="7"/>
  <c r="AA158" i="7"/>
  <c r="AE158" i="7"/>
  <c r="AI158" i="7"/>
  <c r="AM158" i="7"/>
  <c r="AQ158" i="7"/>
  <c r="AU158" i="7"/>
  <c r="D158" i="7"/>
  <c r="L158" i="7"/>
  <c r="T158" i="7"/>
  <c r="AC158" i="7"/>
  <c r="AK158" i="7"/>
  <c r="AS158" i="7"/>
  <c r="G158" i="7"/>
  <c r="K158" i="7"/>
  <c r="O158" i="7"/>
  <c r="S158" i="7"/>
  <c r="X158" i="7"/>
  <c r="AB158" i="7"/>
  <c r="AF158" i="7"/>
  <c r="AJ158" i="7"/>
  <c r="AN158" i="7"/>
  <c r="AR158" i="7"/>
  <c r="AV158" i="7"/>
  <c r="H158" i="7"/>
  <c r="P158" i="7"/>
  <c r="Y158" i="7"/>
  <c r="AG158" i="7"/>
  <c r="AO158" i="7"/>
  <c r="I158" i="7"/>
  <c r="Z158" i="7"/>
  <c r="AP158" i="7"/>
  <c r="AH158" i="7"/>
  <c r="E158" i="7"/>
  <c r="AL158" i="7"/>
  <c r="M158" i="7"/>
  <c r="AD158" i="7"/>
  <c r="AT158" i="7"/>
  <c r="Q158" i="7"/>
  <c r="V158" i="7"/>
  <c r="U216" i="7"/>
  <c r="F216" i="7"/>
  <c r="J216" i="7"/>
  <c r="N216" i="7"/>
  <c r="R216" i="7"/>
  <c r="W216" i="7"/>
  <c r="AA216" i="7"/>
  <c r="AE216" i="7"/>
  <c r="AI216" i="7"/>
  <c r="AM216" i="7"/>
  <c r="AQ216" i="7"/>
  <c r="AU216" i="7"/>
  <c r="G216" i="7"/>
  <c r="K216" i="7"/>
  <c r="O216" i="7"/>
  <c r="S216" i="7"/>
  <c r="X216" i="7"/>
  <c r="AB216" i="7"/>
  <c r="AF216" i="7"/>
  <c r="AJ216" i="7"/>
  <c r="AN216" i="7"/>
  <c r="AR216" i="7"/>
  <c r="AV216" i="7"/>
  <c r="H216" i="7"/>
  <c r="P216" i="7"/>
  <c r="Y216" i="7"/>
  <c r="AG216" i="7"/>
  <c r="AO216" i="7"/>
  <c r="L216" i="7"/>
  <c r="AK216" i="7"/>
  <c r="AS216" i="7"/>
  <c r="M216" i="7"/>
  <c r="AD216" i="7"/>
  <c r="I216" i="7"/>
  <c r="Q216" i="7"/>
  <c r="Z216" i="7"/>
  <c r="AH216" i="7"/>
  <c r="AP216" i="7"/>
  <c r="D216" i="7"/>
  <c r="T216" i="7"/>
  <c r="AC216" i="7"/>
  <c r="E216" i="7"/>
  <c r="V216" i="7"/>
  <c r="AL216" i="7"/>
  <c r="AT216" i="7"/>
  <c r="U190" i="7"/>
  <c r="F190" i="7"/>
  <c r="J190" i="7"/>
  <c r="N190" i="7"/>
  <c r="R190" i="7"/>
  <c r="W190" i="7"/>
  <c r="AA190" i="7"/>
  <c r="AE190" i="7"/>
  <c r="AI190" i="7"/>
  <c r="AM190" i="7"/>
  <c r="AQ190" i="7"/>
  <c r="AU190" i="7"/>
  <c r="G190" i="7"/>
  <c r="K190" i="7"/>
  <c r="O190" i="7"/>
  <c r="S190" i="7"/>
  <c r="X190" i="7"/>
  <c r="AB190" i="7"/>
  <c r="AF190" i="7"/>
  <c r="AJ190" i="7"/>
  <c r="AN190" i="7"/>
  <c r="AR190" i="7"/>
  <c r="AV190" i="7"/>
  <c r="H190" i="7"/>
  <c r="P190" i="7"/>
  <c r="Y190" i="7"/>
  <c r="AG190" i="7"/>
  <c r="AO190" i="7"/>
  <c r="D190" i="7"/>
  <c r="T190" i="7"/>
  <c r="AS190" i="7"/>
  <c r="M190" i="7"/>
  <c r="AL190" i="7"/>
  <c r="I190" i="7"/>
  <c r="Q190" i="7"/>
  <c r="Z190" i="7"/>
  <c r="AH190" i="7"/>
  <c r="AP190" i="7"/>
  <c r="L190" i="7"/>
  <c r="AC190" i="7"/>
  <c r="AK190" i="7"/>
  <c r="E190" i="7"/>
  <c r="V190" i="7"/>
  <c r="AD190" i="7"/>
  <c r="AT190" i="7"/>
  <c r="U205" i="7"/>
  <c r="F205" i="7"/>
  <c r="J205" i="7"/>
  <c r="N205" i="7"/>
  <c r="R205" i="7"/>
  <c r="W205" i="7"/>
  <c r="AA205" i="7"/>
  <c r="AE205" i="7"/>
  <c r="AI205" i="7"/>
  <c r="AM205" i="7"/>
  <c r="AQ205" i="7"/>
  <c r="AU205" i="7"/>
  <c r="G205" i="7"/>
  <c r="K205" i="7"/>
  <c r="O205" i="7"/>
  <c r="S205" i="7"/>
  <c r="X205" i="7"/>
  <c r="AB205" i="7"/>
  <c r="AF205" i="7"/>
  <c r="AJ205" i="7"/>
  <c r="AN205" i="7"/>
  <c r="AR205" i="7"/>
  <c r="AV205" i="7"/>
  <c r="D205" i="7"/>
  <c r="L205" i="7"/>
  <c r="T205" i="7"/>
  <c r="AC205" i="7"/>
  <c r="AK205" i="7"/>
  <c r="AS205" i="7"/>
  <c r="P205" i="7"/>
  <c r="AG205" i="7"/>
  <c r="Q205" i="7"/>
  <c r="AH205" i="7"/>
  <c r="E205" i="7"/>
  <c r="M205" i="7"/>
  <c r="V205" i="7"/>
  <c r="AD205" i="7"/>
  <c r="AL205" i="7"/>
  <c r="AT205" i="7"/>
  <c r="H205" i="7"/>
  <c r="Y205" i="7"/>
  <c r="AO205" i="7"/>
  <c r="I205" i="7"/>
  <c r="Z205" i="7"/>
  <c r="AP205" i="7"/>
  <c r="U77" i="7"/>
  <c r="G77" i="7"/>
  <c r="K77" i="7"/>
  <c r="O77" i="7"/>
  <c r="S77" i="7"/>
  <c r="X77" i="7"/>
  <c r="AB77" i="7"/>
  <c r="AF77" i="7"/>
  <c r="AJ77" i="7"/>
  <c r="AN77" i="7"/>
  <c r="AR77" i="7"/>
  <c r="AV77" i="7"/>
  <c r="D77" i="7"/>
  <c r="H77" i="7"/>
  <c r="L77" i="7"/>
  <c r="P77" i="7"/>
  <c r="T77" i="7"/>
  <c r="Y77" i="7"/>
  <c r="AC77" i="7"/>
  <c r="AG77" i="7"/>
  <c r="AK77" i="7"/>
  <c r="AO77" i="7"/>
  <c r="AS77" i="7"/>
  <c r="I77" i="7"/>
  <c r="Q77" i="7"/>
  <c r="Z77" i="7"/>
  <c r="AH77" i="7"/>
  <c r="AP77" i="7"/>
  <c r="J77" i="7"/>
  <c r="R77" i="7"/>
  <c r="AA77" i="7"/>
  <c r="AI77" i="7"/>
  <c r="AQ77" i="7"/>
  <c r="E77" i="7"/>
  <c r="V77" i="7"/>
  <c r="AL77" i="7"/>
  <c r="F77" i="7"/>
  <c r="W77" i="7"/>
  <c r="AM77" i="7"/>
  <c r="AD77" i="7"/>
  <c r="AE77" i="7"/>
  <c r="M77" i="7"/>
  <c r="AT77" i="7"/>
  <c r="N77" i="7"/>
  <c r="AU77" i="7"/>
  <c r="U218" i="7"/>
  <c r="F218" i="7"/>
  <c r="J218" i="7"/>
  <c r="N218" i="7"/>
  <c r="R218" i="7"/>
  <c r="W218" i="7"/>
  <c r="AA218" i="7"/>
  <c r="AE218" i="7"/>
  <c r="AI218" i="7"/>
  <c r="AM218" i="7"/>
  <c r="AQ218" i="7"/>
  <c r="AU218" i="7"/>
  <c r="G218" i="7"/>
  <c r="K218" i="7"/>
  <c r="O218" i="7"/>
  <c r="S218" i="7"/>
  <c r="X218" i="7"/>
  <c r="AB218" i="7"/>
  <c r="AF218" i="7"/>
  <c r="AJ218" i="7"/>
  <c r="AN218" i="7"/>
  <c r="AR218" i="7"/>
  <c r="AV218" i="7"/>
  <c r="H218" i="7"/>
  <c r="P218" i="7"/>
  <c r="Y218" i="7"/>
  <c r="AG218" i="7"/>
  <c r="AO218" i="7"/>
  <c r="D218" i="7"/>
  <c r="T218" i="7"/>
  <c r="AK218" i="7"/>
  <c r="M218" i="7"/>
  <c r="AD218" i="7"/>
  <c r="AT218" i="7"/>
  <c r="I218" i="7"/>
  <c r="Q218" i="7"/>
  <c r="Z218" i="7"/>
  <c r="AH218" i="7"/>
  <c r="AP218" i="7"/>
  <c r="L218" i="7"/>
  <c r="AC218" i="7"/>
  <c r="AS218" i="7"/>
  <c r="E218" i="7"/>
  <c r="V218" i="7"/>
  <c r="AL218" i="7"/>
  <c r="U130" i="7"/>
  <c r="E130" i="7"/>
  <c r="I130" i="7"/>
  <c r="M130" i="7"/>
  <c r="Q130" i="7"/>
  <c r="V130" i="7"/>
  <c r="Z130" i="7"/>
  <c r="AD130" i="7"/>
  <c r="AH130" i="7"/>
  <c r="AL130" i="7"/>
  <c r="AP130" i="7"/>
  <c r="AT130" i="7"/>
  <c r="F130" i="7"/>
  <c r="J130" i="7"/>
  <c r="N130" i="7"/>
  <c r="R130" i="7"/>
  <c r="W130" i="7"/>
  <c r="AA130" i="7"/>
  <c r="AE130" i="7"/>
  <c r="AI130" i="7"/>
  <c r="AM130" i="7"/>
  <c r="AQ130" i="7"/>
  <c r="AU130" i="7"/>
  <c r="K130" i="7"/>
  <c r="S130" i="7"/>
  <c r="AB130" i="7"/>
  <c r="AJ130" i="7"/>
  <c r="AR130" i="7"/>
  <c r="O130" i="7"/>
  <c r="AF130" i="7"/>
  <c r="AV130" i="7"/>
  <c r="D130" i="7"/>
  <c r="L130" i="7"/>
  <c r="T130" i="7"/>
  <c r="AC130" i="7"/>
  <c r="AK130" i="7"/>
  <c r="AS130" i="7"/>
  <c r="G130" i="7"/>
  <c r="X130" i="7"/>
  <c r="AN130" i="7"/>
  <c r="H130" i="7"/>
  <c r="AO130" i="7"/>
  <c r="P130" i="7"/>
  <c r="Y130" i="7"/>
  <c r="AG130" i="7"/>
  <c r="U215" i="7"/>
  <c r="F215" i="7"/>
  <c r="J215" i="7"/>
  <c r="N215" i="7"/>
  <c r="R215" i="7"/>
  <c r="W215" i="7"/>
  <c r="AA215" i="7"/>
  <c r="AE215" i="7"/>
  <c r="AI215" i="7"/>
  <c r="AM215" i="7"/>
  <c r="AQ215" i="7"/>
  <c r="AU215" i="7"/>
  <c r="G215" i="7"/>
  <c r="K215" i="7"/>
  <c r="O215" i="7"/>
  <c r="S215" i="7"/>
  <c r="X215" i="7"/>
  <c r="AB215" i="7"/>
  <c r="AF215" i="7"/>
  <c r="AJ215" i="7"/>
  <c r="AN215" i="7"/>
  <c r="AR215" i="7"/>
  <c r="AV215" i="7"/>
  <c r="D215" i="7"/>
  <c r="L215" i="7"/>
  <c r="T215" i="7"/>
  <c r="AC215" i="7"/>
  <c r="AK215" i="7"/>
  <c r="AS215" i="7"/>
  <c r="H215" i="7"/>
  <c r="Y215" i="7"/>
  <c r="AO215" i="7"/>
  <c r="I215" i="7"/>
  <c r="Z215" i="7"/>
  <c r="AP215" i="7"/>
  <c r="E215" i="7"/>
  <c r="M215" i="7"/>
  <c r="V215" i="7"/>
  <c r="AD215" i="7"/>
  <c r="AL215" i="7"/>
  <c r="AT215" i="7"/>
  <c r="P215" i="7"/>
  <c r="AG215" i="7"/>
  <c r="Q215" i="7"/>
  <c r="AH215" i="7"/>
  <c r="U43" i="7"/>
  <c r="F43" i="7"/>
  <c r="J43" i="7"/>
  <c r="D43" i="7"/>
  <c r="I43" i="7"/>
  <c r="N43" i="7"/>
  <c r="R43" i="7"/>
  <c r="W43" i="7"/>
  <c r="AA43" i="7"/>
  <c r="AE43" i="7"/>
  <c r="AI43" i="7"/>
  <c r="AM43" i="7"/>
  <c r="AQ43" i="7"/>
  <c r="AU43" i="7"/>
  <c r="E43" i="7"/>
  <c r="K43" i="7"/>
  <c r="O43" i="7"/>
  <c r="S43" i="7"/>
  <c r="X43" i="7"/>
  <c r="AB43" i="7"/>
  <c r="AF43" i="7"/>
  <c r="AJ43" i="7"/>
  <c r="AN43" i="7"/>
  <c r="AR43" i="7"/>
  <c r="AV43" i="7"/>
  <c r="L43" i="7"/>
  <c r="T43" i="7"/>
  <c r="AC43" i="7"/>
  <c r="AK43" i="7"/>
  <c r="AS43" i="7"/>
  <c r="M43" i="7"/>
  <c r="V43" i="7"/>
  <c r="AD43" i="7"/>
  <c r="AL43" i="7"/>
  <c r="AT43" i="7"/>
  <c r="G43" i="7"/>
  <c r="Y43" i="7"/>
  <c r="AO43" i="7"/>
  <c r="H43" i="7"/>
  <c r="Z43" i="7"/>
  <c r="AP43" i="7"/>
  <c r="P43" i="7"/>
  <c r="Q43" i="7"/>
  <c r="AG43" i="7"/>
  <c r="AH43" i="7"/>
  <c r="U101" i="7"/>
  <c r="E101" i="7"/>
  <c r="I101" i="7"/>
  <c r="M101" i="7"/>
  <c r="Q101" i="7"/>
  <c r="V101" i="7"/>
  <c r="Z101" i="7"/>
  <c r="AD101" i="7"/>
  <c r="AH101" i="7"/>
  <c r="AL101" i="7"/>
  <c r="AP101" i="7"/>
  <c r="AT101" i="7"/>
  <c r="F101" i="7"/>
  <c r="J101" i="7"/>
  <c r="N101" i="7"/>
  <c r="R101" i="7"/>
  <c r="W101" i="7"/>
  <c r="AA101" i="7"/>
  <c r="AE101" i="7"/>
  <c r="AI101" i="7"/>
  <c r="AM101" i="7"/>
  <c r="AQ101" i="7"/>
  <c r="AU101" i="7"/>
  <c r="K101" i="7"/>
  <c r="S101" i="7"/>
  <c r="AB101" i="7"/>
  <c r="AJ101" i="7"/>
  <c r="AR101" i="7"/>
  <c r="D101" i="7"/>
  <c r="L101" i="7"/>
  <c r="T101" i="7"/>
  <c r="AC101" i="7"/>
  <c r="AK101" i="7"/>
  <c r="AS101" i="7"/>
  <c r="O101" i="7"/>
  <c r="AF101" i="7"/>
  <c r="AV101" i="7"/>
  <c r="G101" i="7"/>
  <c r="AN101" i="7"/>
  <c r="P101" i="7"/>
  <c r="AG101" i="7"/>
  <c r="X101" i="7"/>
  <c r="Y101" i="7"/>
  <c r="AO101" i="7"/>
  <c r="H101" i="7"/>
  <c r="U57" i="7"/>
  <c r="F57" i="7"/>
  <c r="J57" i="7"/>
  <c r="N57" i="7"/>
  <c r="R57" i="7"/>
  <c r="W57" i="7"/>
  <c r="AA57" i="7"/>
  <c r="AE57" i="7"/>
  <c r="AI57" i="7"/>
  <c r="AM57" i="7"/>
  <c r="AQ57" i="7"/>
  <c r="AU57" i="7"/>
  <c r="G57" i="7"/>
  <c r="K57" i="7"/>
  <c r="O57" i="7"/>
  <c r="S57" i="7"/>
  <c r="X57" i="7"/>
  <c r="AB57" i="7"/>
  <c r="AF57" i="7"/>
  <c r="AJ57" i="7"/>
  <c r="AN57" i="7"/>
  <c r="AR57" i="7"/>
  <c r="AV57" i="7"/>
  <c r="D57" i="7"/>
  <c r="L57" i="7"/>
  <c r="T57" i="7"/>
  <c r="AC57" i="7"/>
  <c r="AK57" i="7"/>
  <c r="AS57" i="7"/>
  <c r="E57" i="7"/>
  <c r="M57" i="7"/>
  <c r="V57" i="7"/>
  <c r="AD57" i="7"/>
  <c r="AL57" i="7"/>
  <c r="AT57" i="7"/>
  <c r="P57" i="7"/>
  <c r="AG57" i="7"/>
  <c r="Q57" i="7"/>
  <c r="AH57" i="7"/>
  <c r="H57" i="7"/>
  <c r="AO57" i="7"/>
  <c r="I57" i="7"/>
  <c r="AP57" i="7"/>
  <c r="Y57" i="7"/>
  <c r="Z57" i="7"/>
  <c r="U191" i="7"/>
  <c r="F191" i="7"/>
  <c r="J191" i="7"/>
  <c r="N191" i="7"/>
  <c r="R191" i="7"/>
  <c r="W191" i="7"/>
  <c r="AA191" i="7"/>
  <c r="AE191" i="7"/>
  <c r="AI191" i="7"/>
  <c r="AM191" i="7"/>
  <c r="AQ191" i="7"/>
  <c r="AU191" i="7"/>
  <c r="G191" i="7"/>
  <c r="K191" i="7"/>
  <c r="O191" i="7"/>
  <c r="S191" i="7"/>
  <c r="X191" i="7"/>
  <c r="AB191" i="7"/>
  <c r="AF191" i="7"/>
  <c r="AJ191" i="7"/>
  <c r="AN191" i="7"/>
  <c r="AR191" i="7"/>
  <c r="AV191" i="7"/>
  <c r="D191" i="7"/>
  <c r="L191" i="7"/>
  <c r="T191" i="7"/>
  <c r="AC191" i="7"/>
  <c r="AK191" i="7"/>
  <c r="AS191" i="7"/>
  <c r="P191" i="7"/>
  <c r="AG191" i="7"/>
  <c r="I191" i="7"/>
  <c r="Z191" i="7"/>
  <c r="AP191" i="7"/>
  <c r="E191" i="7"/>
  <c r="M191" i="7"/>
  <c r="V191" i="7"/>
  <c r="AD191" i="7"/>
  <c r="AL191" i="7"/>
  <c r="AT191" i="7"/>
  <c r="H191" i="7"/>
  <c r="Y191" i="7"/>
  <c r="AO191" i="7"/>
  <c r="Q191" i="7"/>
  <c r="AH191" i="7"/>
  <c r="A128" i="7"/>
  <c r="U113" i="7"/>
  <c r="E113" i="7"/>
  <c r="I113" i="7"/>
  <c r="M113" i="7"/>
  <c r="Q113" i="7"/>
  <c r="V113" i="7"/>
  <c r="Z113" i="7"/>
  <c r="AD113" i="7"/>
  <c r="AH113" i="7"/>
  <c r="AL113" i="7"/>
  <c r="AP113" i="7"/>
  <c r="AT113" i="7"/>
  <c r="F113" i="7"/>
  <c r="J113" i="7"/>
  <c r="N113" i="7"/>
  <c r="R113" i="7"/>
  <c r="W113" i="7"/>
  <c r="AA113" i="7"/>
  <c r="AE113" i="7"/>
  <c r="AI113" i="7"/>
  <c r="AM113" i="7"/>
  <c r="AQ113" i="7"/>
  <c r="AU113" i="7"/>
  <c r="K113" i="7"/>
  <c r="S113" i="7"/>
  <c r="AB113" i="7"/>
  <c r="AJ113" i="7"/>
  <c r="AR113" i="7"/>
  <c r="D113" i="7"/>
  <c r="L113" i="7"/>
  <c r="T113" i="7"/>
  <c r="AC113" i="7"/>
  <c r="AK113" i="7"/>
  <c r="AS113" i="7"/>
  <c r="O113" i="7"/>
  <c r="AF113" i="7"/>
  <c r="AV113" i="7"/>
  <c r="X113" i="7"/>
  <c r="P113" i="7"/>
  <c r="AG113" i="7"/>
  <c r="G113" i="7"/>
  <c r="AN113" i="7"/>
  <c r="H113" i="7"/>
  <c r="Y113" i="7"/>
  <c r="AO113" i="7"/>
  <c r="U121" i="7"/>
  <c r="E121" i="7"/>
  <c r="I121" i="7"/>
  <c r="M121" i="7"/>
  <c r="Q121" i="7"/>
  <c r="V121" i="7"/>
  <c r="Z121" i="7"/>
  <c r="AD121" i="7"/>
  <c r="AH121" i="7"/>
  <c r="AL121" i="7"/>
  <c r="AP121" i="7"/>
  <c r="AT121" i="7"/>
  <c r="F121" i="7"/>
  <c r="J121" i="7"/>
  <c r="N121" i="7"/>
  <c r="R121" i="7"/>
  <c r="W121" i="7"/>
  <c r="AA121" i="7"/>
  <c r="AE121" i="7"/>
  <c r="AI121" i="7"/>
  <c r="AM121" i="7"/>
  <c r="AQ121" i="7"/>
  <c r="AU121" i="7"/>
  <c r="K121" i="7"/>
  <c r="S121" i="7"/>
  <c r="AB121" i="7"/>
  <c r="AJ121" i="7"/>
  <c r="AR121" i="7"/>
  <c r="D121" i="7"/>
  <c r="L121" i="7"/>
  <c r="T121" i="7"/>
  <c r="AC121" i="7"/>
  <c r="AK121" i="7"/>
  <c r="AS121" i="7"/>
  <c r="O121" i="7"/>
  <c r="AF121" i="7"/>
  <c r="AV121" i="7"/>
  <c r="G121" i="7"/>
  <c r="AN121" i="7"/>
  <c r="P121" i="7"/>
  <c r="AG121" i="7"/>
  <c r="X121" i="7"/>
  <c r="AO121" i="7"/>
  <c r="Y121" i="7"/>
  <c r="H121" i="7"/>
  <c r="U71" i="7"/>
  <c r="G71" i="7"/>
  <c r="K71" i="7"/>
  <c r="O71" i="7"/>
  <c r="S71" i="7"/>
  <c r="X71" i="7"/>
  <c r="AB71" i="7"/>
  <c r="AF71" i="7"/>
  <c r="AJ71" i="7"/>
  <c r="AN71" i="7"/>
  <c r="AR71" i="7"/>
  <c r="AV71" i="7"/>
  <c r="D71" i="7"/>
  <c r="H71" i="7"/>
  <c r="L71" i="7"/>
  <c r="P71" i="7"/>
  <c r="T71" i="7"/>
  <c r="Y71" i="7"/>
  <c r="AC71" i="7"/>
  <c r="AG71" i="7"/>
  <c r="AK71" i="7"/>
  <c r="AO71" i="7"/>
  <c r="AS71" i="7"/>
  <c r="I71" i="7"/>
  <c r="Q71" i="7"/>
  <c r="Z71" i="7"/>
  <c r="AH71" i="7"/>
  <c r="AP71" i="7"/>
  <c r="J71" i="7"/>
  <c r="R71" i="7"/>
  <c r="AA71" i="7"/>
  <c r="AI71" i="7"/>
  <c r="AQ71" i="7"/>
  <c r="M71" i="7"/>
  <c r="AD71" i="7"/>
  <c r="AT71" i="7"/>
  <c r="N71" i="7"/>
  <c r="AE71" i="7"/>
  <c r="AU71" i="7"/>
  <c r="E71" i="7"/>
  <c r="AL71" i="7"/>
  <c r="F71" i="7"/>
  <c r="AM71" i="7"/>
  <c r="V71" i="7"/>
  <c r="W71" i="7"/>
  <c r="U59" i="7"/>
  <c r="F59" i="7"/>
  <c r="J59" i="7"/>
  <c r="N59" i="7"/>
  <c r="R59" i="7"/>
  <c r="W59" i="7"/>
  <c r="AA59" i="7"/>
  <c r="AE59" i="7"/>
  <c r="AI59" i="7"/>
  <c r="AM59" i="7"/>
  <c r="AQ59" i="7"/>
  <c r="AU59" i="7"/>
  <c r="G59" i="7"/>
  <c r="K59" i="7"/>
  <c r="O59" i="7"/>
  <c r="S59" i="7"/>
  <c r="X59" i="7"/>
  <c r="AB59" i="7"/>
  <c r="AF59" i="7"/>
  <c r="AJ59" i="7"/>
  <c r="AN59" i="7"/>
  <c r="AR59" i="7"/>
  <c r="AV59" i="7"/>
  <c r="D59" i="7"/>
  <c r="L59" i="7"/>
  <c r="T59" i="7"/>
  <c r="AC59" i="7"/>
  <c r="AK59" i="7"/>
  <c r="AS59" i="7"/>
  <c r="E59" i="7"/>
  <c r="M59" i="7"/>
  <c r="V59" i="7"/>
  <c r="AD59" i="7"/>
  <c r="AL59" i="7"/>
  <c r="AT59" i="7"/>
  <c r="H59" i="7"/>
  <c r="Y59" i="7"/>
  <c r="AO59" i="7"/>
  <c r="I59" i="7"/>
  <c r="Z59" i="7"/>
  <c r="AP59" i="7"/>
  <c r="P59" i="7"/>
  <c r="Q59" i="7"/>
  <c r="AG59" i="7"/>
  <c r="AH59" i="7"/>
  <c r="U117" i="7"/>
  <c r="E117" i="7"/>
  <c r="I117" i="7"/>
  <c r="M117" i="7"/>
  <c r="Q117" i="7"/>
  <c r="V117" i="7"/>
  <c r="Z117" i="7"/>
  <c r="AD117" i="7"/>
  <c r="AH117" i="7"/>
  <c r="AL117" i="7"/>
  <c r="AP117" i="7"/>
  <c r="AT117" i="7"/>
  <c r="F117" i="7"/>
  <c r="J117" i="7"/>
  <c r="N117" i="7"/>
  <c r="R117" i="7"/>
  <c r="W117" i="7"/>
  <c r="AA117" i="7"/>
  <c r="AE117" i="7"/>
  <c r="AI117" i="7"/>
  <c r="AM117" i="7"/>
  <c r="AQ117" i="7"/>
  <c r="AU117" i="7"/>
  <c r="K117" i="7"/>
  <c r="S117" i="7"/>
  <c r="AB117" i="7"/>
  <c r="AJ117" i="7"/>
  <c r="AR117" i="7"/>
  <c r="D117" i="7"/>
  <c r="L117" i="7"/>
  <c r="T117" i="7"/>
  <c r="AC117" i="7"/>
  <c r="AK117" i="7"/>
  <c r="AS117" i="7"/>
  <c r="O117" i="7"/>
  <c r="AF117" i="7"/>
  <c r="AV117" i="7"/>
  <c r="G117" i="7"/>
  <c r="AN117" i="7"/>
  <c r="P117" i="7"/>
  <c r="AG117" i="7"/>
  <c r="X117" i="7"/>
  <c r="Y117" i="7"/>
  <c r="H117" i="7"/>
  <c r="AO117" i="7"/>
  <c r="E15" i="7"/>
  <c r="I15" i="7"/>
  <c r="M15" i="7"/>
  <c r="Q15" i="7"/>
  <c r="V15" i="7"/>
  <c r="Z15" i="7"/>
  <c r="AD15" i="7"/>
  <c r="AH15" i="7"/>
  <c r="AL15" i="7"/>
  <c r="AP15" i="7"/>
  <c r="AT15" i="7"/>
  <c r="U15" i="7"/>
  <c r="F15" i="7"/>
  <c r="J15" i="7"/>
  <c r="N15" i="7"/>
  <c r="R15" i="7"/>
  <c r="W15" i="7"/>
  <c r="AA15" i="7"/>
  <c r="AE15" i="7"/>
  <c r="AI15" i="7"/>
  <c r="AM15" i="7"/>
  <c r="AQ15" i="7"/>
  <c r="AU15" i="7"/>
  <c r="K15" i="7"/>
  <c r="S15" i="7"/>
  <c r="AB15" i="7"/>
  <c r="AJ15" i="7"/>
  <c r="AR15" i="7"/>
  <c r="D15" i="7"/>
  <c r="L15" i="7"/>
  <c r="T15" i="7"/>
  <c r="AC15" i="7"/>
  <c r="AK15" i="7"/>
  <c r="AS15" i="7"/>
  <c r="O15" i="7"/>
  <c r="AF15" i="7"/>
  <c r="AV15" i="7"/>
  <c r="P15" i="7"/>
  <c r="AG15" i="7"/>
  <c r="X15" i="7"/>
  <c r="Y15" i="7"/>
  <c r="AN15" i="7"/>
  <c r="AO15" i="7"/>
  <c r="G15" i="7"/>
  <c r="H15" i="7"/>
  <c r="U73" i="7"/>
  <c r="G73" i="7"/>
  <c r="K73" i="7"/>
  <c r="O73" i="7"/>
  <c r="S73" i="7"/>
  <c r="X73" i="7"/>
  <c r="AB73" i="7"/>
  <c r="AF73" i="7"/>
  <c r="AJ73" i="7"/>
  <c r="AN73" i="7"/>
  <c r="AR73" i="7"/>
  <c r="AV73" i="7"/>
  <c r="D73" i="7"/>
  <c r="H73" i="7"/>
  <c r="L73" i="7"/>
  <c r="P73" i="7"/>
  <c r="T73" i="7"/>
  <c r="Y73" i="7"/>
  <c r="AC73" i="7"/>
  <c r="AG73" i="7"/>
  <c r="AK73" i="7"/>
  <c r="AO73" i="7"/>
  <c r="AS73" i="7"/>
  <c r="I73" i="7"/>
  <c r="Q73" i="7"/>
  <c r="Z73" i="7"/>
  <c r="AH73" i="7"/>
  <c r="AP73" i="7"/>
  <c r="J73" i="7"/>
  <c r="R73" i="7"/>
  <c r="AA73" i="7"/>
  <c r="AI73" i="7"/>
  <c r="AQ73" i="7"/>
  <c r="E73" i="7"/>
  <c r="V73" i="7"/>
  <c r="AL73" i="7"/>
  <c r="F73" i="7"/>
  <c r="W73" i="7"/>
  <c r="AM73" i="7"/>
  <c r="M73" i="7"/>
  <c r="AT73" i="7"/>
  <c r="N73" i="7"/>
  <c r="AU73" i="7"/>
  <c r="AD73" i="7"/>
  <c r="AE73" i="7"/>
  <c r="U163" i="7"/>
  <c r="F163" i="7"/>
  <c r="J163" i="7"/>
  <c r="N163" i="7"/>
  <c r="R163" i="7"/>
  <c r="W163" i="7"/>
  <c r="AA163" i="7"/>
  <c r="AE163" i="7"/>
  <c r="AI163" i="7"/>
  <c r="AM163" i="7"/>
  <c r="AQ163" i="7"/>
  <c r="AU163" i="7"/>
  <c r="H163" i="7"/>
  <c r="P163" i="7"/>
  <c r="Y163" i="7"/>
  <c r="AG163" i="7"/>
  <c r="AO163" i="7"/>
  <c r="G163" i="7"/>
  <c r="K163" i="7"/>
  <c r="O163" i="7"/>
  <c r="S163" i="7"/>
  <c r="X163" i="7"/>
  <c r="AB163" i="7"/>
  <c r="AF163" i="7"/>
  <c r="AJ163" i="7"/>
  <c r="AN163" i="7"/>
  <c r="AR163" i="7"/>
  <c r="AV163" i="7"/>
  <c r="D163" i="7"/>
  <c r="L163" i="7"/>
  <c r="T163" i="7"/>
  <c r="AC163" i="7"/>
  <c r="AK163" i="7"/>
  <c r="AS163" i="7"/>
  <c r="M163" i="7"/>
  <c r="AD163" i="7"/>
  <c r="AT163" i="7"/>
  <c r="E163" i="7"/>
  <c r="AL163" i="7"/>
  <c r="I163" i="7"/>
  <c r="AP163" i="7"/>
  <c r="Q163" i="7"/>
  <c r="AH163" i="7"/>
  <c r="V163" i="7"/>
  <c r="Z163" i="7"/>
  <c r="U197" i="7"/>
  <c r="F197" i="7"/>
  <c r="J197" i="7"/>
  <c r="N197" i="7"/>
  <c r="R197" i="7"/>
  <c r="W197" i="7"/>
  <c r="AA197" i="7"/>
  <c r="AE197" i="7"/>
  <c r="AI197" i="7"/>
  <c r="AM197" i="7"/>
  <c r="AQ197" i="7"/>
  <c r="AU197" i="7"/>
  <c r="G197" i="7"/>
  <c r="K197" i="7"/>
  <c r="O197" i="7"/>
  <c r="S197" i="7"/>
  <c r="X197" i="7"/>
  <c r="AB197" i="7"/>
  <c r="AF197" i="7"/>
  <c r="AJ197" i="7"/>
  <c r="AN197" i="7"/>
  <c r="AR197" i="7"/>
  <c r="AV197" i="7"/>
  <c r="D197" i="7"/>
  <c r="L197" i="7"/>
  <c r="T197" i="7"/>
  <c r="AC197" i="7"/>
  <c r="AK197" i="7"/>
  <c r="AS197" i="7"/>
  <c r="P197" i="7"/>
  <c r="AG197" i="7"/>
  <c r="Q197" i="7"/>
  <c r="Z197" i="7"/>
  <c r="AP197" i="7"/>
  <c r="E197" i="7"/>
  <c r="M197" i="7"/>
  <c r="V197" i="7"/>
  <c r="AD197" i="7"/>
  <c r="AL197" i="7"/>
  <c r="AT197" i="7"/>
  <c r="H197" i="7"/>
  <c r="Y197" i="7"/>
  <c r="AO197" i="7"/>
  <c r="I197" i="7"/>
  <c r="AH197" i="7"/>
  <c r="U127" i="7"/>
  <c r="E127" i="7"/>
  <c r="I127" i="7"/>
  <c r="M127" i="7"/>
  <c r="Q127" i="7"/>
  <c r="V127" i="7"/>
  <c r="Z127" i="7"/>
  <c r="AD127" i="7"/>
  <c r="AH127" i="7"/>
  <c r="AL127" i="7"/>
  <c r="AP127" i="7"/>
  <c r="AT127" i="7"/>
  <c r="F127" i="7"/>
  <c r="J127" i="7"/>
  <c r="N127" i="7"/>
  <c r="R127" i="7"/>
  <c r="W127" i="7"/>
  <c r="AA127" i="7"/>
  <c r="AE127" i="7"/>
  <c r="AI127" i="7"/>
  <c r="AM127" i="7"/>
  <c r="AQ127" i="7"/>
  <c r="AU127" i="7"/>
  <c r="G127" i="7"/>
  <c r="O127" i="7"/>
  <c r="X127" i="7"/>
  <c r="AF127" i="7"/>
  <c r="AN127" i="7"/>
  <c r="AV127" i="7"/>
  <c r="S127" i="7"/>
  <c r="AJ127" i="7"/>
  <c r="H127" i="7"/>
  <c r="P127" i="7"/>
  <c r="Y127" i="7"/>
  <c r="AG127" i="7"/>
  <c r="AO127" i="7"/>
  <c r="K127" i="7"/>
  <c r="AB127" i="7"/>
  <c r="AR127" i="7"/>
  <c r="L127" i="7"/>
  <c r="AS127" i="7"/>
  <c r="D127" i="7"/>
  <c r="T127" i="7"/>
  <c r="AC127" i="7"/>
  <c r="AK127" i="7"/>
  <c r="U54" i="7"/>
  <c r="F54" i="7"/>
  <c r="J54" i="7"/>
  <c r="N54" i="7"/>
  <c r="R54" i="7"/>
  <c r="W54" i="7"/>
  <c r="AA54" i="7"/>
  <c r="AE54" i="7"/>
  <c r="AI54" i="7"/>
  <c r="AM54" i="7"/>
  <c r="AQ54" i="7"/>
  <c r="AU54" i="7"/>
  <c r="G54" i="7"/>
  <c r="K54" i="7"/>
  <c r="O54" i="7"/>
  <c r="S54" i="7"/>
  <c r="X54" i="7"/>
  <c r="AB54" i="7"/>
  <c r="AF54" i="7"/>
  <c r="AJ54" i="7"/>
  <c r="AN54" i="7"/>
  <c r="AR54" i="7"/>
  <c r="AV54" i="7"/>
  <c r="H54" i="7"/>
  <c r="P54" i="7"/>
  <c r="Y54" i="7"/>
  <c r="AG54" i="7"/>
  <c r="AO54" i="7"/>
  <c r="I54" i="7"/>
  <c r="Q54" i="7"/>
  <c r="Z54" i="7"/>
  <c r="AH54" i="7"/>
  <c r="AP54" i="7"/>
  <c r="D54" i="7"/>
  <c r="T54" i="7"/>
  <c r="AK54" i="7"/>
  <c r="E54" i="7"/>
  <c r="V54" i="7"/>
  <c r="AL54" i="7"/>
  <c r="L54" i="7"/>
  <c r="AS54" i="7"/>
  <c r="M54" i="7"/>
  <c r="AT54" i="7"/>
  <c r="AC54" i="7"/>
  <c r="AD54" i="7"/>
  <c r="U118" i="7"/>
  <c r="E118" i="7"/>
  <c r="I118" i="7"/>
  <c r="M118" i="7"/>
  <c r="Q118" i="7"/>
  <c r="V118" i="7"/>
  <c r="Z118" i="7"/>
  <c r="AD118" i="7"/>
  <c r="AH118" i="7"/>
  <c r="AL118" i="7"/>
  <c r="AP118" i="7"/>
  <c r="AT118" i="7"/>
  <c r="F118" i="7"/>
  <c r="J118" i="7"/>
  <c r="N118" i="7"/>
  <c r="R118" i="7"/>
  <c r="W118" i="7"/>
  <c r="AA118" i="7"/>
  <c r="AE118" i="7"/>
  <c r="AI118" i="7"/>
  <c r="AM118" i="7"/>
  <c r="AQ118" i="7"/>
  <c r="AU118" i="7"/>
  <c r="G118" i="7"/>
  <c r="O118" i="7"/>
  <c r="X118" i="7"/>
  <c r="AF118" i="7"/>
  <c r="AN118" i="7"/>
  <c r="AV118" i="7"/>
  <c r="H118" i="7"/>
  <c r="P118" i="7"/>
  <c r="Y118" i="7"/>
  <c r="AG118" i="7"/>
  <c r="AO118" i="7"/>
  <c r="S118" i="7"/>
  <c r="AJ118" i="7"/>
  <c r="AB118" i="7"/>
  <c r="D118" i="7"/>
  <c r="T118" i="7"/>
  <c r="AK118" i="7"/>
  <c r="K118" i="7"/>
  <c r="AR118" i="7"/>
  <c r="AS118" i="7"/>
  <c r="L118" i="7"/>
  <c r="AC118" i="7"/>
  <c r="U160" i="7"/>
  <c r="F160" i="7"/>
  <c r="J160" i="7"/>
  <c r="N160" i="7"/>
  <c r="R160" i="7"/>
  <c r="W160" i="7"/>
  <c r="AA160" i="7"/>
  <c r="AE160" i="7"/>
  <c r="AI160" i="7"/>
  <c r="AM160" i="7"/>
  <c r="AQ160" i="7"/>
  <c r="AU160" i="7"/>
  <c r="D160" i="7"/>
  <c r="L160" i="7"/>
  <c r="T160" i="7"/>
  <c r="AC160" i="7"/>
  <c r="AK160" i="7"/>
  <c r="AS160" i="7"/>
  <c r="G160" i="7"/>
  <c r="K160" i="7"/>
  <c r="O160" i="7"/>
  <c r="S160" i="7"/>
  <c r="X160" i="7"/>
  <c r="AB160" i="7"/>
  <c r="AF160" i="7"/>
  <c r="AJ160" i="7"/>
  <c r="AN160" i="7"/>
  <c r="AR160" i="7"/>
  <c r="AV160" i="7"/>
  <c r="H160" i="7"/>
  <c r="P160" i="7"/>
  <c r="Y160" i="7"/>
  <c r="AG160" i="7"/>
  <c r="AO160" i="7"/>
  <c r="Q160" i="7"/>
  <c r="AH160" i="7"/>
  <c r="I160" i="7"/>
  <c r="AP160" i="7"/>
  <c r="M160" i="7"/>
  <c r="AT160" i="7"/>
  <c r="E160" i="7"/>
  <c r="V160" i="7"/>
  <c r="AL160" i="7"/>
  <c r="Z160" i="7"/>
  <c r="AD160" i="7"/>
  <c r="U194" i="7"/>
  <c r="F194" i="7"/>
  <c r="J194" i="7"/>
  <c r="N194" i="7"/>
  <c r="R194" i="7"/>
  <c r="W194" i="7"/>
  <c r="AA194" i="7"/>
  <c r="AE194" i="7"/>
  <c r="AI194" i="7"/>
  <c r="AM194" i="7"/>
  <c r="AQ194" i="7"/>
  <c r="AU194" i="7"/>
  <c r="G194" i="7"/>
  <c r="K194" i="7"/>
  <c r="O194" i="7"/>
  <c r="S194" i="7"/>
  <c r="X194" i="7"/>
  <c r="AB194" i="7"/>
  <c r="AF194" i="7"/>
  <c r="AJ194" i="7"/>
  <c r="AN194" i="7"/>
  <c r="AR194" i="7"/>
  <c r="AV194" i="7"/>
  <c r="H194" i="7"/>
  <c r="P194" i="7"/>
  <c r="Y194" i="7"/>
  <c r="AG194" i="7"/>
  <c r="AO194" i="7"/>
  <c r="L194" i="7"/>
  <c r="AC194" i="7"/>
  <c r="AS194" i="7"/>
  <c r="E194" i="7"/>
  <c r="AD194" i="7"/>
  <c r="AT194" i="7"/>
  <c r="I194" i="7"/>
  <c r="Q194" i="7"/>
  <c r="Z194" i="7"/>
  <c r="AH194" i="7"/>
  <c r="AP194" i="7"/>
  <c r="D194" i="7"/>
  <c r="T194" i="7"/>
  <c r="AK194" i="7"/>
  <c r="M194" i="7"/>
  <c r="V194" i="7"/>
  <c r="AL194" i="7"/>
  <c r="U219" i="7"/>
  <c r="F219" i="7"/>
  <c r="J219" i="7"/>
  <c r="N219" i="7"/>
  <c r="R219" i="7"/>
  <c r="W219" i="7"/>
  <c r="AA219" i="7"/>
  <c r="AE219" i="7"/>
  <c r="AI219" i="7"/>
  <c r="AM219" i="7"/>
  <c r="AQ219" i="7"/>
  <c r="AU219" i="7"/>
  <c r="G219" i="7"/>
  <c r="K219" i="7"/>
  <c r="O219" i="7"/>
  <c r="S219" i="7"/>
  <c r="X219" i="7"/>
  <c r="AB219" i="7"/>
  <c r="AF219" i="7"/>
  <c r="AJ219" i="7"/>
  <c r="AN219" i="7"/>
  <c r="AR219" i="7"/>
  <c r="AV219" i="7"/>
  <c r="D219" i="7"/>
  <c r="L219" i="7"/>
  <c r="T219" i="7"/>
  <c r="AC219" i="7"/>
  <c r="AK219" i="7"/>
  <c r="AS219" i="7"/>
  <c r="H219" i="7"/>
  <c r="Y219" i="7"/>
  <c r="AO219" i="7"/>
  <c r="Q219" i="7"/>
  <c r="AH219" i="7"/>
  <c r="E219" i="7"/>
  <c r="M219" i="7"/>
  <c r="V219" i="7"/>
  <c r="AD219" i="7"/>
  <c r="AL219" i="7"/>
  <c r="AT219" i="7"/>
  <c r="P219" i="7"/>
  <c r="AG219" i="7"/>
  <c r="I219" i="7"/>
  <c r="Z219" i="7"/>
  <c r="AP219" i="7"/>
  <c r="U51" i="7"/>
  <c r="F51" i="7"/>
  <c r="J51" i="7"/>
  <c r="N51" i="7"/>
  <c r="R51" i="7"/>
  <c r="W51" i="7"/>
  <c r="AA51" i="7"/>
  <c r="AE51" i="7"/>
  <c r="AI51" i="7"/>
  <c r="AM51" i="7"/>
  <c r="AQ51" i="7"/>
  <c r="AU51" i="7"/>
  <c r="G51" i="7"/>
  <c r="K51" i="7"/>
  <c r="O51" i="7"/>
  <c r="S51" i="7"/>
  <c r="X51" i="7"/>
  <c r="AB51" i="7"/>
  <c r="AF51" i="7"/>
  <c r="AJ51" i="7"/>
  <c r="AN51" i="7"/>
  <c r="AR51" i="7"/>
  <c r="AV51" i="7"/>
  <c r="D51" i="7"/>
  <c r="L51" i="7"/>
  <c r="T51" i="7"/>
  <c r="AC51" i="7"/>
  <c r="AK51" i="7"/>
  <c r="AS51" i="7"/>
  <c r="E51" i="7"/>
  <c r="M51" i="7"/>
  <c r="V51" i="7"/>
  <c r="AD51" i="7"/>
  <c r="AL51" i="7"/>
  <c r="AT51" i="7"/>
  <c r="H51" i="7"/>
  <c r="Y51" i="7"/>
  <c r="AO51" i="7"/>
  <c r="I51" i="7"/>
  <c r="Z51" i="7"/>
  <c r="AP51" i="7"/>
  <c r="P51" i="7"/>
  <c r="Q51" i="7"/>
  <c r="AG51" i="7"/>
  <c r="AH51" i="7"/>
  <c r="U129" i="7"/>
  <c r="E129" i="7"/>
  <c r="I129" i="7"/>
  <c r="M129" i="7"/>
  <c r="Q129" i="7"/>
  <c r="V129" i="7"/>
  <c r="Z129" i="7"/>
  <c r="AD129" i="7"/>
  <c r="AH129" i="7"/>
  <c r="AL129" i="7"/>
  <c r="AP129" i="7"/>
  <c r="AT129" i="7"/>
  <c r="F129" i="7"/>
  <c r="J129" i="7"/>
  <c r="N129" i="7"/>
  <c r="R129" i="7"/>
  <c r="W129" i="7"/>
  <c r="AA129" i="7"/>
  <c r="AE129" i="7"/>
  <c r="AI129" i="7"/>
  <c r="AM129" i="7"/>
  <c r="AQ129" i="7"/>
  <c r="AU129" i="7"/>
  <c r="G129" i="7"/>
  <c r="O129" i="7"/>
  <c r="X129" i="7"/>
  <c r="AF129" i="7"/>
  <c r="AN129" i="7"/>
  <c r="AV129" i="7"/>
  <c r="K129" i="7"/>
  <c r="AB129" i="7"/>
  <c r="AR129" i="7"/>
  <c r="H129" i="7"/>
  <c r="P129" i="7"/>
  <c r="Y129" i="7"/>
  <c r="AG129" i="7"/>
  <c r="AO129" i="7"/>
  <c r="S129" i="7"/>
  <c r="AJ129" i="7"/>
  <c r="T129" i="7"/>
  <c r="AK129" i="7"/>
  <c r="AS129" i="7"/>
  <c r="AC129" i="7"/>
  <c r="D129" i="7"/>
  <c r="L129" i="7"/>
  <c r="U93" i="7"/>
  <c r="E93" i="7"/>
  <c r="I93" i="7"/>
  <c r="M93" i="7"/>
  <c r="Q93" i="7"/>
  <c r="V93" i="7"/>
  <c r="Z93" i="7"/>
  <c r="AD93" i="7"/>
  <c r="AH93" i="7"/>
  <c r="AL93" i="7"/>
  <c r="AP93" i="7"/>
  <c r="AT93" i="7"/>
  <c r="F93" i="7"/>
  <c r="J93" i="7"/>
  <c r="N93" i="7"/>
  <c r="R93" i="7"/>
  <c r="W93" i="7"/>
  <c r="AA93" i="7"/>
  <c r="AE93" i="7"/>
  <c r="AI93" i="7"/>
  <c r="AM93" i="7"/>
  <c r="AQ93" i="7"/>
  <c r="AU93" i="7"/>
  <c r="K93" i="7"/>
  <c r="S93" i="7"/>
  <c r="AB93" i="7"/>
  <c r="AJ93" i="7"/>
  <c r="AR93" i="7"/>
  <c r="D93" i="7"/>
  <c r="L93" i="7"/>
  <c r="T93" i="7"/>
  <c r="AC93" i="7"/>
  <c r="AK93" i="7"/>
  <c r="AS93" i="7"/>
  <c r="O93" i="7"/>
  <c r="AF93" i="7"/>
  <c r="AV93" i="7"/>
  <c r="G93" i="7"/>
  <c r="AN93" i="7"/>
  <c r="P93" i="7"/>
  <c r="AG93" i="7"/>
  <c r="X93" i="7"/>
  <c r="AO93" i="7"/>
  <c r="H93" i="7"/>
  <c r="Y93" i="7"/>
  <c r="U167" i="7"/>
  <c r="F167" i="7"/>
  <c r="J167" i="7"/>
  <c r="N167" i="7"/>
  <c r="R167" i="7"/>
  <c r="W167" i="7"/>
  <c r="AA167" i="7"/>
  <c r="AE167" i="7"/>
  <c r="AI167" i="7"/>
  <c r="AM167" i="7"/>
  <c r="AQ167" i="7"/>
  <c r="AU167" i="7"/>
  <c r="D167" i="7"/>
  <c r="L167" i="7"/>
  <c r="T167" i="7"/>
  <c r="AC167" i="7"/>
  <c r="AK167" i="7"/>
  <c r="AS167" i="7"/>
  <c r="G167" i="7"/>
  <c r="K167" i="7"/>
  <c r="O167" i="7"/>
  <c r="S167" i="7"/>
  <c r="X167" i="7"/>
  <c r="AB167" i="7"/>
  <c r="AF167" i="7"/>
  <c r="AJ167" i="7"/>
  <c r="AN167" i="7"/>
  <c r="AR167" i="7"/>
  <c r="AV167" i="7"/>
  <c r="H167" i="7"/>
  <c r="P167" i="7"/>
  <c r="Y167" i="7"/>
  <c r="AG167" i="7"/>
  <c r="AO167" i="7"/>
  <c r="M167" i="7"/>
  <c r="AD167" i="7"/>
  <c r="AT167" i="7"/>
  <c r="V167" i="7"/>
  <c r="Z167" i="7"/>
  <c r="Q167" i="7"/>
  <c r="AH167" i="7"/>
  <c r="E167" i="7"/>
  <c r="AL167" i="7"/>
  <c r="I167" i="7"/>
  <c r="AP167" i="7"/>
  <c r="U69" i="7"/>
  <c r="G69" i="7"/>
  <c r="K69" i="7"/>
  <c r="O69" i="7"/>
  <c r="S69" i="7"/>
  <c r="X69" i="7"/>
  <c r="AB69" i="7"/>
  <c r="AF69" i="7"/>
  <c r="AJ69" i="7"/>
  <c r="AN69" i="7"/>
  <c r="AR69" i="7"/>
  <c r="AV69" i="7"/>
  <c r="D69" i="7"/>
  <c r="H69" i="7"/>
  <c r="L69" i="7"/>
  <c r="P69" i="7"/>
  <c r="T69" i="7"/>
  <c r="Y69" i="7"/>
  <c r="AC69" i="7"/>
  <c r="AG69" i="7"/>
  <c r="AK69" i="7"/>
  <c r="AO69" i="7"/>
  <c r="AS69" i="7"/>
  <c r="I69" i="7"/>
  <c r="Q69" i="7"/>
  <c r="Z69" i="7"/>
  <c r="AH69" i="7"/>
  <c r="AP69" i="7"/>
  <c r="J69" i="7"/>
  <c r="R69" i="7"/>
  <c r="AA69" i="7"/>
  <c r="AI69" i="7"/>
  <c r="AQ69" i="7"/>
  <c r="E69" i="7"/>
  <c r="V69" i="7"/>
  <c r="AL69" i="7"/>
  <c r="F69" i="7"/>
  <c r="W69" i="7"/>
  <c r="AM69" i="7"/>
  <c r="AD69" i="7"/>
  <c r="AE69" i="7"/>
  <c r="M69" i="7"/>
  <c r="AT69" i="7"/>
  <c r="AU69" i="7"/>
  <c r="N69" i="7"/>
  <c r="U134" i="7"/>
  <c r="E134" i="7"/>
  <c r="I134" i="7"/>
  <c r="M134" i="7"/>
  <c r="Q134" i="7"/>
  <c r="V134" i="7"/>
  <c r="Z134" i="7"/>
  <c r="AD134" i="7"/>
  <c r="AH134" i="7"/>
  <c r="AL134" i="7"/>
  <c r="AP134" i="7"/>
  <c r="AT134" i="7"/>
  <c r="F134" i="7"/>
  <c r="J134" i="7"/>
  <c r="N134" i="7"/>
  <c r="R134" i="7"/>
  <c r="W134" i="7"/>
  <c r="AA134" i="7"/>
  <c r="AE134" i="7"/>
  <c r="AI134" i="7"/>
  <c r="AM134" i="7"/>
  <c r="AQ134" i="7"/>
  <c r="AU134" i="7"/>
  <c r="K134" i="7"/>
  <c r="S134" i="7"/>
  <c r="AB134" i="7"/>
  <c r="AJ134" i="7"/>
  <c r="AR134" i="7"/>
  <c r="O134" i="7"/>
  <c r="AF134" i="7"/>
  <c r="AV134" i="7"/>
  <c r="D134" i="7"/>
  <c r="L134" i="7"/>
  <c r="T134" i="7"/>
  <c r="AC134" i="7"/>
  <c r="AK134" i="7"/>
  <c r="AS134" i="7"/>
  <c r="G134" i="7"/>
  <c r="X134" i="7"/>
  <c r="AN134" i="7"/>
  <c r="Y134" i="7"/>
  <c r="H134" i="7"/>
  <c r="P134" i="7"/>
  <c r="AG134" i="7"/>
  <c r="AO134" i="7"/>
  <c r="U25" i="7"/>
  <c r="D25" i="7"/>
  <c r="H25" i="7"/>
  <c r="L25" i="7"/>
  <c r="P25" i="7"/>
  <c r="T25" i="7"/>
  <c r="Y25" i="7"/>
  <c r="AC25" i="7"/>
  <c r="AG25" i="7"/>
  <c r="AK25" i="7"/>
  <c r="AO25" i="7"/>
  <c r="AS25" i="7"/>
  <c r="E25" i="7"/>
  <c r="I25" i="7"/>
  <c r="M25" i="7"/>
  <c r="Q25" i="7"/>
  <c r="V25" i="7"/>
  <c r="Z25" i="7"/>
  <c r="AD25" i="7"/>
  <c r="AH25" i="7"/>
  <c r="AL25" i="7"/>
  <c r="AP25" i="7"/>
  <c r="AT25" i="7"/>
  <c r="F25" i="7"/>
  <c r="N25" i="7"/>
  <c r="W25" i="7"/>
  <c r="AE25" i="7"/>
  <c r="AM25" i="7"/>
  <c r="AU25" i="7"/>
  <c r="G25" i="7"/>
  <c r="O25" i="7"/>
  <c r="X25" i="7"/>
  <c r="AF25" i="7"/>
  <c r="AN25" i="7"/>
  <c r="AV25" i="7"/>
  <c r="R25" i="7"/>
  <c r="AI25" i="7"/>
  <c r="S25" i="7"/>
  <c r="AJ25" i="7"/>
  <c r="J25" i="7"/>
  <c r="AQ25" i="7"/>
  <c r="K25" i="7"/>
  <c r="AR25" i="7"/>
  <c r="AA25" i="7"/>
  <c r="AB25" i="7"/>
  <c r="U187" i="7"/>
  <c r="F187" i="7"/>
  <c r="J187" i="7"/>
  <c r="N187" i="7"/>
  <c r="R187" i="7"/>
  <c r="W187" i="7"/>
  <c r="AA187" i="7"/>
  <c r="AE187" i="7"/>
  <c r="AI187" i="7"/>
  <c r="AM187" i="7"/>
  <c r="AQ187" i="7"/>
  <c r="AU187" i="7"/>
  <c r="G187" i="7"/>
  <c r="K187" i="7"/>
  <c r="O187" i="7"/>
  <c r="S187" i="7"/>
  <c r="X187" i="7"/>
  <c r="AB187" i="7"/>
  <c r="AF187" i="7"/>
  <c r="AJ187" i="7"/>
  <c r="AN187" i="7"/>
  <c r="AR187" i="7"/>
  <c r="AV187" i="7"/>
  <c r="D187" i="7"/>
  <c r="L187" i="7"/>
  <c r="T187" i="7"/>
  <c r="AC187" i="7"/>
  <c r="AK187" i="7"/>
  <c r="AS187" i="7"/>
  <c r="H187" i="7"/>
  <c r="Y187" i="7"/>
  <c r="AO187" i="7"/>
  <c r="Q187" i="7"/>
  <c r="AH187" i="7"/>
  <c r="E187" i="7"/>
  <c r="M187" i="7"/>
  <c r="V187" i="7"/>
  <c r="AD187" i="7"/>
  <c r="AL187" i="7"/>
  <c r="AT187" i="7"/>
  <c r="P187" i="7"/>
  <c r="AG187" i="7"/>
  <c r="I187" i="7"/>
  <c r="Z187" i="7"/>
  <c r="AP187" i="7"/>
  <c r="U207" i="7"/>
  <c r="F207" i="7"/>
  <c r="J207" i="7"/>
  <c r="N207" i="7"/>
  <c r="R207" i="7"/>
  <c r="W207" i="7"/>
  <c r="AA207" i="7"/>
  <c r="AE207" i="7"/>
  <c r="AI207" i="7"/>
  <c r="AM207" i="7"/>
  <c r="AQ207" i="7"/>
  <c r="AU207" i="7"/>
  <c r="G207" i="7"/>
  <c r="K207" i="7"/>
  <c r="O207" i="7"/>
  <c r="S207" i="7"/>
  <c r="X207" i="7"/>
  <c r="AB207" i="7"/>
  <c r="AF207" i="7"/>
  <c r="AJ207" i="7"/>
  <c r="AN207" i="7"/>
  <c r="AR207" i="7"/>
  <c r="AV207" i="7"/>
  <c r="D207" i="7"/>
  <c r="L207" i="7"/>
  <c r="T207" i="7"/>
  <c r="AC207" i="7"/>
  <c r="AK207" i="7"/>
  <c r="AS207" i="7"/>
  <c r="P207" i="7"/>
  <c r="AG207" i="7"/>
  <c r="I207" i="7"/>
  <c r="Z207" i="7"/>
  <c r="AP207" i="7"/>
  <c r="E207" i="7"/>
  <c r="M207" i="7"/>
  <c r="V207" i="7"/>
  <c r="AD207" i="7"/>
  <c r="AL207" i="7"/>
  <c r="AT207" i="7"/>
  <c r="H207" i="7"/>
  <c r="Y207" i="7"/>
  <c r="AO207" i="7"/>
  <c r="Q207" i="7"/>
  <c r="AH207" i="7"/>
  <c r="B74" i="7"/>
  <c r="C74" i="7" s="1"/>
  <c r="B182" i="7"/>
  <c r="C182" i="7" s="1"/>
  <c r="F50" i="7"/>
  <c r="J50" i="7"/>
  <c r="N50" i="7"/>
  <c r="R50" i="7"/>
  <c r="W50" i="7"/>
  <c r="AA50" i="7"/>
  <c r="AE50" i="7"/>
  <c r="AI50" i="7"/>
  <c r="AM50" i="7"/>
  <c r="AQ50" i="7"/>
  <c r="AU50" i="7"/>
  <c r="G50" i="7"/>
  <c r="K50" i="7"/>
  <c r="O50" i="7"/>
  <c r="S50" i="7"/>
  <c r="X50" i="7"/>
  <c r="AB50" i="7"/>
  <c r="AF50" i="7"/>
  <c r="AJ50" i="7"/>
  <c r="AN50" i="7"/>
  <c r="AR50" i="7"/>
  <c r="AV50" i="7"/>
  <c r="H50" i="7"/>
  <c r="P50" i="7"/>
  <c r="Y50" i="7"/>
  <c r="AG50" i="7"/>
  <c r="AO50" i="7"/>
  <c r="U50" i="7"/>
  <c r="I50" i="7"/>
  <c r="Q50" i="7"/>
  <c r="Z50" i="7"/>
  <c r="AH50" i="7"/>
  <c r="AP50" i="7"/>
  <c r="D50" i="7"/>
  <c r="T50" i="7"/>
  <c r="AK50" i="7"/>
  <c r="E50" i="7"/>
  <c r="V50" i="7"/>
  <c r="AL50" i="7"/>
  <c r="AC50" i="7"/>
  <c r="AD50" i="7"/>
  <c r="L50" i="7"/>
  <c r="M50" i="7"/>
  <c r="AS50" i="7"/>
  <c r="AT50" i="7"/>
  <c r="U24" i="7"/>
  <c r="D24" i="7"/>
  <c r="H24" i="7"/>
  <c r="L24" i="7"/>
  <c r="P24" i="7"/>
  <c r="T24" i="7"/>
  <c r="Y24" i="7"/>
  <c r="AC24" i="7"/>
  <c r="AG24" i="7"/>
  <c r="AK24" i="7"/>
  <c r="AO24" i="7"/>
  <c r="AS24" i="7"/>
  <c r="E24" i="7"/>
  <c r="I24" i="7"/>
  <c r="M24" i="7"/>
  <c r="Q24" i="7"/>
  <c r="V24" i="7"/>
  <c r="Z24" i="7"/>
  <c r="AD24" i="7"/>
  <c r="AH24" i="7"/>
  <c r="AL24" i="7"/>
  <c r="AP24" i="7"/>
  <c r="AT24" i="7"/>
  <c r="J24" i="7"/>
  <c r="R24" i="7"/>
  <c r="AA24" i="7"/>
  <c r="AI24" i="7"/>
  <c r="AQ24" i="7"/>
  <c r="K24" i="7"/>
  <c r="S24" i="7"/>
  <c r="AB24" i="7"/>
  <c r="AJ24" i="7"/>
  <c r="AR24" i="7"/>
  <c r="N24" i="7"/>
  <c r="AE24" i="7"/>
  <c r="AU24" i="7"/>
  <c r="O24" i="7"/>
  <c r="AF24" i="7"/>
  <c r="AV24" i="7"/>
  <c r="W24" i="7"/>
  <c r="X24" i="7"/>
  <c r="F24" i="7"/>
  <c r="G24" i="7"/>
  <c r="AM24" i="7"/>
  <c r="AN24" i="7"/>
  <c r="U88" i="7"/>
  <c r="E88" i="7"/>
  <c r="I88" i="7"/>
  <c r="M88" i="7"/>
  <c r="Q88" i="7"/>
  <c r="V88" i="7"/>
  <c r="Z88" i="7"/>
  <c r="AD88" i="7"/>
  <c r="AH88" i="7"/>
  <c r="AL88" i="7"/>
  <c r="AP88" i="7"/>
  <c r="AT88" i="7"/>
  <c r="F88" i="7"/>
  <c r="J88" i="7"/>
  <c r="N88" i="7"/>
  <c r="R88" i="7"/>
  <c r="W88" i="7"/>
  <c r="AA88" i="7"/>
  <c r="AE88" i="7"/>
  <c r="AI88" i="7"/>
  <c r="AM88" i="7"/>
  <c r="AQ88" i="7"/>
  <c r="AU88" i="7"/>
  <c r="G88" i="7"/>
  <c r="O88" i="7"/>
  <c r="X88" i="7"/>
  <c r="AF88" i="7"/>
  <c r="AN88" i="7"/>
  <c r="AV88" i="7"/>
  <c r="H88" i="7"/>
  <c r="P88" i="7"/>
  <c r="Y88" i="7"/>
  <c r="AG88" i="7"/>
  <c r="AO88" i="7"/>
  <c r="K88" i="7"/>
  <c r="AB88" i="7"/>
  <c r="AR88" i="7"/>
  <c r="L88" i="7"/>
  <c r="AC88" i="7"/>
  <c r="AS88" i="7"/>
  <c r="S88" i="7"/>
  <c r="AJ88" i="7"/>
  <c r="T88" i="7"/>
  <c r="D88" i="7"/>
  <c r="AK88" i="7"/>
  <c r="U164" i="7"/>
  <c r="F164" i="7"/>
  <c r="J164" i="7"/>
  <c r="N164" i="7"/>
  <c r="R164" i="7"/>
  <c r="W164" i="7"/>
  <c r="AA164" i="7"/>
  <c r="AE164" i="7"/>
  <c r="AI164" i="7"/>
  <c r="AM164" i="7"/>
  <c r="AQ164" i="7"/>
  <c r="AU164" i="7"/>
  <c r="D164" i="7"/>
  <c r="P164" i="7"/>
  <c r="Y164" i="7"/>
  <c r="AG164" i="7"/>
  <c r="AO164" i="7"/>
  <c r="G164" i="7"/>
  <c r="K164" i="7"/>
  <c r="O164" i="7"/>
  <c r="S164" i="7"/>
  <c r="X164" i="7"/>
  <c r="AB164" i="7"/>
  <c r="AF164" i="7"/>
  <c r="AJ164" i="7"/>
  <c r="AN164" i="7"/>
  <c r="AR164" i="7"/>
  <c r="AV164" i="7"/>
  <c r="H164" i="7"/>
  <c r="L164" i="7"/>
  <c r="T164" i="7"/>
  <c r="AC164" i="7"/>
  <c r="AK164" i="7"/>
  <c r="AS164" i="7"/>
  <c r="Q164" i="7"/>
  <c r="AH164" i="7"/>
  <c r="Z164" i="7"/>
  <c r="AD164" i="7"/>
  <c r="E164" i="7"/>
  <c r="V164" i="7"/>
  <c r="AL164" i="7"/>
  <c r="I164" i="7"/>
  <c r="AP164" i="7"/>
  <c r="M164" i="7"/>
  <c r="AT164" i="7"/>
  <c r="U28" i="7"/>
  <c r="D28" i="7"/>
  <c r="H28" i="7"/>
  <c r="L28" i="7"/>
  <c r="P28" i="7"/>
  <c r="T28" i="7"/>
  <c r="Y28" i="7"/>
  <c r="AC28" i="7"/>
  <c r="AG28" i="7"/>
  <c r="AK28" i="7"/>
  <c r="AO28" i="7"/>
  <c r="AS28" i="7"/>
  <c r="E28" i="7"/>
  <c r="I28" i="7"/>
  <c r="M28" i="7"/>
  <c r="Q28" i="7"/>
  <c r="V28" i="7"/>
  <c r="Z28" i="7"/>
  <c r="AD28" i="7"/>
  <c r="AH28" i="7"/>
  <c r="AL28" i="7"/>
  <c r="AP28" i="7"/>
  <c r="AT28" i="7"/>
  <c r="J28" i="7"/>
  <c r="R28" i="7"/>
  <c r="AA28" i="7"/>
  <c r="AI28" i="7"/>
  <c r="AQ28" i="7"/>
  <c r="K28" i="7"/>
  <c r="S28" i="7"/>
  <c r="AB28" i="7"/>
  <c r="AJ28" i="7"/>
  <c r="AR28" i="7"/>
  <c r="N28" i="7"/>
  <c r="AE28" i="7"/>
  <c r="AU28" i="7"/>
  <c r="O28" i="7"/>
  <c r="AF28" i="7"/>
  <c r="AV28" i="7"/>
  <c r="F28" i="7"/>
  <c r="AM28" i="7"/>
  <c r="G28" i="7"/>
  <c r="AN28" i="7"/>
  <c r="W28" i="7"/>
  <c r="X28" i="7"/>
  <c r="U152" i="7"/>
  <c r="E152" i="7"/>
  <c r="I152" i="7"/>
  <c r="M152" i="7"/>
  <c r="Q152" i="7"/>
  <c r="V152" i="7"/>
  <c r="Z152" i="7"/>
  <c r="AD152" i="7"/>
  <c r="AH152" i="7"/>
  <c r="AL152" i="7"/>
  <c r="AP152" i="7"/>
  <c r="AT152" i="7"/>
  <c r="F152" i="7"/>
  <c r="J152" i="7"/>
  <c r="N152" i="7"/>
  <c r="R152" i="7"/>
  <c r="W152" i="7"/>
  <c r="AA152" i="7"/>
  <c r="AE152" i="7"/>
  <c r="AI152" i="7"/>
  <c r="AM152" i="7"/>
  <c r="AQ152" i="7"/>
  <c r="AU152" i="7"/>
  <c r="K152" i="7"/>
  <c r="S152" i="7"/>
  <c r="AB152" i="7"/>
  <c r="AJ152" i="7"/>
  <c r="AR152" i="7"/>
  <c r="O152" i="7"/>
  <c r="AF152" i="7"/>
  <c r="AV152" i="7"/>
  <c r="D152" i="7"/>
  <c r="L152" i="7"/>
  <c r="T152" i="7"/>
  <c r="AC152" i="7"/>
  <c r="AK152" i="7"/>
  <c r="AS152" i="7"/>
  <c r="G152" i="7"/>
  <c r="X152" i="7"/>
  <c r="AN152" i="7"/>
  <c r="AG152" i="7"/>
  <c r="P152" i="7"/>
  <c r="H152" i="7"/>
  <c r="AO152" i="7"/>
  <c r="Y152" i="7"/>
  <c r="U106" i="7"/>
  <c r="E106" i="7"/>
  <c r="I106" i="7"/>
  <c r="M106" i="7"/>
  <c r="Q106" i="7"/>
  <c r="V106" i="7"/>
  <c r="Z106" i="7"/>
  <c r="AD106" i="7"/>
  <c r="AH106" i="7"/>
  <c r="AL106" i="7"/>
  <c r="AP106" i="7"/>
  <c r="AT106" i="7"/>
  <c r="F106" i="7"/>
  <c r="J106" i="7"/>
  <c r="N106" i="7"/>
  <c r="R106" i="7"/>
  <c r="W106" i="7"/>
  <c r="AA106" i="7"/>
  <c r="AE106" i="7"/>
  <c r="AI106" i="7"/>
  <c r="AM106" i="7"/>
  <c r="AQ106" i="7"/>
  <c r="AU106" i="7"/>
  <c r="G106" i="7"/>
  <c r="O106" i="7"/>
  <c r="X106" i="7"/>
  <c r="AF106" i="7"/>
  <c r="AN106" i="7"/>
  <c r="AV106" i="7"/>
  <c r="H106" i="7"/>
  <c r="P106" i="7"/>
  <c r="Y106" i="7"/>
  <c r="AG106" i="7"/>
  <c r="AO106" i="7"/>
  <c r="S106" i="7"/>
  <c r="AJ106" i="7"/>
  <c r="AB106" i="7"/>
  <c r="D106" i="7"/>
  <c r="T106" i="7"/>
  <c r="AK106" i="7"/>
  <c r="K106" i="7"/>
  <c r="AR106" i="7"/>
  <c r="L106" i="7"/>
  <c r="AC106" i="7"/>
  <c r="AS106" i="7"/>
  <c r="U84" i="7"/>
  <c r="E84" i="7"/>
  <c r="I84" i="7"/>
  <c r="M84" i="7"/>
  <c r="Q84" i="7"/>
  <c r="V84" i="7"/>
  <c r="Z84" i="7"/>
  <c r="AD84" i="7"/>
  <c r="AH84" i="7"/>
  <c r="AL84" i="7"/>
  <c r="AP84" i="7"/>
  <c r="AT84" i="7"/>
  <c r="F84" i="7"/>
  <c r="J84" i="7"/>
  <c r="N84" i="7"/>
  <c r="R84" i="7"/>
  <c r="W84" i="7"/>
  <c r="AA84" i="7"/>
  <c r="AE84" i="7"/>
  <c r="AI84" i="7"/>
  <c r="AM84" i="7"/>
  <c r="AQ84" i="7"/>
  <c r="AU84" i="7"/>
  <c r="G84" i="7"/>
  <c r="O84" i="7"/>
  <c r="X84" i="7"/>
  <c r="AF84" i="7"/>
  <c r="AN84" i="7"/>
  <c r="AV84" i="7"/>
  <c r="H84" i="7"/>
  <c r="P84" i="7"/>
  <c r="Y84" i="7"/>
  <c r="AG84" i="7"/>
  <c r="AO84" i="7"/>
  <c r="K84" i="7"/>
  <c r="AB84" i="7"/>
  <c r="AR84" i="7"/>
  <c r="L84" i="7"/>
  <c r="AC84" i="7"/>
  <c r="AS84" i="7"/>
  <c r="S84" i="7"/>
  <c r="AJ84" i="7"/>
  <c r="D84" i="7"/>
  <c r="T84" i="7"/>
  <c r="AK84" i="7"/>
  <c r="U148" i="7"/>
  <c r="E148" i="7"/>
  <c r="I148" i="7"/>
  <c r="M148" i="7"/>
  <c r="Q148" i="7"/>
  <c r="V148" i="7"/>
  <c r="Z148" i="7"/>
  <c r="AD148" i="7"/>
  <c r="AH148" i="7"/>
  <c r="AL148" i="7"/>
  <c r="AP148" i="7"/>
  <c r="AT148" i="7"/>
  <c r="F148" i="7"/>
  <c r="J148" i="7"/>
  <c r="N148" i="7"/>
  <c r="R148" i="7"/>
  <c r="W148" i="7"/>
  <c r="AA148" i="7"/>
  <c r="AE148" i="7"/>
  <c r="AI148" i="7"/>
  <c r="AM148" i="7"/>
  <c r="AQ148" i="7"/>
  <c r="AU148" i="7"/>
  <c r="K148" i="7"/>
  <c r="S148" i="7"/>
  <c r="AB148" i="7"/>
  <c r="AJ148" i="7"/>
  <c r="AR148" i="7"/>
  <c r="O148" i="7"/>
  <c r="AF148" i="7"/>
  <c r="AV148" i="7"/>
  <c r="D148" i="7"/>
  <c r="L148" i="7"/>
  <c r="T148" i="7"/>
  <c r="AC148" i="7"/>
  <c r="AK148" i="7"/>
  <c r="AS148" i="7"/>
  <c r="G148" i="7"/>
  <c r="X148" i="7"/>
  <c r="AN148" i="7"/>
  <c r="P148" i="7"/>
  <c r="AO148" i="7"/>
  <c r="Y148" i="7"/>
  <c r="AG148" i="7"/>
  <c r="H148" i="7"/>
  <c r="U90" i="7"/>
  <c r="E90" i="7"/>
  <c r="I90" i="7"/>
  <c r="M90" i="7"/>
  <c r="Q90" i="7"/>
  <c r="V90" i="7"/>
  <c r="Z90" i="7"/>
  <c r="AD90" i="7"/>
  <c r="AH90" i="7"/>
  <c r="AL90" i="7"/>
  <c r="AP90" i="7"/>
  <c r="AT90" i="7"/>
  <c r="F90" i="7"/>
  <c r="J90" i="7"/>
  <c r="N90" i="7"/>
  <c r="R90" i="7"/>
  <c r="W90" i="7"/>
  <c r="AA90" i="7"/>
  <c r="AE90" i="7"/>
  <c r="AI90" i="7"/>
  <c r="AM90" i="7"/>
  <c r="AQ90" i="7"/>
  <c r="AU90" i="7"/>
  <c r="G90" i="7"/>
  <c r="O90" i="7"/>
  <c r="X90" i="7"/>
  <c r="AF90" i="7"/>
  <c r="AN90" i="7"/>
  <c r="AV90" i="7"/>
  <c r="H90" i="7"/>
  <c r="P90" i="7"/>
  <c r="Y90" i="7"/>
  <c r="AG90" i="7"/>
  <c r="AO90" i="7"/>
  <c r="S90" i="7"/>
  <c r="AJ90" i="7"/>
  <c r="AB90" i="7"/>
  <c r="D90" i="7"/>
  <c r="T90" i="7"/>
  <c r="AK90" i="7"/>
  <c r="K90" i="7"/>
  <c r="AR90" i="7"/>
  <c r="AS90" i="7"/>
  <c r="L90" i="7"/>
  <c r="AC90" i="7"/>
  <c r="U108" i="7"/>
  <c r="E108" i="7"/>
  <c r="I108" i="7"/>
  <c r="M108" i="7"/>
  <c r="Q108" i="7"/>
  <c r="V108" i="7"/>
  <c r="Z108" i="7"/>
  <c r="AD108" i="7"/>
  <c r="AH108" i="7"/>
  <c r="AL108" i="7"/>
  <c r="AP108" i="7"/>
  <c r="AT108" i="7"/>
  <c r="F108" i="7"/>
  <c r="J108" i="7"/>
  <c r="N108" i="7"/>
  <c r="R108" i="7"/>
  <c r="W108" i="7"/>
  <c r="AA108" i="7"/>
  <c r="AE108" i="7"/>
  <c r="AI108" i="7"/>
  <c r="AM108" i="7"/>
  <c r="AQ108" i="7"/>
  <c r="AU108" i="7"/>
  <c r="G108" i="7"/>
  <c r="O108" i="7"/>
  <c r="X108" i="7"/>
  <c r="AF108" i="7"/>
  <c r="AN108" i="7"/>
  <c r="AV108" i="7"/>
  <c r="H108" i="7"/>
  <c r="P108" i="7"/>
  <c r="Y108" i="7"/>
  <c r="AG108" i="7"/>
  <c r="AO108" i="7"/>
  <c r="K108" i="7"/>
  <c r="AB108" i="7"/>
  <c r="AR108" i="7"/>
  <c r="AJ108" i="7"/>
  <c r="L108" i="7"/>
  <c r="AC108" i="7"/>
  <c r="AS108" i="7"/>
  <c r="S108" i="7"/>
  <c r="AK108" i="7"/>
  <c r="T108" i="7"/>
  <c r="D108" i="7"/>
  <c r="U48" i="7"/>
  <c r="F48" i="7"/>
  <c r="J48" i="7"/>
  <c r="N48" i="7"/>
  <c r="R48" i="7"/>
  <c r="W48" i="7"/>
  <c r="AA48" i="7"/>
  <c r="AE48" i="7"/>
  <c r="AI48" i="7"/>
  <c r="AM48" i="7"/>
  <c r="AQ48" i="7"/>
  <c r="AU48" i="7"/>
  <c r="G48" i="7"/>
  <c r="K48" i="7"/>
  <c r="O48" i="7"/>
  <c r="S48" i="7"/>
  <c r="X48" i="7"/>
  <c r="AB48" i="7"/>
  <c r="AF48" i="7"/>
  <c r="AJ48" i="7"/>
  <c r="AN48" i="7"/>
  <c r="AR48" i="7"/>
  <c r="AV48" i="7"/>
  <c r="H48" i="7"/>
  <c r="P48" i="7"/>
  <c r="Y48" i="7"/>
  <c r="AG48" i="7"/>
  <c r="AO48" i="7"/>
  <c r="I48" i="7"/>
  <c r="Q48" i="7"/>
  <c r="Z48" i="7"/>
  <c r="AH48" i="7"/>
  <c r="AP48" i="7"/>
  <c r="L48" i="7"/>
  <c r="AC48" i="7"/>
  <c r="AS48" i="7"/>
  <c r="M48" i="7"/>
  <c r="AD48" i="7"/>
  <c r="AT48" i="7"/>
  <c r="T48" i="7"/>
  <c r="V48" i="7"/>
  <c r="AK48" i="7"/>
  <c r="AL48" i="7"/>
  <c r="D48" i="7"/>
  <c r="E48" i="7"/>
  <c r="U20" i="7"/>
  <c r="G20" i="7"/>
  <c r="K20" i="7"/>
  <c r="O20" i="7"/>
  <c r="S20" i="7"/>
  <c r="X20" i="7"/>
  <c r="AB20" i="7"/>
  <c r="AF20" i="7"/>
  <c r="AJ20" i="7"/>
  <c r="AN20" i="7"/>
  <c r="D20" i="7"/>
  <c r="H20" i="7"/>
  <c r="L20" i="7"/>
  <c r="P20" i="7"/>
  <c r="T20" i="7"/>
  <c r="Y20" i="7"/>
  <c r="AC20" i="7"/>
  <c r="AG20" i="7"/>
  <c r="AK20" i="7"/>
  <c r="AO20" i="7"/>
  <c r="AS20" i="7"/>
  <c r="I20" i="7"/>
  <c r="Q20" i="7"/>
  <c r="Z20" i="7"/>
  <c r="AH20" i="7"/>
  <c r="AP20" i="7"/>
  <c r="AU20" i="7"/>
  <c r="J20" i="7"/>
  <c r="R20" i="7"/>
  <c r="AA20" i="7"/>
  <c r="AI20" i="7"/>
  <c r="AQ20" i="7"/>
  <c r="AV20" i="7"/>
  <c r="M20" i="7"/>
  <c r="AD20" i="7"/>
  <c r="AR20" i="7"/>
  <c r="N20" i="7"/>
  <c r="AE20" i="7"/>
  <c r="AT20" i="7"/>
  <c r="E20" i="7"/>
  <c r="AL20" i="7"/>
  <c r="F20" i="7"/>
  <c r="AM20" i="7"/>
  <c r="V20" i="7"/>
  <c r="W20" i="7"/>
  <c r="U32" i="7"/>
  <c r="D32" i="7"/>
  <c r="H32" i="7"/>
  <c r="L32" i="7"/>
  <c r="P32" i="7"/>
  <c r="E32" i="7"/>
  <c r="I32" i="7"/>
  <c r="M32" i="7"/>
  <c r="Q32" i="7"/>
  <c r="V32" i="7"/>
  <c r="Z32" i="7"/>
  <c r="AD32" i="7"/>
  <c r="AH32" i="7"/>
  <c r="AL32" i="7"/>
  <c r="AP32" i="7"/>
  <c r="AT32" i="7"/>
  <c r="J32" i="7"/>
  <c r="R32" i="7"/>
  <c r="X32" i="7"/>
  <c r="AC32" i="7"/>
  <c r="AI32" i="7"/>
  <c r="AN32" i="7"/>
  <c r="AS32" i="7"/>
  <c r="K32" i="7"/>
  <c r="S32" i="7"/>
  <c r="Y32" i="7"/>
  <c r="AE32" i="7"/>
  <c r="AJ32" i="7"/>
  <c r="AO32" i="7"/>
  <c r="AU32" i="7"/>
  <c r="N32" i="7"/>
  <c r="AA32" i="7"/>
  <c r="AK32" i="7"/>
  <c r="AV32" i="7"/>
  <c r="O32" i="7"/>
  <c r="AB32" i="7"/>
  <c r="AM32" i="7"/>
  <c r="T32" i="7"/>
  <c r="AQ32" i="7"/>
  <c r="W32" i="7"/>
  <c r="AR32" i="7"/>
  <c r="AF32" i="7"/>
  <c r="AG32" i="7"/>
  <c r="F32" i="7"/>
  <c r="G32" i="7"/>
  <c r="A30" i="6"/>
  <c r="I28" i="6"/>
  <c r="Y28" i="6"/>
  <c r="AK28" i="6"/>
  <c r="BA28" i="6"/>
  <c r="S28" i="6"/>
  <c r="AA28" i="6"/>
  <c r="AQ28" i="6"/>
  <c r="AY28" i="6"/>
  <c r="F28" i="6"/>
  <c r="J28" i="6"/>
  <c r="N28" i="6"/>
  <c r="R28" i="6"/>
  <c r="V28" i="6"/>
  <c r="Z28" i="6"/>
  <c r="AD28" i="6"/>
  <c r="AH28" i="6"/>
  <c r="AL28" i="6"/>
  <c r="AP28" i="6"/>
  <c r="AT28" i="6"/>
  <c r="AX28" i="6"/>
  <c r="BB28" i="6"/>
  <c r="K28" i="6"/>
  <c r="AE28" i="6"/>
  <c r="AU28" i="6"/>
  <c r="D28" i="6"/>
  <c r="H28" i="6"/>
  <c r="L28" i="6"/>
  <c r="P28" i="6"/>
  <c r="T28" i="6"/>
  <c r="X28" i="6"/>
  <c r="AB28" i="6"/>
  <c r="AF28" i="6"/>
  <c r="AJ28" i="6"/>
  <c r="AN28" i="6"/>
  <c r="AR28" i="6"/>
  <c r="AV28" i="6"/>
  <c r="AZ28" i="6"/>
  <c r="BD28" i="6"/>
  <c r="E28" i="6"/>
  <c r="M28" i="6"/>
  <c r="Q28" i="6"/>
  <c r="U28" i="6"/>
  <c r="AC28" i="6"/>
  <c r="AG28" i="6"/>
  <c r="AO28" i="6"/>
  <c r="AS28" i="6"/>
  <c r="AW28" i="6"/>
  <c r="BE28" i="6"/>
  <c r="G28" i="6"/>
  <c r="O28" i="6"/>
  <c r="W28" i="6"/>
  <c r="AI28" i="6"/>
  <c r="AM28" i="6"/>
  <c r="BC28" i="6"/>
  <c r="E15" i="6"/>
  <c r="I15" i="6"/>
  <c r="M15" i="6"/>
  <c r="Q15" i="6"/>
  <c r="U15" i="6"/>
  <c r="Y15" i="6"/>
  <c r="AC15" i="6"/>
  <c r="AG15" i="6"/>
  <c r="AK15" i="6"/>
  <c r="AO15" i="6"/>
  <c r="AS15" i="6"/>
  <c r="AW15" i="6"/>
  <c r="BA15" i="6"/>
  <c r="BE15" i="6"/>
  <c r="H15" i="6"/>
  <c r="N15" i="6"/>
  <c r="S15" i="6"/>
  <c r="X15" i="6"/>
  <c r="AD15" i="6"/>
  <c r="AI15" i="6"/>
  <c r="AN15" i="6"/>
  <c r="AT15" i="6"/>
  <c r="AY15" i="6"/>
  <c r="BD15" i="6"/>
  <c r="D15" i="6"/>
  <c r="J15" i="6"/>
  <c r="O15" i="6"/>
  <c r="T15" i="6"/>
  <c r="Z15" i="6"/>
  <c r="AE15" i="6"/>
  <c r="AJ15" i="6"/>
  <c r="AP15" i="6"/>
  <c r="AU15" i="6"/>
  <c r="AZ15" i="6"/>
  <c r="F15" i="6"/>
  <c r="K15" i="6"/>
  <c r="P15" i="6"/>
  <c r="V15" i="6"/>
  <c r="AA15" i="6"/>
  <c r="AF15" i="6"/>
  <c r="AL15" i="6"/>
  <c r="AQ15" i="6"/>
  <c r="AV15" i="6"/>
  <c r="BB15" i="6"/>
  <c r="L15" i="6"/>
  <c r="AH15" i="6"/>
  <c r="BC15" i="6"/>
  <c r="AR15" i="6"/>
  <c r="R15" i="6"/>
  <c r="AM15" i="6"/>
  <c r="G15" i="6"/>
  <c r="AB15" i="6"/>
  <c r="AX15" i="6"/>
  <c r="W15" i="6"/>
  <c r="D36" i="6"/>
  <c r="H36" i="6"/>
  <c r="L36" i="6"/>
  <c r="P36" i="6"/>
  <c r="T36" i="6"/>
  <c r="X36" i="6"/>
  <c r="AB36" i="6"/>
  <c r="AF36" i="6"/>
  <c r="AJ36" i="6"/>
  <c r="AN36" i="6"/>
  <c r="AR36" i="6"/>
  <c r="AV36" i="6"/>
  <c r="AZ36" i="6"/>
  <c r="BD36" i="6"/>
  <c r="E36" i="6"/>
  <c r="I36" i="6"/>
  <c r="M36" i="6"/>
  <c r="Q36" i="6"/>
  <c r="U36" i="6"/>
  <c r="Y36" i="6"/>
  <c r="AC36" i="6"/>
  <c r="AG36" i="6"/>
  <c r="AK36" i="6"/>
  <c r="AO36" i="6"/>
  <c r="AS36" i="6"/>
  <c r="AW36" i="6"/>
  <c r="BA36" i="6"/>
  <c r="BE36" i="6"/>
  <c r="F36" i="6"/>
  <c r="J36" i="6"/>
  <c r="N36" i="6"/>
  <c r="R36" i="6"/>
  <c r="V36" i="6"/>
  <c r="Z36" i="6"/>
  <c r="AD36" i="6"/>
  <c r="AH36" i="6"/>
  <c r="AL36" i="6"/>
  <c r="AP36" i="6"/>
  <c r="AT36" i="6"/>
  <c r="AX36" i="6"/>
  <c r="BB36" i="6"/>
  <c r="K36" i="6"/>
  <c r="AA36" i="6"/>
  <c r="AQ36" i="6"/>
  <c r="O36" i="6"/>
  <c r="AE36" i="6"/>
  <c r="AU36" i="6"/>
  <c r="S36" i="6"/>
  <c r="AI36" i="6"/>
  <c r="AY36" i="6"/>
  <c r="AM36" i="6"/>
  <c r="BC36" i="6"/>
  <c r="W36" i="6"/>
  <c r="G36" i="6"/>
  <c r="D34" i="6"/>
  <c r="H34" i="6"/>
  <c r="L34" i="6"/>
  <c r="P34" i="6"/>
  <c r="T34" i="6"/>
  <c r="X34" i="6"/>
  <c r="AB34" i="6"/>
  <c r="AF34" i="6"/>
  <c r="AJ34" i="6"/>
  <c r="AN34" i="6"/>
  <c r="AR34" i="6"/>
  <c r="AV34" i="6"/>
  <c r="AZ34" i="6"/>
  <c r="BD34" i="6"/>
  <c r="E34" i="6"/>
  <c r="I34" i="6"/>
  <c r="M34" i="6"/>
  <c r="Q34" i="6"/>
  <c r="U34" i="6"/>
  <c r="Y34" i="6"/>
  <c r="AC34" i="6"/>
  <c r="AG34" i="6"/>
  <c r="AK34" i="6"/>
  <c r="AO34" i="6"/>
  <c r="AS34" i="6"/>
  <c r="AW34" i="6"/>
  <c r="BA34" i="6"/>
  <c r="BE34" i="6"/>
  <c r="F34" i="6"/>
  <c r="J34" i="6"/>
  <c r="N34" i="6"/>
  <c r="R34" i="6"/>
  <c r="V34" i="6"/>
  <c r="Z34" i="6"/>
  <c r="AD34" i="6"/>
  <c r="AH34" i="6"/>
  <c r="AL34" i="6"/>
  <c r="AP34" i="6"/>
  <c r="AT34" i="6"/>
  <c r="AX34" i="6"/>
  <c r="BB34" i="6"/>
  <c r="G34" i="6"/>
  <c r="W34" i="6"/>
  <c r="AM34" i="6"/>
  <c r="BC34" i="6"/>
  <c r="K34" i="6"/>
  <c r="AA34" i="6"/>
  <c r="AQ34" i="6"/>
  <c r="O34" i="6"/>
  <c r="AE34" i="6"/>
  <c r="AU34" i="6"/>
  <c r="S34" i="6"/>
  <c r="AI34" i="6"/>
  <c r="AY34" i="6"/>
  <c r="G18" i="6"/>
  <c r="K18" i="6"/>
  <c r="O18" i="6"/>
  <c r="S18" i="6"/>
  <c r="W18" i="6"/>
  <c r="AA18" i="6"/>
  <c r="AE18" i="6"/>
  <c r="AI18" i="6"/>
  <c r="AM18" i="6"/>
  <c r="AQ18" i="6"/>
  <c r="AU18" i="6"/>
  <c r="AY18" i="6"/>
  <c r="BC18" i="6"/>
  <c r="F18" i="6"/>
  <c r="L18" i="6"/>
  <c r="Q18" i="6"/>
  <c r="V18" i="6"/>
  <c r="AB18" i="6"/>
  <c r="AG18" i="6"/>
  <c r="AL18" i="6"/>
  <c r="AR18" i="6"/>
  <c r="AW18" i="6"/>
  <c r="BB18" i="6"/>
  <c r="H18" i="6"/>
  <c r="M18" i="6"/>
  <c r="R18" i="6"/>
  <c r="X18" i="6"/>
  <c r="AC18" i="6"/>
  <c r="AH18" i="6"/>
  <c r="AN18" i="6"/>
  <c r="AS18" i="6"/>
  <c r="AX18" i="6"/>
  <c r="BD18" i="6"/>
  <c r="D18" i="6"/>
  <c r="I18" i="6"/>
  <c r="N18" i="6"/>
  <c r="T18" i="6"/>
  <c r="Y18" i="6"/>
  <c r="AD18" i="6"/>
  <c r="AJ18" i="6"/>
  <c r="AO18" i="6"/>
  <c r="AT18" i="6"/>
  <c r="AZ18" i="6"/>
  <c r="BE18" i="6"/>
  <c r="U18" i="6"/>
  <c r="AP18" i="6"/>
  <c r="AF18" i="6"/>
  <c r="E18" i="6"/>
  <c r="Z18" i="6"/>
  <c r="AV18" i="6"/>
  <c r="P18" i="6"/>
  <c r="AK18" i="6"/>
  <c r="J18" i="6"/>
  <c r="BA18" i="6"/>
  <c r="F24" i="6"/>
  <c r="J24" i="6"/>
  <c r="N24" i="6"/>
  <c r="R24" i="6"/>
  <c r="V24" i="6"/>
  <c r="Z24" i="6"/>
  <c r="AD24" i="6"/>
  <c r="AH24" i="6"/>
  <c r="AL24" i="6"/>
  <c r="AP24" i="6"/>
  <c r="AT24" i="6"/>
  <c r="AX24" i="6"/>
  <c r="BB24" i="6"/>
  <c r="G24" i="6"/>
  <c r="K24" i="6"/>
  <c r="O24" i="6"/>
  <c r="S24" i="6"/>
  <c r="W24" i="6"/>
  <c r="AA24" i="6"/>
  <c r="AE24" i="6"/>
  <c r="AI24" i="6"/>
  <c r="AM24" i="6"/>
  <c r="AQ24" i="6"/>
  <c r="AU24" i="6"/>
  <c r="AY24" i="6"/>
  <c r="BC24" i="6"/>
  <c r="D24" i="6"/>
  <c r="H24" i="6"/>
  <c r="L24" i="6"/>
  <c r="P24" i="6"/>
  <c r="T24" i="6"/>
  <c r="X24" i="6"/>
  <c r="AB24" i="6"/>
  <c r="AF24" i="6"/>
  <c r="AJ24" i="6"/>
  <c r="AN24" i="6"/>
  <c r="AR24" i="6"/>
  <c r="AV24" i="6"/>
  <c r="AZ24" i="6"/>
  <c r="BD24" i="6"/>
  <c r="E24" i="6"/>
  <c r="U24" i="6"/>
  <c r="AK24" i="6"/>
  <c r="BA24" i="6"/>
  <c r="M24" i="6"/>
  <c r="I24" i="6"/>
  <c r="Y24" i="6"/>
  <c r="AO24" i="6"/>
  <c r="BE24" i="6"/>
  <c r="AC24" i="6"/>
  <c r="Q24" i="6"/>
  <c r="AG24" i="6"/>
  <c r="AW24" i="6"/>
  <c r="AS24" i="6"/>
  <c r="K29" i="6"/>
  <c r="W29" i="6"/>
  <c r="AM29" i="6"/>
  <c r="AY29" i="6"/>
  <c r="M29" i="6"/>
  <c r="AC29" i="6"/>
  <c r="AS29" i="6"/>
  <c r="BE29" i="6"/>
  <c r="D29" i="6"/>
  <c r="H29" i="6"/>
  <c r="L29" i="6"/>
  <c r="P29" i="6"/>
  <c r="T29" i="6"/>
  <c r="X29" i="6"/>
  <c r="AB29" i="6"/>
  <c r="AF29" i="6"/>
  <c r="AJ29" i="6"/>
  <c r="AN29" i="6"/>
  <c r="AR29" i="6"/>
  <c r="AV29" i="6"/>
  <c r="AZ29" i="6"/>
  <c r="BD29" i="6"/>
  <c r="E29" i="6"/>
  <c r="U29" i="6"/>
  <c r="AK29" i="6"/>
  <c r="BA29" i="6"/>
  <c r="F29" i="6"/>
  <c r="J29" i="6"/>
  <c r="N29" i="6"/>
  <c r="R29" i="6"/>
  <c r="V29" i="6"/>
  <c r="Z29" i="6"/>
  <c r="AD29" i="6"/>
  <c r="AH29" i="6"/>
  <c r="AL29" i="6"/>
  <c r="AP29" i="6"/>
  <c r="AT29" i="6"/>
  <c r="AX29" i="6"/>
  <c r="BB29" i="6"/>
  <c r="G29" i="6"/>
  <c r="O29" i="6"/>
  <c r="S29" i="6"/>
  <c r="AA29" i="6"/>
  <c r="AE29" i="6"/>
  <c r="AI29" i="6"/>
  <c r="AQ29" i="6"/>
  <c r="AU29" i="6"/>
  <c r="BC29" i="6"/>
  <c r="I29" i="6"/>
  <c r="Q29" i="6"/>
  <c r="Y29" i="6"/>
  <c r="AG29" i="6"/>
  <c r="AO29" i="6"/>
  <c r="AW29" i="6"/>
  <c r="D40" i="6"/>
  <c r="H40" i="6"/>
  <c r="L40" i="6"/>
  <c r="P40" i="6"/>
  <c r="F40" i="6"/>
  <c r="J40" i="6"/>
  <c r="N40" i="6"/>
  <c r="R40" i="6"/>
  <c r="G40" i="6"/>
  <c r="O40" i="6"/>
  <c r="U40" i="6"/>
  <c r="Y40" i="6"/>
  <c r="AC40" i="6"/>
  <c r="AG40" i="6"/>
  <c r="AK40" i="6"/>
  <c r="AO40" i="6"/>
  <c r="AS40" i="6"/>
  <c r="AW40" i="6"/>
  <c r="BA40" i="6"/>
  <c r="BE40" i="6"/>
  <c r="I40" i="6"/>
  <c r="Q40" i="6"/>
  <c r="V40" i="6"/>
  <c r="Z40" i="6"/>
  <c r="AD40" i="6"/>
  <c r="AH40" i="6"/>
  <c r="AL40" i="6"/>
  <c r="AP40" i="6"/>
  <c r="AT40" i="6"/>
  <c r="AX40" i="6"/>
  <c r="BB40" i="6"/>
  <c r="K40" i="6"/>
  <c r="S40" i="6"/>
  <c r="W40" i="6"/>
  <c r="AA40" i="6"/>
  <c r="AE40" i="6"/>
  <c r="AI40" i="6"/>
  <c r="AM40" i="6"/>
  <c r="AQ40" i="6"/>
  <c r="AU40" i="6"/>
  <c r="AY40" i="6"/>
  <c r="BC40" i="6"/>
  <c r="M40" i="6"/>
  <c r="AF40" i="6"/>
  <c r="AV40" i="6"/>
  <c r="T40" i="6"/>
  <c r="AJ40" i="6"/>
  <c r="AZ40" i="6"/>
  <c r="E40" i="6"/>
  <c r="AB40" i="6"/>
  <c r="AR40" i="6"/>
  <c r="BD40" i="6"/>
  <c r="X40" i="6"/>
  <c r="AN40" i="6"/>
  <c r="F51" i="6"/>
  <c r="J51" i="6"/>
  <c r="N51" i="6"/>
  <c r="R51" i="6"/>
  <c r="V51" i="6"/>
  <c r="Z51" i="6"/>
  <c r="AD51" i="6"/>
  <c r="AH51" i="6"/>
  <c r="AL51" i="6"/>
  <c r="AP51" i="6"/>
  <c r="AT51" i="6"/>
  <c r="H51" i="6"/>
  <c r="M51" i="6"/>
  <c r="S51" i="6"/>
  <c r="X51" i="6"/>
  <c r="AC51" i="6"/>
  <c r="AI51" i="6"/>
  <c r="AN51" i="6"/>
  <c r="AS51" i="6"/>
  <c r="AX51" i="6"/>
  <c r="BB51" i="6"/>
  <c r="D51" i="6"/>
  <c r="I51" i="6"/>
  <c r="O51" i="6"/>
  <c r="T51" i="6"/>
  <c r="Y51" i="6"/>
  <c r="AE51" i="6"/>
  <c r="AJ51" i="6"/>
  <c r="AO51" i="6"/>
  <c r="AU51" i="6"/>
  <c r="AY51" i="6"/>
  <c r="BC51" i="6"/>
  <c r="G51" i="6"/>
  <c r="L51" i="6"/>
  <c r="Q51" i="6"/>
  <c r="W51" i="6"/>
  <c r="AB51" i="6"/>
  <c r="AG51" i="6"/>
  <c r="AM51" i="6"/>
  <c r="AR51" i="6"/>
  <c r="AW51" i="6"/>
  <c r="BA51" i="6"/>
  <c r="BE51" i="6"/>
  <c r="P51" i="6"/>
  <c r="AK51" i="6"/>
  <c r="BD51" i="6"/>
  <c r="U51" i="6"/>
  <c r="AQ51" i="6"/>
  <c r="E51" i="6"/>
  <c r="AA51" i="6"/>
  <c r="AV51" i="6"/>
  <c r="K51" i="6"/>
  <c r="AF51" i="6"/>
  <c r="AZ51" i="6"/>
  <c r="K31" i="6"/>
  <c r="W31" i="6"/>
  <c r="AM31" i="6"/>
  <c r="AY31" i="6"/>
  <c r="T31" i="6"/>
  <c r="AJ31" i="6"/>
  <c r="AV31" i="6"/>
  <c r="E31" i="6"/>
  <c r="U31" i="6"/>
  <c r="AK31" i="6"/>
  <c r="AW31" i="6"/>
  <c r="D31" i="6"/>
  <c r="P31" i="6"/>
  <c r="AF31" i="6"/>
  <c r="BD31" i="6"/>
  <c r="I31" i="6"/>
  <c r="Y31" i="6"/>
  <c r="AO31" i="6"/>
  <c r="F31" i="6"/>
  <c r="J31" i="6"/>
  <c r="N31" i="6"/>
  <c r="R31" i="6"/>
  <c r="V31" i="6"/>
  <c r="Z31" i="6"/>
  <c r="AD31" i="6"/>
  <c r="AH31" i="6"/>
  <c r="AL31" i="6"/>
  <c r="AP31" i="6"/>
  <c r="AT31" i="6"/>
  <c r="AX31" i="6"/>
  <c r="BB31" i="6"/>
  <c r="G31" i="6"/>
  <c r="O31" i="6"/>
  <c r="S31" i="6"/>
  <c r="AA31" i="6"/>
  <c r="AE31" i="6"/>
  <c r="AI31" i="6"/>
  <c r="AQ31" i="6"/>
  <c r="AU31" i="6"/>
  <c r="BC31" i="6"/>
  <c r="H31" i="6"/>
  <c r="L31" i="6"/>
  <c r="X31" i="6"/>
  <c r="AB31" i="6"/>
  <c r="AN31" i="6"/>
  <c r="AR31" i="6"/>
  <c r="AZ31" i="6"/>
  <c r="M31" i="6"/>
  <c r="Q31" i="6"/>
  <c r="AC31" i="6"/>
  <c r="AG31" i="6"/>
  <c r="AS31" i="6"/>
  <c r="BA31" i="6"/>
  <c r="BE31" i="6"/>
  <c r="D23" i="6"/>
  <c r="H23" i="6"/>
  <c r="L23" i="6"/>
  <c r="P23" i="6"/>
  <c r="T23" i="6"/>
  <c r="X23" i="6"/>
  <c r="AB23" i="6"/>
  <c r="AF23" i="6"/>
  <c r="AJ23" i="6"/>
  <c r="AN23" i="6"/>
  <c r="AR23" i="6"/>
  <c r="AV23" i="6"/>
  <c r="AZ23" i="6"/>
  <c r="BD23" i="6"/>
  <c r="E23" i="6"/>
  <c r="I23" i="6"/>
  <c r="M23" i="6"/>
  <c r="Q23" i="6"/>
  <c r="U23" i="6"/>
  <c r="Y23" i="6"/>
  <c r="AC23" i="6"/>
  <c r="AG23" i="6"/>
  <c r="AK23" i="6"/>
  <c r="AO23" i="6"/>
  <c r="AS23" i="6"/>
  <c r="AW23" i="6"/>
  <c r="BA23" i="6"/>
  <c r="BE23" i="6"/>
  <c r="F23" i="6"/>
  <c r="J23" i="6"/>
  <c r="N23" i="6"/>
  <c r="R23" i="6"/>
  <c r="V23" i="6"/>
  <c r="Z23" i="6"/>
  <c r="AD23" i="6"/>
  <c r="AH23" i="6"/>
  <c r="AL23" i="6"/>
  <c r="AP23" i="6"/>
  <c r="AT23" i="6"/>
  <c r="AX23" i="6"/>
  <c r="BB23" i="6"/>
  <c r="K23" i="6"/>
  <c r="AA23" i="6"/>
  <c r="AQ23" i="6"/>
  <c r="AI23" i="6"/>
  <c r="O23" i="6"/>
  <c r="AE23" i="6"/>
  <c r="AU23" i="6"/>
  <c r="G23" i="6"/>
  <c r="W23" i="6"/>
  <c r="AM23" i="6"/>
  <c r="BC23" i="6"/>
  <c r="S23" i="6"/>
  <c r="AY23" i="6"/>
  <c r="D47" i="6"/>
  <c r="H47" i="6"/>
  <c r="L47" i="6"/>
  <c r="P47" i="6"/>
  <c r="T47" i="6"/>
  <c r="X47" i="6"/>
  <c r="AB47" i="6"/>
  <c r="AF47" i="6"/>
  <c r="AJ47" i="6"/>
  <c r="AN47" i="6"/>
  <c r="AR47" i="6"/>
  <c r="AV47" i="6"/>
  <c r="AZ47" i="6"/>
  <c r="BD47" i="6"/>
  <c r="F47" i="6"/>
  <c r="K47" i="6"/>
  <c r="Q47" i="6"/>
  <c r="V47" i="6"/>
  <c r="AA47" i="6"/>
  <c r="AG47" i="6"/>
  <c r="AL47" i="6"/>
  <c r="AQ47" i="6"/>
  <c r="AW47" i="6"/>
  <c r="BB47" i="6"/>
  <c r="G47" i="6"/>
  <c r="M47" i="6"/>
  <c r="R47" i="6"/>
  <c r="W47" i="6"/>
  <c r="AC47" i="6"/>
  <c r="AH47" i="6"/>
  <c r="AM47" i="6"/>
  <c r="AS47" i="6"/>
  <c r="AX47" i="6"/>
  <c r="BC47" i="6"/>
  <c r="I47" i="6"/>
  <c r="N47" i="6"/>
  <c r="S47" i="6"/>
  <c r="Y47" i="6"/>
  <c r="AD47" i="6"/>
  <c r="AI47" i="6"/>
  <c r="AO47" i="6"/>
  <c r="AT47" i="6"/>
  <c r="AY47" i="6"/>
  <c r="BE47" i="6"/>
  <c r="J47" i="6"/>
  <c r="AE47" i="6"/>
  <c r="BA47" i="6"/>
  <c r="O47" i="6"/>
  <c r="AK47" i="6"/>
  <c r="E47" i="6"/>
  <c r="Z47" i="6"/>
  <c r="AU47" i="6"/>
  <c r="U47" i="6"/>
  <c r="AP47" i="6"/>
  <c r="G14" i="6"/>
  <c r="K14" i="6"/>
  <c r="O14" i="6"/>
  <c r="S14" i="6"/>
  <c r="W14" i="6"/>
  <c r="AA14" i="6"/>
  <c r="AE14" i="6"/>
  <c r="AI14" i="6"/>
  <c r="AM14" i="6"/>
  <c r="AQ14" i="6"/>
  <c r="AU14" i="6"/>
  <c r="AY14" i="6"/>
  <c r="BC14" i="6"/>
  <c r="D14" i="6"/>
  <c r="I14" i="6"/>
  <c r="N14" i="6"/>
  <c r="T14" i="6"/>
  <c r="Y14" i="6"/>
  <c r="AD14" i="6"/>
  <c r="AJ14" i="6"/>
  <c r="AO14" i="6"/>
  <c r="AT14" i="6"/>
  <c r="AZ14" i="6"/>
  <c r="BE14" i="6"/>
  <c r="E14" i="6"/>
  <c r="J14" i="6"/>
  <c r="P14" i="6"/>
  <c r="U14" i="6"/>
  <c r="Z14" i="6"/>
  <c r="AF14" i="6"/>
  <c r="AK14" i="6"/>
  <c r="AP14" i="6"/>
  <c r="AV14" i="6"/>
  <c r="BA14" i="6"/>
  <c r="F14" i="6"/>
  <c r="L14" i="6"/>
  <c r="Q14" i="6"/>
  <c r="V14" i="6"/>
  <c r="AB14" i="6"/>
  <c r="AG14" i="6"/>
  <c r="AL14" i="6"/>
  <c r="AR14" i="6"/>
  <c r="AW14" i="6"/>
  <c r="BB14" i="6"/>
  <c r="X14" i="6"/>
  <c r="AS14" i="6"/>
  <c r="H14" i="6"/>
  <c r="AC14" i="6"/>
  <c r="AX14" i="6"/>
  <c r="R14" i="6"/>
  <c r="AN14" i="6"/>
  <c r="M14" i="6"/>
  <c r="AH14" i="6"/>
  <c r="BD14" i="6"/>
  <c r="D45" i="6"/>
  <c r="H45" i="6"/>
  <c r="L45" i="6"/>
  <c r="P45" i="6"/>
  <c r="T45" i="6"/>
  <c r="X45" i="6"/>
  <c r="AB45" i="6"/>
  <c r="AF45" i="6"/>
  <c r="AJ45" i="6"/>
  <c r="AN45" i="6"/>
  <c r="AR45" i="6"/>
  <c r="AV45" i="6"/>
  <c r="AZ45" i="6"/>
  <c r="BD45" i="6"/>
  <c r="G45" i="6"/>
  <c r="M45" i="6"/>
  <c r="R45" i="6"/>
  <c r="W45" i="6"/>
  <c r="AC45" i="6"/>
  <c r="AH45" i="6"/>
  <c r="AM45" i="6"/>
  <c r="AS45" i="6"/>
  <c r="AX45" i="6"/>
  <c r="BC45" i="6"/>
  <c r="I45" i="6"/>
  <c r="N45" i="6"/>
  <c r="S45" i="6"/>
  <c r="Y45" i="6"/>
  <c r="AD45" i="6"/>
  <c r="AI45" i="6"/>
  <c r="AO45" i="6"/>
  <c r="AT45" i="6"/>
  <c r="AY45" i="6"/>
  <c r="BE45" i="6"/>
  <c r="E45" i="6"/>
  <c r="J45" i="6"/>
  <c r="O45" i="6"/>
  <c r="U45" i="6"/>
  <c r="Z45" i="6"/>
  <c r="AE45" i="6"/>
  <c r="AK45" i="6"/>
  <c r="AP45" i="6"/>
  <c r="AU45" i="6"/>
  <c r="BA45" i="6"/>
  <c r="K45" i="6"/>
  <c r="AG45" i="6"/>
  <c r="BB45" i="6"/>
  <c r="Q45" i="6"/>
  <c r="AL45" i="6"/>
  <c r="F45" i="6"/>
  <c r="AA45" i="6"/>
  <c r="AW45" i="6"/>
  <c r="V45" i="6"/>
  <c r="AQ45" i="6"/>
  <c r="K33" i="6"/>
  <c r="W33" i="6"/>
  <c r="AM33" i="6"/>
  <c r="AY33" i="6"/>
  <c r="D33" i="6"/>
  <c r="T33" i="6"/>
  <c r="AJ33" i="6"/>
  <c r="AZ33" i="6"/>
  <c r="Q33" i="6"/>
  <c r="AG33" i="6"/>
  <c r="AW33" i="6"/>
  <c r="L33" i="6"/>
  <c r="AB33" i="6"/>
  <c r="AR33" i="6"/>
  <c r="I33" i="6"/>
  <c r="U33" i="6"/>
  <c r="AK33" i="6"/>
  <c r="AS33" i="6"/>
  <c r="F33" i="6"/>
  <c r="J33" i="6"/>
  <c r="N33" i="6"/>
  <c r="R33" i="6"/>
  <c r="V33" i="6"/>
  <c r="Z33" i="6"/>
  <c r="AD33" i="6"/>
  <c r="AH33" i="6"/>
  <c r="AL33" i="6"/>
  <c r="AP33" i="6"/>
  <c r="AT33" i="6"/>
  <c r="AX33" i="6"/>
  <c r="BB33" i="6"/>
  <c r="G33" i="6"/>
  <c r="O33" i="6"/>
  <c r="S33" i="6"/>
  <c r="AA33" i="6"/>
  <c r="AE33" i="6"/>
  <c r="AI33" i="6"/>
  <c r="AQ33" i="6"/>
  <c r="AU33" i="6"/>
  <c r="BC33" i="6"/>
  <c r="H33" i="6"/>
  <c r="P33" i="6"/>
  <c r="X33" i="6"/>
  <c r="AF33" i="6"/>
  <c r="AN33" i="6"/>
  <c r="AV33" i="6"/>
  <c r="BD33" i="6"/>
  <c r="E33" i="6"/>
  <c r="M33" i="6"/>
  <c r="Y33" i="6"/>
  <c r="AC33" i="6"/>
  <c r="AO33" i="6"/>
  <c r="BA33" i="6"/>
  <c r="BE33" i="6"/>
  <c r="G43" i="6"/>
  <c r="K43" i="6"/>
  <c r="O43" i="6"/>
  <c r="S43" i="6"/>
  <c r="W43" i="6"/>
  <c r="AA43" i="6"/>
  <c r="D43" i="6"/>
  <c r="H43" i="6"/>
  <c r="L43" i="6"/>
  <c r="P43" i="6"/>
  <c r="T43" i="6"/>
  <c r="X43" i="6"/>
  <c r="AB43" i="6"/>
  <c r="AF43" i="6"/>
  <c r="AJ43" i="6"/>
  <c r="AN43" i="6"/>
  <c r="AR43" i="6"/>
  <c r="AV43" i="6"/>
  <c r="AZ43" i="6"/>
  <c r="BD43" i="6"/>
  <c r="E43" i="6"/>
  <c r="I43" i="6"/>
  <c r="M43" i="6"/>
  <c r="Q43" i="6"/>
  <c r="U43" i="6"/>
  <c r="Y43" i="6"/>
  <c r="AC43" i="6"/>
  <c r="AG43" i="6"/>
  <c r="AK43" i="6"/>
  <c r="AO43" i="6"/>
  <c r="AS43" i="6"/>
  <c r="AW43" i="6"/>
  <c r="BA43" i="6"/>
  <c r="BE43" i="6"/>
  <c r="J43" i="6"/>
  <c r="Z43" i="6"/>
  <c r="AI43" i="6"/>
  <c r="AQ43" i="6"/>
  <c r="AY43" i="6"/>
  <c r="V43" i="6"/>
  <c r="AL43" i="6"/>
  <c r="AU43" i="6"/>
  <c r="F43" i="6"/>
  <c r="AD43" i="6"/>
  <c r="AM43" i="6"/>
  <c r="AX43" i="6"/>
  <c r="N43" i="6"/>
  <c r="AE43" i="6"/>
  <c r="AP43" i="6"/>
  <c r="BB43" i="6"/>
  <c r="AH43" i="6"/>
  <c r="AT43" i="6"/>
  <c r="R43" i="6"/>
  <c r="BC43" i="6"/>
  <c r="G16" i="6"/>
  <c r="K16" i="6"/>
  <c r="O16" i="6"/>
  <c r="S16" i="6"/>
  <c r="W16" i="6"/>
  <c r="AA16" i="6"/>
  <c r="AE16" i="6"/>
  <c r="AI16" i="6"/>
  <c r="AM16" i="6"/>
  <c r="AQ16" i="6"/>
  <c r="AU16" i="6"/>
  <c r="AY16" i="6"/>
  <c r="BC16" i="6"/>
  <c r="H16" i="6"/>
  <c r="M16" i="6"/>
  <c r="R16" i="6"/>
  <c r="X16" i="6"/>
  <c r="AC16" i="6"/>
  <c r="AH16" i="6"/>
  <c r="AN16" i="6"/>
  <c r="AS16" i="6"/>
  <c r="AX16" i="6"/>
  <c r="BD16" i="6"/>
  <c r="D16" i="6"/>
  <c r="I16" i="6"/>
  <c r="N16" i="6"/>
  <c r="T16" i="6"/>
  <c r="Y16" i="6"/>
  <c r="AD16" i="6"/>
  <c r="AJ16" i="6"/>
  <c r="AO16" i="6"/>
  <c r="AT16" i="6"/>
  <c r="AZ16" i="6"/>
  <c r="BE16" i="6"/>
  <c r="E16" i="6"/>
  <c r="J16" i="6"/>
  <c r="P16" i="6"/>
  <c r="U16" i="6"/>
  <c r="Z16" i="6"/>
  <c r="AF16" i="6"/>
  <c r="AK16" i="6"/>
  <c r="AP16" i="6"/>
  <c r="AV16" i="6"/>
  <c r="BA16" i="6"/>
  <c r="V16" i="6"/>
  <c r="AR16" i="6"/>
  <c r="BB16" i="6"/>
  <c r="F16" i="6"/>
  <c r="AB16" i="6"/>
  <c r="AW16" i="6"/>
  <c r="L16" i="6"/>
  <c r="Q16" i="6"/>
  <c r="AL16" i="6"/>
  <c r="AG16" i="6"/>
  <c r="G20" i="6"/>
  <c r="K20" i="6"/>
  <c r="O20" i="6"/>
  <c r="S20" i="6"/>
  <c r="W20" i="6"/>
  <c r="AA20" i="6"/>
  <c r="AE20" i="6"/>
  <c r="AI20" i="6"/>
  <c r="AM20" i="6"/>
  <c r="AQ20" i="6"/>
  <c r="AU20" i="6"/>
  <c r="AY20" i="6"/>
  <c r="BC20" i="6"/>
  <c r="E20" i="6"/>
  <c r="J20" i="6"/>
  <c r="P20" i="6"/>
  <c r="U20" i="6"/>
  <c r="Z20" i="6"/>
  <c r="AF20" i="6"/>
  <c r="AK20" i="6"/>
  <c r="AP20" i="6"/>
  <c r="AV20" i="6"/>
  <c r="BA20" i="6"/>
  <c r="F20" i="6"/>
  <c r="L20" i="6"/>
  <c r="Q20" i="6"/>
  <c r="V20" i="6"/>
  <c r="AB20" i="6"/>
  <c r="AG20" i="6"/>
  <c r="AL20" i="6"/>
  <c r="AR20" i="6"/>
  <c r="AW20" i="6"/>
  <c r="BB20" i="6"/>
  <c r="H20" i="6"/>
  <c r="M20" i="6"/>
  <c r="R20" i="6"/>
  <c r="X20" i="6"/>
  <c r="AC20" i="6"/>
  <c r="AH20" i="6"/>
  <c r="AN20" i="6"/>
  <c r="AS20" i="6"/>
  <c r="AX20" i="6"/>
  <c r="BD20" i="6"/>
  <c r="T20" i="6"/>
  <c r="AO20" i="6"/>
  <c r="D20" i="6"/>
  <c r="Y20" i="6"/>
  <c r="AT20" i="6"/>
  <c r="AD20" i="6"/>
  <c r="N20" i="6"/>
  <c r="AJ20" i="6"/>
  <c r="BE20" i="6"/>
  <c r="I20" i="6"/>
  <c r="AZ20" i="6"/>
  <c r="F26" i="6"/>
  <c r="J26" i="6"/>
  <c r="N26" i="6"/>
  <c r="R26" i="6"/>
  <c r="V26" i="6"/>
  <c r="Z26" i="6"/>
  <c r="AD26" i="6"/>
  <c r="AH26" i="6"/>
  <c r="AL26" i="6"/>
  <c r="AP26" i="6"/>
  <c r="AT26" i="6"/>
  <c r="AX26" i="6"/>
  <c r="BB26" i="6"/>
  <c r="D26" i="6"/>
  <c r="H26" i="6"/>
  <c r="L26" i="6"/>
  <c r="P26" i="6"/>
  <c r="T26" i="6"/>
  <c r="I26" i="6"/>
  <c r="Q26" i="6"/>
  <c r="X26" i="6"/>
  <c r="AC26" i="6"/>
  <c r="AI26" i="6"/>
  <c r="AN26" i="6"/>
  <c r="AS26" i="6"/>
  <c r="AY26" i="6"/>
  <c r="BD26" i="6"/>
  <c r="AA26" i="6"/>
  <c r="AV26" i="6"/>
  <c r="K26" i="6"/>
  <c r="S26" i="6"/>
  <c r="Y26" i="6"/>
  <c r="AE26" i="6"/>
  <c r="AJ26" i="6"/>
  <c r="AO26" i="6"/>
  <c r="AU26" i="6"/>
  <c r="AZ26" i="6"/>
  <c r="BE26" i="6"/>
  <c r="E26" i="6"/>
  <c r="AF26" i="6"/>
  <c r="BA26" i="6"/>
  <c r="G26" i="6"/>
  <c r="O26" i="6"/>
  <c r="W26" i="6"/>
  <c r="AB26" i="6"/>
  <c r="AG26" i="6"/>
  <c r="AM26" i="6"/>
  <c r="AR26" i="6"/>
  <c r="AW26" i="6"/>
  <c r="BC26" i="6"/>
  <c r="M26" i="6"/>
  <c r="U26" i="6"/>
  <c r="AK26" i="6"/>
  <c r="AQ26" i="6"/>
  <c r="D49" i="6"/>
  <c r="H49" i="6"/>
  <c r="L49" i="6"/>
  <c r="P49" i="6"/>
  <c r="T49" i="6"/>
  <c r="X49" i="6"/>
  <c r="AB49" i="6"/>
  <c r="AF49" i="6"/>
  <c r="AJ49" i="6"/>
  <c r="AN49" i="6"/>
  <c r="AR49" i="6"/>
  <c r="AV49" i="6"/>
  <c r="AZ49" i="6"/>
  <c r="BD49" i="6"/>
  <c r="E49" i="6"/>
  <c r="I49" i="6"/>
  <c r="M49" i="6"/>
  <c r="Q49" i="6"/>
  <c r="U49" i="6"/>
  <c r="Y49" i="6"/>
  <c r="AC49" i="6"/>
  <c r="AG49" i="6"/>
  <c r="AK49" i="6"/>
  <c r="AO49" i="6"/>
  <c r="AS49" i="6"/>
  <c r="AW49" i="6"/>
  <c r="BA49" i="6"/>
  <c r="BE49" i="6"/>
  <c r="F49" i="6"/>
  <c r="J49" i="6"/>
  <c r="N49" i="6"/>
  <c r="R49" i="6"/>
  <c r="V49" i="6"/>
  <c r="Z49" i="6"/>
  <c r="AD49" i="6"/>
  <c r="AH49" i="6"/>
  <c r="AL49" i="6"/>
  <c r="AP49" i="6"/>
  <c r="AT49" i="6"/>
  <c r="AX49" i="6"/>
  <c r="BB49" i="6"/>
  <c r="G49" i="6"/>
  <c r="W49" i="6"/>
  <c r="AM49" i="6"/>
  <c r="BC49" i="6"/>
  <c r="K49" i="6"/>
  <c r="AA49" i="6"/>
  <c r="AQ49" i="6"/>
  <c r="S49" i="6"/>
  <c r="AI49" i="6"/>
  <c r="AY49" i="6"/>
  <c r="AE49" i="6"/>
  <c r="AU49" i="6"/>
  <c r="O49" i="6"/>
  <c r="I32" i="6"/>
  <c r="Y32" i="6"/>
  <c r="AK32" i="6"/>
  <c r="BA32" i="6"/>
  <c r="J32" i="6"/>
  <c r="Z32" i="6"/>
  <c r="AP32" i="6"/>
  <c r="K32" i="6"/>
  <c r="AA32" i="6"/>
  <c r="AQ32" i="6"/>
  <c r="BC32" i="6"/>
  <c r="N32" i="6"/>
  <c r="AD32" i="6"/>
  <c r="AX32" i="6"/>
  <c r="O32" i="6"/>
  <c r="AE32" i="6"/>
  <c r="AU32" i="6"/>
  <c r="D32" i="6"/>
  <c r="H32" i="6"/>
  <c r="L32" i="6"/>
  <c r="P32" i="6"/>
  <c r="T32" i="6"/>
  <c r="X32" i="6"/>
  <c r="AB32" i="6"/>
  <c r="AF32" i="6"/>
  <c r="AJ32" i="6"/>
  <c r="AN32" i="6"/>
  <c r="AR32" i="6"/>
  <c r="AV32" i="6"/>
  <c r="AZ32" i="6"/>
  <c r="BD32" i="6"/>
  <c r="E32" i="6"/>
  <c r="M32" i="6"/>
  <c r="Q32" i="6"/>
  <c r="U32" i="6"/>
  <c r="AC32" i="6"/>
  <c r="AG32" i="6"/>
  <c r="AO32" i="6"/>
  <c r="AS32" i="6"/>
  <c r="AW32" i="6"/>
  <c r="BE32" i="6"/>
  <c r="F32" i="6"/>
  <c r="R32" i="6"/>
  <c r="V32" i="6"/>
  <c r="AH32" i="6"/>
  <c r="AL32" i="6"/>
  <c r="AT32" i="6"/>
  <c r="BB32" i="6"/>
  <c r="G32" i="6"/>
  <c r="S32" i="6"/>
  <c r="W32" i="6"/>
  <c r="AI32" i="6"/>
  <c r="AM32" i="6"/>
  <c r="AY32" i="6"/>
  <c r="F53" i="6"/>
  <c r="J53" i="6"/>
  <c r="N53" i="6"/>
  <c r="R53" i="6"/>
  <c r="V53" i="6"/>
  <c r="Z53" i="6"/>
  <c r="AD53" i="6"/>
  <c r="AH53" i="6"/>
  <c r="AL53" i="6"/>
  <c r="AP53" i="6"/>
  <c r="G53" i="6"/>
  <c r="K53" i="6"/>
  <c r="O53" i="6"/>
  <c r="S53" i="6"/>
  <c r="W53" i="6"/>
  <c r="AA53" i="6"/>
  <c r="AE53" i="6"/>
  <c r="AI53" i="6"/>
  <c r="E53" i="6"/>
  <c r="I53" i="6"/>
  <c r="M53" i="6"/>
  <c r="Q53" i="6"/>
  <c r="U53" i="6"/>
  <c r="Y53" i="6"/>
  <c r="AC53" i="6"/>
  <c r="AG53" i="6"/>
  <c r="AK53" i="6"/>
  <c r="AO53" i="6"/>
  <c r="AS53" i="6"/>
  <c r="AW53" i="6"/>
  <c r="BA53" i="6"/>
  <c r="BE53" i="6"/>
  <c r="L53" i="6"/>
  <c r="AB53" i="6"/>
  <c r="AN53" i="6"/>
  <c r="AU53" i="6"/>
  <c r="AZ53" i="6"/>
  <c r="P53" i="6"/>
  <c r="AF53" i="6"/>
  <c r="AQ53" i="6"/>
  <c r="AV53" i="6"/>
  <c r="BB53" i="6"/>
  <c r="D53" i="6"/>
  <c r="T53" i="6"/>
  <c r="AJ53" i="6"/>
  <c r="AR53" i="6"/>
  <c r="AX53" i="6"/>
  <c r="BC53" i="6"/>
  <c r="X53" i="6"/>
  <c r="BD53" i="6"/>
  <c r="AM53" i="6"/>
  <c r="H53" i="6"/>
  <c r="AY53" i="6"/>
  <c r="AT53" i="6"/>
  <c r="F35" i="6"/>
  <c r="J35" i="6"/>
  <c r="N35" i="6"/>
  <c r="R35" i="6"/>
  <c r="V35" i="6"/>
  <c r="Z35" i="6"/>
  <c r="AD35" i="6"/>
  <c r="AH35" i="6"/>
  <c r="AL35" i="6"/>
  <c r="AP35" i="6"/>
  <c r="AT35" i="6"/>
  <c r="AX35" i="6"/>
  <c r="BB35" i="6"/>
  <c r="G35" i="6"/>
  <c r="K35" i="6"/>
  <c r="O35" i="6"/>
  <c r="S35" i="6"/>
  <c r="W35" i="6"/>
  <c r="AA35" i="6"/>
  <c r="AE35" i="6"/>
  <c r="AI35" i="6"/>
  <c r="AM35" i="6"/>
  <c r="AQ35" i="6"/>
  <c r="AU35" i="6"/>
  <c r="AY35" i="6"/>
  <c r="BC35" i="6"/>
  <c r="D35" i="6"/>
  <c r="H35" i="6"/>
  <c r="L35" i="6"/>
  <c r="P35" i="6"/>
  <c r="T35" i="6"/>
  <c r="X35" i="6"/>
  <c r="AB35" i="6"/>
  <c r="AF35" i="6"/>
  <c r="AJ35" i="6"/>
  <c r="AN35" i="6"/>
  <c r="AR35" i="6"/>
  <c r="AV35" i="6"/>
  <c r="AZ35" i="6"/>
  <c r="BD35" i="6"/>
  <c r="Q35" i="6"/>
  <c r="AG35" i="6"/>
  <c r="AW35" i="6"/>
  <c r="E35" i="6"/>
  <c r="U35" i="6"/>
  <c r="AK35" i="6"/>
  <c r="BA35" i="6"/>
  <c r="I35" i="6"/>
  <c r="Y35" i="6"/>
  <c r="AO35" i="6"/>
  <c r="BE35" i="6"/>
  <c r="AC35" i="6"/>
  <c r="AS35" i="6"/>
  <c r="M35" i="6"/>
  <c r="E21" i="6"/>
  <c r="I21" i="6"/>
  <c r="M21" i="6"/>
  <c r="Q21" i="6"/>
  <c r="U21" i="6"/>
  <c r="Y21" i="6"/>
  <c r="AC21" i="6"/>
  <c r="AG21" i="6"/>
  <c r="AK21" i="6"/>
  <c r="AO21" i="6"/>
  <c r="AS21" i="6"/>
  <c r="AW21" i="6"/>
  <c r="BA21" i="6"/>
  <c r="BE21" i="6"/>
  <c r="D21" i="6"/>
  <c r="J21" i="6"/>
  <c r="O21" i="6"/>
  <c r="T21" i="6"/>
  <c r="Z21" i="6"/>
  <c r="AE21" i="6"/>
  <c r="AJ21" i="6"/>
  <c r="AP21" i="6"/>
  <c r="AU21" i="6"/>
  <c r="AZ21" i="6"/>
  <c r="F21" i="6"/>
  <c r="K21" i="6"/>
  <c r="P21" i="6"/>
  <c r="V21" i="6"/>
  <c r="AA21" i="6"/>
  <c r="AF21" i="6"/>
  <c r="AL21" i="6"/>
  <c r="AQ21" i="6"/>
  <c r="AV21" i="6"/>
  <c r="BB21" i="6"/>
  <c r="G21" i="6"/>
  <c r="L21" i="6"/>
  <c r="R21" i="6"/>
  <c r="W21" i="6"/>
  <c r="AB21" i="6"/>
  <c r="AH21" i="6"/>
  <c r="AM21" i="6"/>
  <c r="AR21" i="6"/>
  <c r="AX21" i="6"/>
  <c r="BC21" i="6"/>
  <c r="H21" i="6"/>
  <c r="AD21" i="6"/>
  <c r="AY21" i="6"/>
  <c r="S21" i="6"/>
  <c r="N21" i="6"/>
  <c r="AI21" i="6"/>
  <c r="BD21" i="6"/>
  <c r="X21" i="6"/>
  <c r="AT21" i="6"/>
  <c r="AN21" i="6"/>
  <c r="G44" i="6"/>
  <c r="K44" i="6"/>
  <c r="O44" i="6"/>
  <c r="S44" i="6"/>
  <c r="W44" i="6"/>
  <c r="AA44" i="6"/>
  <c r="AE44" i="6"/>
  <c r="AI44" i="6"/>
  <c r="AM44" i="6"/>
  <c r="E44" i="6"/>
  <c r="J44" i="6"/>
  <c r="P44" i="6"/>
  <c r="U44" i="6"/>
  <c r="Z44" i="6"/>
  <c r="AF44" i="6"/>
  <c r="AK44" i="6"/>
  <c r="AP44" i="6"/>
  <c r="AT44" i="6"/>
  <c r="AX44" i="6"/>
  <c r="BB44" i="6"/>
  <c r="D44" i="6"/>
  <c r="L44" i="6"/>
  <c r="R44" i="6"/>
  <c r="Y44" i="6"/>
  <c r="AG44" i="6"/>
  <c r="AN44" i="6"/>
  <c r="AS44" i="6"/>
  <c r="AY44" i="6"/>
  <c r="BD44" i="6"/>
  <c r="F44" i="6"/>
  <c r="M44" i="6"/>
  <c r="T44" i="6"/>
  <c r="AB44" i="6"/>
  <c r="AH44" i="6"/>
  <c r="AO44" i="6"/>
  <c r="AU44" i="6"/>
  <c r="AZ44" i="6"/>
  <c r="BE44" i="6"/>
  <c r="H44" i="6"/>
  <c r="N44" i="6"/>
  <c r="V44" i="6"/>
  <c r="AC44" i="6"/>
  <c r="AJ44" i="6"/>
  <c r="AQ44" i="6"/>
  <c r="AV44" i="6"/>
  <c r="BA44" i="6"/>
  <c r="Q44" i="6"/>
  <c r="AR44" i="6"/>
  <c r="X44" i="6"/>
  <c r="AW44" i="6"/>
  <c r="I44" i="6"/>
  <c r="AL44" i="6"/>
  <c r="BC44" i="6"/>
  <c r="AD44" i="6"/>
  <c r="E17" i="6"/>
  <c r="I17" i="6"/>
  <c r="M17" i="6"/>
  <c r="Q17" i="6"/>
  <c r="U17" i="6"/>
  <c r="Y17" i="6"/>
  <c r="AC17" i="6"/>
  <c r="AG17" i="6"/>
  <c r="AK17" i="6"/>
  <c r="AO17" i="6"/>
  <c r="AS17" i="6"/>
  <c r="AW17" i="6"/>
  <c r="BA17" i="6"/>
  <c r="BE17" i="6"/>
  <c r="G17" i="6"/>
  <c r="L17" i="6"/>
  <c r="R17" i="6"/>
  <c r="W17" i="6"/>
  <c r="AB17" i="6"/>
  <c r="AH17" i="6"/>
  <c r="AM17" i="6"/>
  <c r="AR17" i="6"/>
  <c r="AX17" i="6"/>
  <c r="BC17" i="6"/>
  <c r="H17" i="6"/>
  <c r="N17" i="6"/>
  <c r="S17" i="6"/>
  <c r="X17" i="6"/>
  <c r="AD17" i="6"/>
  <c r="AI17" i="6"/>
  <c r="AN17" i="6"/>
  <c r="AT17" i="6"/>
  <c r="AY17" i="6"/>
  <c r="BD17" i="6"/>
  <c r="D17" i="6"/>
  <c r="J17" i="6"/>
  <c r="O17" i="6"/>
  <c r="T17" i="6"/>
  <c r="Z17" i="6"/>
  <c r="AE17" i="6"/>
  <c r="AJ17" i="6"/>
  <c r="AP17" i="6"/>
  <c r="AU17" i="6"/>
  <c r="AZ17" i="6"/>
  <c r="K17" i="6"/>
  <c r="AF17" i="6"/>
  <c r="BB17" i="6"/>
  <c r="P17" i="6"/>
  <c r="AL17" i="6"/>
  <c r="AQ17" i="6"/>
  <c r="F17" i="6"/>
  <c r="AA17" i="6"/>
  <c r="AV17" i="6"/>
  <c r="V17" i="6"/>
  <c r="F48" i="6"/>
  <c r="J48" i="6"/>
  <c r="N48" i="6"/>
  <c r="R48" i="6"/>
  <c r="V48" i="6"/>
  <c r="Z48" i="6"/>
  <c r="AD48" i="6"/>
  <c r="AH48" i="6"/>
  <c r="AL48" i="6"/>
  <c r="AP48" i="6"/>
  <c r="AT48" i="6"/>
  <c r="AX48" i="6"/>
  <c r="BB48" i="6"/>
  <c r="E48" i="6"/>
  <c r="K48" i="6"/>
  <c r="P48" i="6"/>
  <c r="U48" i="6"/>
  <c r="AA48" i="6"/>
  <c r="AF48" i="6"/>
  <c r="AK48" i="6"/>
  <c r="AQ48" i="6"/>
  <c r="AV48" i="6"/>
  <c r="BA48" i="6"/>
  <c r="G48" i="6"/>
  <c r="L48" i="6"/>
  <c r="Q48" i="6"/>
  <c r="W48" i="6"/>
  <c r="AB48" i="6"/>
  <c r="AG48" i="6"/>
  <c r="AM48" i="6"/>
  <c r="AR48" i="6"/>
  <c r="AW48" i="6"/>
  <c r="BC48" i="6"/>
  <c r="H48" i="6"/>
  <c r="M48" i="6"/>
  <c r="S48" i="6"/>
  <c r="X48" i="6"/>
  <c r="AC48" i="6"/>
  <c r="AI48" i="6"/>
  <c r="AN48" i="6"/>
  <c r="AS48" i="6"/>
  <c r="AY48" i="6"/>
  <c r="BD48" i="6"/>
  <c r="T48" i="6"/>
  <c r="AO48" i="6"/>
  <c r="D48" i="6"/>
  <c r="Y48" i="6"/>
  <c r="AU48" i="6"/>
  <c r="O48" i="6"/>
  <c r="AJ48" i="6"/>
  <c r="BE48" i="6"/>
  <c r="I48" i="6"/>
  <c r="AE48" i="6"/>
  <c r="AZ48" i="6"/>
  <c r="D52" i="6"/>
  <c r="H52" i="6"/>
  <c r="L52" i="6"/>
  <c r="P52" i="6"/>
  <c r="T52" i="6"/>
  <c r="X52" i="6"/>
  <c r="AB52" i="6"/>
  <c r="AF52" i="6"/>
  <c r="AJ52" i="6"/>
  <c r="AN52" i="6"/>
  <c r="AR52" i="6"/>
  <c r="AV52" i="6"/>
  <c r="AZ52" i="6"/>
  <c r="BD52" i="6"/>
  <c r="E52" i="6"/>
  <c r="I52" i="6"/>
  <c r="M52" i="6"/>
  <c r="Q52" i="6"/>
  <c r="U52" i="6"/>
  <c r="Y52" i="6"/>
  <c r="AC52" i="6"/>
  <c r="AG52" i="6"/>
  <c r="AK52" i="6"/>
  <c r="AO52" i="6"/>
  <c r="AS52" i="6"/>
  <c r="AW52" i="6"/>
  <c r="BA52" i="6"/>
  <c r="BE52" i="6"/>
  <c r="G52" i="6"/>
  <c r="K52" i="6"/>
  <c r="O52" i="6"/>
  <c r="S52" i="6"/>
  <c r="W52" i="6"/>
  <c r="AA52" i="6"/>
  <c r="AE52" i="6"/>
  <c r="AI52" i="6"/>
  <c r="AM52" i="6"/>
  <c r="AQ52" i="6"/>
  <c r="AU52" i="6"/>
  <c r="AY52" i="6"/>
  <c r="BC52" i="6"/>
  <c r="R52" i="6"/>
  <c r="AH52" i="6"/>
  <c r="AX52" i="6"/>
  <c r="F52" i="6"/>
  <c r="V52" i="6"/>
  <c r="AL52" i="6"/>
  <c r="BB52" i="6"/>
  <c r="J52" i="6"/>
  <c r="Z52" i="6"/>
  <c r="AP52" i="6"/>
  <c r="N52" i="6"/>
  <c r="AT52" i="6"/>
  <c r="AD52" i="6"/>
  <c r="E42" i="6"/>
  <c r="I42" i="6"/>
  <c r="M42" i="6"/>
  <c r="Q42" i="6"/>
  <c r="U42" i="6"/>
  <c r="Y42" i="6"/>
  <c r="AC42" i="6"/>
  <c r="AG42" i="6"/>
  <c r="AK42" i="6"/>
  <c r="AO42" i="6"/>
  <c r="AS42" i="6"/>
  <c r="AW42" i="6"/>
  <c r="BA42" i="6"/>
  <c r="BE42" i="6"/>
  <c r="F42" i="6"/>
  <c r="J42" i="6"/>
  <c r="N42" i="6"/>
  <c r="R42" i="6"/>
  <c r="V42" i="6"/>
  <c r="Z42" i="6"/>
  <c r="AD42" i="6"/>
  <c r="AH42" i="6"/>
  <c r="AL42" i="6"/>
  <c r="AP42" i="6"/>
  <c r="AT42" i="6"/>
  <c r="AX42" i="6"/>
  <c r="BB42" i="6"/>
  <c r="G42" i="6"/>
  <c r="K42" i="6"/>
  <c r="O42" i="6"/>
  <c r="S42" i="6"/>
  <c r="W42" i="6"/>
  <c r="AA42" i="6"/>
  <c r="AE42" i="6"/>
  <c r="AI42" i="6"/>
  <c r="AM42" i="6"/>
  <c r="AQ42" i="6"/>
  <c r="AU42" i="6"/>
  <c r="AY42" i="6"/>
  <c r="BC42" i="6"/>
  <c r="P42" i="6"/>
  <c r="AF42" i="6"/>
  <c r="AV42" i="6"/>
  <c r="L42" i="6"/>
  <c r="AJ42" i="6"/>
  <c r="BD42" i="6"/>
  <c r="T42" i="6"/>
  <c r="AN42" i="6"/>
  <c r="D42" i="6"/>
  <c r="X42" i="6"/>
  <c r="AR42" i="6"/>
  <c r="H42" i="6"/>
  <c r="AB42" i="6"/>
  <c r="AZ42" i="6"/>
  <c r="F46" i="6"/>
  <c r="J46" i="6"/>
  <c r="N46" i="6"/>
  <c r="R46" i="6"/>
  <c r="V46" i="6"/>
  <c r="Z46" i="6"/>
  <c r="AD46" i="6"/>
  <c r="AH46" i="6"/>
  <c r="AL46" i="6"/>
  <c r="AP46" i="6"/>
  <c r="AT46" i="6"/>
  <c r="AX46" i="6"/>
  <c r="BB46" i="6"/>
  <c r="G46" i="6"/>
  <c r="L46" i="6"/>
  <c r="Q46" i="6"/>
  <c r="W46" i="6"/>
  <c r="AB46" i="6"/>
  <c r="AG46" i="6"/>
  <c r="AM46" i="6"/>
  <c r="AR46" i="6"/>
  <c r="AW46" i="6"/>
  <c r="BC46" i="6"/>
  <c r="H46" i="6"/>
  <c r="M46" i="6"/>
  <c r="S46" i="6"/>
  <c r="X46" i="6"/>
  <c r="AC46" i="6"/>
  <c r="AI46" i="6"/>
  <c r="AN46" i="6"/>
  <c r="AS46" i="6"/>
  <c r="AY46" i="6"/>
  <c r="BD46" i="6"/>
  <c r="D46" i="6"/>
  <c r="I46" i="6"/>
  <c r="O46" i="6"/>
  <c r="T46" i="6"/>
  <c r="Y46" i="6"/>
  <c r="AE46" i="6"/>
  <c r="AJ46" i="6"/>
  <c r="AO46" i="6"/>
  <c r="AU46" i="6"/>
  <c r="AZ46" i="6"/>
  <c r="BE46" i="6"/>
  <c r="U46" i="6"/>
  <c r="AQ46" i="6"/>
  <c r="E46" i="6"/>
  <c r="AA46" i="6"/>
  <c r="AV46" i="6"/>
  <c r="P46" i="6"/>
  <c r="AK46" i="6"/>
  <c r="AF46" i="6"/>
  <c r="BA46" i="6"/>
  <c r="K46" i="6"/>
  <c r="D38" i="6"/>
  <c r="H38" i="6"/>
  <c r="L38" i="6"/>
  <c r="P38" i="6"/>
  <c r="T38" i="6"/>
  <c r="X38" i="6"/>
  <c r="AB38" i="6"/>
  <c r="AF38" i="6"/>
  <c r="AJ38" i="6"/>
  <c r="AN38" i="6"/>
  <c r="AR38" i="6"/>
  <c r="AV38" i="6"/>
  <c r="AZ38" i="6"/>
  <c r="BD38" i="6"/>
  <c r="E38" i="6"/>
  <c r="I38" i="6"/>
  <c r="M38" i="6"/>
  <c r="Q38" i="6"/>
  <c r="U38" i="6"/>
  <c r="Y38" i="6"/>
  <c r="AC38" i="6"/>
  <c r="AG38" i="6"/>
  <c r="AK38" i="6"/>
  <c r="AO38" i="6"/>
  <c r="AS38" i="6"/>
  <c r="AW38" i="6"/>
  <c r="BA38" i="6"/>
  <c r="F38" i="6"/>
  <c r="J38" i="6"/>
  <c r="N38" i="6"/>
  <c r="R38" i="6"/>
  <c r="V38" i="6"/>
  <c r="Z38" i="6"/>
  <c r="AD38" i="6"/>
  <c r="AH38" i="6"/>
  <c r="AL38" i="6"/>
  <c r="AP38" i="6"/>
  <c r="AT38" i="6"/>
  <c r="AX38" i="6"/>
  <c r="BB38" i="6"/>
  <c r="O38" i="6"/>
  <c r="AE38" i="6"/>
  <c r="AU38" i="6"/>
  <c r="S38" i="6"/>
  <c r="AI38" i="6"/>
  <c r="AY38" i="6"/>
  <c r="G38" i="6"/>
  <c r="W38" i="6"/>
  <c r="AM38" i="6"/>
  <c r="BC38" i="6"/>
  <c r="BE38" i="6"/>
  <c r="K38" i="6"/>
  <c r="AQ38" i="6"/>
  <c r="AA38" i="6"/>
  <c r="G22" i="6"/>
  <c r="K22" i="6"/>
  <c r="D22" i="6"/>
  <c r="I22" i="6"/>
  <c r="N22" i="6"/>
  <c r="R22" i="6"/>
  <c r="V22" i="6"/>
  <c r="Z22" i="6"/>
  <c r="AD22" i="6"/>
  <c r="AH22" i="6"/>
  <c r="AL22" i="6"/>
  <c r="AP22" i="6"/>
  <c r="AT22" i="6"/>
  <c r="AX22" i="6"/>
  <c r="BB22" i="6"/>
  <c r="E22" i="6"/>
  <c r="J22" i="6"/>
  <c r="O22" i="6"/>
  <c r="S22" i="6"/>
  <c r="W22" i="6"/>
  <c r="AA22" i="6"/>
  <c r="AE22" i="6"/>
  <c r="AI22" i="6"/>
  <c r="AM22" i="6"/>
  <c r="AQ22" i="6"/>
  <c r="AU22" i="6"/>
  <c r="AY22" i="6"/>
  <c r="BC22" i="6"/>
  <c r="F22" i="6"/>
  <c r="L22" i="6"/>
  <c r="P22" i="6"/>
  <c r="T22" i="6"/>
  <c r="X22" i="6"/>
  <c r="AB22" i="6"/>
  <c r="AF22" i="6"/>
  <c r="AJ22" i="6"/>
  <c r="AN22" i="6"/>
  <c r="AR22" i="6"/>
  <c r="AV22" i="6"/>
  <c r="AZ22" i="6"/>
  <c r="BD22" i="6"/>
  <c r="Q22" i="6"/>
  <c r="AG22" i="6"/>
  <c r="AW22" i="6"/>
  <c r="Y22" i="6"/>
  <c r="U22" i="6"/>
  <c r="AK22" i="6"/>
  <c r="BA22" i="6"/>
  <c r="H22" i="6"/>
  <c r="BE22" i="6"/>
  <c r="M22" i="6"/>
  <c r="AC22" i="6"/>
  <c r="AS22" i="6"/>
  <c r="AO22" i="6"/>
  <c r="F37" i="6"/>
  <c r="J37" i="6"/>
  <c r="N37" i="6"/>
  <c r="R37" i="6"/>
  <c r="V37" i="6"/>
  <c r="Z37" i="6"/>
  <c r="AD37" i="6"/>
  <c r="AH37" i="6"/>
  <c r="AL37" i="6"/>
  <c r="AP37" i="6"/>
  <c r="AT37" i="6"/>
  <c r="AX37" i="6"/>
  <c r="BB37" i="6"/>
  <c r="G37" i="6"/>
  <c r="K37" i="6"/>
  <c r="O37" i="6"/>
  <c r="S37" i="6"/>
  <c r="W37" i="6"/>
  <c r="AA37" i="6"/>
  <c r="AE37" i="6"/>
  <c r="AI37" i="6"/>
  <c r="AM37" i="6"/>
  <c r="AQ37" i="6"/>
  <c r="AU37" i="6"/>
  <c r="AY37" i="6"/>
  <c r="BC37" i="6"/>
  <c r="D37" i="6"/>
  <c r="H37" i="6"/>
  <c r="L37" i="6"/>
  <c r="P37" i="6"/>
  <c r="T37" i="6"/>
  <c r="X37" i="6"/>
  <c r="AB37" i="6"/>
  <c r="AF37" i="6"/>
  <c r="AJ37" i="6"/>
  <c r="AN37" i="6"/>
  <c r="AR37" i="6"/>
  <c r="AV37" i="6"/>
  <c r="AZ37" i="6"/>
  <c r="BD37" i="6"/>
  <c r="E37" i="6"/>
  <c r="U37" i="6"/>
  <c r="AK37" i="6"/>
  <c r="BA37" i="6"/>
  <c r="I37" i="6"/>
  <c r="Y37" i="6"/>
  <c r="AO37" i="6"/>
  <c r="BE37" i="6"/>
  <c r="M37" i="6"/>
  <c r="AC37" i="6"/>
  <c r="AS37" i="6"/>
  <c r="AW37" i="6"/>
  <c r="AG37" i="6"/>
  <c r="Q37" i="6"/>
  <c r="E19" i="6"/>
  <c r="I19" i="6"/>
  <c r="M19" i="6"/>
  <c r="Q19" i="6"/>
  <c r="U19" i="6"/>
  <c r="Y19" i="6"/>
  <c r="AC19" i="6"/>
  <c r="AG19" i="6"/>
  <c r="AK19" i="6"/>
  <c r="AO19" i="6"/>
  <c r="AS19" i="6"/>
  <c r="AW19" i="6"/>
  <c r="BA19" i="6"/>
  <c r="BE19" i="6"/>
  <c r="F19" i="6"/>
  <c r="K19" i="6"/>
  <c r="P19" i="6"/>
  <c r="V19" i="6"/>
  <c r="AA19" i="6"/>
  <c r="AF19" i="6"/>
  <c r="AL19" i="6"/>
  <c r="AQ19" i="6"/>
  <c r="AV19" i="6"/>
  <c r="BB19" i="6"/>
  <c r="G19" i="6"/>
  <c r="L19" i="6"/>
  <c r="R19" i="6"/>
  <c r="W19" i="6"/>
  <c r="AB19" i="6"/>
  <c r="AH19" i="6"/>
  <c r="AM19" i="6"/>
  <c r="AR19" i="6"/>
  <c r="AX19" i="6"/>
  <c r="BC19" i="6"/>
  <c r="H19" i="6"/>
  <c r="N19" i="6"/>
  <c r="S19" i="6"/>
  <c r="X19" i="6"/>
  <c r="AD19" i="6"/>
  <c r="AI19" i="6"/>
  <c r="AN19" i="6"/>
  <c r="AT19" i="6"/>
  <c r="AY19" i="6"/>
  <c r="BD19" i="6"/>
  <c r="J19" i="6"/>
  <c r="AE19" i="6"/>
  <c r="AZ19" i="6"/>
  <c r="AP19" i="6"/>
  <c r="O19" i="6"/>
  <c r="AJ19" i="6"/>
  <c r="T19" i="6"/>
  <c r="D19" i="6"/>
  <c r="Z19" i="6"/>
  <c r="AU19" i="6"/>
  <c r="F39" i="6"/>
  <c r="J39" i="6"/>
  <c r="N39" i="6"/>
  <c r="R39" i="6"/>
  <c r="V39" i="6"/>
  <c r="Z39" i="6"/>
  <c r="AD39" i="6"/>
  <c r="AH39" i="6"/>
  <c r="AL39" i="6"/>
  <c r="AP39" i="6"/>
  <c r="AT39" i="6"/>
  <c r="AX39" i="6"/>
  <c r="BB39" i="6"/>
  <c r="D39" i="6"/>
  <c r="H39" i="6"/>
  <c r="L39" i="6"/>
  <c r="P39" i="6"/>
  <c r="T39" i="6"/>
  <c r="X39" i="6"/>
  <c r="AB39" i="6"/>
  <c r="AF39" i="6"/>
  <c r="AJ39" i="6"/>
  <c r="AN39" i="6"/>
  <c r="AR39" i="6"/>
  <c r="AV39" i="6"/>
  <c r="AZ39" i="6"/>
  <c r="BD39" i="6"/>
  <c r="E39" i="6"/>
  <c r="M39" i="6"/>
  <c r="U39" i="6"/>
  <c r="AC39" i="6"/>
  <c r="AK39" i="6"/>
  <c r="AS39" i="6"/>
  <c r="BA39" i="6"/>
  <c r="G39" i="6"/>
  <c r="O39" i="6"/>
  <c r="W39" i="6"/>
  <c r="AE39" i="6"/>
  <c r="AM39" i="6"/>
  <c r="AU39" i="6"/>
  <c r="BC39" i="6"/>
  <c r="I39" i="6"/>
  <c r="Q39" i="6"/>
  <c r="Y39" i="6"/>
  <c r="AG39" i="6"/>
  <c r="AO39" i="6"/>
  <c r="AW39" i="6"/>
  <c r="BE39" i="6"/>
  <c r="AI39" i="6"/>
  <c r="K39" i="6"/>
  <c r="AQ39" i="6"/>
  <c r="AA39" i="6"/>
  <c r="S39" i="6"/>
  <c r="AY39" i="6"/>
  <c r="G41" i="6"/>
  <c r="K41" i="6"/>
  <c r="O41" i="6"/>
  <c r="S41" i="6"/>
  <c r="W41" i="6"/>
  <c r="AA41" i="6"/>
  <c r="AE41" i="6"/>
  <c r="AI41" i="6"/>
  <c r="AM41" i="6"/>
  <c r="AQ41" i="6"/>
  <c r="AU41" i="6"/>
  <c r="AY41" i="6"/>
  <c r="BC41" i="6"/>
  <c r="D41" i="6"/>
  <c r="H41" i="6"/>
  <c r="L41" i="6"/>
  <c r="P41" i="6"/>
  <c r="T41" i="6"/>
  <c r="X41" i="6"/>
  <c r="AB41" i="6"/>
  <c r="AF41" i="6"/>
  <c r="AJ41" i="6"/>
  <c r="AN41" i="6"/>
  <c r="AR41" i="6"/>
  <c r="AV41" i="6"/>
  <c r="AZ41" i="6"/>
  <c r="BD41" i="6"/>
  <c r="E41" i="6"/>
  <c r="I41" i="6"/>
  <c r="M41" i="6"/>
  <c r="Q41" i="6"/>
  <c r="U41" i="6"/>
  <c r="Y41" i="6"/>
  <c r="AC41" i="6"/>
  <c r="AG41" i="6"/>
  <c r="AK41" i="6"/>
  <c r="AO41" i="6"/>
  <c r="AS41" i="6"/>
  <c r="AW41" i="6"/>
  <c r="BA41" i="6"/>
  <c r="BE41" i="6"/>
  <c r="F41" i="6"/>
  <c r="V41" i="6"/>
  <c r="AL41" i="6"/>
  <c r="BB41" i="6"/>
  <c r="Z41" i="6"/>
  <c r="AT41" i="6"/>
  <c r="J41" i="6"/>
  <c r="AD41" i="6"/>
  <c r="AX41" i="6"/>
  <c r="N41" i="6"/>
  <c r="AH41" i="6"/>
  <c r="AP41" i="6"/>
  <c r="R41" i="6"/>
  <c r="D27" i="6"/>
  <c r="H27" i="6"/>
  <c r="L27" i="6"/>
  <c r="P27" i="6"/>
  <c r="T27" i="6"/>
  <c r="M27" i="6"/>
  <c r="R27" i="6"/>
  <c r="W27" i="6"/>
  <c r="AI27" i="6"/>
  <c r="AY27" i="6"/>
  <c r="J27" i="6"/>
  <c r="AC27" i="6"/>
  <c r="AO27" i="6"/>
  <c r="BE27" i="6"/>
  <c r="I27" i="6"/>
  <c r="N27" i="6"/>
  <c r="S27" i="6"/>
  <c r="X27" i="6"/>
  <c r="AB27" i="6"/>
  <c r="AF27" i="6"/>
  <c r="AJ27" i="6"/>
  <c r="AN27" i="6"/>
  <c r="AR27" i="6"/>
  <c r="AV27" i="6"/>
  <c r="AZ27" i="6"/>
  <c r="BD27" i="6"/>
  <c r="U27" i="6"/>
  <c r="AK27" i="6"/>
  <c r="BA27" i="6"/>
  <c r="F27" i="6"/>
  <c r="K27" i="6"/>
  <c r="Q27" i="6"/>
  <c r="V27" i="6"/>
  <c r="Z27" i="6"/>
  <c r="AD27" i="6"/>
  <c r="AH27" i="6"/>
  <c r="AL27" i="6"/>
  <c r="AP27" i="6"/>
  <c r="AT27" i="6"/>
  <c r="AX27" i="6"/>
  <c r="BB27" i="6"/>
  <c r="G27" i="6"/>
  <c r="AA27" i="6"/>
  <c r="AE27" i="6"/>
  <c r="AM27" i="6"/>
  <c r="AQ27" i="6"/>
  <c r="AU27" i="6"/>
  <c r="BC27" i="6"/>
  <c r="E27" i="6"/>
  <c r="O27" i="6"/>
  <c r="Y27" i="6"/>
  <c r="AG27" i="6"/>
  <c r="AS27" i="6"/>
  <c r="AW27" i="6"/>
  <c r="D25" i="6"/>
  <c r="H25" i="6"/>
  <c r="L25" i="6"/>
  <c r="P25" i="6"/>
  <c r="T25" i="6"/>
  <c r="X25" i="6"/>
  <c r="AB25" i="6"/>
  <c r="AF25" i="6"/>
  <c r="AJ25" i="6"/>
  <c r="AN25" i="6"/>
  <c r="AR25" i="6"/>
  <c r="AV25" i="6"/>
  <c r="AZ25" i="6"/>
  <c r="BD25" i="6"/>
  <c r="E25" i="6"/>
  <c r="I25" i="6"/>
  <c r="M25" i="6"/>
  <c r="F25" i="6"/>
  <c r="J25" i="6"/>
  <c r="N25" i="6"/>
  <c r="R25" i="6"/>
  <c r="V25" i="6"/>
  <c r="Z25" i="6"/>
  <c r="AD25" i="6"/>
  <c r="AH25" i="6"/>
  <c r="AL25" i="6"/>
  <c r="AP25" i="6"/>
  <c r="AT25" i="6"/>
  <c r="AX25" i="6"/>
  <c r="BB25" i="6"/>
  <c r="O25" i="6"/>
  <c r="W25" i="6"/>
  <c r="AE25" i="6"/>
  <c r="AM25" i="6"/>
  <c r="AU25" i="6"/>
  <c r="BC25" i="6"/>
  <c r="S25" i="6"/>
  <c r="AY25" i="6"/>
  <c r="Q25" i="6"/>
  <c r="Y25" i="6"/>
  <c r="AG25" i="6"/>
  <c r="AO25" i="6"/>
  <c r="AW25" i="6"/>
  <c r="BE25" i="6"/>
  <c r="AA25" i="6"/>
  <c r="K25" i="6"/>
  <c r="U25" i="6"/>
  <c r="AC25" i="6"/>
  <c r="AK25" i="6"/>
  <c r="AS25" i="6"/>
  <c r="BA25" i="6"/>
  <c r="G25" i="6"/>
  <c r="AI25" i="6"/>
  <c r="AQ25" i="6"/>
  <c r="AZ13" i="6"/>
  <c r="AN13" i="6"/>
  <c r="X13" i="6"/>
  <c r="L13" i="6"/>
  <c r="AU13" i="6"/>
  <c r="AI13" i="6"/>
  <c r="W13" i="6"/>
  <c r="G13" i="6"/>
  <c r="AX13" i="6"/>
  <c r="AH13" i="6"/>
  <c r="R13" i="6"/>
  <c r="F13" i="6"/>
  <c r="BC13" i="6"/>
  <c r="AE13" i="6"/>
  <c r="O13" i="6"/>
  <c r="BB13" i="6"/>
  <c r="AL13" i="6"/>
  <c r="Z13" i="6"/>
  <c r="J13" i="6"/>
  <c r="BE13" i="6"/>
  <c r="BA13" i="6"/>
  <c r="AW13" i="6"/>
  <c r="AS13" i="6"/>
  <c r="AO13" i="6"/>
  <c r="AK13" i="6"/>
  <c r="AG13" i="6"/>
  <c r="AC13" i="6"/>
  <c r="Y13" i="6"/>
  <c r="U13" i="6"/>
  <c r="Q13" i="6"/>
  <c r="M13" i="6"/>
  <c r="I13" i="6"/>
  <c r="E13" i="6"/>
  <c r="BD13" i="6"/>
  <c r="AV13" i="6"/>
  <c r="AR13" i="6"/>
  <c r="AJ13" i="6"/>
  <c r="AF13" i="6"/>
  <c r="AB13" i="6"/>
  <c r="T13" i="6"/>
  <c r="P13" i="6"/>
  <c r="H13" i="6"/>
  <c r="D13" i="6"/>
  <c r="AY13" i="6"/>
  <c r="AQ13" i="6"/>
  <c r="AM13" i="6"/>
  <c r="AA13" i="6"/>
  <c r="S13" i="6"/>
  <c r="K13" i="6"/>
  <c r="AT13" i="6"/>
  <c r="AP13" i="6"/>
  <c r="AD13" i="6"/>
  <c r="V13" i="6"/>
  <c r="N13" i="6"/>
  <c r="F50" i="6"/>
  <c r="J50" i="6"/>
  <c r="N50" i="6"/>
  <c r="R50" i="6"/>
  <c r="V50" i="6"/>
  <c r="Z50" i="6"/>
  <c r="AD50" i="6"/>
  <c r="AH50" i="6"/>
  <c r="AL50" i="6"/>
  <c r="AP50" i="6"/>
  <c r="AT50" i="6"/>
  <c r="AX50" i="6"/>
  <c r="BB50" i="6"/>
  <c r="G50" i="6"/>
  <c r="K50" i="6"/>
  <c r="O50" i="6"/>
  <c r="S50" i="6"/>
  <c r="W50" i="6"/>
  <c r="AA50" i="6"/>
  <c r="AE50" i="6"/>
  <c r="AI50" i="6"/>
  <c r="AM50" i="6"/>
  <c r="AQ50" i="6"/>
  <c r="AU50" i="6"/>
  <c r="D50" i="6"/>
  <c r="H50" i="6"/>
  <c r="L50" i="6"/>
  <c r="P50" i="6"/>
  <c r="T50" i="6"/>
  <c r="X50" i="6"/>
  <c r="AB50" i="6"/>
  <c r="AF50" i="6"/>
  <c r="AJ50" i="6"/>
  <c r="AN50" i="6"/>
  <c r="AR50" i="6"/>
  <c r="AV50" i="6"/>
  <c r="AZ50" i="6"/>
  <c r="BD50" i="6"/>
  <c r="Q50" i="6"/>
  <c r="AG50" i="6"/>
  <c r="AW50" i="6"/>
  <c r="BE50" i="6"/>
  <c r="E50" i="6"/>
  <c r="U50" i="6"/>
  <c r="AK50" i="6"/>
  <c r="AY50" i="6"/>
  <c r="M50" i="6"/>
  <c r="AC50" i="6"/>
  <c r="AS50" i="6"/>
  <c r="BC50" i="6"/>
  <c r="AO50" i="6"/>
  <c r="BA50" i="6"/>
  <c r="I50" i="6"/>
  <c r="Y50" i="6"/>
  <c r="I30" i="6"/>
  <c r="Y30" i="6"/>
  <c r="AK30" i="6"/>
  <c r="BA30" i="6"/>
  <c r="AX30" i="6"/>
  <c r="S30" i="6"/>
  <c r="AE30" i="6"/>
  <c r="AQ30" i="6"/>
  <c r="F30" i="6"/>
  <c r="J30" i="6"/>
  <c r="N30" i="6"/>
  <c r="R30" i="6"/>
  <c r="V30" i="6"/>
  <c r="Z30" i="6"/>
  <c r="AD30" i="6"/>
  <c r="AH30" i="6"/>
  <c r="AL30" i="6"/>
  <c r="AP30" i="6"/>
  <c r="BB30" i="6"/>
  <c r="O30" i="6"/>
  <c r="AI30" i="6"/>
  <c r="AU30" i="6"/>
  <c r="D30" i="6"/>
  <c r="H30" i="6"/>
  <c r="L30" i="6"/>
  <c r="P30" i="6"/>
  <c r="T30" i="6"/>
  <c r="X30" i="6"/>
  <c r="AB30" i="6"/>
  <c r="AF30" i="6"/>
  <c r="AJ30" i="6"/>
  <c r="AN30" i="6"/>
  <c r="AR30" i="6"/>
  <c r="AV30" i="6"/>
  <c r="AZ30" i="6"/>
  <c r="BD30" i="6"/>
  <c r="E30" i="6"/>
  <c r="M30" i="6"/>
  <c r="Q30" i="6"/>
  <c r="U30" i="6"/>
  <c r="AC30" i="6"/>
  <c r="AG30" i="6"/>
  <c r="AO30" i="6"/>
  <c r="AS30" i="6"/>
  <c r="AW30" i="6"/>
  <c r="BE30" i="6"/>
  <c r="AT30" i="6"/>
  <c r="G30" i="6"/>
  <c r="K30" i="6"/>
  <c r="W30" i="6"/>
  <c r="AA30" i="6"/>
  <c r="AM30" i="6"/>
  <c r="AY30" i="6"/>
  <c r="BC30" i="6"/>
  <c r="A49" i="7"/>
  <c r="A16" i="7"/>
  <c r="A42" i="7"/>
  <c r="A144" i="7"/>
  <c r="B180" i="7"/>
  <c r="C180" i="7" s="1"/>
  <c r="B16" i="7"/>
  <c r="C16" i="7" s="1"/>
  <c r="B80" i="7"/>
  <c r="C80" i="7" s="1"/>
  <c r="A80" i="7"/>
  <c r="A32" i="7"/>
  <c r="B100" i="7"/>
  <c r="C100" i="7" s="1"/>
  <c r="B112" i="7"/>
  <c r="C112" i="7" s="1"/>
  <c r="B174" i="7"/>
  <c r="C174" i="7" s="1"/>
  <c r="A48" i="7"/>
  <c r="B32" i="7"/>
  <c r="C32" i="7" s="1"/>
  <c r="B48" i="7"/>
  <c r="C48" i="7" s="1"/>
  <c r="B128" i="7"/>
  <c r="C128" i="7" s="1"/>
  <c r="B49" i="7"/>
  <c r="C49" i="7" s="1"/>
  <c r="B178" i="7"/>
  <c r="C178" i="7" s="1"/>
  <c r="A178" i="7"/>
  <c r="A64" i="7"/>
  <c r="A183" i="7"/>
  <c r="A68" i="7"/>
  <c r="B76" i="7"/>
  <c r="C76" i="7" s="1"/>
  <c r="A18" i="7"/>
  <c r="B68" i="7"/>
  <c r="C68" i="7" s="1"/>
  <c r="B72" i="7"/>
  <c r="C72" i="7" s="1"/>
  <c r="A72" i="7"/>
  <c r="A132" i="7"/>
  <c r="B136" i="7"/>
  <c r="C136" i="7" s="1"/>
  <c r="A136" i="7"/>
  <c r="B124" i="7"/>
  <c r="C124" i="7" s="1"/>
  <c r="A124" i="7"/>
  <c r="A74" i="7"/>
  <c r="B170" i="7"/>
  <c r="C170" i="7" s="1"/>
  <c r="A170" i="7"/>
  <c r="B34" i="7"/>
  <c r="C34" i="7" s="1"/>
  <c r="A76" i="7"/>
  <c r="B132" i="7"/>
  <c r="C132" i="7" s="1"/>
  <c r="B26" i="7"/>
  <c r="C26" i="7" s="1"/>
  <c r="A182" i="7"/>
  <c r="B18" i="7"/>
  <c r="C18" i="7" s="1"/>
  <c r="A34" i="7"/>
  <c r="B183" i="7"/>
  <c r="C183" i="7" s="1"/>
  <c r="B64" i="7"/>
  <c r="C64" i="7" s="1"/>
  <c r="B166" i="7"/>
  <c r="C166" i="7" s="1"/>
  <c r="B162" i="7"/>
  <c r="C162" i="7" s="1"/>
  <c r="B212" i="7"/>
  <c r="C212" i="7" s="1"/>
  <c r="A212" i="7"/>
  <c r="A58" i="7"/>
  <c r="B58" i="7"/>
  <c r="C58" i="7" s="1"/>
  <c r="A162" i="7"/>
  <c r="B164" i="7"/>
  <c r="C164" i="7" s="1"/>
  <c r="A164" i="7"/>
  <c r="A152" i="7"/>
  <c r="B106" i="7"/>
  <c r="C106" i="7" s="1"/>
  <c r="A106" i="7"/>
  <c r="A108" i="7"/>
  <c r="A28" i="7"/>
  <c r="B152" i="7"/>
  <c r="C152" i="7" s="1"/>
  <c r="B104" i="7"/>
  <c r="C104" i="7" s="1"/>
  <c r="A104" i="7"/>
  <c r="B60" i="7"/>
  <c r="C60" i="7" s="1"/>
  <c r="A60" i="7"/>
  <c r="B140" i="7"/>
  <c r="C140" i="7" s="1"/>
  <c r="A140" i="7"/>
  <c r="A36" i="7"/>
  <c r="A40" i="7"/>
  <c r="A100" i="7"/>
  <c r="B50" i="7"/>
  <c r="C50" i="7" s="1"/>
  <c r="B28" i="7"/>
  <c r="C28" i="7" s="1"/>
  <c r="A90" i="7"/>
  <c r="B90" i="7"/>
  <c r="C90" i="7" s="1"/>
  <c r="A24" i="7"/>
  <c r="A84" i="7"/>
  <c r="B88" i="7"/>
  <c r="C88" i="7" s="1"/>
  <c r="A88" i="7"/>
  <c r="A148" i="7"/>
  <c r="B196" i="7"/>
  <c r="C196" i="7" s="1"/>
  <c r="A196" i="7"/>
  <c r="B204" i="7"/>
  <c r="C204" i="7" s="1"/>
  <c r="A204" i="7"/>
  <c r="B36" i="7"/>
  <c r="C36" i="7" s="1"/>
  <c r="B188" i="7"/>
  <c r="C188" i="7" s="1"/>
  <c r="A188" i="7"/>
  <c r="A50" i="7"/>
  <c r="B82" i="7"/>
  <c r="C82" i="7" s="1"/>
  <c r="B24" i="7"/>
  <c r="C24" i="7" s="1"/>
  <c r="B40" i="7"/>
  <c r="C40" i="7" s="1"/>
  <c r="B84" i="7"/>
  <c r="C84" i="7" s="1"/>
  <c r="B108" i="7"/>
  <c r="C108" i="7" s="1"/>
  <c r="B148" i="7"/>
  <c r="C148" i="7" s="1"/>
  <c r="B46" i="6"/>
  <c r="C46" i="6" s="1"/>
  <c r="B34" i="6"/>
  <c r="C34" i="6" s="1"/>
  <c r="B26" i="6"/>
  <c r="C26" i="6" s="1"/>
  <c r="A34" i="6"/>
  <c r="A18" i="6"/>
  <c r="B18" i="6"/>
  <c r="C18" i="6" s="1"/>
  <c r="B38" i="6"/>
  <c r="C38" i="6" s="1"/>
  <c r="A46" i="6"/>
  <c r="A21" i="5"/>
  <c r="B21" i="5"/>
  <c r="C21" i="5" s="1"/>
  <c r="B204" i="5"/>
  <c r="C204" i="5" s="1"/>
  <c r="A204" i="5"/>
  <c r="B212" i="5"/>
  <c r="C212" i="5" s="1"/>
  <c r="A212" i="5"/>
  <c r="AD228" i="5"/>
  <c r="AX228" i="5"/>
  <c r="Z228" i="5"/>
  <c r="AB228" i="5"/>
  <c r="P228" i="5"/>
  <c r="B228" i="5"/>
  <c r="W228" i="5"/>
  <c r="AQ228" i="5"/>
  <c r="M228" i="5"/>
  <c r="AG228" i="5"/>
  <c r="N222" i="5"/>
  <c r="V222" i="5"/>
  <c r="T222" i="5"/>
  <c r="AF222" i="5"/>
  <c r="S222" i="5"/>
  <c r="AY222" i="5"/>
  <c r="A190" i="5"/>
  <c r="AK226" i="5"/>
  <c r="AQ226" i="5"/>
  <c r="G226" i="5"/>
  <c r="AJ226" i="5"/>
  <c r="AW226" i="5"/>
  <c r="E226" i="5"/>
  <c r="K226" i="5"/>
  <c r="H226" i="5"/>
  <c r="BA226" i="5"/>
  <c r="AA226" i="5"/>
  <c r="AP226" i="5"/>
  <c r="AT226" i="5"/>
  <c r="AM226" i="5"/>
  <c r="D226" i="5"/>
  <c r="AH226" i="5"/>
  <c r="A192" i="5"/>
  <c r="B201" i="5"/>
  <c r="C201" i="5" s="1"/>
  <c r="B184" i="5"/>
  <c r="C184" i="5" s="1"/>
  <c r="B196" i="5"/>
  <c r="C196" i="5" s="1"/>
  <c r="A196" i="5"/>
  <c r="AW222" i="5"/>
  <c r="AG222" i="5"/>
  <c r="Q222" i="5"/>
  <c r="BC222" i="5"/>
  <c r="AM222" i="5"/>
  <c r="W222" i="5"/>
  <c r="G222" i="5"/>
  <c r="AN222" i="5"/>
  <c r="H222" i="5"/>
  <c r="AB222" i="5"/>
  <c r="AP222" i="5"/>
  <c r="AL222" i="5"/>
  <c r="AH222" i="5"/>
  <c r="AD222" i="5"/>
  <c r="BA222" i="5"/>
  <c r="AK222" i="5"/>
  <c r="U222" i="5"/>
  <c r="E222" i="5"/>
  <c r="AQ222" i="5"/>
  <c r="AA222" i="5"/>
  <c r="K222" i="5"/>
  <c r="AV222" i="5"/>
  <c r="P222" i="5"/>
  <c r="AJ222" i="5"/>
  <c r="D222" i="5"/>
  <c r="BB222" i="5"/>
  <c r="AX222" i="5"/>
  <c r="AT222" i="5"/>
  <c r="B190" i="5"/>
  <c r="C190" i="5" s="1"/>
  <c r="BE228" i="5"/>
  <c r="AO228" i="5"/>
  <c r="Y228" i="5"/>
  <c r="I228" i="5"/>
  <c r="AU228" i="5"/>
  <c r="AE228" i="5"/>
  <c r="O228" i="5"/>
  <c r="BD228" i="5"/>
  <c r="X228" i="5"/>
  <c r="AR228" i="5"/>
  <c r="L228" i="5"/>
  <c r="J228" i="5"/>
  <c r="F228" i="5"/>
  <c r="A228" i="5"/>
  <c r="AT228" i="5"/>
  <c r="V228" i="5"/>
  <c r="AP228" i="5"/>
  <c r="AJ228" i="5"/>
  <c r="AF228" i="5"/>
  <c r="G228" i="5"/>
  <c r="AA228" i="5"/>
  <c r="AY228" i="5"/>
  <c r="Q228" i="5"/>
  <c r="AK228" i="5"/>
  <c r="B216" i="5"/>
  <c r="C216" i="5" s="1"/>
  <c r="A222" i="5"/>
  <c r="J222" i="5"/>
  <c r="AR222" i="5"/>
  <c r="BD222" i="5"/>
  <c r="AE222" i="5"/>
  <c r="I222" i="5"/>
  <c r="AO222" i="5"/>
  <c r="B172" i="5"/>
  <c r="C172" i="5" s="1"/>
  <c r="B210" i="5"/>
  <c r="C210" i="5" s="1"/>
  <c r="A210" i="5"/>
  <c r="A188" i="5"/>
  <c r="A180" i="5"/>
  <c r="A207" i="5"/>
  <c r="N223" i="5"/>
  <c r="AJ223" i="5"/>
  <c r="G223" i="5"/>
  <c r="AU223" i="5"/>
  <c r="B200" i="5"/>
  <c r="C200" i="5" s="1"/>
  <c r="A200" i="5"/>
  <c r="B207" i="5"/>
  <c r="C207" i="5" s="1"/>
  <c r="AS223" i="5"/>
  <c r="AC223" i="5"/>
  <c r="M223" i="5"/>
  <c r="AY223" i="5"/>
  <c r="AI223" i="5"/>
  <c r="S223" i="5"/>
  <c r="B223" i="5"/>
  <c r="AF223" i="5"/>
  <c r="AZ223" i="5"/>
  <c r="T223" i="5"/>
  <c r="AH223" i="5"/>
  <c r="AD223" i="5"/>
  <c r="J223" i="5"/>
  <c r="F223" i="5"/>
  <c r="BA223" i="5"/>
  <c r="AG223" i="5"/>
  <c r="I223" i="5"/>
  <c r="AQ223" i="5"/>
  <c r="W223" i="5"/>
  <c r="BD223" i="5"/>
  <c r="P223" i="5"/>
  <c r="AB223" i="5"/>
  <c r="R223" i="5"/>
  <c r="AP223" i="5"/>
  <c r="V223" i="5"/>
  <c r="AW223" i="5"/>
  <c r="Y223" i="5"/>
  <c r="E223" i="5"/>
  <c r="AM223" i="5"/>
  <c r="O223" i="5"/>
  <c r="AV223" i="5"/>
  <c r="H223" i="5"/>
  <c r="L223" i="5"/>
  <c r="A223" i="5"/>
  <c r="Z223" i="5"/>
  <c r="A202" i="5"/>
  <c r="AT223" i="5"/>
  <c r="AR223" i="5"/>
  <c r="K223" i="5"/>
  <c r="BC223" i="5"/>
  <c r="AO223" i="5"/>
  <c r="B188" i="5"/>
  <c r="C188" i="5" s="1"/>
  <c r="A198" i="5"/>
  <c r="A194" i="5"/>
  <c r="B194" i="5"/>
  <c r="C194" i="5" s="1"/>
  <c r="A208" i="5"/>
  <c r="AS226" i="5"/>
  <c r="AC226" i="5"/>
  <c r="M226" i="5"/>
  <c r="AY226" i="5"/>
  <c r="AI226" i="5"/>
  <c r="S226" i="5"/>
  <c r="B226" i="5"/>
  <c r="AF226" i="5"/>
  <c r="AZ226" i="5"/>
  <c r="T226" i="5"/>
  <c r="Z226" i="5"/>
  <c r="V226" i="5"/>
  <c r="R226" i="5"/>
  <c r="N226" i="5"/>
  <c r="BE226" i="5"/>
  <c r="AO226" i="5"/>
  <c r="Y226" i="5"/>
  <c r="I226" i="5"/>
  <c r="AU226" i="5"/>
  <c r="AE226" i="5"/>
  <c r="O226" i="5"/>
  <c r="BD226" i="5"/>
  <c r="X226" i="5"/>
  <c r="AR226" i="5"/>
  <c r="L226" i="5"/>
  <c r="J226" i="5"/>
  <c r="F226" i="5"/>
  <c r="A226" i="5"/>
  <c r="B206" i="5"/>
  <c r="C206" i="5" s="1"/>
  <c r="A206" i="5"/>
  <c r="A172" i="5"/>
  <c r="B208" i="5"/>
  <c r="C208" i="5" s="1"/>
  <c r="B158" i="5"/>
  <c r="C158" i="5" s="1"/>
  <c r="A158" i="5"/>
  <c r="AD226" i="5"/>
  <c r="AL226" i="5"/>
  <c r="AB226" i="5"/>
  <c r="AN226" i="5"/>
  <c r="W226" i="5"/>
  <c r="BC226" i="5"/>
  <c r="AG226" i="5"/>
  <c r="B63" i="4"/>
  <c r="J143" i="4"/>
  <c r="F187" i="4"/>
  <c r="L67" i="4"/>
  <c r="F131" i="4"/>
  <c r="I198" i="4"/>
  <c r="F223" i="4"/>
  <c r="D223" i="4"/>
  <c r="K223" i="4"/>
  <c r="G63" i="4"/>
  <c r="F95" i="4"/>
  <c r="K95" i="4"/>
  <c r="F111" i="4"/>
  <c r="F143" i="4"/>
  <c r="K143" i="4"/>
  <c r="J287" i="4"/>
  <c r="G287" i="4"/>
  <c r="F271" i="4"/>
  <c r="K271" i="4"/>
  <c r="A223" i="4"/>
  <c r="B223" i="4"/>
  <c r="I223" i="4"/>
  <c r="B39" i="4"/>
  <c r="J63" i="4"/>
  <c r="D95" i="4"/>
  <c r="H103" i="4"/>
  <c r="E103" i="4"/>
  <c r="D111" i="4"/>
  <c r="H127" i="4"/>
  <c r="L127" i="4"/>
  <c r="E127" i="4"/>
  <c r="A143" i="4"/>
  <c r="C143" i="4" s="1"/>
  <c r="B143" i="4"/>
  <c r="I143" i="4"/>
  <c r="L221" i="4"/>
  <c r="J221" i="4"/>
  <c r="G221" i="4"/>
  <c r="J233" i="4"/>
  <c r="E233" i="4"/>
  <c r="K233" i="4"/>
  <c r="E241" i="4"/>
  <c r="A265" i="4"/>
  <c r="F265" i="4"/>
  <c r="G265" i="4"/>
  <c r="K203" i="4"/>
  <c r="K187" i="4"/>
  <c r="K43" i="4"/>
  <c r="G67" i="4"/>
  <c r="I123" i="4"/>
  <c r="K131" i="4"/>
  <c r="F229" i="4"/>
  <c r="H269" i="4"/>
  <c r="D289" i="4"/>
  <c r="D198" i="4"/>
  <c r="K111" i="4"/>
  <c r="D143" i="4"/>
  <c r="A287" i="4"/>
  <c r="B287" i="4"/>
  <c r="L271" i="4"/>
  <c r="H223" i="4"/>
  <c r="L223" i="4"/>
  <c r="L39" i="4"/>
  <c r="A63" i="4"/>
  <c r="C63" i="4" s="1"/>
  <c r="I63" i="4"/>
  <c r="H95" i="4"/>
  <c r="E95" i="4"/>
  <c r="B103" i="4"/>
  <c r="J111" i="4"/>
  <c r="F127" i="4"/>
  <c r="D127" i="4"/>
  <c r="H143" i="4"/>
  <c r="L143" i="4"/>
  <c r="D221" i="4"/>
  <c r="A221" i="4"/>
  <c r="A233" i="4"/>
  <c r="F233" i="4"/>
  <c r="F241" i="4"/>
  <c r="H265" i="4"/>
  <c r="L265" i="4"/>
  <c r="G203" i="4"/>
  <c r="H187" i="4"/>
  <c r="H43" i="4"/>
  <c r="F67" i="4"/>
  <c r="G123" i="4"/>
  <c r="G131" i="4"/>
  <c r="L229" i="4"/>
  <c r="K229" i="4"/>
  <c r="A198" i="4"/>
  <c r="C198" i="4" s="1"/>
  <c r="J15" i="4"/>
  <c r="B279" i="4"/>
  <c r="D75" i="4"/>
  <c r="I15" i="4"/>
  <c r="B119" i="4"/>
  <c r="B135" i="4"/>
  <c r="D247" i="4"/>
  <c r="B31" i="4"/>
  <c r="I79" i="4"/>
  <c r="E249" i="4"/>
  <c r="J99" i="4"/>
  <c r="G83" i="4"/>
  <c r="D239" i="4"/>
  <c r="A15" i="4"/>
  <c r="C15" i="4" s="1"/>
  <c r="I19" i="4"/>
  <c r="B147" i="4"/>
  <c r="A261" i="4"/>
  <c r="H285" i="4"/>
  <c r="J55" i="4"/>
  <c r="I119" i="4"/>
  <c r="K249" i="4"/>
  <c r="I279" i="4"/>
  <c r="A27" i="4"/>
  <c r="C27" i="4" s="1"/>
  <c r="B75" i="4"/>
  <c r="I147" i="4"/>
  <c r="H195" i="4"/>
  <c r="B15" i="4"/>
  <c r="G55" i="4"/>
  <c r="J79" i="4"/>
  <c r="J263" i="4"/>
  <c r="L19" i="4"/>
  <c r="G27" i="4"/>
  <c r="I75" i="4"/>
  <c r="L155" i="4"/>
  <c r="E277" i="4"/>
  <c r="H257" i="4"/>
  <c r="K239" i="4"/>
  <c r="J195" i="4"/>
  <c r="B261" i="4"/>
  <c r="F277" i="4"/>
  <c r="I285" i="4"/>
  <c r="F239" i="4"/>
  <c r="E195" i="4"/>
  <c r="G15" i="4"/>
  <c r="B79" i="4"/>
  <c r="A119" i="4"/>
  <c r="C119" i="4" s="1"/>
  <c r="J249" i="4"/>
  <c r="A279" i="4"/>
  <c r="G263" i="4"/>
  <c r="B19" i="4"/>
  <c r="L83" i="4"/>
  <c r="D147" i="4"/>
  <c r="G155" i="4"/>
  <c r="D261" i="4"/>
  <c r="K277" i="4"/>
  <c r="L257" i="4"/>
  <c r="D195" i="4"/>
  <c r="I195" i="4"/>
  <c r="D55" i="4"/>
  <c r="K55" i="4"/>
  <c r="J119" i="4"/>
  <c r="D249" i="4"/>
  <c r="G279" i="4"/>
  <c r="F263" i="4"/>
  <c r="D263" i="4"/>
  <c r="K263" i="4"/>
  <c r="A19" i="4"/>
  <c r="C19" i="4" s="1"/>
  <c r="L75" i="4"/>
  <c r="G75" i="4"/>
  <c r="A83" i="4"/>
  <c r="C83" i="4" s="1"/>
  <c r="F83" i="4"/>
  <c r="K83" i="4"/>
  <c r="L147" i="4"/>
  <c r="A155" i="4"/>
  <c r="C155" i="4" s="1"/>
  <c r="K155" i="4"/>
  <c r="H277" i="4"/>
  <c r="A239" i="4"/>
  <c r="B239" i="4"/>
  <c r="I239" i="4"/>
  <c r="F211" i="4"/>
  <c r="L195" i="4"/>
  <c r="G195" i="4"/>
  <c r="H15" i="4"/>
  <c r="D15" i="4"/>
  <c r="K15" i="4"/>
  <c r="H55" i="4"/>
  <c r="L55" i="4"/>
  <c r="E55" i="4"/>
  <c r="F79" i="4"/>
  <c r="D79" i="4"/>
  <c r="K79" i="4"/>
  <c r="F119" i="4"/>
  <c r="D119" i="4"/>
  <c r="K119" i="4"/>
  <c r="H249" i="4"/>
  <c r="L249" i="4"/>
  <c r="B249" i="4"/>
  <c r="F279" i="4"/>
  <c r="D279" i="4"/>
  <c r="K279" i="4"/>
  <c r="H263" i="4"/>
  <c r="L263" i="4"/>
  <c r="E263" i="4"/>
  <c r="J19" i="4"/>
  <c r="F19" i="4"/>
  <c r="K19" i="4"/>
  <c r="D27" i="4"/>
  <c r="H27" i="4"/>
  <c r="E27" i="4"/>
  <c r="A75" i="4"/>
  <c r="C75" i="4" s="1"/>
  <c r="F75" i="4"/>
  <c r="K75" i="4"/>
  <c r="J83" i="4"/>
  <c r="H83" i="4"/>
  <c r="E83" i="4"/>
  <c r="A147" i="4"/>
  <c r="C147" i="4" s="1"/>
  <c r="F147" i="4"/>
  <c r="K147" i="4"/>
  <c r="J155" i="4"/>
  <c r="H155" i="4"/>
  <c r="E155" i="4"/>
  <c r="F261" i="4"/>
  <c r="E261" i="4"/>
  <c r="K261" i="4"/>
  <c r="D277" i="4"/>
  <c r="A277" i="4"/>
  <c r="B277" i="4"/>
  <c r="L285" i="4"/>
  <c r="J285" i="4"/>
  <c r="G285" i="4"/>
  <c r="J257" i="4"/>
  <c r="E257" i="4"/>
  <c r="K257" i="4"/>
  <c r="H239" i="4"/>
  <c r="L239" i="4"/>
  <c r="E239" i="4"/>
  <c r="B195" i="4"/>
  <c r="F55" i="4"/>
  <c r="G119" i="4"/>
  <c r="I249" i="4"/>
  <c r="J279" i="4"/>
  <c r="G19" i="4"/>
  <c r="J27" i="4"/>
  <c r="F27" i="4"/>
  <c r="K27" i="4"/>
  <c r="G147" i="4"/>
  <c r="F155" i="4"/>
  <c r="L261" i="4"/>
  <c r="J261" i="4"/>
  <c r="G261" i="4"/>
  <c r="I277" i="4"/>
  <c r="D285" i="4"/>
  <c r="A285" i="4"/>
  <c r="B285" i="4"/>
  <c r="A257" i="4"/>
  <c r="F257" i="4"/>
  <c r="G257" i="4"/>
  <c r="D255" i="4"/>
  <c r="J239" i="4"/>
  <c r="A195" i="4"/>
  <c r="C195" i="4" s="1"/>
  <c r="F195" i="4"/>
  <c r="F15" i="4"/>
  <c r="L15" i="4"/>
  <c r="A55" i="4"/>
  <c r="C55" i="4" s="1"/>
  <c r="B55" i="4"/>
  <c r="H79" i="4"/>
  <c r="L79" i="4"/>
  <c r="H119" i="4"/>
  <c r="L119" i="4"/>
  <c r="A249" i="4"/>
  <c r="F249" i="4"/>
  <c r="H279" i="4"/>
  <c r="L279" i="4"/>
  <c r="A263" i="4"/>
  <c r="B263" i="4"/>
  <c r="D19" i="4"/>
  <c r="H19" i="4"/>
  <c r="L27" i="4"/>
  <c r="B27" i="4"/>
  <c r="J75" i="4"/>
  <c r="H75" i="4"/>
  <c r="D83" i="4"/>
  <c r="B83" i="4"/>
  <c r="J147" i="4"/>
  <c r="H147" i="4"/>
  <c r="D155" i="4"/>
  <c r="B155" i="4"/>
  <c r="H261" i="4"/>
  <c r="L277" i="4"/>
  <c r="J277" i="4"/>
  <c r="F285" i="4"/>
  <c r="E285" i="4"/>
  <c r="D257" i="4"/>
  <c r="I71" i="4"/>
  <c r="B71" i="4"/>
  <c r="A71" i="4"/>
  <c r="C71" i="4" s="1"/>
  <c r="E71" i="4"/>
  <c r="H71" i="4"/>
  <c r="L71" i="4"/>
  <c r="G59" i="4"/>
  <c r="J59" i="4"/>
  <c r="I59" i="4"/>
  <c r="B59" i="4"/>
  <c r="L59" i="4"/>
  <c r="E35" i="4"/>
  <c r="H35" i="4"/>
  <c r="D35" i="4"/>
  <c r="K35" i="4"/>
  <c r="F35" i="4"/>
  <c r="J35" i="4"/>
  <c r="G237" i="4"/>
  <c r="J237" i="4"/>
  <c r="L237" i="4"/>
  <c r="I237" i="4"/>
  <c r="B237" i="4"/>
  <c r="A237" i="4"/>
  <c r="D237" i="4"/>
  <c r="H237" i="4"/>
  <c r="E107" i="4"/>
  <c r="H107" i="4"/>
  <c r="J107" i="4"/>
  <c r="G107" i="4"/>
  <c r="K107" i="4"/>
  <c r="F107" i="4"/>
  <c r="A107" i="4"/>
  <c r="C107" i="4" s="1"/>
  <c r="L107" i="4"/>
  <c r="G47" i="4"/>
  <c r="J47" i="4"/>
  <c r="I47" i="4"/>
  <c r="B47" i="4"/>
  <c r="A47" i="4"/>
  <c r="C47" i="4" s="1"/>
  <c r="K47" i="4"/>
  <c r="D71" i="4"/>
  <c r="F255" i="4"/>
  <c r="A211" i="4"/>
  <c r="C211" i="4" s="1"/>
  <c r="A31" i="4"/>
  <c r="C31" i="4" s="1"/>
  <c r="F47" i="4"/>
  <c r="E47" i="4"/>
  <c r="G71" i="4"/>
  <c r="A135" i="4"/>
  <c r="C135" i="4" s="1"/>
  <c r="F247" i="4"/>
  <c r="G35" i="4"/>
  <c r="D59" i="4"/>
  <c r="E59" i="4"/>
  <c r="I211" i="4"/>
  <c r="B211" i="4"/>
  <c r="D211" i="4"/>
  <c r="H211" i="4"/>
  <c r="E211" i="4"/>
  <c r="J211" i="4"/>
  <c r="E135" i="4"/>
  <c r="L135" i="4"/>
  <c r="H135" i="4"/>
  <c r="K135" i="4"/>
  <c r="D135" i="4"/>
  <c r="F135" i="4"/>
  <c r="K273" i="4"/>
  <c r="E273" i="4"/>
  <c r="J273" i="4"/>
  <c r="G273" i="4"/>
  <c r="F273" i="4"/>
  <c r="A273" i="4"/>
  <c r="B273" i="4"/>
  <c r="L273" i="4"/>
  <c r="H273" i="4"/>
  <c r="K245" i="4"/>
  <c r="E245" i="4"/>
  <c r="F245" i="4"/>
  <c r="G245" i="4"/>
  <c r="J245" i="4"/>
  <c r="L245" i="4"/>
  <c r="B245" i="4"/>
  <c r="A245" i="4"/>
  <c r="D245" i="4"/>
  <c r="G247" i="4"/>
  <c r="J247" i="4"/>
  <c r="I247" i="4"/>
  <c r="B247" i="4"/>
  <c r="A247" i="4"/>
  <c r="K99" i="4"/>
  <c r="F99" i="4"/>
  <c r="A99" i="4"/>
  <c r="C99" i="4" s="1"/>
  <c r="I99" i="4"/>
  <c r="D99" i="4"/>
  <c r="G99" i="4"/>
  <c r="L99" i="4"/>
  <c r="B99" i="4"/>
  <c r="D134" i="4"/>
  <c r="G134" i="4"/>
  <c r="I134" i="4"/>
  <c r="J134" i="4"/>
  <c r="E134" i="4"/>
  <c r="L134" i="4"/>
  <c r="F134" i="4"/>
  <c r="K134" i="4"/>
  <c r="K31" i="4"/>
  <c r="D31" i="4"/>
  <c r="H31" i="4"/>
  <c r="G31" i="4"/>
  <c r="J31" i="4"/>
  <c r="G255" i="4"/>
  <c r="J255" i="4"/>
  <c r="I255" i="4"/>
  <c r="B255" i="4"/>
  <c r="A255" i="4"/>
  <c r="L255" i="4"/>
  <c r="G211" i="4"/>
  <c r="F31" i="4"/>
  <c r="E31" i="4"/>
  <c r="H47" i="4"/>
  <c r="G135" i="4"/>
  <c r="L247" i="4"/>
  <c r="B35" i="4"/>
  <c r="A59" i="4"/>
  <c r="C59" i="4" s="1"/>
  <c r="K59" i="4"/>
  <c r="H99" i="4"/>
  <c r="I107" i="4"/>
  <c r="K237" i="4"/>
  <c r="H134" i="4"/>
  <c r="H255" i="4"/>
  <c r="E255" i="4"/>
  <c r="L211" i="4"/>
  <c r="L31" i="4"/>
  <c r="D47" i="4"/>
  <c r="F71" i="4"/>
  <c r="K71" i="4"/>
  <c r="J135" i="4"/>
  <c r="H247" i="4"/>
  <c r="E247" i="4"/>
  <c r="L35" i="4"/>
  <c r="I35" i="4"/>
  <c r="F59" i="4"/>
  <c r="D107" i="4"/>
  <c r="F237" i="4"/>
  <c r="I245" i="4"/>
  <c r="D273" i="4"/>
  <c r="B134" i="4"/>
  <c r="D63" i="4"/>
  <c r="L111" i="4"/>
  <c r="E111" i="4"/>
  <c r="F63" i="4"/>
  <c r="K63" i="4"/>
  <c r="A95" i="4"/>
  <c r="C95" i="4" s="1"/>
  <c r="B95" i="4"/>
  <c r="I95" i="4"/>
  <c r="H111" i="4"/>
  <c r="H63" i="4"/>
  <c r="L63" i="4"/>
  <c r="D87" i="4"/>
  <c r="J95" i="4"/>
  <c r="A111" i="4"/>
  <c r="C111" i="4" s="1"/>
  <c r="B111" i="4"/>
  <c r="F203" i="4"/>
  <c r="J187" i="4"/>
  <c r="E187" i="4"/>
  <c r="F43" i="4"/>
  <c r="H51" i="4"/>
  <c r="A67" i="4"/>
  <c r="C67" i="4" s="1"/>
  <c r="K67" i="4"/>
  <c r="B123" i="4"/>
  <c r="L131" i="4"/>
  <c r="K139" i="4"/>
  <c r="E229" i="4"/>
  <c r="F269" i="4"/>
  <c r="K269" i="4"/>
  <c r="G198" i="4"/>
  <c r="E23" i="4"/>
  <c r="L23" i="4"/>
  <c r="F23" i="4"/>
  <c r="I23" i="4"/>
  <c r="B23" i="4"/>
  <c r="A23" i="4"/>
  <c r="C23" i="4" s="1"/>
  <c r="E151" i="4"/>
  <c r="L151" i="4"/>
  <c r="H151" i="4"/>
  <c r="K151" i="4"/>
  <c r="F151" i="4"/>
  <c r="I151" i="4"/>
  <c r="B151" i="4"/>
  <c r="A151" i="4"/>
  <c r="C151" i="4" s="1"/>
  <c r="D151" i="4"/>
  <c r="K91" i="4"/>
  <c r="F91" i="4"/>
  <c r="A91" i="4"/>
  <c r="C91" i="4" s="1"/>
  <c r="E91" i="4"/>
  <c r="H91" i="4"/>
  <c r="J91" i="4"/>
  <c r="G91" i="4"/>
  <c r="L91" i="4"/>
  <c r="B161" i="4"/>
  <c r="L161" i="4"/>
  <c r="H161" i="4"/>
  <c r="I161" i="4"/>
  <c r="D161" i="4"/>
  <c r="G161" i="4"/>
  <c r="F161" i="4"/>
  <c r="A161" i="4"/>
  <c r="C161" i="4" s="1"/>
  <c r="G115" i="4"/>
  <c r="L115" i="4"/>
  <c r="I115" i="4"/>
  <c r="B115" i="4"/>
  <c r="D115" i="4"/>
  <c r="K115" i="4"/>
  <c r="F115" i="4"/>
  <c r="A115" i="4"/>
  <c r="C115" i="4" s="1"/>
  <c r="G231" i="4"/>
  <c r="J231" i="4"/>
  <c r="I231" i="4"/>
  <c r="B231" i="4"/>
  <c r="K231" i="4"/>
  <c r="D231" i="4"/>
  <c r="F231" i="4"/>
  <c r="A231" i="4"/>
  <c r="B219" i="4"/>
  <c r="H23" i="4"/>
  <c r="K23" i="4"/>
  <c r="G87" i="4"/>
  <c r="B91" i="4"/>
  <c r="D253" i="4"/>
  <c r="D23" i="4"/>
  <c r="J151" i="4"/>
  <c r="H231" i="4"/>
  <c r="E161" i="4"/>
  <c r="E115" i="4"/>
  <c r="E87" i="4"/>
  <c r="L87" i="4"/>
  <c r="H87" i="4"/>
  <c r="I87" i="4"/>
  <c r="B87" i="4"/>
  <c r="A87" i="4"/>
  <c r="C87" i="4" s="1"/>
  <c r="G289" i="4"/>
  <c r="F289" i="4"/>
  <c r="A289" i="4"/>
  <c r="K289" i="4"/>
  <c r="E289" i="4"/>
  <c r="J289" i="4"/>
  <c r="B289" i="4"/>
  <c r="L289" i="4"/>
  <c r="H289" i="4"/>
  <c r="F256" i="4"/>
  <c r="D256" i="4"/>
  <c r="K256" i="4"/>
  <c r="J256" i="4"/>
  <c r="H256" i="4"/>
  <c r="E256" i="4"/>
  <c r="A256" i="4"/>
  <c r="I256" i="4"/>
  <c r="B256" i="4"/>
  <c r="G51" i="4"/>
  <c r="J51" i="4"/>
  <c r="I51" i="4"/>
  <c r="B51" i="4"/>
  <c r="L51" i="4"/>
  <c r="K51" i="4"/>
  <c r="F51" i="4"/>
  <c r="A51" i="4"/>
  <c r="C51" i="4" s="1"/>
  <c r="K253" i="4"/>
  <c r="E253" i="4"/>
  <c r="F253" i="4"/>
  <c r="J253" i="4"/>
  <c r="I253" i="4"/>
  <c r="H253" i="4"/>
  <c r="G253" i="4"/>
  <c r="L253" i="4"/>
  <c r="I139" i="4"/>
  <c r="B139" i="4"/>
  <c r="D139" i="4"/>
  <c r="G139" i="4"/>
  <c r="L139" i="4"/>
  <c r="E139" i="4"/>
  <c r="H139" i="4"/>
  <c r="J139" i="4"/>
  <c r="E231" i="4"/>
  <c r="E51" i="4"/>
  <c r="J115" i="4"/>
  <c r="J23" i="4"/>
  <c r="F87" i="4"/>
  <c r="K87" i="4"/>
  <c r="J161" i="4"/>
  <c r="I91" i="4"/>
  <c r="H115" i="4"/>
  <c r="A139" i="4"/>
  <c r="C139" i="4" s="1"/>
  <c r="A253" i="4"/>
  <c r="G256" i="4"/>
  <c r="J271" i="4"/>
  <c r="G271" i="4"/>
  <c r="H39" i="4"/>
  <c r="D39" i="4"/>
  <c r="K39" i="4"/>
  <c r="F103" i="4"/>
  <c r="D103" i="4"/>
  <c r="K103" i="4"/>
  <c r="H241" i="4"/>
  <c r="L241" i="4"/>
  <c r="B241" i="4"/>
  <c r="D203" i="4"/>
  <c r="B203" i="4"/>
  <c r="I203" i="4"/>
  <c r="L187" i="4"/>
  <c r="G187" i="4"/>
  <c r="A43" i="4"/>
  <c r="C43" i="4" s="1"/>
  <c r="G43" i="4"/>
  <c r="D67" i="4"/>
  <c r="B67" i="4"/>
  <c r="I67" i="4"/>
  <c r="J123" i="4"/>
  <c r="H123" i="4"/>
  <c r="E123" i="4"/>
  <c r="D131" i="4"/>
  <c r="B131" i="4"/>
  <c r="I131" i="4"/>
  <c r="D229" i="4"/>
  <c r="A229" i="4"/>
  <c r="B229" i="4"/>
  <c r="L269" i="4"/>
  <c r="J269" i="4"/>
  <c r="G269" i="4"/>
  <c r="E198" i="4"/>
  <c r="J198" i="4"/>
  <c r="A271" i="4"/>
  <c r="B271" i="4"/>
  <c r="J39" i="4"/>
  <c r="J103" i="4"/>
  <c r="D241" i="4"/>
  <c r="J203" i="4"/>
  <c r="H203" i="4"/>
  <c r="D187" i="4"/>
  <c r="B187" i="4"/>
  <c r="L43" i="4"/>
  <c r="B43" i="4"/>
  <c r="J67" i="4"/>
  <c r="H67" i="4"/>
  <c r="A123" i="4"/>
  <c r="C123" i="4" s="1"/>
  <c r="F123" i="4"/>
  <c r="J131" i="4"/>
  <c r="H131" i="4"/>
  <c r="H229" i="4"/>
  <c r="D269" i="4"/>
  <c r="A269" i="4"/>
  <c r="K198" i="4"/>
  <c r="F198" i="4"/>
  <c r="A42" i="6"/>
  <c r="B42" i="6"/>
  <c r="C42" i="6" s="1"/>
  <c r="B50" i="6"/>
  <c r="C50" i="6" s="1"/>
  <c r="A115" i="7"/>
  <c r="B115" i="7"/>
  <c r="C115" i="7" s="1"/>
  <c r="J16" i="4"/>
  <c r="F16" i="4"/>
  <c r="A16" i="4"/>
  <c r="C16" i="4" s="1"/>
  <c r="L16" i="4"/>
  <c r="H16" i="4"/>
  <c r="D16" i="4"/>
  <c r="I16" i="4"/>
  <c r="G16" i="4"/>
  <c r="K16" i="4"/>
  <c r="E16" i="4"/>
  <c r="B16" i="4"/>
  <c r="B153" i="7"/>
  <c r="C153" i="7" s="1"/>
  <c r="A153" i="7"/>
  <c r="L70" i="4"/>
  <c r="H70" i="4"/>
  <c r="D70" i="4"/>
  <c r="J70" i="4"/>
  <c r="F70" i="4"/>
  <c r="A70" i="4"/>
  <c r="C70" i="4" s="1"/>
  <c r="G70" i="4"/>
  <c r="E70" i="4"/>
  <c r="K70" i="4"/>
  <c r="B70" i="4"/>
  <c r="I70" i="4"/>
  <c r="A107" i="5"/>
  <c r="B107" i="5"/>
  <c r="C107" i="5" s="1"/>
  <c r="B199" i="7"/>
  <c r="C199" i="7" s="1"/>
  <c r="A199" i="7"/>
  <c r="A63" i="5"/>
  <c r="B63" i="5"/>
  <c r="C63" i="5" s="1"/>
  <c r="B211" i="7"/>
  <c r="C211" i="7" s="1"/>
  <c r="A211" i="7"/>
  <c r="J268" i="4"/>
  <c r="F268" i="4"/>
  <c r="A268" i="4"/>
  <c r="L268" i="4"/>
  <c r="H268" i="4"/>
  <c r="D268" i="4"/>
  <c r="E268" i="4"/>
  <c r="K268" i="4"/>
  <c r="B268" i="4"/>
  <c r="I268" i="4"/>
  <c r="G268" i="4"/>
  <c r="A101" i="5"/>
  <c r="B101" i="5"/>
  <c r="C101" i="5" s="1"/>
  <c r="L286" i="4"/>
  <c r="H286" i="4"/>
  <c r="D286" i="4"/>
  <c r="J286" i="4"/>
  <c r="F286" i="4"/>
  <c r="A286" i="4"/>
  <c r="G286" i="4"/>
  <c r="E286" i="4"/>
  <c r="K286" i="4"/>
  <c r="B286" i="4"/>
  <c r="I286" i="4"/>
  <c r="B179" i="5"/>
  <c r="C179" i="5" s="1"/>
  <c r="A179" i="5"/>
  <c r="A20" i="5"/>
  <c r="B20" i="5"/>
  <c r="C20" i="5" s="1"/>
  <c r="A52" i="5"/>
  <c r="B52" i="5"/>
  <c r="C52" i="5" s="1"/>
  <c r="A84" i="5"/>
  <c r="B84" i="5"/>
  <c r="C84" i="5" s="1"/>
  <c r="A116" i="5"/>
  <c r="B116" i="5"/>
  <c r="C116" i="5" s="1"/>
  <c r="A148" i="5"/>
  <c r="B148" i="5"/>
  <c r="C148" i="5" s="1"/>
  <c r="I275" i="4"/>
  <c r="E275" i="4"/>
  <c r="K275" i="4"/>
  <c r="G275" i="4"/>
  <c r="B275" i="4"/>
  <c r="H275" i="4"/>
  <c r="F275" i="4"/>
  <c r="L275" i="4"/>
  <c r="D275" i="4"/>
  <c r="J275" i="4"/>
  <c r="A275" i="4"/>
  <c r="A14" i="5"/>
  <c r="B14" i="5"/>
  <c r="C14" i="5" s="1"/>
  <c r="A78" i="5"/>
  <c r="B78" i="5"/>
  <c r="C78" i="5" s="1"/>
  <c r="A142" i="5"/>
  <c r="B142" i="5"/>
  <c r="C142" i="5" s="1"/>
  <c r="I163" i="4"/>
  <c r="E163" i="4"/>
  <c r="K163" i="4"/>
  <c r="G163" i="4"/>
  <c r="B163" i="4"/>
  <c r="H163" i="4"/>
  <c r="F163" i="4"/>
  <c r="L163" i="4"/>
  <c r="D163" i="4"/>
  <c r="J163" i="4"/>
  <c r="A163" i="4"/>
  <c r="C163" i="4" s="1"/>
  <c r="A206" i="7"/>
  <c r="B206" i="7"/>
  <c r="C206" i="7" s="1"/>
  <c r="K165" i="4"/>
  <c r="G165" i="4"/>
  <c r="B165" i="4"/>
  <c r="I165" i="4"/>
  <c r="E165" i="4"/>
  <c r="J165" i="4"/>
  <c r="A165" i="4"/>
  <c r="C165" i="4" s="1"/>
  <c r="H165" i="4"/>
  <c r="F165" i="4"/>
  <c r="L165" i="4"/>
  <c r="D165" i="4"/>
  <c r="L54" i="4"/>
  <c r="H54" i="4"/>
  <c r="D54" i="4"/>
  <c r="J54" i="4"/>
  <c r="F54" i="4"/>
  <c r="A54" i="4"/>
  <c r="C54" i="4" s="1"/>
  <c r="G54" i="4"/>
  <c r="E54" i="4"/>
  <c r="I54" i="4"/>
  <c r="K54" i="4"/>
  <c r="B54" i="4"/>
  <c r="L138" i="4"/>
  <c r="H138" i="4"/>
  <c r="D138" i="4"/>
  <c r="J138" i="4"/>
  <c r="F138" i="4"/>
  <c r="A138" i="4"/>
  <c r="C138" i="4" s="1"/>
  <c r="K138" i="4"/>
  <c r="B138" i="4"/>
  <c r="I138" i="4"/>
  <c r="G138" i="4"/>
  <c r="E138" i="4"/>
  <c r="B19" i="6"/>
  <c r="C19" i="6" s="1"/>
  <c r="A19" i="6"/>
  <c r="B125" i="7"/>
  <c r="C125" i="7" s="1"/>
  <c r="A125" i="7"/>
  <c r="B41" i="6"/>
  <c r="C41" i="6" s="1"/>
  <c r="A41" i="6"/>
  <c r="B27" i="6"/>
  <c r="C27" i="6" s="1"/>
  <c r="A27" i="6"/>
  <c r="B146" i="7"/>
  <c r="C146" i="7" s="1"/>
  <c r="A146" i="7"/>
  <c r="L30" i="4"/>
  <c r="H30" i="4"/>
  <c r="D30" i="4"/>
  <c r="J30" i="4"/>
  <c r="F30" i="4"/>
  <c r="A30" i="4"/>
  <c r="C30" i="4" s="1"/>
  <c r="G30" i="4"/>
  <c r="E30" i="4"/>
  <c r="K30" i="4"/>
  <c r="B30" i="4"/>
  <c r="I30" i="4"/>
  <c r="A169" i="5"/>
  <c r="B169" i="5"/>
  <c r="C169" i="5" s="1"/>
  <c r="L238" i="4"/>
  <c r="H238" i="4"/>
  <c r="D238" i="4"/>
  <c r="J238" i="4"/>
  <c r="F238" i="4"/>
  <c r="A238" i="4"/>
  <c r="G238" i="4"/>
  <c r="E238" i="4"/>
  <c r="K238" i="4"/>
  <c r="B238" i="4"/>
  <c r="I238" i="4"/>
  <c r="A89" i="5"/>
  <c r="B89" i="5"/>
  <c r="C89" i="5" s="1"/>
  <c r="A127" i="5"/>
  <c r="B127" i="5"/>
  <c r="C127" i="5" s="1"/>
  <c r="A55" i="5"/>
  <c r="B55" i="5"/>
  <c r="C55" i="5" s="1"/>
  <c r="L122" i="4"/>
  <c r="H122" i="4"/>
  <c r="D122" i="4"/>
  <c r="J122" i="4"/>
  <c r="F122" i="4"/>
  <c r="A122" i="4"/>
  <c r="C122" i="4" s="1"/>
  <c r="K122" i="4"/>
  <c r="B122" i="4"/>
  <c r="I122" i="4"/>
  <c r="G122" i="4"/>
  <c r="E122" i="4"/>
  <c r="J56" i="4"/>
  <c r="F56" i="4"/>
  <c r="A56" i="4"/>
  <c r="C56" i="4" s="1"/>
  <c r="L56" i="4"/>
  <c r="H56" i="4"/>
  <c r="D56" i="4"/>
  <c r="I56" i="4"/>
  <c r="G56" i="4"/>
  <c r="B56" i="4"/>
  <c r="E56" i="4"/>
  <c r="K56" i="4"/>
  <c r="L38" i="4"/>
  <c r="H38" i="4"/>
  <c r="D38" i="4"/>
  <c r="J38" i="4"/>
  <c r="F38" i="4"/>
  <c r="A38" i="4"/>
  <c r="C38" i="4" s="1"/>
  <c r="G38" i="4"/>
  <c r="E38" i="4"/>
  <c r="K38" i="4"/>
  <c r="B38" i="4"/>
  <c r="I38" i="4"/>
  <c r="J172" i="4"/>
  <c r="F172" i="4"/>
  <c r="A172" i="4"/>
  <c r="C172" i="4" s="1"/>
  <c r="L172" i="4"/>
  <c r="H172" i="4"/>
  <c r="D172" i="4"/>
  <c r="E172" i="4"/>
  <c r="K172" i="4"/>
  <c r="B172" i="4"/>
  <c r="I172" i="4"/>
  <c r="G172" i="4"/>
  <c r="A75" i="5"/>
  <c r="B75" i="5"/>
  <c r="C75" i="5" s="1"/>
  <c r="B79" i="7"/>
  <c r="C79" i="7" s="1"/>
  <c r="A79" i="7"/>
  <c r="J192" i="4"/>
  <c r="F192" i="4"/>
  <c r="A192" i="4"/>
  <c r="C192" i="4" s="1"/>
  <c r="L192" i="4"/>
  <c r="H192" i="4"/>
  <c r="D192" i="4"/>
  <c r="I192" i="4"/>
  <c r="G192" i="4"/>
  <c r="E192" i="4"/>
  <c r="K192" i="4"/>
  <c r="B192" i="4"/>
  <c r="J284" i="4"/>
  <c r="F284" i="4"/>
  <c r="A284" i="4"/>
  <c r="L284" i="4"/>
  <c r="H284" i="4"/>
  <c r="D284" i="4"/>
  <c r="E284" i="4"/>
  <c r="K284" i="4"/>
  <c r="B284" i="4"/>
  <c r="I284" i="4"/>
  <c r="G284" i="4"/>
  <c r="B122" i="7"/>
  <c r="C122" i="7" s="1"/>
  <c r="A122" i="7"/>
  <c r="A93" i="5"/>
  <c r="B93" i="5"/>
  <c r="C93" i="5" s="1"/>
  <c r="J152" i="4"/>
  <c r="F152" i="4"/>
  <c r="A152" i="4"/>
  <c r="C152" i="4" s="1"/>
  <c r="L152" i="4"/>
  <c r="H152" i="4"/>
  <c r="D152" i="4"/>
  <c r="I152" i="4"/>
  <c r="G152" i="4"/>
  <c r="E152" i="4"/>
  <c r="K152" i="4"/>
  <c r="B152" i="4"/>
  <c r="L278" i="4"/>
  <c r="H278" i="4"/>
  <c r="D278" i="4"/>
  <c r="J278" i="4"/>
  <c r="F278" i="4"/>
  <c r="A278" i="4"/>
  <c r="G278" i="4"/>
  <c r="E278" i="4"/>
  <c r="K278" i="4"/>
  <c r="B278" i="4"/>
  <c r="I278" i="4"/>
  <c r="A171" i="5"/>
  <c r="B171" i="5"/>
  <c r="C171" i="5" s="1"/>
  <c r="K17" i="4"/>
  <c r="G17" i="4"/>
  <c r="B17" i="4"/>
  <c r="I17" i="4"/>
  <c r="E17" i="4"/>
  <c r="F17" i="4"/>
  <c r="L17" i="4"/>
  <c r="D17" i="4"/>
  <c r="J17" i="4"/>
  <c r="A17" i="4"/>
  <c r="C17" i="4" s="1"/>
  <c r="H17" i="4"/>
  <c r="K49" i="4"/>
  <c r="G49" i="4"/>
  <c r="B49" i="4"/>
  <c r="I49" i="4"/>
  <c r="E49" i="4"/>
  <c r="F49" i="4"/>
  <c r="L49" i="4"/>
  <c r="D49" i="4"/>
  <c r="J49" i="4"/>
  <c r="A49" i="4"/>
  <c r="C49" i="4" s="1"/>
  <c r="H49" i="4"/>
  <c r="K81" i="4"/>
  <c r="G81" i="4"/>
  <c r="B81" i="4"/>
  <c r="I81" i="4"/>
  <c r="E81" i="4"/>
  <c r="F81" i="4"/>
  <c r="L81" i="4"/>
  <c r="D81" i="4"/>
  <c r="J81" i="4"/>
  <c r="A81" i="4"/>
  <c r="C81" i="4" s="1"/>
  <c r="H81" i="4"/>
  <c r="K113" i="4"/>
  <c r="G113" i="4"/>
  <c r="B113" i="4"/>
  <c r="I113" i="4"/>
  <c r="E113" i="4"/>
  <c r="F113" i="4"/>
  <c r="L113" i="4"/>
  <c r="D113" i="4"/>
  <c r="J113" i="4"/>
  <c r="A113" i="4"/>
  <c r="C113" i="4" s="1"/>
  <c r="H113" i="4"/>
  <c r="K145" i="4"/>
  <c r="G145" i="4"/>
  <c r="B145" i="4"/>
  <c r="I145" i="4"/>
  <c r="E145" i="4"/>
  <c r="F145" i="4"/>
  <c r="L145" i="4"/>
  <c r="D145" i="4"/>
  <c r="J145" i="4"/>
  <c r="A145" i="4"/>
  <c r="C145" i="4" s="1"/>
  <c r="H145" i="4"/>
  <c r="I283" i="4"/>
  <c r="E283" i="4"/>
  <c r="K283" i="4"/>
  <c r="G283" i="4"/>
  <c r="B283" i="4"/>
  <c r="H283" i="4"/>
  <c r="F283" i="4"/>
  <c r="L283" i="4"/>
  <c r="D283" i="4"/>
  <c r="J283" i="4"/>
  <c r="A283" i="4"/>
  <c r="A42" i="5"/>
  <c r="B42" i="5"/>
  <c r="C42" i="5" s="1"/>
  <c r="A106" i="5"/>
  <c r="B106" i="5"/>
  <c r="C106" i="5" s="1"/>
  <c r="B176" i="7"/>
  <c r="C176" i="7" s="1"/>
  <c r="A176" i="7"/>
  <c r="A178" i="5"/>
  <c r="B178" i="5"/>
  <c r="C178" i="5" s="1"/>
  <c r="K193" i="4"/>
  <c r="G193" i="4"/>
  <c r="B193" i="4"/>
  <c r="I193" i="4"/>
  <c r="E193" i="4"/>
  <c r="F193" i="4"/>
  <c r="L193" i="4"/>
  <c r="D193" i="4"/>
  <c r="J193" i="4"/>
  <c r="A193" i="4"/>
  <c r="C193" i="4" s="1"/>
  <c r="H193" i="4"/>
  <c r="BE233" i="5"/>
  <c r="BA233" i="5"/>
  <c r="AW233" i="5"/>
  <c r="AS233" i="5"/>
  <c r="AO233" i="5"/>
  <c r="AK233" i="5"/>
  <c r="AG233" i="5"/>
  <c r="AC233" i="5"/>
  <c r="Y233" i="5"/>
  <c r="U233" i="5"/>
  <c r="Q233" i="5"/>
  <c r="M233" i="5"/>
  <c r="I233" i="5"/>
  <c r="E233" i="5"/>
  <c r="BC233" i="5"/>
  <c r="AY233" i="5"/>
  <c r="AU233" i="5"/>
  <c r="AQ233" i="5"/>
  <c r="AM233" i="5"/>
  <c r="AI233" i="5"/>
  <c r="AE233" i="5"/>
  <c r="AA233" i="5"/>
  <c r="W233" i="5"/>
  <c r="S233" i="5"/>
  <c r="O233" i="5"/>
  <c r="K233" i="5"/>
  <c r="G233" i="5"/>
  <c r="B233" i="5"/>
  <c r="BD233" i="5"/>
  <c r="AV233" i="5"/>
  <c r="AN233" i="5"/>
  <c r="AF233" i="5"/>
  <c r="X233" i="5"/>
  <c r="P233" i="5"/>
  <c r="H233" i="5"/>
  <c r="AZ233" i="5"/>
  <c r="AR233" i="5"/>
  <c r="AJ233" i="5"/>
  <c r="AB233" i="5"/>
  <c r="T233" i="5"/>
  <c r="L233" i="5"/>
  <c r="D233" i="5"/>
  <c r="AX233" i="5"/>
  <c r="AH233" i="5"/>
  <c r="R233" i="5"/>
  <c r="A233" i="5"/>
  <c r="AT233" i="5"/>
  <c r="AD233" i="5"/>
  <c r="N233" i="5"/>
  <c r="AP233" i="5"/>
  <c r="Z233" i="5"/>
  <c r="J233" i="5"/>
  <c r="BB233" i="5"/>
  <c r="AL233" i="5"/>
  <c r="V233" i="5"/>
  <c r="F233" i="5"/>
  <c r="BE227" i="5"/>
  <c r="BA227" i="5"/>
  <c r="AW227" i="5"/>
  <c r="AS227" i="5"/>
  <c r="AO227" i="5"/>
  <c r="AK227" i="5"/>
  <c r="AG227" i="5"/>
  <c r="AC227" i="5"/>
  <c r="Y227" i="5"/>
  <c r="U227" i="5"/>
  <c r="Q227" i="5"/>
  <c r="M227" i="5"/>
  <c r="I227" i="5"/>
  <c r="E227" i="5"/>
  <c r="BC227" i="5"/>
  <c r="AY227" i="5"/>
  <c r="AU227" i="5"/>
  <c r="AQ227" i="5"/>
  <c r="AM227" i="5"/>
  <c r="AI227" i="5"/>
  <c r="AE227" i="5"/>
  <c r="AA227" i="5"/>
  <c r="W227" i="5"/>
  <c r="S227" i="5"/>
  <c r="O227" i="5"/>
  <c r="K227" i="5"/>
  <c r="G227" i="5"/>
  <c r="B227" i="5"/>
  <c r="BD227" i="5"/>
  <c r="AV227" i="5"/>
  <c r="AN227" i="5"/>
  <c r="AF227" i="5"/>
  <c r="X227" i="5"/>
  <c r="P227" i="5"/>
  <c r="H227" i="5"/>
  <c r="AZ227" i="5"/>
  <c r="AR227" i="5"/>
  <c r="AJ227" i="5"/>
  <c r="AB227" i="5"/>
  <c r="T227" i="5"/>
  <c r="L227" i="5"/>
  <c r="D227" i="5"/>
  <c r="AX227" i="5"/>
  <c r="AH227" i="5"/>
  <c r="R227" i="5"/>
  <c r="A227" i="5"/>
  <c r="AT227" i="5"/>
  <c r="AD227" i="5"/>
  <c r="N227" i="5"/>
  <c r="AP227" i="5"/>
  <c r="Z227" i="5"/>
  <c r="J227" i="5"/>
  <c r="BB227" i="5"/>
  <c r="AL227" i="5"/>
  <c r="V227" i="5"/>
  <c r="F227" i="5"/>
  <c r="J200" i="4"/>
  <c r="F200" i="4"/>
  <c r="A200" i="4"/>
  <c r="C200" i="4" s="1"/>
  <c r="L200" i="4"/>
  <c r="H200" i="4"/>
  <c r="D200" i="4"/>
  <c r="I200" i="4"/>
  <c r="G200" i="4"/>
  <c r="E200" i="4"/>
  <c r="K200" i="4"/>
  <c r="B200" i="4"/>
  <c r="A129" i="5"/>
  <c r="B129" i="5"/>
  <c r="C129" i="5" s="1"/>
  <c r="A19" i="5"/>
  <c r="B19" i="5"/>
  <c r="C19" i="5" s="1"/>
  <c r="B13" i="6"/>
  <c r="C13" i="6" s="1"/>
  <c r="A13" i="6"/>
  <c r="A39" i="5"/>
  <c r="B39" i="5"/>
  <c r="C39" i="5" s="1"/>
  <c r="J264" i="4"/>
  <c r="F264" i="4"/>
  <c r="A264" i="4"/>
  <c r="L264" i="4"/>
  <c r="H264" i="4"/>
  <c r="D264" i="4"/>
  <c r="I264" i="4"/>
  <c r="G264" i="4"/>
  <c r="E264" i="4"/>
  <c r="K264" i="4"/>
  <c r="B264" i="4"/>
  <c r="A173" i="5"/>
  <c r="B173" i="5"/>
  <c r="C173" i="5" s="1"/>
  <c r="B75" i="7"/>
  <c r="C75" i="7" s="1"/>
  <c r="A75" i="7"/>
  <c r="J276" i="4"/>
  <c r="F276" i="4"/>
  <c r="A276" i="4"/>
  <c r="L276" i="4"/>
  <c r="H276" i="4"/>
  <c r="D276" i="4"/>
  <c r="E276" i="4"/>
  <c r="K276" i="4"/>
  <c r="B276" i="4"/>
  <c r="I276" i="4"/>
  <c r="G276" i="4"/>
  <c r="A89" i="7"/>
  <c r="B89" i="7"/>
  <c r="C89" i="7" s="1"/>
  <c r="L230" i="4"/>
  <c r="H230" i="4"/>
  <c r="D230" i="4"/>
  <c r="J230" i="4"/>
  <c r="F230" i="4"/>
  <c r="A230" i="4"/>
  <c r="G230" i="4"/>
  <c r="E230" i="4"/>
  <c r="K230" i="4"/>
  <c r="B230" i="4"/>
  <c r="I230" i="4"/>
  <c r="B193" i="5"/>
  <c r="C193" i="5" s="1"/>
  <c r="A193" i="5"/>
  <c r="A97" i="5"/>
  <c r="B97" i="5"/>
  <c r="C97" i="5" s="1"/>
  <c r="B155" i="7"/>
  <c r="C155" i="7" s="1"/>
  <c r="A155" i="7"/>
  <c r="L282" i="4"/>
  <c r="H282" i="4"/>
  <c r="D282" i="4"/>
  <c r="J282" i="4"/>
  <c r="F282" i="4"/>
  <c r="A282" i="4"/>
  <c r="K282" i="4"/>
  <c r="B282" i="4"/>
  <c r="I282" i="4"/>
  <c r="G282" i="4"/>
  <c r="E282" i="4"/>
  <c r="A119" i="7"/>
  <c r="B119" i="7"/>
  <c r="C119" i="7" s="1"/>
  <c r="J64" i="4"/>
  <c r="F64" i="4"/>
  <c r="A64" i="4"/>
  <c r="C64" i="4" s="1"/>
  <c r="L64" i="4"/>
  <c r="H64" i="4"/>
  <c r="D64" i="4"/>
  <c r="I64" i="4"/>
  <c r="G64" i="4"/>
  <c r="E64" i="4"/>
  <c r="K64" i="4"/>
  <c r="B64" i="4"/>
  <c r="A87" i="5"/>
  <c r="B87" i="5"/>
  <c r="C87" i="5" s="1"/>
  <c r="B35" i="7"/>
  <c r="C35" i="7" s="1"/>
  <c r="A35" i="7"/>
  <c r="L78" i="4"/>
  <c r="H78" i="4"/>
  <c r="D78" i="4"/>
  <c r="J78" i="4"/>
  <c r="F78" i="4"/>
  <c r="A78" i="4"/>
  <c r="C78" i="4" s="1"/>
  <c r="G78" i="4"/>
  <c r="E78" i="4"/>
  <c r="K78" i="4"/>
  <c r="B78" i="4"/>
  <c r="I78" i="4"/>
  <c r="B217" i="5"/>
  <c r="C217" i="5" s="1"/>
  <c r="A217" i="5"/>
  <c r="A117" i="5"/>
  <c r="B117" i="5"/>
  <c r="C117" i="5" s="1"/>
  <c r="L194" i="4"/>
  <c r="H194" i="4"/>
  <c r="D194" i="4"/>
  <c r="J194" i="4"/>
  <c r="F194" i="4"/>
  <c r="A194" i="4"/>
  <c r="C194" i="4" s="1"/>
  <c r="K194" i="4"/>
  <c r="B194" i="4"/>
  <c r="I194" i="4"/>
  <c r="G194" i="4"/>
  <c r="E194" i="4"/>
  <c r="A30" i="7"/>
  <c r="B30" i="7"/>
  <c r="C30" i="7" s="1"/>
  <c r="A123" i="5"/>
  <c r="B123" i="5"/>
  <c r="C123" i="5" s="1"/>
  <c r="A40" i="5"/>
  <c r="B40" i="5"/>
  <c r="C40" i="5" s="1"/>
  <c r="A72" i="5"/>
  <c r="B72" i="5"/>
  <c r="C72" i="5" s="1"/>
  <c r="A104" i="5"/>
  <c r="B104" i="5"/>
  <c r="C104" i="5" s="1"/>
  <c r="A136" i="5"/>
  <c r="B136" i="5"/>
  <c r="C136" i="5" s="1"/>
  <c r="I199" i="4"/>
  <c r="E199" i="4"/>
  <c r="K199" i="4"/>
  <c r="G199" i="4"/>
  <c r="B199" i="4"/>
  <c r="L199" i="4"/>
  <c r="D199" i="4"/>
  <c r="J199" i="4"/>
  <c r="A199" i="4"/>
  <c r="C199" i="4" s="1"/>
  <c r="H199" i="4"/>
  <c r="F199" i="4"/>
  <c r="A22" i="5"/>
  <c r="B22" i="5"/>
  <c r="C22" i="5" s="1"/>
  <c r="A86" i="5"/>
  <c r="B86" i="5"/>
  <c r="C86" i="5" s="1"/>
  <c r="A150" i="5"/>
  <c r="B150" i="5"/>
  <c r="C150" i="5" s="1"/>
  <c r="I167" i="4"/>
  <c r="E167" i="4"/>
  <c r="K167" i="4"/>
  <c r="G167" i="4"/>
  <c r="B167" i="4"/>
  <c r="L167" i="4"/>
  <c r="D167" i="4"/>
  <c r="J167" i="4"/>
  <c r="A167" i="4"/>
  <c r="C167" i="4" s="1"/>
  <c r="H167" i="4"/>
  <c r="F167" i="4"/>
  <c r="B214" i="7"/>
  <c r="C214" i="7" s="1"/>
  <c r="A214" i="7"/>
  <c r="K173" i="4"/>
  <c r="G173" i="4"/>
  <c r="B173" i="4"/>
  <c r="I173" i="4"/>
  <c r="E173" i="4"/>
  <c r="J173" i="4"/>
  <c r="A173" i="4"/>
  <c r="C173" i="4" s="1"/>
  <c r="H173" i="4"/>
  <c r="F173" i="4"/>
  <c r="L173" i="4"/>
  <c r="D173" i="4"/>
  <c r="K13" i="4"/>
  <c r="G13" i="4"/>
  <c r="B13" i="4"/>
  <c r="I13" i="4"/>
  <c r="E13" i="4"/>
  <c r="J13" i="4"/>
  <c r="A13" i="4"/>
  <c r="C13" i="4" s="1"/>
  <c r="H13" i="4"/>
  <c r="L13" i="4"/>
  <c r="F13" i="4"/>
  <c r="D13" i="4"/>
  <c r="J44" i="4"/>
  <c r="F44" i="4"/>
  <c r="A44" i="4"/>
  <c r="C44" i="4" s="1"/>
  <c r="L44" i="4"/>
  <c r="H44" i="4"/>
  <c r="D44" i="4"/>
  <c r="E44" i="4"/>
  <c r="K44" i="4"/>
  <c r="B44" i="4"/>
  <c r="G44" i="4"/>
  <c r="I44" i="4"/>
  <c r="A13" i="5"/>
  <c r="B13" i="5"/>
  <c r="C13" i="5" s="1"/>
  <c r="A61" i="7"/>
  <c r="B61" i="7"/>
  <c r="C61" i="7" s="1"/>
  <c r="L94" i="4"/>
  <c r="H94" i="4"/>
  <c r="D94" i="4"/>
  <c r="J94" i="4"/>
  <c r="F94" i="4"/>
  <c r="A94" i="4"/>
  <c r="C94" i="4" s="1"/>
  <c r="G94" i="4"/>
  <c r="E94" i="4"/>
  <c r="K94" i="4"/>
  <c r="B94" i="4"/>
  <c r="I94" i="4"/>
  <c r="B14" i="6"/>
  <c r="C14" i="6" s="1"/>
  <c r="A14" i="6"/>
  <c r="A14" i="7"/>
  <c r="B14" i="7"/>
  <c r="C14" i="7" s="1"/>
  <c r="B138" i="7"/>
  <c r="C138" i="7" s="1"/>
  <c r="A138" i="7"/>
  <c r="B219" i="5"/>
  <c r="C219" i="5" s="1"/>
  <c r="A219" i="5"/>
  <c r="J156" i="4"/>
  <c r="F156" i="4"/>
  <c r="A156" i="4"/>
  <c r="C156" i="4" s="1"/>
  <c r="L156" i="4"/>
  <c r="H156" i="4"/>
  <c r="D156" i="4"/>
  <c r="E156" i="4"/>
  <c r="K156" i="4"/>
  <c r="B156" i="4"/>
  <c r="I156" i="4"/>
  <c r="G156" i="4"/>
  <c r="J220" i="4"/>
  <c r="F220" i="4"/>
  <c r="A220" i="4"/>
  <c r="L220" i="4"/>
  <c r="H220" i="4"/>
  <c r="D220" i="4"/>
  <c r="E220" i="4"/>
  <c r="K220" i="4"/>
  <c r="B220" i="4"/>
  <c r="I220" i="4"/>
  <c r="G220" i="4"/>
  <c r="J40" i="4"/>
  <c r="F40" i="4"/>
  <c r="A40" i="4"/>
  <c r="C40" i="4" s="1"/>
  <c r="L40" i="4"/>
  <c r="H40" i="4"/>
  <c r="D40" i="4"/>
  <c r="I40" i="4"/>
  <c r="G40" i="4"/>
  <c r="K40" i="4"/>
  <c r="E40" i="4"/>
  <c r="B40" i="4"/>
  <c r="A13" i="7"/>
  <c r="B13" i="7"/>
  <c r="C13" i="7" s="1"/>
  <c r="B33" i="7"/>
  <c r="C33" i="7" s="1"/>
  <c r="A33" i="7"/>
  <c r="J176" i="4"/>
  <c r="F176" i="4"/>
  <c r="A176" i="4"/>
  <c r="C176" i="4" s="1"/>
  <c r="L176" i="4"/>
  <c r="H176" i="4"/>
  <c r="D176" i="4"/>
  <c r="I176" i="4"/>
  <c r="G176" i="4"/>
  <c r="E176" i="4"/>
  <c r="K176" i="4"/>
  <c r="B176" i="4"/>
  <c r="L90" i="4"/>
  <c r="H90" i="4"/>
  <c r="D90" i="4"/>
  <c r="J90" i="4"/>
  <c r="F90" i="4"/>
  <c r="A90" i="4"/>
  <c r="C90" i="4" s="1"/>
  <c r="K90" i="4"/>
  <c r="B90" i="4"/>
  <c r="I90" i="4"/>
  <c r="G90" i="4"/>
  <c r="E90" i="4"/>
  <c r="A95" i="5"/>
  <c r="B95" i="5"/>
  <c r="C95" i="5" s="1"/>
  <c r="J252" i="4"/>
  <c r="F252" i="4"/>
  <c r="A252" i="4"/>
  <c r="L252" i="4"/>
  <c r="H252" i="4"/>
  <c r="D252" i="4"/>
  <c r="E252" i="4"/>
  <c r="K252" i="4"/>
  <c r="B252" i="4"/>
  <c r="I252" i="4"/>
  <c r="G252" i="4"/>
  <c r="A45" i="5"/>
  <c r="B45" i="5"/>
  <c r="C45" i="5" s="1"/>
  <c r="J136" i="4"/>
  <c r="F136" i="4"/>
  <c r="A136" i="4"/>
  <c r="C136" i="4" s="1"/>
  <c r="L136" i="4"/>
  <c r="H136" i="4"/>
  <c r="D136" i="4"/>
  <c r="I136" i="4"/>
  <c r="G136" i="4"/>
  <c r="E136" i="4"/>
  <c r="K136" i="4"/>
  <c r="B136" i="4"/>
  <c r="BC240" i="5"/>
  <c r="AY240" i="5"/>
  <c r="AU240" i="5"/>
  <c r="AQ240" i="5"/>
  <c r="AM240" i="5"/>
  <c r="AI240" i="5"/>
  <c r="AE240" i="5"/>
  <c r="AA240" i="5"/>
  <c r="W240" i="5"/>
  <c r="S240" i="5"/>
  <c r="O240" i="5"/>
  <c r="K240" i="5"/>
  <c r="G240" i="5"/>
  <c r="B240" i="5"/>
  <c r="BE240" i="5"/>
  <c r="AZ240" i="5"/>
  <c r="AT240" i="5"/>
  <c r="AO240" i="5"/>
  <c r="AJ240" i="5"/>
  <c r="AD240" i="5"/>
  <c r="Y240" i="5"/>
  <c r="T240" i="5"/>
  <c r="N240" i="5"/>
  <c r="I240" i="5"/>
  <c r="D240" i="5"/>
  <c r="BB240" i="5"/>
  <c r="AW240" i="5"/>
  <c r="AR240" i="5"/>
  <c r="AL240" i="5"/>
  <c r="AG240" i="5"/>
  <c r="AB240" i="5"/>
  <c r="V240" i="5"/>
  <c r="Q240" i="5"/>
  <c r="L240" i="5"/>
  <c r="F240" i="5"/>
  <c r="BD240" i="5"/>
  <c r="AS240" i="5"/>
  <c r="AH240" i="5"/>
  <c r="X240" i="5"/>
  <c r="M240" i="5"/>
  <c r="A240" i="5"/>
  <c r="AX240" i="5"/>
  <c r="AN240" i="5"/>
  <c r="AC240" i="5"/>
  <c r="R240" i="5"/>
  <c r="H240" i="5"/>
  <c r="AK240" i="5"/>
  <c r="P240" i="5"/>
  <c r="BA240" i="5"/>
  <c r="AF240" i="5"/>
  <c r="J240" i="5"/>
  <c r="AV240" i="5"/>
  <c r="Z240" i="5"/>
  <c r="E240" i="5"/>
  <c r="AP240" i="5"/>
  <c r="U240" i="5"/>
  <c r="B86" i="7"/>
  <c r="C86" i="7" s="1"/>
  <c r="A86" i="7"/>
  <c r="K21" i="4"/>
  <c r="G21" i="4"/>
  <c r="B21" i="4"/>
  <c r="I21" i="4"/>
  <c r="E21" i="4"/>
  <c r="J21" i="4"/>
  <c r="A21" i="4"/>
  <c r="C21" i="4" s="1"/>
  <c r="H21" i="4"/>
  <c r="L21" i="4"/>
  <c r="F21" i="4"/>
  <c r="D21" i="4"/>
  <c r="K53" i="4"/>
  <c r="G53" i="4"/>
  <c r="B53" i="4"/>
  <c r="I53" i="4"/>
  <c r="E53" i="4"/>
  <c r="J53" i="4"/>
  <c r="A53" i="4"/>
  <c r="C53" i="4" s="1"/>
  <c r="H53" i="4"/>
  <c r="D53" i="4"/>
  <c r="F53" i="4"/>
  <c r="L53" i="4"/>
  <c r="K85" i="4"/>
  <c r="G85" i="4"/>
  <c r="B85" i="4"/>
  <c r="I85" i="4"/>
  <c r="E85" i="4"/>
  <c r="J85" i="4"/>
  <c r="A85" i="4"/>
  <c r="C85" i="4" s="1"/>
  <c r="H85" i="4"/>
  <c r="F85" i="4"/>
  <c r="L85" i="4"/>
  <c r="D85" i="4"/>
  <c r="K117" i="4"/>
  <c r="G117" i="4"/>
  <c r="B117" i="4"/>
  <c r="I117" i="4"/>
  <c r="E117" i="4"/>
  <c r="J117" i="4"/>
  <c r="A117" i="4"/>
  <c r="C117" i="4" s="1"/>
  <c r="H117" i="4"/>
  <c r="F117" i="4"/>
  <c r="L117" i="4"/>
  <c r="D117" i="4"/>
  <c r="K149" i="4"/>
  <c r="G149" i="4"/>
  <c r="B149" i="4"/>
  <c r="I149" i="4"/>
  <c r="E149" i="4"/>
  <c r="J149" i="4"/>
  <c r="A149" i="4"/>
  <c r="C149" i="4" s="1"/>
  <c r="H149" i="4"/>
  <c r="F149" i="4"/>
  <c r="L149" i="4"/>
  <c r="D149" i="4"/>
  <c r="I267" i="4"/>
  <c r="E267" i="4"/>
  <c r="K267" i="4"/>
  <c r="G267" i="4"/>
  <c r="B267" i="4"/>
  <c r="H267" i="4"/>
  <c r="F267" i="4"/>
  <c r="L267" i="4"/>
  <c r="D267" i="4"/>
  <c r="J267" i="4"/>
  <c r="A267" i="4"/>
  <c r="A50" i="5"/>
  <c r="B50" i="5"/>
  <c r="C50" i="5" s="1"/>
  <c r="A114" i="5"/>
  <c r="B114" i="5"/>
  <c r="C114" i="5" s="1"/>
  <c r="A192" i="7"/>
  <c r="B192" i="7"/>
  <c r="C192" i="7" s="1"/>
  <c r="B182" i="5"/>
  <c r="C182" i="5" s="1"/>
  <c r="A182" i="5"/>
  <c r="K201" i="4"/>
  <c r="G201" i="4"/>
  <c r="B201" i="4"/>
  <c r="I201" i="4"/>
  <c r="E201" i="4"/>
  <c r="F201" i="4"/>
  <c r="L201" i="4"/>
  <c r="D201" i="4"/>
  <c r="J201" i="4"/>
  <c r="A201" i="4"/>
  <c r="C201" i="4" s="1"/>
  <c r="H201" i="4"/>
  <c r="BC241" i="5"/>
  <c r="AY241" i="5"/>
  <c r="AU241" i="5"/>
  <c r="AQ241" i="5"/>
  <c r="AM241" i="5"/>
  <c r="AI241" i="5"/>
  <c r="AE241" i="5"/>
  <c r="AA241" i="5"/>
  <c r="W241" i="5"/>
  <c r="S241" i="5"/>
  <c r="O241" i="5"/>
  <c r="K241" i="5"/>
  <c r="G241" i="5"/>
  <c r="B241" i="5"/>
  <c r="BB241" i="5"/>
  <c r="AW241" i="5"/>
  <c r="AR241" i="5"/>
  <c r="AL241" i="5"/>
  <c r="AG241" i="5"/>
  <c r="AB241" i="5"/>
  <c r="V241" i="5"/>
  <c r="Q241" i="5"/>
  <c r="L241" i="5"/>
  <c r="F241" i="5"/>
  <c r="BE241" i="5"/>
  <c r="AZ241" i="5"/>
  <c r="AT241" i="5"/>
  <c r="AO241" i="5"/>
  <c r="AJ241" i="5"/>
  <c r="AD241" i="5"/>
  <c r="Y241" i="5"/>
  <c r="T241" i="5"/>
  <c r="N241" i="5"/>
  <c r="I241" i="5"/>
  <c r="D241" i="5"/>
  <c r="BA241" i="5"/>
  <c r="AP241" i="5"/>
  <c r="AF241" i="5"/>
  <c r="U241" i="5"/>
  <c r="J241" i="5"/>
  <c r="AV241" i="5"/>
  <c r="AK241" i="5"/>
  <c r="Z241" i="5"/>
  <c r="P241" i="5"/>
  <c r="E241" i="5"/>
  <c r="AS241" i="5"/>
  <c r="X241" i="5"/>
  <c r="A241" i="5"/>
  <c r="AN241" i="5"/>
  <c r="R241" i="5"/>
  <c r="BD241" i="5"/>
  <c r="AH241" i="5"/>
  <c r="M241" i="5"/>
  <c r="AX241" i="5"/>
  <c r="AC241" i="5"/>
  <c r="H241" i="5"/>
  <c r="BC235" i="5"/>
  <c r="AY235" i="5"/>
  <c r="AU235" i="5"/>
  <c r="AQ235" i="5"/>
  <c r="AM235" i="5"/>
  <c r="AI235" i="5"/>
  <c r="AE235" i="5"/>
  <c r="AA235" i="5"/>
  <c r="W235" i="5"/>
  <c r="S235" i="5"/>
  <c r="BB235" i="5"/>
  <c r="AW235" i="5"/>
  <c r="AR235" i="5"/>
  <c r="AL235" i="5"/>
  <c r="AG235" i="5"/>
  <c r="AB235" i="5"/>
  <c r="V235" i="5"/>
  <c r="Q235" i="5"/>
  <c r="M235" i="5"/>
  <c r="I235" i="5"/>
  <c r="E235" i="5"/>
  <c r="BE235" i="5"/>
  <c r="AZ235" i="5"/>
  <c r="AT235" i="5"/>
  <c r="AO235" i="5"/>
  <c r="AJ235" i="5"/>
  <c r="AD235" i="5"/>
  <c r="Y235" i="5"/>
  <c r="T235" i="5"/>
  <c r="O235" i="5"/>
  <c r="K235" i="5"/>
  <c r="G235" i="5"/>
  <c r="B235" i="5"/>
  <c r="AV235" i="5"/>
  <c r="AK235" i="5"/>
  <c r="Z235" i="5"/>
  <c r="P235" i="5"/>
  <c r="H235" i="5"/>
  <c r="BA235" i="5"/>
  <c r="AP235" i="5"/>
  <c r="AF235" i="5"/>
  <c r="U235" i="5"/>
  <c r="L235" i="5"/>
  <c r="D235" i="5"/>
  <c r="AN235" i="5"/>
  <c r="R235" i="5"/>
  <c r="A235" i="5"/>
  <c r="BD235" i="5"/>
  <c r="AH235" i="5"/>
  <c r="N235" i="5"/>
  <c r="AX235" i="5"/>
  <c r="AC235" i="5"/>
  <c r="J235" i="5"/>
  <c r="AS235" i="5"/>
  <c r="X235" i="5"/>
  <c r="F235" i="5"/>
  <c r="J204" i="4"/>
  <c r="F204" i="4"/>
  <c r="A204" i="4"/>
  <c r="C204" i="4" s="1"/>
  <c r="L204" i="4"/>
  <c r="H204" i="4"/>
  <c r="D204" i="4"/>
  <c r="E204" i="4"/>
  <c r="K204" i="4"/>
  <c r="B204" i="4"/>
  <c r="I204" i="4"/>
  <c r="G204" i="4"/>
  <c r="L150" i="4"/>
  <c r="H150" i="4"/>
  <c r="D150" i="4"/>
  <c r="J150" i="4"/>
  <c r="F150" i="4"/>
  <c r="A150" i="4"/>
  <c r="C150" i="4" s="1"/>
  <c r="G150" i="4"/>
  <c r="E150" i="4"/>
  <c r="K150" i="4"/>
  <c r="B150" i="4"/>
  <c r="I150" i="4"/>
  <c r="J36" i="4"/>
  <c r="F36" i="4"/>
  <c r="A36" i="4"/>
  <c r="C36" i="4" s="1"/>
  <c r="L36" i="4"/>
  <c r="H36" i="4"/>
  <c r="D36" i="4"/>
  <c r="E36" i="4"/>
  <c r="K36" i="4"/>
  <c r="B36" i="4"/>
  <c r="G36" i="4"/>
  <c r="I36" i="4"/>
  <c r="A65" i="7"/>
  <c r="B65" i="7"/>
  <c r="C65" i="7" s="1"/>
  <c r="A177" i="5"/>
  <c r="B177" i="5"/>
  <c r="C177" i="5" s="1"/>
  <c r="A91" i="5"/>
  <c r="B91" i="5"/>
  <c r="C91" i="5" s="1"/>
  <c r="J280" i="4"/>
  <c r="F280" i="4"/>
  <c r="A280" i="4"/>
  <c r="L280" i="4"/>
  <c r="H280" i="4"/>
  <c r="D280" i="4"/>
  <c r="I280" i="4"/>
  <c r="G280" i="4"/>
  <c r="E280" i="4"/>
  <c r="K280" i="4"/>
  <c r="B280" i="4"/>
  <c r="B95" i="7"/>
  <c r="C95" i="7" s="1"/>
  <c r="A95" i="7"/>
  <c r="BE221" i="5"/>
  <c r="BA221" i="5"/>
  <c r="AW221" i="5"/>
  <c r="AS221" i="5"/>
  <c r="AO221" i="5"/>
  <c r="AK221" i="5"/>
  <c r="AG221" i="5"/>
  <c r="AC221" i="5"/>
  <c r="Y221" i="5"/>
  <c r="U221" i="5"/>
  <c r="Q221" i="5"/>
  <c r="M221" i="5"/>
  <c r="I221" i="5"/>
  <c r="E221" i="5"/>
  <c r="BC221" i="5"/>
  <c r="AY221" i="5"/>
  <c r="AU221" i="5"/>
  <c r="AQ221" i="5"/>
  <c r="AM221" i="5"/>
  <c r="AI221" i="5"/>
  <c r="AE221" i="5"/>
  <c r="AA221" i="5"/>
  <c r="W221" i="5"/>
  <c r="S221" i="5"/>
  <c r="O221" i="5"/>
  <c r="K221" i="5"/>
  <c r="G221" i="5"/>
  <c r="BD221" i="5"/>
  <c r="AV221" i="5"/>
  <c r="AN221" i="5"/>
  <c r="AF221" i="5"/>
  <c r="X221" i="5"/>
  <c r="P221" i="5"/>
  <c r="H221" i="5"/>
  <c r="AZ221" i="5"/>
  <c r="AR221" i="5"/>
  <c r="AJ221" i="5"/>
  <c r="AB221" i="5"/>
  <c r="T221" i="5"/>
  <c r="L221" i="5"/>
  <c r="D221" i="5"/>
  <c r="AX221" i="5"/>
  <c r="AH221" i="5"/>
  <c r="R221" i="5"/>
  <c r="AT221" i="5"/>
  <c r="AD221" i="5"/>
  <c r="N221" i="5"/>
  <c r="AP221" i="5"/>
  <c r="Z221" i="5"/>
  <c r="J221" i="5"/>
  <c r="BB221" i="5"/>
  <c r="AL221" i="5"/>
  <c r="V221" i="5"/>
  <c r="F221" i="5"/>
  <c r="B20" i="6"/>
  <c r="C20" i="6" s="1"/>
  <c r="A20" i="6"/>
  <c r="A153" i="5"/>
  <c r="B153" i="5"/>
  <c r="C153" i="5" s="1"/>
  <c r="A113" i="5"/>
  <c r="B113" i="5"/>
  <c r="C113" i="5" s="1"/>
  <c r="L190" i="4"/>
  <c r="H190" i="4"/>
  <c r="D190" i="4"/>
  <c r="J190" i="4"/>
  <c r="F190" i="4"/>
  <c r="A190" i="4"/>
  <c r="C190" i="4" s="1"/>
  <c r="G190" i="4"/>
  <c r="E190" i="4"/>
  <c r="K190" i="4"/>
  <c r="B190" i="4"/>
  <c r="I190" i="4"/>
  <c r="A135" i="5"/>
  <c r="B135" i="5"/>
  <c r="C135" i="5" s="1"/>
  <c r="BC236" i="5"/>
  <c r="AY236" i="5"/>
  <c r="AU236" i="5"/>
  <c r="AQ236" i="5"/>
  <c r="AM236" i="5"/>
  <c r="AI236" i="5"/>
  <c r="AE236" i="5"/>
  <c r="AA236" i="5"/>
  <c r="W236" i="5"/>
  <c r="S236" i="5"/>
  <c r="O236" i="5"/>
  <c r="K236" i="5"/>
  <c r="G236" i="5"/>
  <c r="B236" i="5"/>
  <c r="BE236" i="5"/>
  <c r="AZ236" i="5"/>
  <c r="AT236" i="5"/>
  <c r="AO236" i="5"/>
  <c r="AJ236" i="5"/>
  <c r="AD236" i="5"/>
  <c r="Y236" i="5"/>
  <c r="T236" i="5"/>
  <c r="N236" i="5"/>
  <c r="I236" i="5"/>
  <c r="D236" i="5"/>
  <c r="BB236" i="5"/>
  <c r="AW236" i="5"/>
  <c r="AR236" i="5"/>
  <c r="AL236" i="5"/>
  <c r="AG236" i="5"/>
  <c r="AB236" i="5"/>
  <c r="V236" i="5"/>
  <c r="Q236" i="5"/>
  <c r="L236" i="5"/>
  <c r="F236" i="5"/>
  <c r="BD236" i="5"/>
  <c r="AS236" i="5"/>
  <c r="AH236" i="5"/>
  <c r="X236" i="5"/>
  <c r="M236" i="5"/>
  <c r="A236" i="5"/>
  <c r="AX236" i="5"/>
  <c r="AN236" i="5"/>
  <c r="AC236" i="5"/>
  <c r="R236" i="5"/>
  <c r="H236" i="5"/>
  <c r="AV236" i="5"/>
  <c r="Z236" i="5"/>
  <c r="E236" i="5"/>
  <c r="AP236" i="5"/>
  <c r="U236" i="5"/>
  <c r="AK236" i="5"/>
  <c r="P236" i="5"/>
  <c r="BA236" i="5"/>
  <c r="AF236" i="5"/>
  <c r="J236" i="5"/>
  <c r="J112" i="4"/>
  <c r="F112" i="4"/>
  <c r="A112" i="4"/>
  <c r="C112" i="4" s="1"/>
  <c r="L112" i="4"/>
  <c r="H112" i="4"/>
  <c r="D112" i="4"/>
  <c r="I112" i="4"/>
  <c r="G112" i="4"/>
  <c r="E112" i="4"/>
  <c r="K112" i="4"/>
  <c r="B112" i="4"/>
  <c r="J48" i="4"/>
  <c r="F48" i="4"/>
  <c r="A48" i="4"/>
  <c r="C48" i="4" s="1"/>
  <c r="L48" i="4"/>
  <c r="H48" i="4"/>
  <c r="D48" i="4"/>
  <c r="I48" i="4"/>
  <c r="G48" i="4"/>
  <c r="K48" i="4"/>
  <c r="E48" i="4"/>
  <c r="B48" i="4"/>
  <c r="J12" i="4"/>
  <c r="F12" i="4"/>
  <c r="A12" i="4"/>
  <c r="C12" i="4" s="1"/>
  <c r="L12" i="4"/>
  <c r="H12" i="4"/>
  <c r="D12" i="4"/>
  <c r="E12" i="4"/>
  <c r="K12" i="4"/>
  <c r="B12" i="4"/>
  <c r="G12" i="4"/>
  <c r="I12" i="4"/>
  <c r="B39" i="7"/>
  <c r="C39" i="7" s="1"/>
  <c r="A39" i="7"/>
  <c r="B27" i="7"/>
  <c r="C27" i="7" s="1"/>
  <c r="A27" i="7"/>
  <c r="J164" i="4"/>
  <c r="F164" i="4"/>
  <c r="A164" i="4"/>
  <c r="C164" i="4" s="1"/>
  <c r="L164" i="4"/>
  <c r="H164" i="4"/>
  <c r="D164" i="4"/>
  <c r="E164" i="4"/>
  <c r="K164" i="4"/>
  <c r="B164" i="4"/>
  <c r="I164" i="4"/>
  <c r="G164" i="4"/>
  <c r="A41" i="7"/>
  <c r="B41" i="7"/>
  <c r="C41" i="7" s="1"/>
  <c r="B213" i="7"/>
  <c r="C213" i="7" s="1"/>
  <c r="A213" i="7"/>
  <c r="A124" i="5"/>
  <c r="B124" i="5"/>
  <c r="C124" i="5" s="1"/>
  <c r="L218" i="4"/>
  <c r="H218" i="4"/>
  <c r="D218" i="4"/>
  <c r="J218" i="4"/>
  <c r="F218" i="4"/>
  <c r="A218" i="4"/>
  <c r="C218" i="4" s="1"/>
  <c r="K218" i="4"/>
  <c r="B218" i="4"/>
  <c r="I218" i="4"/>
  <c r="G218" i="4"/>
  <c r="E218" i="4"/>
  <c r="K177" i="4"/>
  <c r="G177" i="4"/>
  <c r="B177" i="4"/>
  <c r="I177" i="4"/>
  <c r="E177" i="4"/>
  <c r="F177" i="4"/>
  <c r="L177" i="4"/>
  <c r="D177" i="4"/>
  <c r="J177" i="4"/>
  <c r="A177" i="4"/>
  <c r="C177" i="4" s="1"/>
  <c r="H177" i="4"/>
  <c r="K209" i="4"/>
  <c r="G209" i="4"/>
  <c r="B209" i="4"/>
  <c r="I209" i="4"/>
  <c r="E209" i="4"/>
  <c r="F209" i="4"/>
  <c r="L209" i="4"/>
  <c r="D209" i="4"/>
  <c r="J209" i="4"/>
  <c r="A209" i="4"/>
  <c r="C209" i="4" s="1"/>
  <c r="H209" i="4"/>
  <c r="BC249" i="5"/>
  <c r="AY249" i="5"/>
  <c r="AU249" i="5"/>
  <c r="AQ249" i="5"/>
  <c r="AM249" i="5"/>
  <c r="AI249" i="5"/>
  <c r="AE249" i="5"/>
  <c r="AA249" i="5"/>
  <c r="W249" i="5"/>
  <c r="S249" i="5"/>
  <c r="O249" i="5"/>
  <c r="K249" i="5"/>
  <c r="G249" i="5"/>
  <c r="B249" i="5"/>
  <c r="BB249" i="5"/>
  <c r="AW249" i="5"/>
  <c r="AR249" i="5"/>
  <c r="AL249" i="5"/>
  <c r="AG249" i="5"/>
  <c r="AB249" i="5"/>
  <c r="V249" i="5"/>
  <c r="Q249" i="5"/>
  <c r="L249" i="5"/>
  <c r="F249" i="5"/>
  <c r="BE249" i="5"/>
  <c r="AZ249" i="5"/>
  <c r="AT249" i="5"/>
  <c r="AO249" i="5"/>
  <c r="AJ249" i="5"/>
  <c r="AD249" i="5"/>
  <c r="Y249" i="5"/>
  <c r="T249" i="5"/>
  <c r="N249" i="5"/>
  <c r="I249" i="5"/>
  <c r="D249" i="5"/>
  <c r="BA249" i="5"/>
  <c r="AP249" i="5"/>
  <c r="AF249" i="5"/>
  <c r="U249" i="5"/>
  <c r="J249" i="5"/>
  <c r="AV249" i="5"/>
  <c r="AK249" i="5"/>
  <c r="Z249" i="5"/>
  <c r="P249" i="5"/>
  <c r="E249" i="5"/>
  <c r="AS249" i="5"/>
  <c r="X249" i="5"/>
  <c r="A249" i="5"/>
  <c r="AN249" i="5"/>
  <c r="R249" i="5"/>
  <c r="BD249" i="5"/>
  <c r="AH249" i="5"/>
  <c r="M249" i="5"/>
  <c r="AX249" i="5"/>
  <c r="AC249" i="5"/>
  <c r="H249" i="5"/>
  <c r="BC243" i="5"/>
  <c r="AY243" i="5"/>
  <c r="AU243" i="5"/>
  <c r="AQ243" i="5"/>
  <c r="AM243" i="5"/>
  <c r="AI243" i="5"/>
  <c r="AE243" i="5"/>
  <c r="AA243" i="5"/>
  <c r="W243" i="5"/>
  <c r="S243" i="5"/>
  <c r="O243" i="5"/>
  <c r="K243" i="5"/>
  <c r="G243" i="5"/>
  <c r="B243" i="5"/>
  <c r="BB243" i="5"/>
  <c r="AW243" i="5"/>
  <c r="AR243" i="5"/>
  <c r="AL243" i="5"/>
  <c r="AG243" i="5"/>
  <c r="AB243" i="5"/>
  <c r="V243" i="5"/>
  <c r="Q243" i="5"/>
  <c r="L243" i="5"/>
  <c r="F243" i="5"/>
  <c r="BE243" i="5"/>
  <c r="AZ243" i="5"/>
  <c r="AT243" i="5"/>
  <c r="AO243" i="5"/>
  <c r="AJ243" i="5"/>
  <c r="AD243" i="5"/>
  <c r="Y243" i="5"/>
  <c r="T243" i="5"/>
  <c r="N243" i="5"/>
  <c r="I243" i="5"/>
  <c r="D243" i="5"/>
  <c r="AV243" i="5"/>
  <c r="AK243" i="5"/>
  <c r="Z243" i="5"/>
  <c r="P243" i="5"/>
  <c r="E243" i="5"/>
  <c r="BA243" i="5"/>
  <c r="AP243" i="5"/>
  <c r="AF243" i="5"/>
  <c r="U243" i="5"/>
  <c r="J243" i="5"/>
  <c r="AN243" i="5"/>
  <c r="R243" i="5"/>
  <c r="BD243" i="5"/>
  <c r="AH243" i="5"/>
  <c r="M243" i="5"/>
  <c r="AX243" i="5"/>
  <c r="AC243" i="5"/>
  <c r="H243" i="5"/>
  <c r="AS243" i="5"/>
  <c r="X243" i="5"/>
  <c r="A243" i="5"/>
  <c r="A45" i="7"/>
  <c r="B45" i="7"/>
  <c r="C45" i="7" s="1"/>
  <c r="A119" i="5"/>
  <c r="B119" i="5"/>
  <c r="C119" i="5" s="1"/>
  <c r="L174" i="4"/>
  <c r="H174" i="4"/>
  <c r="D174" i="4"/>
  <c r="J174" i="4"/>
  <c r="F174" i="4"/>
  <c r="A174" i="4"/>
  <c r="C174" i="4" s="1"/>
  <c r="G174" i="4"/>
  <c r="E174" i="4"/>
  <c r="K174" i="4"/>
  <c r="B174" i="4"/>
  <c r="I174" i="4"/>
  <c r="J84" i="4"/>
  <c r="F84" i="4"/>
  <c r="A84" i="4"/>
  <c r="C84" i="4" s="1"/>
  <c r="L84" i="4"/>
  <c r="H84" i="4"/>
  <c r="D84" i="4"/>
  <c r="E84" i="4"/>
  <c r="K84" i="4"/>
  <c r="B84" i="4"/>
  <c r="I84" i="4"/>
  <c r="G84" i="4"/>
  <c r="J20" i="4"/>
  <c r="F20" i="4"/>
  <c r="A20" i="4"/>
  <c r="C20" i="4" s="1"/>
  <c r="L20" i="4"/>
  <c r="H20" i="4"/>
  <c r="D20" i="4"/>
  <c r="E20" i="4"/>
  <c r="K20" i="4"/>
  <c r="B20" i="4"/>
  <c r="G20" i="4"/>
  <c r="I20" i="4"/>
  <c r="L82" i="4"/>
  <c r="H82" i="4"/>
  <c r="D82" i="4"/>
  <c r="J82" i="4"/>
  <c r="F82" i="4"/>
  <c r="A82" i="4"/>
  <c r="C82" i="4" s="1"/>
  <c r="K82" i="4"/>
  <c r="B82" i="4"/>
  <c r="I82" i="4"/>
  <c r="G82" i="4"/>
  <c r="E82" i="4"/>
  <c r="B133" i="7"/>
  <c r="C133" i="7" s="1"/>
  <c r="A133" i="7"/>
  <c r="A29" i="7"/>
  <c r="B29" i="7"/>
  <c r="C29" i="7" s="1"/>
  <c r="B195" i="7"/>
  <c r="C195" i="7" s="1"/>
  <c r="A195" i="7"/>
  <c r="B53" i="6"/>
  <c r="C53" i="6" s="1"/>
  <c r="A53" i="6"/>
  <c r="L106" i="4"/>
  <c r="H106" i="4"/>
  <c r="D106" i="4"/>
  <c r="J106" i="4"/>
  <c r="F106" i="4"/>
  <c r="A106" i="4"/>
  <c r="C106" i="4" s="1"/>
  <c r="K106" i="4"/>
  <c r="B106" i="4"/>
  <c r="I106" i="4"/>
  <c r="G106" i="4"/>
  <c r="E106" i="4"/>
  <c r="A181" i="7"/>
  <c r="B181" i="7"/>
  <c r="C181" i="7" s="1"/>
  <c r="B15" i="6"/>
  <c r="C15" i="6" s="1"/>
  <c r="A15" i="6"/>
  <c r="L62" i="4"/>
  <c r="H62" i="4"/>
  <c r="D62" i="4"/>
  <c r="J62" i="4"/>
  <c r="F62" i="4"/>
  <c r="A62" i="4"/>
  <c r="C62" i="4" s="1"/>
  <c r="G62" i="4"/>
  <c r="E62" i="4"/>
  <c r="K62" i="4"/>
  <c r="B62" i="4"/>
  <c r="I62" i="4"/>
  <c r="A111" i="5"/>
  <c r="B111" i="5"/>
  <c r="C111" i="5" s="1"/>
  <c r="B189" i="7"/>
  <c r="C189" i="7" s="1"/>
  <c r="A189" i="7"/>
  <c r="A142" i="7"/>
  <c r="B142" i="7"/>
  <c r="C142" i="7" s="1"/>
  <c r="B36" i="6"/>
  <c r="C36" i="6" s="1"/>
  <c r="A36" i="6"/>
  <c r="BC238" i="5"/>
  <c r="AY238" i="5"/>
  <c r="AU238" i="5"/>
  <c r="AQ238" i="5"/>
  <c r="AM238" i="5"/>
  <c r="AI238" i="5"/>
  <c r="AE238" i="5"/>
  <c r="AA238" i="5"/>
  <c r="W238" i="5"/>
  <c r="S238" i="5"/>
  <c r="O238" i="5"/>
  <c r="K238" i="5"/>
  <c r="G238" i="5"/>
  <c r="B238" i="5"/>
  <c r="BE238" i="5"/>
  <c r="AZ238" i="5"/>
  <c r="AT238" i="5"/>
  <c r="AO238" i="5"/>
  <c r="AJ238" i="5"/>
  <c r="AD238" i="5"/>
  <c r="Y238" i="5"/>
  <c r="T238" i="5"/>
  <c r="N238" i="5"/>
  <c r="I238" i="5"/>
  <c r="D238" i="5"/>
  <c r="BB238" i="5"/>
  <c r="AW238" i="5"/>
  <c r="AR238" i="5"/>
  <c r="AL238" i="5"/>
  <c r="AG238" i="5"/>
  <c r="AB238" i="5"/>
  <c r="V238" i="5"/>
  <c r="Q238" i="5"/>
  <c r="L238" i="5"/>
  <c r="F238" i="5"/>
  <c r="AX238" i="5"/>
  <c r="AN238" i="5"/>
  <c r="AC238" i="5"/>
  <c r="R238" i="5"/>
  <c r="H238" i="5"/>
  <c r="BD238" i="5"/>
  <c r="AS238" i="5"/>
  <c r="AH238" i="5"/>
  <c r="X238" i="5"/>
  <c r="M238" i="5"/>
  <c r="A238" i="5"/>
  <c r="AP238" i="5"/>
  <c r="U238" i="5"/>
  <c r="AK238" i="5"/>
  <c r="P238" i="5"/>
  <c r="BA238" i="5"/>
  <c r="AF238" i="5"/>
  <c r="J238" i="5"/>
  <c r="AV238" i="5"/>
  <c r="Z238" i="5"/>
  <c r="E238" i="5"/>
  <c r="A65" i="5"/>
  <c r="B65" i="5"/>
  <c r="C65" i="5" s="1"/>
  <c r="A123" i="7"/>
  <c r="B123" i="7"/>
  <c r="C123" i="7" s="1"/>
  <c r="L206" i="4"/>
  <c r="H206" i="4"/>
  <c r="D206" i="4"/>
  <c r="J206" i="4"/>
  <c r="F206" i="4"/>
  <c r="A206" i="4"/>
  <c r="C206" i="4" s="1"/>
  <c r="G206" i="4"/>
  <c r="E206" i="4"/>
  <c r="K206" i="4"/>
  <c r="B206" i="4"/>
  <c r="I206" i="4"/>
  <c r="L250" i="4"/>
  <c r="H250" i="4"/>
  <c r="D250" i="4"/>
  <c r="J250" i="4"/>
  <c r="F250" i="4"/>
  <c r="A250" i="4"/>
  <c r="K250" i="4"/>
  <c r="B250" i="4"/>
  <c r="I250" i="4"/>
  <c r="G250" i="4"/>
  <c r="E250" i="4"/>
  <c r="A151" i="5"/>
  <c r="B151" i="5"/>
  <c r="C151" i="5" s="1"/>
  <c r="B205" i="5"/>
  <c r="C205" i="5" s="1"/>
  <c r="A205" i="5"/>
  <c r="L170" i="4"/>
  <c r="H170" i="4"/>
  <c r="D170" i="4"/>
  <c r="J170" i="4"/>
  <c r="F170" i="4"/>
  <c r="A170" i="4"/>
  <c r="C170" i="4" s="1"/>
  <c r="K170" i="4"/>
  <c r="B170" i="4"/>
  <c r="I170" i="4"/>
  <c r="G170" i="4"/>
  <c r="E170" i="4"/>
  <c r="J80" i="4"/>
  <c r="F80" i="4"/>
  <c r="A80" i="4"/>
  <c r="C80" i="4" s="1"/>
  <c r="L80" i="4"/>
  <c r="H80" i="4"/>
  <c r="D80" i="4"/>
  <c r="I80" i="4"/>
  <c r="G80" i="4"/>
  <c r="E80" i="4"/>
  <c r="K80" i="4"/>
  <c r="B80" i="4"/>
  <c r="A83" i="5"/>
  <c r="B83" i="5"/>
  <c r="C83" i="5" s="1"/>
  <c r="B29" i="6"/>
  <c r="C29" i="6" s="1"/>
  <c r="A29" i="6"/>
  <c r="B37" i="6"/>
  <c r="C37" i="6" s="1"/>
  <c r="A37" i="6"/>
  <c r="L58" i="4"/>
  <c r="H58" i="4"/>
  <c r="D58" i="4"/>
  <c r="J58" i="4"/>
  <c r="F58" i="4"/>
  <c r="A58" i="4"/>
  <c r="C58" i="4" s="1"/>
  <c r="K58" i="4"/>
  <c r="B58" i="4"/>
  <c r="I58" i="4"/>
  <c r="G58" i="4"/>
  <c r="E58" i="4"/>
  <c r="L14" i="4"/>
  <c r="H14" i="4"/>
  <c r="D14" i="4"/>
  <c r="J14" i="4"/>
  <c r="F14" i="4"/>
  <c r="A14" i="4"/>
  <c r="C14" i="4" s="1"/>
  <c r="G14" i="4"/>
  <c r="E14" i="4"/>
  <c r="K14" i="4"/>
  <c r="B14" i="4"/>
  <c r="I14" i="4"/>
  <c r="B111" i="7"/>
  <c r="C111" i="7" s="1"/>
  <c r="A111" i="7"/>
  <c r="J224" i="4"/>
  <c r="F224" i="4"/>
  <c r="A224" i="4"/>
  <c r="L224" i="4"/>
  <c r="H224" i="4"/>
  <c r="D224" i="4"/>
  <c r="I224" i="4"/>
  <c r="G224" i="4"/>
  <c r="E224" i="4"/>
  <c r="K224" i="4"/>
  <c r="B224" i="4"/>
  <c r="B40" i="6"/>
  <c r="C40" i="6" s="1"/>
  <c r="A40" i="6"/>
  <c r="J196" i="4"/>
  <c r="F196" i="4"/>
  <c r="A196" i="4"/>
  <c r="C196" i="4" s="1"/>
  <c r="L196" i="4"/>
  <c r="H196" i="4"/>
  <c r="D196" i="4"/>
  <c r="E196" i="4"/>
  <c r="K196" i="4"/>
  <c r="B196" i="4"/>
  <c r="I196" i="4"/>
  <c r="G196" i="4"/>
  <c r="A37" i="5"/>
  <c r="B37" i="5"/>
  <c r="C37" i="5" s="1"/>
  <c r="A135" i="7"/>
  <c r="B135" i="7"/>
  <c r="C135" i="7" s="1"/>
  <c r="B78" i="7"/>
  <c r="C78" i="7" s="1"/>
  <c r="A78" i="7"/>
  <c r="BC244" i="5"/>
  <c r="AY244" i="5"/>
  <c r="AU244" i="5"/>
  <c r="AQ244" i="5"/>
  <c r="AM244" i="5"/>
  <c r="AI244" i="5"/>
  <c r="AE244" i="5"/>
  <c r="AA244" i="5"/>
  <c r="W244" i="5"/>
  <c r="S244" i="5"/>
  <c r="O244" i="5"/>
  <c r="K244" i="5"/>
  <c r="G244" i="5"/>
  <c r="B244" i="5"/>
  <c r="BE244" i="5"/>
  <c r="AZ244" i="5"/>
  <c r="AT244" i="5"/>
  <c r="AO244" i="5"/>
  <c r="AJ244" i="5"/>
  <c r="AD244" i="5"/>
  <c r="Y244" i="5"/>
  <c r="T244" i="5"/>
  <c r="N244" i="5"/>
  <c r="I244" i="5"/>
  <c r="D244" i="5"/>
  <c r="BB244" i="5"/>
  <c r="AW244" i="5"/>
  <c r="AR244" i="5"/>
  <c r="AL244" i="5"/>
  <c r="AG244" i="5"/>
  <c r="AB244" i="5"/>
  <c r="V244" i="5"/>
  <c r="Q244" i="5"/>
  <c r="L244" i="5"/>
  <c r="F244" i="5"/>
  <c r="BD244" i="5"/>
  <c r="AS244" i="5"/>
  <c r="AH244" i="5"/>
  <c r="X244" i="5"/>
  <c r="M244" i="5"/>
  <c r="A244" i="5"/>
  <c r="AX244" i="5"/>
  <c r="AN244" i="5"/>
  <c r="AC244" i="5"/>
  <c r="R244" i="5"/>
  <c r="H244" i="5"/>
  <c r="AV244" i="5"/>
  <c r="Z244" i="5"/>
  <c r="E244" i="5"/>
  <c r="AP244" i="5"/>
  <c r="U244" i="5"/>
  <c r="AK244" i="5"/>
  <c r="P244" i="5"/>
  <c r="BA244" i="5"/>
  <c r="AF244" i="5"/>
  <c r="J244" i="5"/>
  <c r="B203" i="5"/>
  <c r="C203" i="5" s="1"/>
  <c r="A203" i="5"/>
  <c r="A36" i="5"/>
  <c r="B36" i="5"/>
  <c r="C36" i="5" s="1"/>
  <c r="A68" i="5"/>
  <c r="B68" i="5"/>
  <c r="C68" i="5" s="1"/>
  <c r="A100" i="5"/>
  <c r="B100" i="5"/>
  <c r="C100" i="5" s="1"/>
  <c r="A132" i="5"/>
  <c r="B132" i="5"/>
  <c r="C132" i="5" s="1"/>
  <c r="I215" i="4"/>
  <c r="E215" i="4"/>
  <c r="K215" i="4"/>
  <c r="G215" i="4"/>
  <c r="B215" i="4"/>
  <c r="L215" i="4"/>
  <c r="D215" i="4"/>
  <c r="J215" i="4"/>
  <c r="A215" i="4"/>
  <c r="C215" i="4" s="1"/>
  <c r="H215" i="4"/>
  <c r="F215" i="4"/>
  <c r="A46" i="5"/>
  <c r="B46" i="5"/>
  <c r="C46" i="5" s="1"/>
  <c r="A110" i="5"/>
  <c r="B110" i="5"/>
  <c r="C110" i="5" s="1"/>
  <c r="B184" i="7"/>
  <c r="C184" i="7" s="1"/>
  <c r="A184" i="7"/>
  <c r="I179" i="4"/>
  <c r="E179" i="4"/>
  <c r="K179" i="4"/>
  <c r="G179" i="4"/>
  <c r="B179" i="4"/>
  <c r="H179" i="4"/>
  <c r="F179" i="4"/>
  <c r="L179" i="4"/>
  <c r="D179" i="4"/>
  <c r="J179" i="4"/>
  <c r="A179" i="4"/>
  <c r="C179" i="4" s="1"/>
  <c r="K197" i="4"/>
  <c r="G197" i="4"/>
  <c r="B197" i="4"/>
  <c r="I197" i="4"/>
  <c r="E197" i="4"/>
  <c r="J197" i="4"/>
  <c r="A197" i="4"/>
  <c r="C197" i="4" s="1"/>
  <c r="H197" i="4"/>
  <c r="F197" i="4"/>
  <c r="L197" i="4"/>
  <c r="D197" i="4"/>
  <c r="BC237" i="5"/>
  <c r="AY237" i="5"/>
  <c r="AU237" i="5"/>
  <c r="AQ237" i="5"/>
  <c r="AM237" i="5"/>
  <c r="AI237" i="5"/>
  <c r="AE237" i="5"/>
  <c r="AA237" i="5"/>
  <c r="W237" i="5"/>
  <c r="S237" i="5"/>
  <c r="O237" i="5"/>
  <c r="K237" i="5"/>
  <c r="G237" i="5"/>
  <c r="B237" i="5"/>
  <c r="BB237" i="5"/>
  <c r="AW237" i="5"/>
  <c r="AR237" i="5"/>
  <c r="AL237" i="5"/>
  <c r="AG237" i="5"/>
  <c r="AB237" i="5"/>
  <c r="V237" i="5"/>
  <c r="Q237" i="5"/>
  <c r="L237" i="5"/>
  <c r="F237" i="5"/>
  <c r="BE237" i="5"/>
  <c r="AZ237" i="5"/>
  <c r="AT237" i="5"/>
  <c r="AO237" i="5"/>
  <c r="AJ237" i="5"/>
  <c r="AD237" i="5"/>
  <c r="Y237" i="5"/>
  <c r="T237" i="5"/>
  <c r="N237" i="5"/>
  <c r="I237" i="5"/>
  <c r="D237" i="5"/>
  <c r="BA237" i="5"/>
  <c r="AP237" i="5"/>
  <c r="AF237" i="5"/>
  <c r="U237" i="5"/>
  <c r="J237" i="5"/>
  <c r="AV237" i="5"/>
  <c r="AK237" i="5"/>
  <c r="Z237" i="5"/>
  <c r="P237" i="5"/>
  <c r="E237" i="5"/>
  <c r="BD237" i="5"/>
  <c r="AH237" i="5"/>
  <c r="M237" i="5"/>
  <c r="AX237" i="5"/>
  <c r="AC237" i="5"/>
  <c r="H237" i="5"/>
  <c r="AS237" i="5"/>
  <c r="X237" i="5"/>
  <c r="A237" i="5"/>
  <c r="AN237" i="5"/>
  <c r="R237" i="5"/>
  <c r="BE231" i="5"/>
  <c r="BA231" i="5"/>
  <c r="AW231" i="5"/>
  <c r="AS231" i="5"/>
  <c r="AO231" i="5"/>
  <c r="AK231" i="5"/>
  <c r="AG231" i="5"/>
  <c r="AC231" i="5"/>
  <c r="Y231" i="5"/>
  <c r="U231" i="5"/>
  <c r="Q231" i="5"/>
  <c r="M231" i="5"/>
  <c r="I231" i="5"/>
  <c r="E231" i="5"/>
  <c r="BC231" i="5"/>
  <c r="AY231" i="5"/>
  <c r="AU231" i="5"/>
  <c r="AQ231" i="5"/>
  <c r="AM231" i="5"/>
  <c r="AI231" i="5"/>
  <c r="AE231" i="5"/>
  <c r="AA231" i="5"/>
  <c r="W231" i="5"/>
  <c r="S231" i="5"/>
  <c r="O231" i="5"/>
  <c r="K231" i="5"/>
  <c r="G231" i="5"/>
  <c r="B231" i="5"/>
  <c r="BD231" i="5"/>
  <c r="AV231" i="5"/>
  <c r="AN231" i="5"/>
  <c r="AF231" i="5"/>
  <c r="X231" i="5"/>
  <c r="P231" i="5"/>
  <c r="H231" i="5"/>
  <c r="AZ231" i="5"/>
  <c r="AR231" i="5"/>
  <c r="AJ231" i="5"/>
  <c r="AB231" i="5"/>
  <c r="T231" i="5"/>
  <c r="L231" i="5"/>
  <c r="D231" i="5"/>
  <c r="AX231" i="5"/>
  <c r="AH231" i="5"/>
  <c r="R231" i="5"/>
  <c r="A231" i="5"/>
  <c r="AT231" i="5"/>
  <c r="AD231" i="5"/>
  <c r="N231" i="5"/>
  <c r="AP231" i="5"/>
  <c r="Z231" i="5"/>
  <c r="J231" i="5"/>
  <c r="BB231" i="5"/>
  <c r="AL231" i="5"/>
  <c r="V231" i="5"/>
  <c r="F231" i="5"/>
  <c r="A133" i="5"/>
  <c r="B133" i="5"/>
  <c r="C133" i="5" s="1"/>
  <c r="J60" i="4"/>
  <c r="F60" i="4"/>
  <c r="A60" i="4"/>
  <c r="C60" i="4" s="1"/>
  <c r="L60" i="4"/>
  <c r="H60" i="4"/>
  <c r="D60" i="4"/>
  <c r="E60" i="4"/>
  <c r="K60" i="4"/>
  <c r="B60" i="4"/>
  <c r="I60" i="4"/>
  <c r="G60" i="4"/>
  <c r="B87" i="7"/>
  <c r="C87" i="7" s="1"/>
  <c r="A87" i="7"/>
  <c r="B39" i="6"/>
  <c r="C39" i="6" s="1"/>
  <c r="A39" i="6"/>
  <c r="L74" i="4"/>
  <c r="H74" i="4"/>
  <c r="D74" i="4"/>
  <c r="J74" i="4"/>
  <c r="F74" i="4"/>
  <c r="A74" i="4"/>
  <c r="C74" i="4" s="1"/>
  <c r="K74" i="4"/>
  <c r="B74" i="4"/>
  <c r="I74" i="4"/>
  <c r="G74" i="4"/>
  <c r="E74" i="4"/>
  <c r="A79" i="5"/>
  <c r="B79" i="5"/>
  <c r="C79" i="5" s="1"/>
  <c r="A121" i="5"/>
  <c r="B121" i="5"/>
  <c r="C121" i="5" s="1"/>
  <c r="A25" i="5"/>
  <c r="B25" i="5"/>
  <c r="C25" i="5" s="1"/>
  <c r="A131" i="7"/>
  <c r="B131" i="7"/>
  <c r="C131" i="7" s="1"/>
  <c r="J240" i="4"/>
  <c r="F240" i="4"/>
  <c r="A240" i="4"/>
  <c r="L240" i="4"/>
  <c r="H240" i="4"/>
  <c r="D240" i="4"/>
  <c r="I240" i="4"/>
  <c r="G240" i="4"/>
  <c r="E240" i="4"/>
  <c r="K240" i="4"/>
  <c r="B240" i="4"/>
  <c r="A167" i="5"/>
  <c r="B167" i="5"/>
  <c r="C167" i="5" s="1"/>
  <c r="A145" i="5"/>
  <c r="B145" i="5"/>
  <c r="C145" i="5" s="1"/>
  <c r="L18" i="4"/>
  <c r="H18" i="4"/>
  <c r="D18" i="4"/>
  <c r="J18" i="4"/>
  <c r="F18" i="4"/>
  <c r="A18" i="4"/>
  <c r="C18" i="4" s="1"/>
  <c r="K18" i="4"/>
  <c r="B18" i="4"/>
  <c r="I18" i="4"/>
  <c r="E18" i="4"/>
  <c r="G18" i="4"/>
  <c r="B145" i="7"/>
  <c r="C145" i="7" s="1"/>
  <c r="A145" i="7"/>
  <c r="L98" i="4"/>
  <c r="H98" i="4"/>
  <c r="D98" i="4"/>
  <c r="J98" i="4"/>
  <c r="F98" i="4"/>
  <c r="A98" i="4"/>
  <c r="C98" i="4" s="1"/>
  <c r="K98" i="4"/>
  <c r="B98" i="4"/>
  <c r="I98" i="4"/>
  <c r="G98" i="4"/>
  <c r="E98" i="4"/>
  <c r="B25" i="6"/>
  <c r="C25" i="6" s="1"/>
  <c r="A25" i="6"/>
  <c r="L26" i="4"/>
  <c r="H26" i="4"/>
  <c r="D26" i="4"/>
  <c r="J26" i="4"/>
  <c r="F26" i="4"/>
  <c r="A26" i="4"/>
  <c r="C26" i="4" s="1"/>
  <c r="K26" i="4"/>
  <c r="B26" i="4"/>
  <c r="I26" i="4"/>
  <c r="G26" i="4"/>
  <c r="E26" i="4"/>
  <c r="A159" i="7"/>
  <c r="B159" i="7"/>
  <c r="C159" i="7" s="1"/>
  <c r="A31" i="5"/>
  <c r="B31" i="5"/>
  <c r="C31" i="5" s="1"/>
  <c r="B169" i="7"/>
  <c r="C169" i="7" s="1"/>
  <c r="A169" i="7"/>
  <c r="L234" i="4"/>
  <c r="H234" i="4"/>
  <c r="D234" i="4"/>
  <c r="J234" i="4"/>
  <c r="F234" i="4"/>
  <c r="A234" i="4"/>
  <c r="K234" i="4"/>
  <c r="B234" i="4"/>
  <c r="I234" i="4"/>
  <c r="G234" i="4"/>
  <c r="E234" i="4"/>
  <c r="J212" i="4"/>
  <c r="F212" i="4"/>
  <c r="A212" i="4"/>
  <c r="C212" i="4" s="1"/>
  <c r="L212" i="4"/>
  <c r="H212" i="4"/>
  <c r="D212" i="4"/>
  <c r="E212" i="4"/>
  <c r="K212" i="4"/>
  <c r="B212" i="4"/>
  <c r="I212" i="4"/>
  <c r="G212" i="4"/>
  <c r="A29" i="5"/>
  <c r="B29" i="5"/>
  <c r="C29" i="5" s="1"/>
  <c r="J232" i="4"/>
  <c r="F232" i="4"/>
  <c r="A232" i="4"/>
  <c r="L232" i="4"/>
  <c r="H232" i="4"/>
  <c r="D232" i="4"/>
  <c r="I232" i="4"/>
  <c r="G232" i="4"/>
  <c r="E232" i="4"/>
  <c r="K232" i="4"/>
  <c r="B232" i="4"/>
  <c r="B70" i="7"/>
  <c r="C70" i="7" s="1"/>
  <c r="A70" i="7"/>
  <c r="B195" i="5"/>
  <c r="C195" i="5" s="1"/>
  <c r="A195" i="5"/>
  <c r="K33" i="4"/>
  <c r="G33" i="4"/>
  <c r="B33" i="4"/>
  <c r="I33" i="4"/>
  <c r="E33" i="4"/>
  <c r="F33" i="4"/>
  <c r="L33" i="4"/>
  <c r="D33" i="4"/>
  <c r="H33" i="4"/>
  <c r="J33" i="4"/>
  <c r="A33" i="4"/>
  <c r="C33" i="4" s="1"/>
  <c r="K65" i="4"/>
  <c r="G65" i="4"/>
  <c r="B65" i="4"/>
  <c r="I65" i="4"/>
  <c r="E65" i="4"/>
  <c r="F65" i="4"/>
  <c r="L65" i="4"/>
  <c r="D65" i="4"/>
  <c r="H65" i="4"/>
  <c r="J65" i="4"/>
  <c r="A65" i="4"/>
  <c r="C65" i="4" s="1"/>
  <c r="K97" i="4"/>
  <c r="G97" i="4"/>
  <c r="B97" i="4"/>
  <c r="I97" i="4"/>
  <c r="E97" i="4"/>
  <c r="F97" i="4"/>
  <c r="L97" i="4"/>
  <c r="D97" i="4"/>
  <c r="J97" i="4"/>
  <c r="A97" i="4"/>
  <c r="C97" i="4" s="1"/>
  <c r="H97" i="4"/>
  <c r="K129" i="4"/>
  <c r="G129" i="4"/>
  <c r="B129" i="4"/>
  <c r="I129" i="4"/>
  <c r="E129" i="4"/>
  <c r="F129" i="4"/>
  <c r="L129" i="4"/>
  <c r="D129" i="4"/>
  <c r="J129" i="4"/>
  <c r="A129" i="4"/>
  <c r="C129" i="4" s="1"/>
  <c r="H129" i="4"/>
  <c r="I219" i="4"/>
  <c r="E219" i="4"/>
  <c r="K219" i="4"/>
  <c r="G219" i="4"/>
  <c r="H219" i="4"/>
  <c r="F219" i="4"/>
  <c r="L219" i="4"/>
  <c r="D219" i="4"/>
  <c r="J219" i="4"/>
  <c r="A74" i="5"/>
  <c r="B74" i="5"/>
  <c r="C74" i="5" s="1"/>
  <c r="A138" i="5"/>
  <c r="B138" i="5"/>
  <c r="C138" i="5" s="1"/>
  <c r="A162" i="5"/>
  <c r="B162" i="5"/>
  <c r="C162" i="5" s="1"/>
  <c r="A202" i="7"/>
  <c r="B202" i="7"/>
  <c r="C202" i="7" s="1"/>
  <c r="A160" i="5"/>
  <c r="B160" i="5"/>
  <c r="C160" i="5" s="1"/>
  <c r="B55" i="7"/>
  <c r="C55" i="7" s="1"/>
  <c r="A55" i="7"/>
  <c r="J116" i="4"/>
  <c r="F116" i="4"/>
  <c r="A116" i="4"/>
  <c r="C116" i="4" s="1"/>
  <c r="L116" i="4"/>
  <c r="H116" i="4"/>
  <c r="D116" i="4"/>
  <c r="E116" i="4"/>
  <c r="K116" i="4"/>
  <c r="B116" i="4"/>
  <c r="I116" i="4"/>
  <c r="G116" i="4"/>
  <c r="J52" i="4"/>
  <c r="F52" i="4"/>
  <c r="A52" i="4"/>
  <c r="C52" i="4" s="1"/>
  <c r="L52" i="4"/>
  <c r="H52" i="4"/>
  <c r="D52" i="4"/>
  <c r="E52" i="4"/>
  <c r="K52" i="4"/>
  <c r="B52" i="4"/>
  <c r="I52" i="4"/>
  <c r="G52" i="4"/>
  <c r="B17" i="7"/>
  <c r="C17" i="7" s="1"/>
  <c r="A17" i="7"/>
  <c r="A99" i="5"/>
  <c r="B99" i="5"/>
  <c r="C99" i="5" s="1"/>
  <c r="A27" i="5"/>
  <c r="B27" i="5"/>
  <c r="C27" i="5" s="1"/>
  <c r="B31" i="7"/>
  <c r="C31" i="7" s="1"/>
  <c r="A31" i="7"/>
  <c r="A179" i="7"/>
  <c r="B179" i="7"/>
  <c r="C179" i="7" s="1"/>
  <c r="BE234" i="5"/>
  <c r="BA234" i="5"/>
  <c r="AW234" i="5"/>
  <c r="AS234" i="5"/>
  <c r="AO234" i="5"/>
  <c r="AK234" i="5"/>
  <c r="AG234" i="5"/>
  <c r="AC234" i="5"/>
  <c r="Y234" i="5"/>
  <c r="U234" i="5"/>
  <c r="Q234" i="5"/>
  <c r="M234" i="5"/>
  <c r="I234" i="5"/>
  <c r="E234" i="5"/>
  <c r="BC234" i="5"/>
  <c r="AY234" i="5"/>
  <c r="AU234" i="5"/>
  <c r="AQ234" i="5"/>
  <c r="AM234" i="5"/>
  <c r="AI234" i="5"/>
  <c r="AE234" i="5"/>
  <c r="AA234" i="5"/>
  <c r="W234" i="5"/>
  <c r="S234" i="5"/>
  <c r="O234" i="5"/>
  <c r="K234" i="5"/>
  <c r="G234" i="5"/>
  <c r="B234" i="5"/>
  <c r="BD234" i="5"/>
  <c r="AV234" i="5"/>
  <c r="AN234" i="5"/>
  <c r="AF234" i="5"/>
  <c r="X234" i="5"/>
  <c r="P234" i="5"/>
  <c r="H234" i="5"/>
  <c r="AZ234" i="5"/>
  <c r="AR234" i="5"/>
  <c r="AJ234" i="5"/>
  <c r="AB234" i="5"/>
  <c r="T234" i="5"/>
  <c r="L234" i="5"/>
  <c r="D234" i="5"/>
  <c r="AP234" i="5"/>
  <c r="Z234" i="5"/>
  <c r="J234" i="5"/>
  <c r="BB234" i="5"/>
  <c r="AL234" i="5"/>
  <c r="V234" i="5"/>
  <c r="F234" i="5"/>
  <c r="AX234" i="5"/>
  <c r="AH234" i="5"/>
  <c r="R234" i="5"/>
  <c r="A234" i="5"/>
  <c r="AT234" i="5"/>
  <c r="AD234" i="5"/>
  <c r="N234" i="5"/>
  <c r="B213" i="5"/>
  <c r="C213" i="5" s="1"/>
  <c r="A213" i="5"/>
  <c r="A33" i="5"/>
  <c r="B33" i="5"/>
  <c r="C33" i="5" s="1"/>
  <c r="J132" i="4"/>
  <c r="F132" i="4"/>
  <c r="A132" i="4"/>
  <c r="C132" i="4" s="1"/>
  <c r="L132" i="4"/>
  <c r="H132" i="4"/>
  <c r="D132" i="4"/>
  <c r="E132" i="4"/>
  <c r="K132" i="4"/>
  <c r="B132" i="4"/>
  <c r="I132" i="4"/>
  <c r="G132" i="4"/>
  <c r="J236" i="4"/>
  <c r="F236" i="4"/>
  <c r="A236" i="4"/>
  <c r="L236" i="4"/>
  <c r="H236" i="4"/>
  <c r="D236" i="4"/>
  <c r="E236" i="4"/>
  <c r="K236" i="4"/>
  <c r="B236" i="4"/>
  <c r="I236" i="4"/>
  <c r="G236" i="4"/>
  <c r="A175" i="5"/>
  <c r="B175" i="5"/>
  <c r="C175" i="5" s="1"/>
  <c r="B215" i="5"/>
  <c r="C215" i="5" s="1"/>
  <c r="A215" i="5"/>
  <c r="B51" i="6"/>
  <c r="C51" i="6" s="1"/>
  <c r="A51" i="6"/>
  <c r="L154" i="4"/>
  <c r="H154" i="4"/>
  <c r="D154" i="4"/>
  <c r="J154" i="4"/>
  <c r="F154" i="4"/>
  <c r="A154" i="4"/>
  <c r="C154" i="4" s="1"/>
  <c r="K154" i="4"/>
  <c r="B154" i="4"/>
  <c r="I154" i="4"/>
  <c r="G154" i="4"/>
  <c r="E154" i="4"/>
  <c r="L146" i="4"/>
  <c r="H146" i="4"/>
  <c r="D146" i="4"/>
  <c r="J146" i="4"/>
  <c r="F146" i="4"/>
  <c r="A146" i="4"/>
  <c r="C146" i="4" s="1"/>
  <c r="K146" i="4"/>
  <c r="B146" i="4"/>
  <c r="I146" i="4"/>
  <c r="G146" i="4"/>
  <c r="E146" i="4"/>
  <c r="B141" i="7"/>
  <c r="C141" i="7" s="1"/>
  <c r="A141" i="7"/>
  <c r="B21" i="7"/>
  <c r="C21" i="7" s="1"/>
  <c r="A21" i="7"/>
  <c r="B31" i="6"/>
  <c r="C31" i="6" s="1"/>
  <c r="A31" i="6"/>
  <c r="J168" i="4"/>
  <c r="F168" i="4"/>
  <c r="A168" i="4"/>
  <c r="C168" i="4" s="1"/>
  <c r="L168" i="4"/>
  <c r="H168" i="4"/>
  <c r="D168" i="4"/>
  <c r="I168" i="4"/>
  <c r="G168" i="4"/>
  <c r="E168" i="4"/>
  <c r="K168" i="4"/>
  <c r="B168" i="4"/>
  <c r="A53" i="5"/>
  <c r="B53" i="5"/>
  <c r="C53" i="5" s="1"/>
  <c r="B94" i="7"/>
  <c r="C94" i="7" s="1"/>
  <c r="A94" i="7"/>
  <c r="A24" i="5"/>
  <c r="B24" i="5"/>
  <c r="C24" i="5" s="1"/>
  <c r="A56" i="5"/>
  <c r="B56" i="5"/>
  <c r="C56" i="5" s="1"/>
  <c r="A88" i="5"/>
  <c r="B88" i="5"/>
  <c r="C88" i="5" s="1"/>
  <c r="A120" i="5"/>
  <c r="B120" i="5"/>
  <c r="C120" i="5" s="1"/>
  <c r="A152" i="5"/>
  <c r="B152" i="5"/>
  <c r="C152" i="5" s="1"/>
  <c r="I259" i="4"/>
  <c r="E259" i="4"/>
  <c r="K259" i="4"/>
  <c r="G259" i="4"/>
  <c r="B259" i="4"/>
  <c r="H259" i="4"/>
  <c r="F259" i="4"/>
  <c r="L259" i="4"/>
  <c r="D259" i="4"/>
  <c r="J259" i="4"/>
  <c r="A259" i="4"/>
  <c r="A54" i="5"/>
  <c r="B54" i="5"/>
  <c r="C54" i="5" s="1"/>
  <c r="A118" i="5"/>
  <c r="B118" i="5"/>
  <c r="C118" i="5" s="1"/>
  <c r="A200" i="7"/>
  <c r="B200" i="7"/>
  <c r="C200" i="7" s="1"/>
  <c r="K205" i="4"/>
  <c r="G205" i="4"/>
  <c r="B205" i="4"/>
  <c r="I205" i="4"/>
  <c r="E205" i="4"/>
  <c r="J205" i="4"/>
  <c r="A205" i="4"/>
  <c r="C205" i="4" s="1"/>
  <c r="H205" i="4"/>
  <c r="F205" i="4"/>
  <c r="L205" i="4"/>
  <c r="D205" i="4"/>
  <c r="BC245" i="5"/>
  <c r="AY245" i="5"/>
  <c r="AU245" i="5"/>
  <c r="AQ245" i="5"/>
  <c r="AM245" i="5"/>
  <c r="AI245" i="5"/>
  <c r="AE245" i="5"/>
  <c r="AA245" i="5"/>
  <c r="W245" i="5"/>
  <c r="S245" i="5"/>
  <c r="O245" i="5"/>
  <c r="K245" i="5"/>
  <c r="G245" i="5"/>
  <c r="B245" i="5"/>
  <c r="BB245" i="5"/>
  <c r="AW245" i="5"/>
  <c r="AR245" i="5"/>
  <c r="AL245" i="5"/>
  <c r="AG245" i="5"/>
  <c r="AB245" i="5"/>
  <c r="V245" i="5"/>
  <c r="Q245" i="5"/>
  <c r="L245" i="5"/>
  <c r="F245" i="5"/>
  <c r="BE245" i="5"/>
  <c r="AZ245" i="5"/>
  <c r="AT245" i="5"/>
  <c r="AO245" i="5"/>
  <c r="AJ245" i="5"/>
  <c r="AD245" i="5"/>
  <c r="Y245" i="5"/>
  <c r="T245" i="5"/>
  <c r="N245" i="5"/>
  <c r="I245" i="5"/>
  <c r="D245" i="5"/>
  <c r="BA245" i="5"/>
  <c r="AP245" i="5"/>
  <c r="AF245" i="5"/>
  <c r="U245" i="5"/>
  <c r="J245" i="5"/>
  <c r="AV245" i="5"/>
  <c r="AK245" i="5"/>
  <c r="Z245" i="5"/>
  <c r="P245" i="5"/>
  <c r="E245" i="5"/>
  <c r="BD245" i="5"/>
  <c r="AH245" i="5"/>
  <c r="M245" i="5"/>
  <c r="AX245" i="5"/>
  <c r="AC245" i="5"/>
  <c r="H245" i="5"/>
  <c r="AS245" i="5"/>
  <c r="X245" i="5"/>
  <c r="A245" i="5"/>
  <c r="AN245" i="5"/>
  <c r="R245" i="5"/>
  <c r="BC239" i="5"/>
  <c r="AY239" i="5"/>
  <c r="AU239" i="5"/>
  <c r="AQ239" i="5"/>
  <c r="AM239" i="5"/>
  <c r="AI239" i="5"/>
  <c r="AE239" i="5"/>
  <c r="AA239" i="5"/>
  <c r="W239" i="5"/>
  <c r="S239" i="5"/>
  <c r="O239" i="5"/>
  <c r="K239" i="5"/>
  <c r="G239" i="5"/>
  <c r="B239" i="5"/>
  <c r="BB239" i="5"/>
  <c r="AW239" i="5"/>
  <c r="AR239" i="5"/>
  <c r="AL239" i="5"/>
  <c r="AG239" i="5"/>
  <c r="AB239" i="5"/>
  <c r="V239" i="5"/>
  <c r="Q239" i="5"/>
  <c r="L239" i="5"/>
  <c r="F239" i="5"/>
  <c r="BE239" i="5"/>
  <c r="AZ239" i="5"/>
  <c r="AT239" i="5"/>
  <c r="AO239" i="5"/>
  <c r="AJ239" i="5"/>
  <c r="AD239" i="5"/>
  <c r="Y239" i="5"/>
  <c r="T239" i="5"/>
  <c r="N239" i="5"/>
  <c r="I239" i="5"/>
  <c r="D239" i="5"/>
  <c r="AV239" i="5"/>
  <c r="AK239" i="5"/>
  <c r="Z239" i="5"/>
  <c r="P239" i="5"/>
  <c r="E239" i="5"/>
  <c r="BA239" i="5"/>
  <c r="AP239" i="5"/>
  <c r="AF239" i="5"/>
  <c r="U239" i="5"/>
  <c r="J239" i="5"/>
  <c r="AX239" i="5"/>
  <c r="AC239" i="5"/>
  <c r="H239" i="5"/>
  <c r="AS239" i="5"/>
  <c r="X239" i="5"/>
  <c r="A239" i="5"/>
  <c r="AN239" i="5"/>
  <c r="R239" i="5"/>
  <c r="BD239" i="5"/>
  <c r="AH239" i="5"/>
  <c r="M239" i="5"/>
  <c r="B201" i="7"/>
  <c r="C201" i="7" s="1"/>
  <c r="A201" i="7"/>
  <c r="J108" i="4"/>
  <c r="F108" i="4"/>
  <c r="A108" i="4"/>
  <c r="C108" i="4" s="1"/>
  <c r="L108" i="4"/>
  <c r="H108" i="4"/>
  <c r="D108" i="4"/>
  <c r="E108" i="4"/>
  <c r="K108" i="4"/>
  <c r="B108" i="4"/>
  <c r="I108" i="4"/>
  <c r="G108" i="4"/>
  <c r="B23" i="6"/>
  <c r="C23" i="6" s="1"/>
  <c r="A23" i="6"/>
  <c r="B150" i="7"/>
  <c r="C150" i="7" s="1"/>
  <c r="A150" i="7"/>
  <c r="B37" i="7"/>
  <c r="C37" i="7" s="1"/>
  <c r="A37" i="7"/>
  <c r="A165" i="5"/>
  <c r="B165" i="5"/>
  <c r="C165" i="5" s="1"/>
  <c r="B47" i="6"/>
  <c r="C47" i="6" s="1"/>
  <c r="A47" i="6"/>
  <c r="J184" i="4"/>
  <c r="F184" i="4"/>
  <c r="A184" i="4"/>
  <c r="C184" i="4" s="1"/>
  <c r="L184" i="4"/>
  <c r="H184" i="4"/>
  <c r="D184" i="4"/>
  <c r="I184" i="4"/>
  <c r="G184" i="4"/>
  <c r="E184" i="4"/>
  <c r="K184" i="4"/>
  <c r="B184" i="4"/>
  <c r="B203" i="7"/>
  <c r="C203" i="7" s="1"/>
  <c r="A203" i="7"/>
  <c r="B45" i="6"/>
  <c r="C45" i="6" s="1"/>
  <c r="A45" i="6"/>
  <c r="B33" i="6"/>
  <c r="C33" i="6" s="1"/>
  <c r="A33" i="6"/>
  <c r="A41" i="5"/>
  <c r="B41" i="5"/>
  <c r="C41" i="5" s="1"/>
  <c r="A105" i="5"/>
  <c r="B105" i="5"/>
  <c r="C105" i="5" s="1"/>
  <c r="L258" i="4"/>
  <c r="H258" i="4"/>
  <c r="D258" i="4"/>
  <c r="J258" i="4"/>
  <c r="F258" i="4"/>
  <c r="A258" i="4"/>
  <c r="K258" i="4"/>
  <c r="B258" i="4"/>
  <c r="I258" i="4"/>
  <c r="G258" i="4"/>
  <c r="E258" i="4"/>
  <c r="A143" i="5"/>
  <c r="B143" i="5"/>
  <c r="C143" i="5" s="1"/>
  <c r="L114" i="4"/>
  <c r="H114" i="4"/>
  <c r="D114" i="4"/>
  <c r="J114" i="4"/>
  <c r="F114" i="4"/>
  <c r="A114" i="4"/>
  <c r="C114" i="4" s="1"/>
  <c r="K114" i="4"/>
  <c r="B114" i="4"/>
  <c r="I114" i="4"/>
  <c r="G114" i="4"/>
  <c r="E114" i="4"/>
  <c r="J104" i="4"/>
  <c r="F104" i="4"/>
  <c r="A104" i="4"/>
  <c r="C104" i="4" s="1"/>
  <c r="L104" i="4"/>
  <c r="H104" i="4"/>
  <c r="D104" i="4"/>
  <c r="I104" i="4"/>
  <c r="G104" i="4"/>
  <c r="E104" i="4"/>
  <c r="K104" i="4"/>
  <c r="B104" i="4"/>
  <c r="L22" i="4"/>
  <c r="H22" i="4"/>
  <c r="D22" i="4"/>
  <c r="J22" i="4"/>
  <c r="F22" i="4"/>
  <c r="A22" i="4"/>
  <c r="C22" i="4" s="1"/>
  <c r="G22" i="4"/>
  <c r="E22" i="4"/>
  <c r="K22" i="4"/>
  <c r="B22" i="4"/>
  <c r="I22" i="4"/>
  <c r="B157" i="7"/>
  <c r="C157" i="7" s="1"/>
  <c r="A157" i="7"/>
  <c r="L102" i="4"/>
  <c r="H102" i="4"/>
  <c r="D102" i="4"/>
  <c r="J102" i="4"/>
  <c r="F102" i="4"/>
  <c r="A102" i="4"/>
  <c r="C102" i="4" s="1"/>
  <c r="G102" i="4"/>
  <c r="E102" i="4"/>
  <c r="K102" i="4"/>
  <c r="B102" i="4"/>
  <c r="I102" i="4"/>
  <c r="B43" i="6"/>
  <c r="C43" i="6" s="1"/>
  <c r="A43" i="6"/>
  <c r="B165" i="7"/>
  <c r="C165" i="7" s="1"/>
  <c r="A165" i="7"/>
  <c r="L46" i="4"/>
  <c r="H46" i="4"/>
  <c r="D46" i="4"/>
  <c r="J46" i="4"/>
  <c r="F46" i="4"/>
  <c r="A46" i="4"/>
  <c r="C46" i="4" s="1"/>
  <c r="G46" i="4"/>
  <c r="E46" i="4"/>
  <c r="K46" i="4"/>
  <c r="B46" i="4"/>
  <c r="I46" i="4"/>
  <c r="B185" i="5"/>
  <c r="C185" i="5" s="1"/>
  <c r="A185" i="5"/>
  <c r="B16" i="6"/>
  <c r="C16" i="6" s="1"/>
  <c r="A16" i="6"/>
  <c r="J272" i="4"/>
  <c r="F272" i="4"/>
  <c r="A272" i="4"/>
  <c r="L272" i="4"/>
  <c r="H272" i="4"/>
  <c r="D272" i="4"/>
  <c r="I272" i="4"/>
  <c r="G272" i="4"/>
  <c r="E272" i="4"/>
  <c r="K272" i="4"/>
  <c r="B272" i="4"/>
  <c r="A109" i="5"/>
  <c r="B109" i="5"/>
  <c r="C109" i="5" s="1"/>
  <c r="L186" i="4"/>
  <c r="H186" i="4"/>
  <c r="D186" i="4"/>
  <c r="J186" i="4"/>
  <c r="F186" i="4"/>
  <c r="A186" i="4"/>
  <c r="C186" i="4" s="1"/>
  <c r="K186" i="4"/>
  <c r="B186" i="4"/>
  <c r="I186" i="4"/>
  <c r="G186" i="4"/>
  <c r="E186" i="4"/>
  <c r="A22" i="7"/>
  <c r="B22" i="7"/>
  <c r="C22" i="7" s="1"/>
  <c r="B183" i="5"/>
  <c r="C183" i="5" s="1"/>
  <c r="A183" i="5"/>
  <c r="B211" i="5"/>
  <c r="C211" i="5" s="1"/>
  <c r="A211" i="5"/>
  <c r="K37" i="4"/>
  <c r="G37" i="4"/>
  <c r="B37" i="4"/>
  <c r="I37" i="4"/>
  <c r="E37" i="4"/>
  <c r="J37" i="4"/>
  <c r="A37" i="4"/>
  <c r="C37" i="4" s="1"/>
  <c r="H37" i="4"/>
  <c r="L37" i="4"/>
  <c r="F37" i="4"/>
  <c r="D37" i="4"/>
  <c r="K69" i="4"/>
  <c r="G69" i="4"/>
  <c r="B69" i="4"/>
  <c r="I69" i="4"/>
  <c r="E69" i="4"/>
  <c r="J69" i="4"/>
  <c r="A69" i="4"/>
  <c r="C69" i="4" s="1"/>
  <c r="H69" i="4"/>
  <c r="F69" i="4"/>
  <c r="L69" i="4"/>
  <c r="D69" i="4"/>
  <c r="K101" i="4"/>
  <c r="G101" i="4"/>
  <c r="B101" i="4"/>
  <c r="I101" i="4"/>
  <c r="E101" i="4"/>
  <c r="J101" i="4"/>
  <c r="A101" i="4"/>
  <c r="C101" i="4" s="1"/>
  <c r="H101" i="4"/>
  <c r="F101" i="4"/>
  <c r="L101" i="4"/>
  <c r="D101" i="4"/>
  <c r="K133" i="4"/>
  <c r="G133" i="4"/>
  <c r="B133" i="4"/>
  <c r="I133" i="4"/>
  <c r="E133" i="4"/>
  <c r="J133" i="4"/>
  <c r="A133" i="4"/>
  <c r="C133" i="4" s="1"/>
  <c r="H133" i="4"/>
  <c r="F133" i="4"/>
  <c r="L133" i="4"/>
  <c r="D133" i="4"/>
  <c r="I207" i="4"/>
  <c r="E207" i="4"/>
  <c r="K207" i="4"/>
  <c r="G207" i="4"/>
  <c r="B207" i="4"/>
  <c r="L207" i="4"/>
  <c r="D207" i="4"/>
  <c r="J207" i="4"/>
  <c r="A207" i="4"/>
  <c r="C207" i="4" s="1"/>
  <c r="H207" i="4"/>
  <c r="F207" i="4"/>
  <c r="A18" i="5"/>
  <c r="B18" i="5"/>
  <c r="C18" i="5" s="1"/>
  <c r="A82" i="5"/>
  <c r="B82" i="5"/>
  <c r="C82" i="5" s="1"/>
  <c r="A146" i="5"/>
  <c r="B146" i="5"/>
  <c r="C146" i="5" s="1"/>
  <c r="A166" i="5"/>
  <c r="B166" i="5"/>
  <c r="C166" i="5" s="1"/>
  <c r="A210" i="7"/>
  <c r="B210" i="7"/>
  <c r="C210" i="7" s="1"/>
  <c r="K169" i="4"/>
  <c r="G169" i="4"/>
  <c r="B169" i="4"/>
  <c r="I169" i="4"/>
  <c r="E169" i="4"/>
  <c r="F169" i="4"/>
  <c r="L169" i="4"/>
  <c r="D169" i="4"/>
  <c r="J169" i="4"/>
  <c r="A169" i="4"/>
  <c r="C169" i="4" s="1"/>
  <c r="H169" i="4"/>
  <c r="A115" i="5"/>
  <c r="B115" i="5"/>
  <c r="C115" i="5" s="1"/>
  <c r="J100" i="4"/>
  <c r="F100" i="4"/>
  <c r="A100" i="4"/>
  <c r="C100" i="4" s="1"/>
  <c r="L100" i="4"/>
  <c r="H100" i="4"/>
  <c r="D100" i="4"/>
  <c r="E100" i="4"/>
  <c r="K100" i="4"/>
  <c r="B100" i="4"/>
  <c r="I100" i="4"/>
  <c r="G100" i="4"/>
  <c r="A23" i="5"/>
  <c r="B23" i="5"/>
  <c r="C23" i="5" s="1"/>
  <c r="A103" i="5"/>
  <c r="B103" i="5"/>
  <c r="C103" i="5" s="1"/>
  <c r="L42" i="4"/>
  <c r="H42" i="4"/>
  <c r="D42" i="4"/>
  <c r="J42" i="4"/>
  <c r="F42" i="4"/>
  <c r="A42" i="4"/>
  <c r="C42" i="4" s="1"/>
  <c r="K42" i="4"/>
  <c r="B42" i="4"/>
  <c r="I42" i="4"/>
  <c r="E42" i="4"/>
  <c r="G42" i="4"/>
  <c r="A175" i="7"/>
  <c r="B175" i="7"/>
  <c r="C175" i="7" s="1"/>
  <c r="A47" i="5"/>
  <c r="B47" i="5"/>
  <c r="C47" i="5" s="1"/>
  <c r="A185" i="7"/>
  <c r="B185" i="7"/>
  <c r="C185" i="7" s="1"/>
  <c r="A125" i="5"/>
  <c r="B125" i="5"/>
  <c r="C125" i="5" s="1"/>
  <c r="A49" i="5"/>
  <c r="B49" i="5"/>
  <c r="C49" i="5" s="1"/>
  <c r="A139" i="7"/>
  <c r="B139" i="7"/>
  <c r="C139" i="7" s="1"/>
  <c r="L246" i="4"/>
  <c r="H246" i="4"/>
  <c r="D246" i="4"/>
  <c r="J246" i="4"/>
  <c r="F246" i="4"/>
  <c r="A246" i="4"/>
  <c r="G246" i="4"/>
  <c r="E246" i="4"/>
  <c r="K246" i="4"/>
  <c r="B246" i="4"/>
  <c r="I246" i="4"/>
  <c r="B218" i="5"/>
  <c r="C218" i="5" s="1"/>
  <c r="A218" i="5"/>
  <c r="B19" i="7"/>
  <c r="C19" i="7" s="1"/>
  <c r="A19" i="7"/>
  <c r="A81" i="7"/>
  <c r="B81" i="7"/>
  <c r="C81" i="7" s="1"/>
  <c r="B99" i="7"/>
  <c r="C99" i="7" s="1"/>
  <c r="A99" i="7"/>
  <c r="B173" i="7"/>
  <c r="C173" i="7" s="1"/>
  <c r="A173" i="7"/>
  <c r="A85" i="7"/>
  <c r="B85" i="7"/>
  <c r="C85" i="7" s="1"/>
  <c r="BE230" i="5"/>
  <c r="BA230" i="5"/>
  <c r="AW230" i="5"/>
  <c r="AS230" i="5"/>
  <c r="AO230" i="5"/>
  <c r="AK230" i="5"/>
  <c r="AG230" i="5"/>
  <c r="AC230" i="5"/>
  <c r="Y230" i="5"/>
  <c r="U230" i="5"/>
  <c r="Q230" i="5"/>
  <c r="M230" i="5"/>
  <c r="I230" i="5"/>
  <c r="E230" i="5"/>
  <c r="BC230" i="5"/>
  <c r="AY230" i="5"/>
  <c r="AU230" i="5"/>
  <c r="AQ230" i="5"/>
  <c r="AM230" i="5"/>
  <c r="AI230" i="5"/>
  <c r="AE230" i="5"/>
  <c r="AA230" i="5"/>
  <c r="W230" i="5"/>
  <c r="S230" i="5"/>
  <c r="O230" i="5"/>
  <c r="K230" i="5"/>
  <c r="G230" i="5"/>
  <c r="B230" i="5"/>
  <c r="BD230" i="5"/>
  <c r="AV230" i="5"/>
  <c r="AN230" i="5"/>
  <c r="AF230" i="5"/>
  <c r="X230" i="5"/>
  <c r="P230" i="5"/>
  <c r="H230" i="5"/>
  <c r="AZ230" i="5"/>
  <c r="AR230" i="5"/>
  <c r="AJ230" i="5"/>
  <c r="AB230" i="5"/>
  <c r="T230" i="5"/>
  <c r="L230" i="5"/>
  <c r="D230" i="5"/>
  <c r="AP230" i="5"/>
  <c r="Z230" i="5"/>
  <c r="J230" i="5"/>
  <c r="BB230" i="5"/>
  <c r="AL230" i="5"/>
  <c r="V230" i="5"/>
  <c r="F230" i="5"/>
  <c r="AX230" i="5"/>
  <c r="AH230" i="5"/>
  <c r="R230" i="5"/>
  <c r="A230" i="5"/>
  <c r="AT230" i="5"/>
  <c r="AD230" i="5"/>
  <c r="N230" i="5"/>
  <c r="B193" i="7"/>
  <c r="C193" i="7" s="1"/>
  <c r="A193" i="7"/>
  <c r="A137" i="5"/>
  <c r="B137" i="5"/>
  <c r="C137" i="5" s="1"/>
  <c r="A69" i="5"/>
  <c r="B69" i="5"/>
  <c r="C69" i="5" s="1"/>
  <c r="J144" i="4"/>
  <c r="F144" i="4"/>
  <c r="A144" i="4"/>
  <c r="C144" i="4" s="1"/>
  <c r="L144" i="4"/>
  <c r="H144" i="4"/>
  <c r="D144" i="4"/>
  <c r="I144" i="4"/>
  <c r="G144" i="4"/>
  <c r="E144" i="4"/>
  <c r="K144" i="4"/>
  <c r="B144" i="4"/>
  <c r="L210" i="4"/>
  <c r="H210" i="4"/>
  <c r="D210" i="4"/>
  <c r="J210" i="4"/>
  <c r="F210" i="4"/>
  <c r="A210" i="4"/>
  <c r="C210" i="4" s="1"/>
  <c r="K210" i="4"/>
  <c r="B210" i="4"/>
  <c r="I210" i="4"/>
  <c r="G210" i="4"/>
  <c r="E210" i="4"/>
  <c r="L254" i="4"/>
  <c r="H254" i="4"/>
  <c r="D254" i="4"/>
  <c r="J254" i="4"/>
  <c r="F254" i="4"/>
  <c r="A254" i="4"/>
  <c r="G254" i="4"/>
  <c r="E254" i="4"/>
  <c r="K254" i="4"/>
  <c r="B254" i="4"/>
  <c r="I254" i="4"/>
  <c r="B46" i="7"/>
  <c r="C46" i="7" s="1"/>
  <c r="A46" i="7"/>
  <c r="A110" i="7"/>
  <c r="B110" i="7"/>
  <c r="C110" i="7" s="1"/>
  <c r="A139" i="5"/>
  <c r="B139" i="5"/>
  <c r="C139" i="5" s="1"/>
  <c r="L242" i="4"/>
  <c r="H242" i="4"/>
  <c r="D242" i="4"/>
  <c r="J242" i="4"/>
  <c r="F242" i="4"/>
  <c r="A242" i="4"/>
  <c r="K242" i="4"/>
  <c r="B242" i="4"/>
  <c r="I242" i="4"/>
  <c r="G242" i="4"/>
  <c r="E242" i="4"/>
  <c r="A28" i="5"/>
  <c r="B28" i="5"/>
  <c r="C28" i="5" s="1"/>
  <c r="A44" i="5"/>
  <c r="B44" i="5"/>
  <c r="C44" i="5" s="1"/>
  <c r="A60" i="5"/>
  <c r="B60" i="5"/>
  <c r="C60" i="5" s="1"/>
  <c r="A76" i="5"/>
  <c r="B76" i="5"/>
  <c r="C76" i="5" s="1"/>
  <c r="A92" i="5"/>
  <c r="B92" i="5"/>
  <c r="C92" i="5" s="1"/>
  <c r="A108" i="5"/>
  <c r="B108" i="5"/>
  <c r="C108" i="5" s="1"/>
  <c r="A140" i="5"/>
  <c r="B140" i="5"/>
  <c r="C140" i="5" s="1"/>
  <c r="A156" i="5"/>
  <c r="B156" i="5"/>
  <c r="C156" i="5" s="1"/>
  <c r="I243" i="4"/>
  <c r="E243" i="4"/>
  <c r="K243" i="4"/>
  <c r="G243" i="4"/>
  <c r="B243" i="4"/>
  <c r="H243" i="4"/>
  <c r="F243" i="4"/>
  <c r="L243" i="4"/>
  <c r="D243" i="4"/>
  <c r="J243" i="4"/>
  <c r="A243" i="4"/>
  <c r="I183" i="4"/>
  <c r="E183" i="4"/>
  <c r="K183" i="4"/>
  <c r="G183" i="4"/>
  <c r="B183" i="4"/>
  <c r="L183" i="4"/>
  <c r="D183" i="4"/>
  <c r="J183" i="4"/>
  <c r="A183" i="4"/>
  <c r="C183" i="4" s="1"/>
  <c r="H183" i="4"/>
  <c r="F183" i="4"/>
  <c r="A30" i="5"/>
  <c r="B30" i="5"/>
  <c r="C30" i="5" s="1"/>
  <c r="A62" i="5"/>
  <c r="B62" i="5"/>
  <c r="C62" i="5" s="1"/>
  <c r="A94" i="5"/>
  <c r="B94" i="5"/>
  <c r="C94" i="5" s="1"/>
  <c r="A126" i="5"/>
  <c r="B126" i="5"/>
  <c r="C126" i="5" s="1"/>
  <c r="A158" i="7"/>
  <c r="B158" i="7"/>
  <c r="C158" i="7" s="1"/>
  <c r="B216" i="7"/>
  <c r="C216" i="7" s="1"/>
  <c r="A216" i="7"/>
  <c r="I171" i="4"/>
  <c r="E171" i="4"/>
  <c r="K171" i="4"/>
  <c r="G171" i="4"/>
  <c r="B171" i="4"/>
  <c r="H171" i="4"/>
  <c r="F171" i="4"/>
  <c r="L171" i="4"/>
  <c r="D171" i="4"/>
  <c r="J171" i="4"/>
  <c r="A171" i="4"/>
  <c r="C171" i="4" s="1"/>
  <c r="B190" i="7"/>
  <c r="C190" i="7" s="1"/>
  <c r="A190" i="7"/>
  <c r="K181" i="4"/>
  <c r="G181" i="4"/>
  <c r="B181" i="4"/>
  <c r="I181" i="4"/>
  <c r="E181" i="4"/>
  <c r="J181" i="4"/>
  <c r="A181" i="4"/>
  <c r="C181" i="4" s="1"/>
  <c r="H181" i="4"/>
  <c r="F181" i="4"/>
  <c r="L181" i="4"/>
  <c r="D181" i="4"/>
  <c r="K213" i="4"/>
  <c r="G213" i="4"/>
  <c r="B213" i="4"/>
  <c r="I213" i="4"/>
  <c r="E213" i="4"/>
  <c r="J213" i="4"/>
  <c r="A213" i="4"/>
  <c r="C213" i="4" s="1"/>
  <c r="H213" i="4"/>
  <c r="F213" i="4"/>
  <c r="L213" i="4"/>
  <c r="D213" i="4"/>
  <c r="BC247" i="5"/>
  <c r="AY247" i="5"/>
  <c r="AU247" i="5"/>
  <c r="AQ247" i="5"/>
  <c r="AM247" i="5"/>
  <c r="AI247" i="5"/>
  <c r="AE247" i="5"/>
  <c r="AA247" i="5"/>
  <c r="W247" i="5"/>
  <c r="S247" i="5"/>
  <c r="O247" i="5"/>
  <c r="K247" i="5"/>
  <c r="G247" i="5"/>
  <c r="B247" i="5"/>
  <c r="BB247" i="5"/>
  <c r="AW247" i="5"/>
  <c r="AR247" i="5"/>
  <c r="AL247" i="5"/>
  <c r="AG247" i="5"/>
  <c r="AB247" i="5"/>
  <c r="V247" i="5"/>
  <c r="Q247" i="5"/>
  <c r="L247" i="5"/>
  <c r="F247" i="5"/>
  <c r="BE247" i="5"/>
  <c r="AZ247" i="5"/>
  <c r="AT247" i="5"/>
  <c r="AO247" i="5"/>
  <c r="AJ247" i="5"/>
  <c r="AD247" i="5"/>
  <c r="Y247" i="5"/>
  <c r="T247" i="5"/>
  <c r="N247" i="5"/>
  <c r="I247" i="5"/>
  <c r="D247" i="5"/>
  <c r="AV247" i="5"/>
  <c r="AK247" i="5"/>
  <c r="Z247" i="5"/>
  <c r="P247" i="5"/>
  <c r="E247" i="5"/>
  <c r="BA247" i="5"/>
  <c r="AP247" i="5"/>
  <c r="AF247" i="5"/>
  <c r="U247" i="5"/>
  <c r="J247" i="5"/>
  <c r="AX247" i="5"/>
  <c r="AC247" i="5"/>
  <c r="H247" i="5"/>
  <c r="AS247" i="5"/>
  <c r="X247" i="5"/>
  <c r="A247" i="5"/>
  <c r="AN247" i="5"/>
  <c r="R247" i="5"/>
  <c r="BD247" i="5"/>
  <c r="AH247" i="5"/>
  <c r="M247" i="5"/>
  <c r="A205" i="7"/>
  <c r="B205" i="7"/>
  <c r="C205" i="7" s="1"/>
  <c r="L182" i="4"/>
  <c r="H182" i="4"/>
  <c r="D182" i="4"/>
  <c r="J182" i="4"/>
  <c r="F182" i="4"/>
  <c r="A182" i="4"/>
  <c r="C182" i="4" s="1"/>
  <c r="G182" i="4"/>
  <c r="E182" i="4"/>
  <c r="K182" i="4"/>
  <c r="B182" i="4"/>
  <c r="I182" i="4"/>
  <c r="J92" i="4"/>
  <c r="F92" i="4"/>
  <c r="A92" i="4"/>
  <c r="C92" i="4" s="1"/>
  <c r="L92" i="4"/>
  <c r="H92" i="4"/>
  <c r="D92" i="4"/>
  <c r="E92" i="4"/>
  <c r="K92" i="4"/>
  <c r="B92" i="4"/>
  <c r="I92" i="4"/>
  <c r="G92" i="4"/>
  <c r="J28" i="4"/>
  <c r="F28" i="4"/>
  <c r="A28" i="4"/>
  <c r="C28" i="4" s="1"/>
  <c r="L28" i="4"/>
  <c r="H28" i="4"/>
  <c r="D28" i="4"/>
  <c r="E28" i="4"/>
  <c r="K28" i="4"/>
  <c r="B28" i="4"/>
  <c r="G28" i="4"/>
  <c r="I28" i="4"/>
  <c r="A77" i="7"/>
  <c r="B77" i="7"/>
  <c r="C77" i="7" s="1"/>
  <c r="B218" i="7"/>
  <c r="C218" i="7" s="1"/>
  <c r="A218" i="7"/>
  <c r="A161" i="5"/>
  <c r="B161" i="5"/>
  <c r="C161" i="5" s="1"/>
  <c r="A67" i="5"/>
  <c r="B67" i="5"/>
  <c r="C67" i="5" s="1"/>
  <c r="A130" i="7"/>
  <c r="B130" i="7"/>
  <c r="C130" i="7" s="1"/>
  <c r="B215" i="7"/>
  <c r="C215" i="7" s="1"/>
  <c r="A215" i="7"/>
  <c r="B43" i="7"/>
  <c r="C43" i="7" s="1"/>
  <c r="A43" i="7"/>
  <c r="A101" i="7"/>
  <c r="B101" i="7"/>
  <c r="C101" i="7" s="1"/>
  <c r="J180" i="4"/>
  <c r="F180" i="4"/>
  <c r="A180" i="4"/>
  <c r="C180" i="4" s="1"/>
  <c r="L180" i="4"/>
  <c r="H180" i="4"/>
  <c r="D180" i="4"/>
  <c r="E180" i="4"/>
  <c r="K180" i="4"/>
  <c r="B180" i="4"/>
  <c r="I180" i="4"/>
  <c r="G180" i="4"/>
  <c r="A57" i="7"/>
  <c r="B57" i="7"/>
  <c r="C57" i="7" s="1"/>
  <c r="J188" i="4"/>
  <c r="F188" i="4"/>
  <c r="A188" i="4"/>
  <c r="C188" i="4" s="1"/>
  <c r="L188" i="4"/>
  <c r="H188" i="4"/>
  <c r="D188" i="4"/>
  <c r="E188" i="4"/>
  <c r="K188" i="4"/>
  <c r="B188" i="4"/>
  <c r="I188" i="4"/>
  <c r="G188" i="4"/>
  <c r="B209" i="5"/>
  <c r="C209" i="5" s="1"/>
  <c r="A209" i="5"/>
  <c r="B28" i="6"/>
  <c r="C28" i="6" s="1"/>
  <c r="A28" i="6"/>
  <c r="B191" i="7"/>
  <c r="C191" i="7" s="1"/>
  <c r="A191" i="7"/>
  <c r="B49" i="6"/>
  <c r="C49" i="6" s="1"/>
  <c r="A49" i="6"/>
  <c r="A57" i="5"/>
  <c r="B57" i="5"/>
  <c r="C57" i="5" s="1"/>
  <c r="J140" i="4"/>
  <c r="F140" i="4"/>
  <c r="A140" i="4"/>
  <c r="C140" i="4" s="1"/>
  <c r="L140" i="4"/>
  <c r="H140" i="4"/>
  <c r="D140" i="4"/>
  <c r="E140" i="4"/>
  <c r="K140" i="4"/>
  <c r="B140" i="4"/>
  <c r="I140" i="4"/>
  <c r="G140" i="4"/>
  <c r="L214" i="4"/>
  <c r="H214" i="4"/>
  <c r="D214" i="4"/>
  <c r="J214" i="4"/>
  <c r="F214" i="4"/>
  <c r="A214" i="4"/>
  <c r="C214" i="4" s="1"/>
  <c r="G214" i="4"/>
  <c r="E214" i="4"/>
  <c r="K214" i="4"/>
  <c r="B214" i="4"/>
  <c r="I214" i="4"/>
  <c r="L274" i="4"/>
  <c r="H274" i="4"/>
  <c r="D274" i="4"/>
  <c r="J274" i="4"/>
  <c r="F274" i="4"/>
  <c r="A274" i="4"/>
  <c r="K274" i="4"/>
  <c r="B274" i="4"/>
  <c r="I274" i="4"/>
  <c r="G274" i="4"/>
  <c r="E274" i="4"/>
  <c r="BC250" i="5"/>
  <c r="AY250" i="5"/>
  <c r="AU250" i="5"/>
  <c r="AQ250" i="5"/>
  <c r="AM250" i="5"/>
  <c r="AI250" i="5"/>
  <c r="AE250" i="5"/>
  <c r="AA250" i="5"/>
  <c r="W250" i="5"/>
  <c r="S250" i="5"/>
  <c r="O250" i="5"/>
  <c r="K250" i="5"/>
  <c r="G250" i="5"/>
  <c r="B250" i="5"/>
  <c r="BE250" i="5"/>
  <c r="AZ250" i="5"/>
  <c r="AT250" i="5"/>
  <c r="AO250" i="5"/>
  <c r="AJ250" i="5"/>
  <c r="AD250" i="5"/>
  <c r="Y250" i="5"/>
  <c r="T250" i="5"/>
  <c r="N250" i="5"/>
  <c r="I250" i="5"/>
  <c r="D250" i="5"/>
  <c r="BB250" i="5"/>
  <c r="AW250" i="5"/>
  <c r="AR250" i="5"/>
  <c r="AL250" i="5"/>
  <c r="AG250" i="5"/>
  <c r="AB250" i="5"/>
  <c r="V250" i="5"/>
  <c r="Q250" i="5"/>
  <c r="L250" i="5"/>
  <c r="F250" i="5"/>
  <c r="AX250" i="5"/>
  <c r="AN250" i="5"/>
  <c r="AC250" i="5"/>
  <c r="R250" i="5"/>
  <c r="H250" i="5"/>
  <c r="BD250" i="5"/>
  <c r="AS250" i="5"/>
  <c r="AH250" i="5"/>
  <c r="X250" i="5"/>
  <c r="M250" i="5"/>
  <c r="A250" i="5"/>
  <c r="BA250" i="5"/>
  <c r="AF250" i="5"/>
  <c r="J250" i="5"/>
  <c r="AV250" i="5"/>
  <c r="Z250" i="5"/>
  <c r="E250" i="5"/>
  <c r="AP250" i="5"/>
  <c r="U250" i="5"/>
  <c r="AK250" i="5"/>
  <c r="P250" i="5"/>
  <c r="L118" i="4"/>
  <c r="H118" i="4"/>
  <c r="D118" i="4"/>
  <c r="J118" i="4"/>
  <c r="F118" i="4"/>
  <c r="A118" i="4"/>
  <c r="C118" i="4" s="1"/>
  <c r="G118" i="4"/>
  <c r="E118" i="4"/>
  <c r="K118" i="4"/>
  <c r="B118" i="4"/>
  <c r="I118" i="4"/>
  <c r="L178" i="4"/>
  <c r="H178" i="4"/>
  <c r="D178" i="4"/>
  <c r="J178" i="4"/>
  <c r="F178" i="4"/>
  <c r="A178" i="4"/>
  <c r="C178" i="4" s="1"/>
  <c r="K178" i="4"/>
  <c r="B178" i="4"/>
  <c r="I178" i="4"/>
  <c r="G178" i="4"/>
  <c r="E178" i="4"/>
  <c r="J88" i="4"/>
  <c r="F88" i="4"/>
  <c r="A88" i="4"/>
  <c r="C88" i="4" s="1"/>
  <c r="L88" i="4"/>
  <c r="H88" i="4"/>
  <c r="D88" i="4"/>
  <c r="I88" i="4"/>
  <c r="G88" i="4"/>
  <c r="E88" i="4"/>
  <c r="K88" i="4"/>
  <c r="B88" i="4"/>
  <c r="J24" i="4"/>
  <c r="F24" i="4"/>
  <c r="A24" i="4"/>
  <c r="C24" i="4" s="1"/>
  <c r="L24" i="4"/>
  <c r="H24" i="4"/>
  <c r="D24" i="4"/>
  <c r="I24" i="4"/>
  <c r="G24" i="4"/>
  <c r="E24" i="4"/>
  <c r="K24" i="4"/>
  <c r="B24" i="4"/>
  <c r="B149" i="7"/>
  <c r="C149" i="7" s="1"/>
  <c r="A149" i="7"/>
  <c r="B161" i="7"/>
  <c r="C161" i="7" s="1"/>
  <c r="A161" i="7"/>
  <c r="B67" i="7"/>
  <c r="C67" i="7" s="1"/>
  <c r="A67" i="7"/>
  <c r="A53" i="7"/>
  <c r="B53" i="7"/>
  <c r="C53" i="7" s="1"/>
  <c r="B181" i="5"/>
  <c r="C181" i="5" s="1"/>
  <c r="A181" i="5"/>
  <c r="L290" i="4"/>
  <c r="H290" i="4"/>
  <c r="D290" i="4"/>
  <c r="J290" i="4"/>
  <c r="F290" i="4"/>
  <c r="A290" i="4"/>
  <c r="K290" i="4"/>
  <c r="B290" i="4"/>
  <c r="I290" i="4"/>
  <c r="G290" i="4"/>
  <c r="E290" i="4"/>
  <c r="L110" i="4"/>
  <c r="H110" i="4"/>
  <c r="D110" i="4"/>
  <c r="J110" i="4"/>
  <c r="F110" i="4"/>
  <c r="A110" i="4"/>
  <c r="C110" i="4" s="1"/>
  <c r="G110" i="4"/>
  <c r="E110" i="4"/>
  <c r="K110" i="4"/>
  <c r="B110" i="4"/>
  <c r="I110" i="4"/>
  <c r="B189" i="5"/>
  <c r="C189" i="5" s="1"/>
  <c r="A189" i="5"/>
  <c r="A141" i="5"/>
  <c r="B141" i="5"/>
  <c r="C141" i="5" s="1"/>
  <c r="B209" i="7"/>
  <c r="C209" i="7" s="1"/>
  <c r="A209" i="7"/>
  <c r="B32" i="6"/>
  <c r="C32" i="6" s="1"/>
  <c r="A32" i="6"/>
  <c r="A61" i="5"/>
  <c r="B61" i="5"/>
  <c r="C61" i="5" s="1"/>
  <c r="J120" i="4"/>
  <c r="F120" i="4"/>
  <c r="A120" i="4"/>
  <c r="C120" i="4" s="1"/>
  <c r="L120" i="4"/>
  <c r="H120" i="4"/>
  <c r="D120" i="4"/>
  <c r="I120" i="4"/>
  <c r="G120" i="4"/>
  <c r="E120" i="4"/>
  <c r="K120" i="4"/>
  <c r="B120" i="4"/>
  <c r="B143" i="7"/>
  <c r="C143" i="7" s="1"/>
  <c r="A143" i="7"/>
  <c r="L202" i="4"/>
  <c r="H202" i="4"/>
  <c r="D202" i="4"/>
  <c r="J202" i="4"/>
  <c r="F202" i="4"/>
  <c r="A202" i="4"/>
  <c r="C202" i="4" s="1"/>
  <c r="K202" i="4"/>
  <c r="B202" i="4"/>
  <c r="I202" i="4"/>
  <c r="G202" i="4"/>
  <c r="E202" i="4"/>
  <c r="A38" i="7"/>
  <c r="B38" i="7"/>
  <c r="C38" i="7" s="1"/>
  <c r="B102" i="7"/>
  <c r="C102" i="7" s="1"/>
  <c r="A102" i="7"/>
  <c r="A131" i="5"/>
  <c r="B131" i="5"/>
  <c r="C131" i="5" s="1"/>
  <c r="BE232" i="5"/>
  <c r="BA232" i="5"/>
  <c r="AW232" i="5"/>
  <c r="AS232" i="5"/>
  <c r="AO232" i="5"/>
  <c r="AK232" i="5"/>
  <c r="AG232" i="5"/>
  <c r="AC232" i="5"/>
  <c r="Y232" i="5"/>
  <c r="U232" i="5"/>
  <c r="Q232" i="5"/>
  <c r="M232" i="5"/>
  <c r="I232" i="5"/>
  <c r="E232" i="5"/>
  <c r="BC232" i="5"/>
  <c r="AY232" i="5"/>
  <c r="AU232" i="5"/>
  <c r="AQ232" i="5"/>
  <c r="AM232" i="5"/>
  <c r="AI232" i="5"/>
  <c r="AE232" i="5"/>
  <c r="AA232" i="5"/>
  <c r="W232" i="5"/>
  <c r="S232" i="5"/>
  <c r="O232" i="5"/>
  <c r="K232" i="5"/>
  <c r="G232" i="5"/>
  <c r="B232" i="5"/>
  <c r="BD232" i="5"/>
  <c r="AV232" i="5"/>
  <c r="AN232" i="5"/>
  <c r="AF232" i="5"/>
  <c r="X232" i="5"/>
  <c r="P232" i="5"/>
  <c r="H232" i="5"/>
  <c r="AZ232" i="5"/>
  <c r="AR232" i="5"/>
  <c r="AJ232" i="5"/>
  <c r="AB232" i="5"/>
  <c r="T232" i="5"/>
  <c r="L232" i="5"/>
  <c r="D232" i="5"/>
  <c r="AP232" i="5"/>
  <c r="Z232" i="5"/>
  <c r="J232" i="5"/>
  <c r="BB232" i="5"/>
  <c r="AL232" i="5"/>
  <c r="V232" i="5"/>
  <c r="F232" i="5"/>
  <c r="AX232" i="5"/>
  <c r="AH232" i="5"/>
  <c r="R232" i="5"/>
  <c r="A232" i="5"/>
  <c r="AT232" i="5"/>
  <c r="AD232" i="5"/>
  <c r="N232" i="5"/>
  <c r="K25" i="4"/>
  <c r="G25" i="4"/>
  <c r="B25" i="4"/>
  <c r="I25" i="4"/>
  <c r="E25" i="4"/>
  <c r="F25" i="4"/>
  <c r="L25" i="4"/>
  <c r="D25" i="4"/>
  <c r="H25" i="4"/>
  <c r="J25" i="4"/>
  <c r="A25" i="4"/>
  <c r="C25" i="4" s="1"/>
  <c r="K41" i="4"/>
  <c r="G41" i="4"/>
  <c r="B41" i="4"/>
  <c r="I41" i="4"/>
  <c r="E41" i="4"/>
  <c r="F41" i="4"/>
  <c r="L41" i="4"/>
  <c r="D41" i="4"/>
  <c r="J41" i="4"/>
  <c r="A41" i="4"/>
  <c r="C41" i="4" s="1"/>
  <c r="H41" i="4"/>
  <c r="K57" i="4"/>
  <c r="G57" i="4"/>
  <c r="B57" i="4"/>
  <c r="I57" i="4"/>
  <c r="E57" i="4"/>
  <c r="F57" i="4"/>
  <c r="L57" i="4"/>
  <c r="D57" i="4"/>
  <c r="H57" i="4"/>
  <c r="J57" i="4"/>
  <c r="A57" i="4"/>
  <c r="C57" i="4" s="1"/>
  <c r="K73" i="4"/>
  <c r="G73" i="4"/>
  <c r="B73" i="4"/>
  <c r="I73" i="4"/>
  <c r="E73" i="4"/>
  <c r="F73" i="4"/>
  <c r="L73" i="4"/>
  <c r="D73" i="4"/>
  <c r="J73" i="4"/>
  <c r="A73" i="4"/>
  <c r="C73" i="4" s="1"/>
  <c r="H73" i="4"/>
  <c r="K89" i="4"/>
  <c r="G89" i="4"/>
  <c r="B89" i="4"/>
  <c r="I89" i="4"/>
  <c r="E89" i="4"/>
  <c r="F89" i="4"/>
  <c r="L89" i="4"/>
  <c r="D89" i="4"/>
  <c r="J89" i="4"/>
  <c r="A89" i="4"/>
  <c r="C89" i="4" s="1"/>
  <c r="H89" i="4"/>
  <c r="K105" i="4"/>
  <c r="G105" i="4"/>
  <c r="B105" i="4"/>
  <c r="I105" i="4"/>
  <c r="E105" i="4"/>
  <c r="F105" i="4"/>
  <c r="L105" i="4"/>
  <c r="D105" i="4"/>
  <c r="J105" i="4"/>
  <c r="A105" i="4"/>
  <c r="C105" i="4" s="1"/>
  <c r="H105" i="4"/>
  <c r="K121" i="4"/>
  <c r="G121" i="4"/>
  <c r="B121" i="4"/>
  <c r="I121" i="4"/>
  <c r="E121" i="4"/>
  <c r="F121" i="4"/>
  <c r="L121" i="4"/>
  <c r="D121" i="4"/>
  <c r="J121" i="4"/>
  <c r="A121" i="4"/>
  <c r="C121" i="4" s="1"/>
  <c r="H121" i="4"/>
  <c r="K137" i="4"/>
  <c r="G137" i="4"/>
  <c r="B137" i="4"/>
  <c r="I137" i="4"/>
  <c r="E137" i="4"/>
  <c r="F137" i="4"/>
  <c r="L137" i="4"/>
  <c r="D137" i="4"/>
  <c r="J137" i="4"/>
  <c r="A137" i="4"/>
  <c r="C137" i="4" s="1"/>
  <c r="H137" i="4"/>
  <c r="K153" i="4"/>
  <c r="G153" i="4"/>
  <c r="B153" i="4"/>
  <c r="I153" i="4"/>
  <c r="E153" i="4"/>
  <c r="F153" i="4"/>
  <c r="L153" i="4"/>
  <c r="D153" i="4"/>
  <c r="J153" i="4"/>
  <c r="A153" i="4"/>
  <c r="C153" i="4" s="1"/>
  <c r="H153" i="4"/>
  <c r="I251" i="4"/>
  <c r="E251" i="4"/>
  <c r="K251" i="4"/>
  <c r="G251" i="4"/>
  <c r="B251" i="4"/>
  <c r="H251" i="4"/>
  <c r="F251" i="4"/>
  <c r="L251" i="4"/>
  <c r="D251" i="4"/>
  <c r="J251" i="4"/>
  <c r="A251" i="4"/>
  <c r="I191" i="4"/>
  <c r="E191" i="4"/>
  <c r="K191" i="4"/>
  <c r="G191" i="4"/>
  <c r="B191" i="4"/>
  <c r="L191" i="4"/>
  <c r="D191" i="4"/>
  <c r="J191" i="4"/>
  <c r="A191" i="4"/>
  <c r="C191" i="4" s="1"/>
  <c r="H191" i="4"/>
  <c r="F191" i="4"/>
  <c r="A26" i="5"/>
  <c r="B26" i="5"/>
  <c r="C26" i="5" s="1"/>
  <c r="A58" i="5"/>
  <c r="B58" i="5"/>
  <c r="C58" i="5" s="1"/>
  <c r="A90" i="5"/>
  <c r="B90" i="5"/>
  <c r="C90" i="5" s="1"/>
  <c r="A122" i="5"/>
  <c r="B122" i="5"/>
  <c r="C122" i="5" s="1"/>
  <c r="A154" i="5"/>
  <c r="B154" i="5"/>
  <c r="C154" i="5" s="1"/>
  <c r="B208" i="7"/>
  <c r="C208" i="7" s="1"/>
  <c r="A208" i="7"/>
  <c r="A170" i="5"/>
  <c r="B170" i="5"/>
  <c r="C170" i="5" s="1"/>
  <c r="B186" i="7"/>
  <c r="C186" i="7" s="1"/>
  <c r="A186" i="7"/>
  <c r="B109" i="7"/>
  <c r="C109" i="7" s="1"/>
  <c r="A109" i="7"/>
  <c r="A149" i="5"/>
  <c r="B149" i="5"/>
  <c r="C149" i="5" s="1"/>
  <c r="J96" i="4"/>
  <c r="F96" i="4"/>
  <c r="A96" i="4"/>
  <c r="C96" i="4" s="1"/>
  <c r="L96" i="4"/>
  <c r="H96" i="4"/>
  <c r="D96" i="4"/>
  <c r="I96" i="4"/>
  <c r="G96" i="4"/>
  <c r="E96" i="4"/>
  <c r="K96" i="4"/>
  <c r="B96" i="4"/>
  <c r="J32" i="4"/>
  <c r="F32" i="4"/>
  <c r="A32" i="4"/>
  <c r="C32" i="4" s="1"/>
  <c r="L32" i="4"/>
  <c r="H32" i="4"/>
  <c r="D32" i="4"/>
  <c r="I32" i="4"/>
  <c r="G32" i="4"/>
  <c r="B32" i="4"/>
  <c r="E32" i="4"/>
  <c r="K32" i="4"/>
  <c r="B23" i="7"/>
  <c r="C23" i="7" s="1"/>
  <c r="A23" i="7"/>
  <c r="J160" i="4"/>
  <c r="F160" i="4"/>
  <c r="A160" i="4"/>
  <c r="C160" i="4" s="1"/>
  <c r="L160" i="4"/>
  <c r="H160" i="4"/>
  <c r="D160" i="4"/>
  <c r="I160" i="4"/>
  <c r="G160" i="4"/>
  <c r="E160" i="4"/>
  <c r="K160" i="4"/>
  <c r="B160" i="4"/>
  <c r="L66" i="4"/>
  <c r="H66" i="4"/>
  <c r="D66" i="4"/>
  <c r="J66" i="4"/>
  <c r="F66" i="4"/>
  <c r="A66" i="4"/>
  <c r="C66" i="4" s="1"/>
  <c r="K66" i="4"/>
  <c r="B66" i="4"/>
  <c r="I66" i="4"/>
  <c r="G66" i="4"/>
  <c r="E66" i="4"/>
  <c r="B103" i="7"/>
  <c r="C103" i="7" s="1"/>
  <c r="A103" i="7"/>
  <c r="A97" i="7"/>
  <c r="B97" i="7"/>
  <c r="C97" i="7" s="1"/>
  <c r="B177" i="7"/>
  <c r="C177" i="7" s="1"/>
  <c r="A177" i="7"/>
  <c r="A43" i="5"/>
  <c r="B43" i="5"/>
  <c r="C43" i="5" s="1"/>
  <c r="B91" i="7"/>
  <c r="C91" i="7" s="1"/>
  <c r="A91" i="7"/>
  <c r="B47" i="7"/>
  <c r="C47" i="7" s="1"/>
  <c r="A47" i="7"/>
  <c r="B105" i="7"/>
  <c r="C105" i="7" s="1"/>
  <c r="A105" i="7"/>
  <c r="BE225" i="5"/>
  <c r="BA225" i="5"/>
  <c r="AW225" i="5"/>
  <c r="AS225" i="5"/>
  <c r="AO225" i="5"/>
  <c r="AK225" i="5"/>
  <c r="AG225" i="5"/>
  <c r="AC225" i="5"/>
  <c r="Y225" i="5"/>
  <c r="U225" i="5"/>
  <c r="Q225" i="5"/>
  <c r="M225" i="5"/>
  <c r="I225" i="5"/>
  <c r="E225" i="5"/>
  <c r="BC225" i="5"/>
  <c r="AY225" i="5"/>
  <c r="AU225" i="5"/>
  <c r="AQ225" i="5"/>
  <c r="AM225" i="5"/>
  <c r="AI225" i="5"/>
  <c r="AE225" i="5"/>
  <c r="AA225" i="5"/>
  <c r="W225" i="5"/>
  <c r="S225" i="5"/>
  <c r="O225" i="5"/>
  <c r="K225" i="5"/>
  <c r="G225" i="5"/>
  <c r="B225" i="5"/>
  <c r="BD225" i="5"/>
  <c r="AV225" i="5"/>
  <c r="AN225" i="5"/>
  <c r="AF225" i="5"/>
  <c r="X225" i="5"/>
  <c r="P225" i="5"/>
  <c r="H225" i="5"/>
  <c r="AZ225" i="5"/>
  <c r="AR225" i="5"/>
  <c r="AJ225" i="5"/>
  <c r="AB225" i="5"/>
  <c r="T225" i="5"/>
  <c r="L225" i="5"/>
  <c r="D225" i="5"/>
  <c r="AX225" i="5"/>
  <c r="AH225" i="5"/>
  <c r="R225" i="5"/>
  <c r="A225" i="5"/>
  <c r="AT225" i="5"/>
  <c r="AD225" i="5"/>
  <c r="N225" i="5"/>
  <c r="AP225" i="5"/>
  <c r="Z225" i="5"/>
  <c r="J225" i="5"/>
  <c r="BB225" i="5"/>
  <c r="AL225" i="5"/>
  <c r="V225" i="5"/>
  <c r="F225" i="5"/>
  <c r="B126" i="7"/>
  <c r="C126" i="7" s="1"/>
  <c r="A126" i="7"/>
  <c r="J208" i="4"/>
  <c r="F208" i="4"/>
  <c r="A208" i="4"/>
  <c r="C208" i="4" s="1"/>
  <c r="L208" i="4"/>
  <c r="H208" i="4"/>
  <c r="D208" i="4"/>
  <c r="I208" i="4"/>
  <c r="G208" i="4"/>
  <c r="E208" i="4"/>
  <c r="K208" i="4"/>
  <c r="B208" i="4"/>
  <c r="B24" i="6"/>
  <c r="C24" i="6" s="1"/>
  <c r="A24" i="6"/>
  <c r="B154" i="7"/>
  <c r="C154" i="7" s="1"/>
  <c r="A154" i="7"/>
  <c r="J288" i="4"/>
  <c r="F288" i="4"/>
  <c r="A288" i="4"/>
  <c r="L288" i="4"/>
  <c r="H288" i="4"/>
  <c r="D288" i="4"/>
  <c r="I288" i="4"/>
  <c r="G288" i="4"/>
  <c r="E288" i="4"/>
  <c r="K288" i="4"/>
  <c r="B288" i="4"/>
  <c r="A85" i="5"/>
  <c r="B85" i="5"/>
  <c r="C85" i="5" s="1"/>
  <c r="J128" i="4"/>
  <c r="F128" i="4"/>
  <c r="A128" i="4"/>
  <c r="C128" i="4" s="1"/>
  <c r="L128" i="4"/>
  <c r="H128" i="4"/>
  <c r="D128" i="4"/>
  <c r="I128" i="4"/>
  <c r="G128" i="4"/>
  <c r="E128" i="4"/>
  <c r="K128" i="4"/>
  <c r="B128" i="4"/>
  <c r="B151" i="7"/>
  <c r="C151" i="7" s="1"/>
  <c r="A151" i="7"/>
  <c r="L270" i="4"/>
  <c r="H270" i="4"/>
  <c r="D270" i="4"/>
  <c r="J270" i="4"/>
  <c r="F270" i="4"/>
  <c r="A270" i="4"/>
  <c r="G270" i="4"/>
  <c r="E270" i="4"/>
  <c r="K270" i="4"/>
  <c r="B270" i="4"/>
  <c r="I270" i="4"/>
  <c r="B62" i="7"/>
  <c r="C62" i="7" s="1"/>
  <c r="A62" i="7"/>
  <c r="A163" i="5"/>
  <c r="B163" i="5"/>
  <c r="C163" i="5" s="1"/>
  <c r="A155" i="5"/>
  <c r="B155" i="5"/>
  <c r="C155" i="5" s="1"/>
  <c r="B187" i="5"/>
  <c r="C187" i="5" s="1"/>
  <c r="A187" i="5"/>
  <c r="A16" i="5"/>
  <c r="B16" i="5"/>
  <c r="C16" i="5" s="1"/>
  <c r="A32" i="5"/>
  <c r="B32" i="5"/>
  <c r="C32" i="5" s="1"/>
  <c r="A48" i="5"/>
  <c r="B48" i="5"/>
  <c r="C48" i="5" s="1"/>
  <c r="A64" i="5"/>
  <c r="B64" i="5"/>
  <c r="C64" i="5" s="1"/>
  <c r="A80" i="5"/>
  <c r="B80" i="5"/>
  <c r="C80" i="5" s="1"/>
  <c r="A96" i="5"/>
  <c r="B96" i="5"/>
  <c r="C96" i="5" s="1"/>
  <c r="A112" i="5"/>
  <c r="B112" i="5"/>
  <c r="C112" i="5" s="1"/>
  <c r="A128" i="5"/>
  <c r="B128" i="5"/>
  <c r="C128" i="5" s="1"/>
  <c r="A144" i="5"/>
  <c r="B144" i="5"/>
  <c r="C144" i="5" s="1"/>
  <c r="I227" i="4"/>
  <c r="E227" i="4"/>
  <c r="K227" i="4"/>
  <c r="G227" i="4"/>
  <c r="B227" i="4"/>
  <c r="H227" i="4"/>
  <c r="F227" i="4"/>
  <c r="L227" i="4"/>
  <c r="D227" i="4"/>
  <c r="J227" i="4"/>
  <c r="A227" i="4"/>
  <c r="A38" i="5"/>
  <c r="B38" i="5"/>
  <c r="C38" i="5" s="1"/>
  <c r="A70" i="5"/>
  <c r="B70" i="5"/>
  <c r="C70" i="5" s="1"/>
  <c r="A102" i="5"/>
  <c r="B102" i="5"/>
  <c r="C102" i="5" s="1"/>
  <c r="A134" i="5"/>
  <c r="B134" i="5"/>
  <c r="C134" i="5" s="1"/>
  <c r="B168" i="7"/>
  <c r="C168" i="7" s="1"/>
  <c r="A168" i="7"/>
  <c r="I159" i="4"/>
  <c r="E159" i="4"/>
  <c r="K159" i="4"/>
  <c r="G159" i="4"/>
  <c r="B159" i="4"/>
  <c r="L159" i="4"/>
  <c r="D159" i="4"/>
  <c r="J159" i="4"/>
  <c r="A159" i="4"/>
  <c r="C159" i="4" s="1"/>
  <c r="H159" i="4"/>
  <c r="F159" i="4"/>
  <c r="I175" i="4"/>
  <c r="E175" i="4"/>
  <c r="K175" i="4"/>
  <c r="G175" i="4"/>
  <c r="B175" i="4"/>
  <c r="L175" i="4"/>
  <c r="D175" i="4"/>
  <c r="J175" i="4"/>
  <c r="A175" i="4"/>
  <c r="C175" i="4" s="1"/>
  <c r="H175" i="4"/>
  <c r="F175" i="4"/>
  <c r="B198" i="7"/>
  <c r="C198" i="7" s="1"/>
  <c r="A198" i="7"/>
  <c r="K225" i="4"/>
  <c r="G225" i="4"/>
  <c r="B225" i="4"/>
  <c r="I225" i="4"/>
  <c r="E225" i="4"/>
  <c r="F225" i="4"/>
  <c r="L225" i="4"/>
  <c r="D225" i="4"/>
  <c r="J225" i="4"/>
  <c r="A225" i="4"/>
  <c r="H225" i="4"/>
  <c r="K189" i="4"/>
  <c r="G189" i="4"/>
  <c r="B189" i="4"/>
  <c r="I189" i="4"/>
  <c r="E189" i="4"/>
  <c r="J189" i="4"/>
  <c r="A189" i="4"/>
  <c r="C189" i="4" s="1"/>
  <c r="H189" i="4"/>
  <c r="F189" i="4"/>
  <c r="L189" i="4"/>
  <c r="D189" i="4"/>
  <c r="BE229" i="5"/>
  <c r="BA229" i="5"/>
  <c r="AW229" i="5"/>
  <c r="AS229" i="5"/>
  <c r="AO229" i="5"/>
  <c r="AK229" i="5"/>
  <c r="AG229" i="5"/>
  <c r="AC229" i="5"/>
  <c r="Y229" i="5"/>
  <c r="U229" i="5"/>
  <c r="Q229" i="5"/>
  <c r="M229" i="5"/>
  <c r="I229" i="5"/>
  <c r="E229" i="5"/>
  <c r="BC229" i="5"/>
  <c r="AY229" i="5"/>
  <c r="AU229" i="5"/>
  <c r="AQ229" i="5"/>
  <c r="AM229" i="5"/>
  <c r="AI229" i="5"/>
  <c r="AE229" i="5"/>
  <c r="AA229" i="5"/>
  <c r="W229" i="5"/>
  <c r="S229" i="5"/>
  <c r="O229" i="5"/>
  <c r="K229" i="5"/>
  <c r="G229" i="5"/>
  <c r="B229" i="5"/>
  <c r="BD229" i="5"/>
  <c r="AV229" i="5"/>
  <c r="AN229" i="5"/>
  <c r="AF229" i="5"/>
  <c r="X229" i="5"/>
  <c r="P229" i="5"/>
  <c r="H229" i="5"/>
  <c r="AZ229" i="5"/>
  <c r="AR229" i="5"/>
  <c r="AJ229" i="5"/>
  <c r="AB229" i="5"/>
  <c r="T229" i="5"/>
  <c r="L229" i="5"/>
  <c r="D229" i="5"/>
  <c r="AX229" i="5"/>
  <c r="AH229" i="5"/>
  <c r="R229" i="5"/>
  <c r="A229" i="5"/>
  <c r="AT229" i="5"/>
  <c r="AD229" i="5"/>
  <c r="N229" i="5"/>
  <c r="AP229" i="5"/>
  <c r="Z229" i="5"/>
  <c r="J229" i="5"/>
  <c r="BB229" i="5"/>
  <c r="AL229" i="5"/>
  <c r="V229" i="5"/>
  <c r="F229" i="5"/>
  <c r="L50" i="4"/>
  <c r="H50" i="4"/>
  <c r="D50" i="4"/>
  <c r="J50" i="4"/>
  <c r="F50" i="4"/>
  <c r="A50" i="4"/>
  <c r="C50" i="4" s="1"/>
  <c r="K50" i="4"/>
  <c r="B50" i="4"/>
  <c r="I50" i="4"/>
  <c r="E50" i="4"/>
  <c r="G50" i="4"/>
  <c r="A171" i="7"/>
  <c r="B171" i="7"/>
  <c r="C171" i="7" s="1"/>
  <c r="L166" i="4"/>
  <c r="H166" i="4"/>
  <c r="D166" i="4"/>
  <c r="J166" i="4"/>
  <c r="F166" i="4"/>
  <c r="A166" i="4"/>
  <c r="C166" i="4" s="1"/>
  <c r="G166" i="4"/>
  <c r="E166" i="4"/>
  <c r="K166" i="4"/>
  <c r="B166" i="4"/>
  <c r="I166" i="4"/>
  <c r="J76" i="4"/>
  <c r="F76" i="4"/>
  <c r="A76" i="4"/>
  <c r="C76" i="4" s="1"/>
  <c r="L76" i="4"/>
  <c r="H76" i="4"/>
  <c r="D76" i="4"/>
  <c r="E76" i="4"/>
  <c r="K76" i="4"/>
  <c r="B76" i="4"/>
  <c r="I76" i="4"/>
  <c r="G76" i="4"/>
  <c r="L130" i="4"/>
  <c r="H130" i="4"/>
  <c r="D130" i="4"/>
  <c r="J130" i="4"/>
  <c r="F130" i="4"/>
  <c r="A130" i="4"/>
  <c r="C130" i="4" s="1"/>
  <c r="K130" i="4"/>
  <c r="B130" i="4"/>
  <c r="I130" i="4"/>
  <c r="G130" i="4"/>
  <c r="E130" i="4"/>
  <c r="B83" i="7"/>
  <c r="C83" i="7" s="1"/>
  <c r="A83" i="7"/>
  <c r="B137" i="7"/>
  <c r="C137" i="7" s="1"/>
  <c r="A137" i="7"/>
  <c r="B35" i="6"/>
  <c r="C35" i="6" s="1"/>
  <c r="A35" i="6"/>
  <c r="A71" i="5"/>
  <c r="B71" i="5"/>
  <c r="C71" i="5" s="1"/>
  <c r="B21" i="6"/>
  <c r="C21" i="6" s="1"/>
  <c r="A21" i="6"/>
  <c r="A59" i="5"/>
  <c r="B59" i="5"/>
  <c r="C59" i="5" s="1"/>
  <c r="B107" i="7"/>
  <c r="C107" i="7" s="1"/>
  <c r="A107" i="7"/>
  <c r="A15" i="5"/>
  <c r="B15" i="5"/>
  <c r="C15" i="5" s="1"/>
  <c r="B63" i="7"/>
  <c r="C63" i="7" s="1"/>
  <c r="A63" i="7"/>
  <c r="A217" i="7"/>
  <c r="B217" i="7"/>
  <c r="C217" i="7" s="1"/>
  <c r="A157" i="5"/>
  <c r="B157" i="5"/>
  <c r="C157" i="5" s="1"/>
  <c r="BE224" i="5"/>
  <c r="BA224" i="5"/>
  <c r="AW224" i="5"/>
  <c r="AS224" i="5"/>
  <c r="AO224" i="5"/>
  <c r="AK224" i="5"/>
  <c r="AG224" i="5"/>
  <c r="AC224" i="5"/>
  <c r="Y224" i="5"/>
  <c r="U224" i="5"/>
  <c r="Q224" i="5"/>
  <c r="M224" i="5"/>
  <c r="I224" i="5"/>
  <c r="E224" i="5"/>
  <c r="BC224" i="5"/>
  <c r="AY224" i="5"/>
  <c r="AU224" i="5"/>
  <c r="AQ224" i="5"/>
  <c r="AM224" i="5"/>
  <c r="AI224" i="5"/>
  <c r="AE224" i="5"/>
  <c r="AA224" i="5"/>
  <c r="W224" i="5"/>
  <c r="S224" i="5"/>
  <c r="O224" i="5"/>
  <c r="K224" i="5"/>
  <c r="G224" i="5"/>
  <c r="B224" i="5"/>
  <c r="BD224" i="5"/>
  <c r="AV224" i="5"/>
  <c r="AN224" i="5"/>
  <c r="AF224" i="5"/>
  <c r="X224" i="5"/>
  <c r="P224" i="5"/>
  <c r="H224" i="5"/>
  <c r="AZ224" i="5"/>
  <c r="AR224" i="5"/>
  <c r="AJ224" i="5"/>
  <c r="AB224" i="5"/>
  <c r="T224" i="5"/>
  <c r="L224" i="5"/>
  <c r="D224" i="5"/>
  <c r="AP224" i="5"/>
  <c r="Z224" i="5"/>
  <c r="J224" i="5"/>
  <c r="BB224" i="5"/>
  <c r="AL224" i="5"/>
  <c r="V224" i="5"/>
  <c r="F224" i="5"/>
  <c r="AX224" i="5"/>
  <c r="AH224" i="5"/>
  <c r="R224" i="5"/>
  <c r="A224" i="5"/>
  <c r="AT224" i="5"/>
  <c r="AD224" i="5"/>
  <c r="N224" i="5"/>
  <c r="B44" i="6"/>
  <c r="C44" i="6" s="1"/>
  <c r="A44" i="6"/>
  <c r="B197" i="5"/>
  <c r="C197" i="5" s="1"/>
  <c r="A197" i="5"/>
  <c r="B17" i="6"/>
  <c r="C17" i="6" s="1"/>
  <c r="A17" i="6"/>
  <c r="A73" i="5"/>
  <c r="B73" i="5"/>
  <c r="C73" i="5" s="1"/>
  <c r="J124" i="4"/>
  <c r="F124" i="4"/>
  <c r="A124" i="4"/>
  <c r="C124" i="4" s="1"/>
  <c r="L124" i="4"/>
  <c r="H124" i="4"/>
  <c r="D124" i="4"/>
  <c r="E124" i="4"/>
  <c r="K124" i="4"/>
  <c r="B124" i="4"/>
  <c r="I124" i="4"/>
  <c r="G124" i="4"/>
  <c r="A147" i="7"/>
  <c r="B147" i="7"/>
  <c r="C147" i="7" s="1"/>
  <c r="J228" i="4"/>
  <c r="F228" i="4"/>
  <c r="A228" i="4"/>
  <c r="L228" i="4"/>
  <c r="H228" i="4"/>
  <c r="D228" i="4"/>
  <c r="E228" i="4"/>
  <c r="K228" i="4"/>
  <c r="B228" i="4"/>
  <c r="I228" i="4"/>
  <c r="G228" i="4"/>
  <c r="A51" i="5"/>
  <c r="B51" i="5"/>
  <c r="C51" i="5" s="1"/>
  <c r="B113" i="7"/>
  <c r="C113" i="7" s="1"/>
  <c r="A113" i="7"/>
  <c r="L162" i="4"/>
  <c r="H162" i="4"/>
  <c r="D162" i="4"/>
  <c r="J162" i="4"/>
  <c r="F162" i="4"/>
  <c r="A162" i="4"/>
  <c r="C162" i="4" s="1"/>
  <c r="K162" i="4"/>
  <c r="B162" i="4"/>
  <c r="I162" i="4"/>
  <c r="G162" i="4"/>
  <c r="E162" i="4"/>
  <c r="J72" i="4"/>
  <c r="F72" i="4"/>
  <c r="A72" i="4"/>
  <c r="C72" i="4" s="1"/>
  <c r="L72" i="4"/>
  <c r="H72" i="4"/>
  <c r="D72" i="4"/>
  <c r="I72" i="4"/>
  <c r="G72" i="4"/>
  <c r="E72" i="4"/>
  <c r="K72" i="4"/>
  <c r="B72" i="4"/>
  <c r="L142" i="4"/>
  <c r="H142" i="4"/>
  <c r="D142" i="4"/>
  <c r="J142" i="4"/>
  <c r="F142" i="4"/>
  <c r="A142" i="4"/>
  <c r="C142" i="4" s="1"/>
  <c r="G142" i="4"/>
  <c r="E142" i="4"/>
  <c r="K142" i="4"/>
  <c r="B142" i="4"/>
  <c r="I142" i="4"/>
  <c r="B121" i="7"/>
  <c r="C121" i="7" s="1"/>
  <c r="A121" i="7"/>
  <c r="L34" i="4"/>
  <c r="H34" i="4"/>
  <c r="D34" i="4"/>
  <c r="J34" i="4"/>
  <c r="F34" i="4"/>
  <c r="A34" i="4"/>
  <c r="C34" i="4" s="1"/>
  <c r="K34" i="4"/>
  <c r="B34" i="4"/>
  <c r="I34" i="4"/>
  <c r="G34" i="4"/>
  <c r="E34" i="4"/>
  <c r="B71" i="7"/>
  <c r="C71" i="7" s="1"/>
  <c r="A71" i="7"/>
  <c r="B59" i="7"/>
  <c r="C59" i="7" s="1"/>
  <c r="A59" i="7"/>
  <c r="B117" i="7"/>
  <c r="C117" i="7" s="1"/>
  <c r="A117" i="7"/>
  <c r="J248" i="4"/>
  <c r="F248" i="4"/>
  <c r="A248" i="4"/>
  <c r="L248" i="4"/>
  <c r="H248" i="4"/>
  <c r="D248" i="4"/>
  <c r="I248" i="4"/>
  <c r="G248" i="4"/>
  <c r="E248" i="4"/>
  <c r="K248" i="4"/>
  <c r="B248" i="4"/>
  <c r="B15" i="7"/>
  <c r="C15" i="7" s="1"/>
  <c r="A15" i="7"/>
  <c r="A73" i="7"/>
  <c r="B73" i="7"/>
  <c r="C73" i="7" s="1"/>
  <c r="A163" i="7"/>
  <c r="B163" i="7"/>
  <c r="C163" i="7" s="1"/>
  <c r="B48" i="6"/>
  <c r="C48" i="6" s="1"/>
  <c r="A48" i="6"/>
  <c r="B197" i="7"/>
  <c r="C197" i="7" s="1"/>
  <c r="A197" i="7"/>
  <c r="A77" i="5"/>
  <c r="B77" i="5"/>
  <c r="C77" i="5" s="1"/>
  <c r="A127" i="7"/>
  <c r="B127" i="7"/>
  <c r="C127" i="7" s="1"/>
  <c r="L262" i="4"/>
  <c r="H262" i="4"/>
  <c r="D262" i="4"/>
  <c r="J262" i="4"/>
  <c r="F262" i="4"/>
  <c r="A262" i="4"/>
  <c r="G262" i="4"/>
  <c r="E262" i="4"/>
  <c r="K262" i="4"/>
  <c r="B262" i="4"/>
  <c r="I262" i="4"/>
  <c r="B54" i="7"/>
  <c r="C54" i="7" s="1"/>
  <c r="A54" i="7"/>
  <c r="B118" i="7"/>
  <c r="C118" i="7" s="1"/>
  <c r="A118" i="7"/>
  <c r="A147" i="5"/>
  <c r="B147" i="5"/>
  <c r="C147" i="5" s="1"/>
  <c r="BC242" i="5"/>
  <c r="AY242" i="5"/>
  <c r="AU242" i="5"/>
  <c r="AQ242" i="5"/>
  <c r="AM242" i="5"/>
  <c r="AI242" i="5"/>
  <c r="AE242" i="5"/>
  <c r="AA242" i="5"/>
  <c r="W242" i="5"/>
  <c r="S242" i="5"/>
  <c r="O242" i="5"/>
  <c r="K242" i="5"/>
  <c r="G242" i="5"/>
  <c r="B242" i="5"/>
  <c r="BE242" i="5"/>
  <c r="AZ242" i="5"/>
  <c r="AT242" i="5"/>
  <c r="AO242" i="5"/>
  <c r="AJ242" i="5"/>
  <c r="AD242" i="5"/>
  <c r="Y242" i="5"/>
  <c r="T242" i="5"/>
  <c r="N242" i="5"/>
  <c r="I242" i="5"/>
  <c r="D242" i="5"/>
  <c r="BB242" i="5"/>
  <c r="AW242" i="5"/>
  <c r="AR242" i="5"/>
  <c r="AL242" i="5"/>
  <c r="AG242" i="5"/>
  <c r="AB242" i="5"/>
  <c r="V242" i="5"/>
  <c r="Q242" i="5"/>
  <c r="L242" i="5"/>
  <c r="F242" i="5"/>
  <c r="AX242" i="5"/>
  <c r="AN242" i="5"/>
  <c r="AC242" i="5"/>
  <c r="R242" i="5"/>
  <c r="H242" i="5"/>
  <c r="BD242" i="5"/>
  <c r="AS242" i="5"/>
  <c r="AH242" i="5"/>
  <c r="X242" i="5"/>
  <c r="M242" i="5"/>
  <c r="A242" i="5"/>
  <c r="BA242" i="5"/>
  <c r="AF242" i="5"/>
  <c r="J242" i="5"/>
  <c r="AV242" i="5"/>
  <c r="Z242" i="5"/>
  <c r="E242" i="5"/>
  <c r="AP242" i="5"/>
  <c r="U242" i="5"/>
  <c r="AK242" i="5"/>
  <c r="P242" i="5"/>
  <c r="K29" i="4"/>
  <c r="G29" i="4"/>
  <c r="B29" i="4"/>
  <c r="I29" i="4"/>
  <c r="E29" i="4"/>
  <c r="J29" i="4"/>
  <c r="A29" i="4"/>
  <c r="C29" i="4" s="1"/>
  <c r="H29" i="4"/>
  <c r="L29" i="4"/>
  <c r="F29" i="4"/>
  <c r="D29" i="4"/>
  <c r="K45" i="4"/>
  <c r="G45" i="4"/>
  <c r="B45" i="4"/>
  <c r="I45" i="4"/>
  <c r="E45" i="4"/>
  <c r="J45" i="4"/>
  <c r="A45" i="4"/>
  <c r="C45" i="4" s="1"/>
  <c r="H45" i="4"/>
  <c r="L45" i="4"/>
  <c r="F45" i="4"/>
  <c r="D45" i="4"/>
  <c r="K61" i="4"/>
  <c r="G61" i="4"/>
  <c r="B61" i="4"/>
  <c r="I61" i="4"/>
  <c r="E61" i="4"/>
  <c r="J61" i="4"/>
  <c r="A61" i="4"/>
  <c r="C61" i="4" s="1"/>
  <c r="H61" i="4"/>
  <c r="F61" i="4"/>
  <c r="L61" i="4"/>
  <c r="D61" i="4"/>
  <c r="K77" i="4"/>
  <c r="G77" i="4"/>
  <c r="B77" i="4"/>
  <c r="I77" i="4"/>
  <c r="E77" i="4"/>
  <c r="J77" i="4"/>
  <c r="A77" i="4"/>
  <c r="C77" i="4" s="1"/>
  <c r="H77" i="4"/>
  <c r="F77" i="4"/>
  <c r="L77" i="4"/>
  <c r="D77" i="4"/>
  <c r="K93" i="4"/>
  <c r="G93" i="4"/>
  <c r="B93" i="4"/>
  <c r="I93" i="4"/>
  <c r="E93" i="4"/>
  <c r="J93" i="4"/>
  <c r="A93" i="4"/>
  <c r="C93" i="4" s="1"/>
  <c r="H93" i="4"/>
  <c r="F93" i="4"/>
  <c r="L93" i="4"/>
  <c r="D93" i="4"/>
  <c r="K109" i="4"/>
  <c r="G109" i="4"/>
  <c r="B109" i="4"/>
  <c r="I109" i="4"/>
  <c r="E109" i="4"/>
  <c r="J109" i="4"/>
  <c r="A109" i="4"/>
  <c r="C109" i="4" s="1"/>
  <c r="H109" i="4"/>
  <c r="F109" i="4"/>
  <c r="L109" i="4"/>
  <c r="D109" i="4"/>
  <c r="K125" i="4"/>
  <c r="G125" i="4"/>
  <c r="B125" i="4"/>
  <c r="I125" i="4"/>
  <c r="E125" i="4"/>
  <c r="J125" i="4"/>
  <c r="A125" i="4"/>
  <c r="C125" i="4" s="1"/>
  <c r="H125" i="4"/>
  <c r="F125" i="4"/>
  <c r="L125" i="4"/>
  <c r="D125" i="4"/>
  <c r="K141" i="4"/>
  <c r="G141" i="4"/>
  <c r="B141" i="4"/>
  <c r="I141" i="4"/>
  <c r="E141" i="4"/>
  <c r="J141" i="4"/>
  <c r="A141" i="4"/>
  <c r="C141" i="4" s="1"/>
  <c r="H141" i="4"/>
  <c r="F141" i="4"/>
  <c r="L141" i="4"/>
  <c r="D141" i="4"/>
  <c r="K157" i="4"/>
  <c r="G157" i="4"/>
  <c r="B157" i="4"/>
  <c r="I157" i="4"/>
  <c r="E157" i="4"/>
  <c r="J157" i="4"/>
  <c r="A157" i="4"/>
  <c r="C157" i="4" s="1"/>
  <c r="H157" i="4"/>
  <c r="F157" i="4"/>
  <c r="L157" i="4"/>
  <c r="D157" i="4"/>
  <c r="B54" i="6"/>
  <c r="A54" i="6"/>
  <c r="I235" i="4"/>
  <c r="E235" i="4"/>
  <c r="K235" i="4"/>
  <c r="G235" i="4"/>
  <c r="B235" i="4"/>
  <c r="H235" i="4"/>
  <c r="F235" i="4"/>
  <c r="L235" i="4"/>
  <c r="D235" i="4"/>
  <c r="J235" i="4"/>
  <c r="A235" i="4"/>
  <c r="A34" i="5"/>
  <c r="B34" i="5"/>
  <c r="C34" i="5" s="1"/>
  <c r="A66" i="5"/>
  <c r="B66" i="5"/>
  <c r="C66" i="5" s="1"/>
  <c r="A98" i="5"/>
  <c r="B98" i="5"/>
  <c r="C98" i="5" s="1"/>
  <c r="A130" i="5"/>
  <c r="B130" i="5"/>
  <c r="C130" i="5" s="1"/>
  <c r="B160" i="7"/>
  <c r="C160" i="7" s="1"/>
  <c r="A160" i="7"/>
  <c r="L222" i="4"/>
  <c r="H222" i="4"/>
  <c r="D222" i="4"/>
  <c r="J222" i="4"/>
  <c r="F222" i="4"/>
  <c r="A222" i="4"/>
  <c r="G222" i="4"/>
  <c r="E222" i="4"/>
  <c r="K222" i="4"/>
  <c r="B222" i="4"/>
  <c r="I222" i="4"/>
  <c r="A174" i="5"/>
  <c r="B174" i="5"/>
  <c r="C174" i="5" s="1"/>
  <c r="B194" i="7"/>
  <c r="C194" i="7" s="1"/>
  <c r="A194" i="7"/>
  <c r="K185" i="4"/>
  <c r="G185" i="4"/>
  <c r="B185" i="4"/>
  <c r="I185" i="4"/>
  <c r="E185" i="4"/>
  <c r="F185" i="4"/>
  <c r="L185" i="4"/>
  <c r="D185" i="4"/>
  <c r="J185" i="4"/>
  <c r="A185" i="4"/>
  <c r="C185" i="4" s="1"/>
  <c r="H185" i="4"/>
  <c r="B219" i="7"/>
  <c r="C219" i="7" s="1"/>
  <c r="A219" i="7"/>
  <c r="B51" i="7"/>
  <c r="C51" i="7" s="1"/>
  <c r="A51" i="7"/>
  <c r="L158" i="4"/>
  <c r="H158" i="4"/>
  <c r="D158" i="4"/>
  <c r="J158" i="4"/>
  <c r="F158" i="4"/>
  <c r="A158" i="4"/>
  <c r="C158" i="4" s="1"/>
  <c r="G158" i="4"/>
  <c r="E158" i="4"/>
  <c r="K158" i="4"/>
  <c r="B158" i="4"/>
  <c r="I158" i="4"/>
  <c r="J68" i="4"/>
  <c r="F68" i="4"/>
  <c r="A68" i="4"/>
  <c r="C68" i="4" s="1"/>
  <c r="L68" i="4"/>
  <c r="H68" i="4"/>
  <c r="D68" i="4"/>
  <c r="E68" i="4"/>
  <c r="K68" i="4"/>
  <c r="B68" i="4"/>
  <c r="I68" i="4"/>
  <c r="G68" i="4"/>
  <c r="L126" i="4"/>
  <c r="H126" i="4"/>
  <c r="D126" i="4"/>
  <c r="J126" i="4"/>
  <c r="F126" i="4"/>
  <c r="A126" i="4"/>
  <c r="C126" i="4" s="1"/>
  <c r="G126" i="4"/>
  <c r="E126" i="4"/>
  <c r="K126" i="4"/>
  <c r="B126" i="4"/>
  <c r="I126" i="4"/>
  <c r="L86" i="4"/>
  <c r="H86" i="4"/>
  <c r="D86" i="4"/>
  <c r="J86" i="4"/>
  <c r="F86" i="4"/>
  <c r="A86" i="4"/>
  <c r="C86" i="4" s="1"/>
  <c r="G86" i="4"/>
  <c r="E86" i="4"/>
  <c r="K86" i="4"/>
  <c r="B86" i="4"/>
  <c r="I86" i="4"/>
  <c r="B129" i="7"/>
  <c r="C129" i="7" s="1"/>
  <c r="A129" i="7"/>
  <c r="A35" i="5"/>
  <c r="B35" i="5"/>
  <c r="C35" i="5" s="1"/>
  <c r="A93" i="7"/>
  <c r="B93" i="7"/>
  <c r="C93" i="7" s="1"/>
  <c r="J260" i="4"/>
  <c r="F260" i="4"/>
  <c r="A260" i="4"/>
  <c r="L260" i="4"/>
  <c r="H260" i="4"/>
  <c r="D260" i="4"/>
  <c r="E260" i="4"/>
  <c r="K260" i="4"/>
  <c r="B260" i="4"/>
  <c r="I260" i="4"/>
  <c r="G260" i="4"/>
  <c r="A167" i="7"/>
  <c r="B167" i="7"/>
  <c r="C167" i="7" s="1"/>
  <c r="L226" i="4"/>
  <c r="H226" i="4"/>
  <c r="D226" i="4"/>
  <c r="J226" i="4"/>
  <c r="F226" i="4"/>
  <c r="A226" i="4"/>
  <c r="K226" i="4"/>
  <c r="B226" i="4"/>
  <c r="I226" i="4"/>
  <c r="G226" i="4"/>
  <c r="E226" i="4"/>
  <c r="A69" i="7"/>
  <c r="B69" i="7"/>
  <c r="C69" i="7" s="1"/>
  <c r="B134" i="7"/>
  <c r="C134" i="7" s="1"/>
  <c r="A134" i="7"/>
  <c r="BC248" i="5"/>
  <c r="AY248" i="5"/>
  <c r="AU248" i="5"/>
  <c r="AQ248" i="5"/>
  <c r="AM248" i="5"/>
  <c r="AI248" i="5"/>
  <c r="AE248" i="5"/>
  <c r="AA248" i="5"/>
  <c r="W248" i="5"/>
  <c r="S248" i="5"/>
  <c r="O248" i="5"/>
  <c r="K248" i="5"/>
  <c r="G248" i="5"/>
  <c r="B248" i="5"/>
  <c r="BE248" i="5"/>
  <c r="AZ248" i="5"/>
  <c r="AT248" i="5"/>
  <c r="AO248" i="5"/>
  <c r="AJ248" i="5"/>
  <c r="AD248" i="5"/>
  <c r="Y248" i="5"/>
  <c r="T248" i="5"/>
  <c r="N248" i="5"/>
  <c r="I248" i="5"/>
  <c r="D248" i="5"/>
  <c r="BB248" i="5"/>
  <c r="AW248" i="5"/>
  <c r="AR248" i="5"/>
  <c r="AL248" i="5"/>
  <c r="AG248" i="5"/>
  <c r="AB248" i="5"/>
  <c r="V248" i="5"/>
  <c r="Q248" i="5"/>
  <c r="L248" i="5"/>
  <c r="F248" i="5"/>
  <c r="BD248" i="5"/>
  <c r="AS248" i="5"/>
  <c r="AH248" i="5"/>
  <c r="X248" i="5"/>
  <c r="M248" i="5"/>
  <c r="A248" i="5"/>
  <c r="AX248" i="5"/>
  <c r="AN248" i="5"/>
  <c r="AC248" i="5"/>
  <c r="R248" i="5"/>
  <c r="H248" i="5"/>
  <c r="AK248" i="5"/>
  <c r="P248" i="5"/>
  <c r="BA248" i="5"/>
  <c r="AF248" i="5"/>
  <c r="J248" i="5"/>
  <c r="AV248" i="5"/>
  <c r="Z248" i="5"/>
  <c r="E248" i="5"/>
  <c r="AP248" i="5"/>
  <c r="U248" i="5"/>
  <c r="B25" i="7"/>
  <c r="C25" i="7" s="1"/>
  <c r="A25" i="7"/>
  <c r="J216" i="4"/>
  <c r="F216" i="4"/>
  <c r="A216" i="4"/>
  <c r="C216" i="4" s="1"/>
  <c r="L216" i="4"/>
  <c r="H216" i="4"/>
  <c r="D216" i="4"/>
  <c r="I216" i="4"/>
  <c r="G216" i="4"/>
  <c r="E216" i="4"/>
  <c r="K216" i="4"/>
  <c r="B216" i="4"/>
  <c r="B187" i="7"/>
  <c r="C187" i="7" s="1"/>
  <c r="A187" i="7"/>
  <c r="B52" i="6"/>
  <c r="C52" i="6" s="1"/>
  <c r="A52" i="6"/>
  <c r="B207" i="7"/>
  <c r="C207" i="7" s="1"/>
  <c r="A207" i="7"/>
  <c r="A17" i="5"/>
  <c r="B17" i="5"/>
  <c r="C17" i="5" s="1"/>
  <c r="A81" i="5"/>
  <c r="B81" i="5"/>
  <c r="C81" i="5" s="1"/>
  <c r="J148" i="4"/>
  <c r="F148" i="4"/>
  <c r="A148" i="4"/>
  <c r="C148" i="4" s="1"/>
  <c r="L148" i="4"/>
  <c r="H148" i="4"/>
  <c r="D148" i="4"/>
  <c r="E148" i="4"/>
  <c r="K148" i="4"/>
  <c r="B148" i="4"/>
  <c r="I148" i="4"/>
  <c r="G148" i="4"/>
  <c r="K217" i="4"/>
  <c r="G217" i="4"/>
  <c r="B217" i="4"/>
  <c r="I217" i="4"/>
  <c r="E217" i="4"/>
  <c r="F217" i="4"/>
  <c r="L217" i="4"/>
  <c r="D217" i="4"/>
  <c r="J217" i="4"/>
  <c r="A217" i="4"/>
  <c r="C217" i="4" s="1"/>
  <c r="H217" i="4"/>
  <c r="L266" i="4"/>
  <c r="H266" i="4"/>
  <c r="D266" i="4"/>
  <c r="J266" i="4"/>
  <c r="F266" i="4"/>
  <c r="A266" i="4"/>
  <c r="K266" i="4"/>
  <c r="B266" i="4"/>
  <c r="I266" i="4"/>
  <c r="G266" i="4"/>
  <c r="E266" i="4"/>
  <c r="A159" i="5"/>
  <c r="B159" i="5"/>
  <c r="C159" i="5" s="1"/>
  <c r="J244" i="4"/>
  <c r="F244" i="4"/>
  <c r="A244" i="4"/>
  <c r="L244" i="4"/>
  <c r="H244" i="4"/>
  <c r="D244" i="4"/>
  <c r="E244" i="4"/>
  <c r="K244" i="4"/>
  <c r="B244" i="4"/>
  <c r="I244" i="4"/>
  <c r="G244" i="4"/>
  <c r="B199" i="5"/>
  <c r="C199" i="5" s="1"/>
  <c r="A199" i="5"/>
</calcChain>
</file>

<file path=xl/sharedStrings.xml><?xml version="1.0" encoding="utf-8"?>
<sst xmlns="http://schemas.openxmlformats.org/spreadsheetml/2006/main" count="1355" uniqueCount="824">
  <si>
    <t>geogtype</t>
  </si>
  <si>
    <t>CCG</t>
  </si>
  <si>
    <t>Cancer Alliance</t>
  </si>
  <si>
    <t>Region</t>
  </si>
  <si>
    <t>STP</t>
  </si>
  <si>
    <t>geogname</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</si>
  <si>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</si>
  <si>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</si>
  <si>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</si>
  <si>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</si>
  <si>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</si>
  <si>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</si>
  <si>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</si>
  <si>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</si>
  <si>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</si>
  <si>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</si>
  <si>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</si>
  <si>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</si>
  <si>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</si>
  <si>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</si>
  <si>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</si>
  <si>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</si>
  <si>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</si>
  <si>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</si>
  <si>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</si>
  <si>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</si>
  <si>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</si>
  <si>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</si>
  <si>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</si>
  <si>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</si>
  <si>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</si>
  <si>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</si>
  <si>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</si>
  <si>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</si>
  <si>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</si>
  <si>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</si>
  <si>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</si>
  <si>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</si>
  <si>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</si>
  <si>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</si>
  <si>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</si>
  <si>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</si>
  <si>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</si>
  <si>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</si>
  <si>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</si>
  <si>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</si>
  <si>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</si>
  <si>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</si>
  <si>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</si>
  <si>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</si>
  <si>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</si>
  <si>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</si>
  <si>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Lancashire CCG</t>
  </si>
  <si>
    <t>NHS East Leicestershire and Rutland CCG</t>
  </si>
  <si>
    <t>NHS East Riding of Yorkshire CCG</t>
  </si>
  <si>
    <t>NHS East Staffordshire CCG</t>
  </si>
  <si>
    <t>NHS East Surrey CCG</t>
  </si>
  <si>
    <t>NHS East and North Hertfordshire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</si>
  <si>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</si>
  <si>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</si>
  <si>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</si>
  <si>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</si>
  <si>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</si>
  <si>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</si>
  <si>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</si>
  <si>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</si>
  <si>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</si>
  <si>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</si>
  <si>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</si>
  <si>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</si>
  <si>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</si>
  <si>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</si>
  <si>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</si>
  <si>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</si>
  <si>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</si>
  <si>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</si>
  <si>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</si>
  <si>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</si>
  <si>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</si>
  <si>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</si>
  <si>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</si>
  <si>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</si>
  <si>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</si>
  <si>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</si>
  <si>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</si>
  <si>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</si>
  <si>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</si>
  <si>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</si>
  <si>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</si>
  <si>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</si>
  <si>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</si>
  <si>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</si>
  <si>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</si>
  <si>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</si>
  <si>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</si>
  <si>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</si>
  <si>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</si>
  <si>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</si>
  <si>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</si>
  <si>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</si>
  <si>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</si>
  <si>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</si>
  <si>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</si>
  <si>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</si>
  <si>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</si>
  <si>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</si>
  <si>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</si>
  <si>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</si>
  <si>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</si>
  <si>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</si>
  <si>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</si>
  <si>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</si>
  <si>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</si>
  <si>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Newbury and District CCG</t>
  </si>
  <si>
    <t>NHS Newcastle Gateshead CCG</t>
  </si>
  <si>
    <t>NHS Newham CCG</t>
  </si>
  <si>
    <t>NHS North &amp; West Reading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</si>
  <si>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</si>
  <si>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</si>
  <si>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</si>
  <si>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</si>
  <si>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</si>
  <si>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</si>
  <si>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</si>
  <si>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</si>
  <si>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</si>
  <si>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</si>
  <si>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</si>
  <si>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</si>
  <si>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</si>
  <si>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</si>
  <si>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</si>
  <si>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</si>
  <si>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</si>
  <si>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</si>
  <si>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</si>
  <si>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</si>
  <si>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</si>
  <si>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</si>
  <si>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</si>
  <si>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</si>
  <si>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</si>
  <si>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</si>
  <si>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</si>
  <si>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</si>
  <si>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</si>
  <si>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</si>
  <si>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</si>
  <si>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</si>
  <si>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</si>
  <si>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</si>
  <si>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</si>
  <si>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</si>
  <si>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</si>
  <si>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</si>
  <si>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</si>
  <si>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</si>
  <si>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</si>
  <si>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</si>
  <si>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</si>
  <si>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</si>
  <si>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</si>
  <si>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</si>
  <si>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</si>
  <si>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</si>
  <si>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</si>
  <si>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</si>
  <si>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</si>
  <si>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</si>
  <si>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</si>
  <si>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</si>
  <si>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</si>
  <si>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</si>
  <si>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</si>
  <si>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</si>
  <si>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</si>
  <si>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</si>
  <si>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</si>
  <si>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</si>
  <si>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</si>
  <si>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</si>
  <si>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</si>
  <si>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</si>
  <si>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</si>
  <si>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</si>
  <si>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</si>
  <si>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</si>
  <si>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</si>
  <si>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</si>
  <si>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Royal CCG</t>
  </si>
  <si>
    <t>NHS Vale of York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</si>
  <si>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</si>
  <si>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</si>
  <si>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</si>
  <si>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</si>
  <si>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</si>
  <si>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</si>
  <si>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</si>
  <si>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</si>
  <si>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</si>
  <si>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</si>
  <si>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</si>
  <si>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</si>
  <si>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</si>
  <si>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</si>
  <si>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</si>
  <si>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</si>
  <si>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</si>
  <si>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</si>
  <si>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</si>
  <si>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</si>
  <si>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</si>
  <si>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</si>
  <si>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Cheshire and Merseyside</t>
  </si>
  <si>
    <t>East Midlands</t>
  </si>
  <si>
    <t>East of England</t>
  </si>
  <si>
    <t>Humber, Coast and Vale</t>
  </si>
  <si>
    <t>Kent and Medway</t>
  </si>
  <si>
    <t>Lancashire and South Cumbria</t>
  </si>
  <si>
    <t>North East and Cumbria</t>
  </si>
  <si>
    <t>Peninsula</t>
  </si>
  <si>
    <t>RM Partners</t>
  </si>
  <si>
    <t>Somerset, Wiltshire, Avon and Gloucestershire</t>
  </si>
  <si>
    <t>South East London</t>
  </si>
  <si>
    <t>South Yorkshire, Bassetlaw, North Derbyshire and Hardwick</t>
  </si>
  <si>
    <t>Surrey and Sussex</t>
  </si>
  <si>
    <t>Thames Valley</t>
  </si>
  <si>
    <t>UCLH Cancer Collaborative</t>
  </si>
  <si>
    <t>Wessex</t>
  </si>
  <si>
    <t>West Midlands</t>
  </si>
  <si>
    <t>West Yorkshire</t>
  </si>
  <si>
    <t>London</t>
  </si>
  <si>
    <t>North East</t>
  </si>
  <si>
    <t>North West</t>
  </si>
  <si>
    <t>South East</t>
  </si>
  <si>
    <t>South West</t>
  </si>
  <si>
    <t>Yorkshire and the Humber</t>
  </si>
  <si>
    <t>Bath, Swindon and Wiltshire</t>
  </si>
  <si>
    <t>Birmingham and Solihull</t>
  </si>
  <si>
    <t>Bristol, North Somerset and South Gloucestershire</t>
  </si>
  <si>
    <t>Buckinghamshire, Oxfordshire and Berkshire West</t>
  </si>
  <si>
    <t>Cambridgeshire and Peterborough</t>
  </si>
  <si>
    <t>Cornwall and the Isles of Scilly</t>
  </si>
  <si>
    <t>Coventry and Warwickshire</t>
  </si>
  <si>
    <t>Derbyshire</t>
  </si>
  <si>
    <t>Devon</t>
  </si>
  <si>
    <t>Dorset</t>
  </si>
  <si>
    <t>Durham, Darlington, Teesside, Hambleton, Richmondshire and Whitby</t>
  </si>
  <si>
    <t>Frimley Health</t>
  </si>
  <si>
    <t>Gloucestershire</t>
  </si>
  <si>
    <t>Greater Manchester</t>
  </si>
  <si>
    <t>Hampshire and the Isle of Wight</t>
  </si>
  <si>
    <t>Herefordshire and Worcestershire</t>
  </si>
  <si>
    <t>Hertfordshire and West Essex</t>
  </si>
  <si>
    <t>Leicester, Leicestershire and Rutland</t>
  </si>
  <si>
    <t>Lincolnshire</t>
  </si>
  <si>
    <t>Mid and South Essex</t>
  </si>
  <si>
    <t>Milton Keynes, Bedfordshire and Luton</t>
  </si>
  <si>
    <t>Norfolk and Waveney</t>
  </si>
  <si>
    <t>North Central London</t>
  </si>
  <si>
    <t>North East London</t>
  </si>
  <si>
    <t>North West London</t>
  </si>
  <si>
    <t>Northamptonshire</t>
  </si>
  <si>
    <t>Northumberland, Tyne and Wear and North Durham</t>
  </si>
  <si>
    <t>Nottinghamshire</t>
  </si>
  <si>
    <t>Shropshire and Telford and Wrekin</t>
  </si>
  <si>
    <t>Somerset</t>
  </si>
  <si>
    <t>South West London</t>
  </si>
  <si>
    <t>South Yorkshire and Bassetlaw</t>
  </si>
  <si>
    <t>Staffordshire</t>
  </si>
  <si>
    <t>Suffolk and North East Essex</t>
  </si>
  <si>
    <t>Surrey Heartlands</t>
  </si>
  <si>
    <t>Sussex and East Surrey</t>
  </si>
  <si>
    <t>The Black Country</t>
  </si>
  <si>
    <t>West, North and East Cumbria</t>
  </si>
  <si>
    <t>geogcode</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</si>
  <si>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</si>
  <si>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</si>
  <si>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</si>
  <si>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</si>
  <si>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</si>
  <si>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</si>
  <si>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</si>
  <si>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</si>
  <si>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</si>
  <si>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</si>
  <si>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</si>
  <si>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</si>
  <si>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</si>
  <si>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</si>
  <si>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</si>
  <si>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</si>
  <si>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</si>
  <si>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</si>
  <si>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</si>
  <si>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</si>
  <si>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</si>
  <si>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</si>
  <si>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</si>
  <si>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</si>
  <si>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</si>
  <si>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</si>
  <si>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</si>
  <si>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</si>
  <si>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</si>
  <si>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</si>
  <si>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</si>
  <si>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</si>
  <si>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</si>
  <si>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</si>
  <si>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E38000213</t>
  </si>
  <si>
    <t>E38000037</t>
  </si>
  <si>
    <t>E38000038</t>
  </si>
  <si>
    <t>E38000039</t>
  </si>
  <si>
    <t>E38000040</t>
  </si>
  <si>
    <t>E38000042</t>
  </si>
  <si>
    <t>E38000043</t>
  </si>
  <si>
    <t>E38000044</t>
  </si>
  <si>
    <t>E38000045</t>
  </si>
  <si>
    <t>E38000046</t>
  </si>
  <si>
    <t>E38000047</t>
  </si>
  <si>
    <t>E38000048</t>
  </si>
  <si>
    <t>E38000050</t>
  </si>
  <si>
    <t>E38000051</t>
  </si>
  <si>
    <t>E38000052</t>
  </si>
  <si>
    <t>E38000053</t>
  </si>
  <si>
    <t>E38000054</t>
  </si>
  <si>
    <t>E38000049</t>
  </si>
  <si>
    <t>E38000055</t>
  </si>
  <si>
    <t>E38000056</t>
  </si>
  <si>
    <t>E38000057</t>
  </si>
  <si>
    <t>E38000058</t>
  </si>
  <si>
    <t>E38000059</t>
  </si>
  <si>
    <t>E38000060</t>
  </si>
  <si>
    <t>E38000062</t>
  </si>
  <si>
    <t>E38000063</t>
  </si>
  <si>
    <t>E38000064</t>
  </si>
  <si>
    <t>E38000065</t>
  </si>
  <si>
    <t>E38000066</t>
  </si>
  <si>
    <t>E38000214</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</si>
  <si>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</si>
  <si>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</si>
  <si>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</si>
  <si>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</si>
  <si>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</si>
  <si>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</si>
  <si>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</si>
  <si>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</si>
  <si>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</si>
  <si>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</si>
  <si>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</si>
  <si>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</si>
  <si>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</si>
  <si>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</si>
  <si>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</si>
  <si>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</si>
  <si>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</si>
  <si>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</si>
  <si>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</si>
  <si>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</si>
  <si>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</si>
  <si>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</si>
  <si>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</si>
  <si>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</si>
  <si>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</si>
  <si>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</si>
  <si>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</si>
  <si>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</si>
  <si>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</si>
  <si>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</si>
  <si>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</si>
  <si>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</si>
  <si>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</si>
  <si>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</si>
  <si>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E38000217</t>
  </si>
  <si>
    <t>E38000103</t>
  </si>
  <si>
    <t>E38000104</t>
  </si>
  <si>
    <t>E38000105</t>
  </si>
  <si>
    <t>E38000106</t>
  </si>
  <si>
    <t>E38000107</t>
  </si>
  <si>
    <t>E38000216</t>
  </si>
  <si>
    <t>E38000108</t>
  </si>
  <si>
    <t>E38000109</t>
  </si>
  <si>
    <t>E38000110</t>
  </si>
  <si>
    <t>E38000212</t>
  </si>
  <si>
    <t>E38000113</t>
  </si>
  <si>
    <t>E38000114</t>
  </si>
  <si>
    <t>E38000215</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</si>
  <si>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</si>
  <si>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</si>
  <si>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</si>
  <si>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</si>
  <si>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</si>
  <si>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</si>
  <si>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</si>
  <si>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</si>
  <si>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</si>
  <si>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</si>
  <si>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</si>
  <si>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</si>
  <si>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</si>
  <si>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</si>
  <si>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</si>
  <si>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</si>
  <si>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</si>
  <si>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</si>
  <si>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</si>
  <si>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</si>
  <si>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</si>
  <si>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</si>
  <si>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</si>
  <si>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</si>
  <si>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</si>
  <si>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</si>
  <si>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</si>
  <si>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</si>
  <si>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</si>
  <si>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</si>
  <si>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</si>
  <si>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</si>
  <si>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</si>
  <si>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</si>
  <si>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</si>
  <si>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</si>
  <si>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</si>
  <si>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</si>
  <si>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</si>
  <si>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</si>
  <si>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</si>
  <si>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</si>
  <si>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E38000219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</si>
  <si>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</si>
  <si>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</si>
  <si>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</si>
  <si>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</si>
  <si>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</si>
  <si>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</si>
  <si>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</si>
  <si>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</si>
  <si>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</si>
  <si>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</si>
  <si>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</si>
  <si>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</si>
  <si>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</si>
  <si>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</si>
  <si>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</si>
  <si>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</si>
  <si>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</si>
  <si>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</si>
  <si>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</si>
  <si>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</si>
  <si>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</si>
  <si>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</si>
  <si>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</si>
  <si>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</si>
  <si>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</si>
  <si>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</si>
  <si>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</si>
  <si>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</si>
  <si>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E38000189</t>
  </si>
  <si>
    <t>E38000188</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</si>
  <si>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</si>
  <si>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</si>
  <si>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</si>
  <si>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</si>
  <si>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</si>
  <si>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</si>
  <si>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</si>
  <si>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</si>
  <si>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</si>
  <si>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</si>
  <si>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</si>
  <si>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</si>
  <si>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</si>
  <si>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</si>
  <si>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</si>
  <si>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</si>
  <si>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</si>
  <si>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</si>
  <si>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</si>
  <si>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</si>
  <si>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</si>
  <si>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</si>
  <si>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E56000005</t>
  </si>
  <si>
    <t>E56000008</t>
  </si>
  <si>
    <t>E56000009</t>
  </si>
  <si>
    <t>E56000004</t>
  </si>
  <si>
    <t>E56000011</t>
  </si>
  <si>
    <t>E56000018</t>
  </si>
  <si>
    <t>E57000001</t>
  </si>
  <si>
    <t>E56000017</t>
  </si>
  <si>
    <t>E56000014</t>
  </si>
  <si>
    <t>E57000003</t>
  </si>
  <si>
    <t>E56000015</t>
  </si>
  <si>
    <t>E56000010</t>
  </si>
  <si>
    <t>E56000006</t>
  </si>
  <si>
    <t>E56000012</t>
  </si>
  <si>
    <t>E56000013</t>
  </si>
  <si>
    <t>E57000002</t>
  </si>
  <si>
    <t>E56000016</t>
  </si>
  <si>
    <t>E56000007</t>
  </si>
  <si>
    <t>E56000003</t>
  </si>
  <si>
    <t>E12000004</t>
  </si>
  <si>
    <t>E12000006</t>
  </si>
  <si>
    <t>E12000007</t>
  </si>
  <si>
    <t>E12000001</t>
  </si>
  <si>
    <t>E12000002</t>
  </si>
  <si>
    <t>E12000008</t>
  </si>
  <si>
    <t>E12000009</t>
  </si>
  <si>
    <t>E12000005</t>
  </si>
  <si>
    <t>E12000003</t>
  </si>
  <si>
    <t>E54000040</t>
  </si>
  <si>
    <t>E54000017</t>
  </si>
  <si>
    <t>E54000039</t>
  </si>
  <si>
    <t>E54000044</t>
  </si>
  <si>
    <t>E54000021</t>
  </si>
  <si>
    <t>E54000008</t>
  </si>
  <si>
    <t>E54000036</t>
  </si>
  <si>
    <t>E54000018</t>
  </si>
  <si>
    <t>E54000012</t>
  </si>
  <si>
    <t>E54000037</t>
  </si>
  <si>
    <t>E54000041</t>
  </si>
  <si>
    <t>E54000045</t>
  </si>
  <si>
    <t>E54000034</t>
  </si>
  <si>
    <t>E54000043</t>
  </si>
  <si>
    <t>E54000007</t>
  </si>
  <si>
    <t>E54000042</t>
  </si>
  <si>
    <t>E54000019</t>
  </si>
  <si>
    <t>E54000025</t>
  </si>
  <si>
    <t>E54000006</t>
  </si>
  <si>
    <t>E54000032</t>
  </si>
  <si>
    <t>E54000048</t>
  </si>
  <si>
    <t>E54000015</t>
  </si>
  <si>
    <t>E54000013</t>
  </si>
  <si>
    <t>E54000026</t>
  </si>
  <si>
    <t>E54000024</t>
  </si>
  <si>
    <t>E54000022</t>
  </si>
  <si>
    <t>E54000028</t>
  </si>
  <si>
    <t>E54000029</t>
  </si>
  <si>
    <t>E54000027</t>
  </si>
  <si>
    <t>E54000020</t>
  </si>
  <si>
    <t>E54000046</t>
  </si>
  <si>
    <t>E54000014</t>
  </si>
  <si>
    <t>E54000011</t>
  </si>
  <si>
    <t>E54000038</t>
  </si>
  <si>
    <t>E54000030</t>
  </si>
  <si>
    <t>E54000031</t>
  </si>
  <si>
    <t>E54000009</t>
  </si>
  <si>
    <t>E54000010</t>
  </si>
  <si>
    <t>E54000023</t>
  </si>
  <si>
    <t>E54000035</t>
  </si>
  <si>
    <t>E54000033</t>
  </si>
  <si>
    <t>E54000016</t>
  </si>
  <si>
    <t>E54000005</t>
  </si>
  <si>
    <t>E54000047</t>
  </si>
  <si>
    <t>countFemales</t>
  </si>
  <si>
    <t>countMales</t>
  </si>
  <si>
    <t>countPersons</t>
  </si>
  <si>
    <t>rateFemales</t>
  </si>
  <si>
    <t>rateMales</t>
  </si>
  <si>
    <t>ratePersons</t>
  </si>
  <si>
    <t>prev_proportionFemales</t>
  </si>
  <si>
    <t>prev_proportionMales</t>
  </si>
  <si>
    <t>prev_proportionPersons</t>
  </si>
  <si>
    <t>F_Age00_count</t>
  </si>
  <si>
    <t>F_Age45_count</t>
  </si>
  <si>
    <t>F_Age55_count</t>
  </si>
  <si>
    <t>F_Age65_count</t>
  </si>
  <si>
    <t>F_Age75_count</t>
  </si>
  <si>
    <t>F_Age85_count</t>
  </si>
  <si>
    <t>F_Age00_prop</t>
  </si>
  <si>
    <t>F_Age45_prop</t>
  </si>
  <si>
    <t>F_Age55_prop</t>
  </si>
  <si>
    <t>F_Age65_prop</t>
  </si>
  <si>
    <t>F_Age75_prop</t>
  </si>
  <si>
    <t>F_Age85_prop</t>
  </si>
  <si>
    <t>M_Age00_count</t>
  </si>
  <si>
    <t>M_Age45_count</t>
  </si>
  <si>
    <t>M_Age55_count</t>
  </si>
  <si>
    <t>M_Age65_count</t>
  </si>
  <si>
    <t>M_Age75_count</t>
  </si>
  <si>
    <t>M_Age85_count</t>
  </si>
  <si>
    <t>M_Age00_rate</t>
  </si>
  <si>
    <t>M_Age45_rate</t>
  </si>
  <si>
    <t>M_Age55_rate</t>
  </si>
  <si>
    <t>M_Age65_rate</t>
  </si>
  <si>
    <t>M_Age75_rate</t>
  </si>
  <si>
    <t>M_Age85_rate</t>
  </si>
  <si>
    <t>M_Age00_prop</t>
  </si>
  <si>
    <t>M_Age45_prop</t>
  </si>
  <si>
    <t>M_Age55_prop</t>
  </si>
  <si>
    <t>M_Age65_prop</t>
  </si>
  <si>
    <t>M_Age75_prop</t>
  </si>
  <si>
    <t>M_Age85_prop</t>
  </si>
  <si>
    <t>P_Age00_count</t>
  </si>
  <si>
    <t>P_Age45_count</t>
  </si>
  <si>
    <t>P_Age55_count</t>
  </si>
  <si>
    <t>P_Age65_count</t>
  </si>
  <si>
    <t>P_Age75_count</t>
  </si>
  <si>
    <t>P_Age85_count</t>
  </si>
  <si>
    <t>P_Age00_prop</t>
  </si>
  <si>
    <t>P_Age45_prop</t>
  </si>
  <si>
    <t>P_Age55_prop</t>
  </si>
  <si>
    <t>P_Age65_prop</t>
  </si>
  <si>
    <t>P_Age75_prop</t>
  </si>
  <si>
    <t>P_Age85_prop</t>
  </si>
  <si>
    <t>F_countAsian</t>
  </si>
  <si>
    <t>F_countBlack</t>
  </si>
  <si>
    <t>F_countMixed</t>
  </si>
  <si>
    <t>F_countOther</t>
  </si>
  <si>
    <t>F_countUnknown</t>
  </si>
  <si>
    <t>F_countWhite</t>
  </si>
  <si>
    <t>F_rateAsian</t>
  </si>
  <si>
    <t>F_rateBlack</t>
  </si>
  <si>
    <t>F_rateMixed</t>
  </si>
  <si>
    <t>F_rateOther</t>
  </si>
  <si>
    <t>F_rateUnknown</t>
  </si>
  <si>
    <t>F_rateWhite</t>
  </si>
  <si>
    <t>F_propAsian</t>
  </si>
  <si>
    <t>F_propBlack</t>
  </si>
  <si>
    <t>F_propMixed</t>
  </si>
  <si>
    <t>F_propOther</t>
  </si>
  <si>
    <t>F_propUnknown</t>
  </si>
  <si>
    <t>F_propWhite</t>
  </si>
  <si>
    <t>M_countAsian</t>
  </si>
  <si>
    <t>M_countBlack</t>
  </si>
  <si>
    <t>M_countMixed</t>
  </si>
  <si>
    <t>M_countOther</t>
  </si>
  <si>
    <t>M_countUnknown</t>
  </si>
  <si>
    <t>M_countWhite</t>
  </si>
  <si>
    <t>M_rateAsian</t>
  </si>
  <si>
    <t>M_rateBlack</t>
  </si>
  <si>
    <t>M_rateMixed</t>
  </si>
  <si>
    <t>M_rateOther</t>
  </si>
  <si>
    <t>M_rateUnknown</t>
  </si>
  <si>
    <t>M_rateWhite</t>
  </si>
  <si>
    <t>M_propAsian</t>
  </si>
  <si>
    <t>M_propBlack</t>
  </si>
  <si>
    <t>M_propMixed</t>
  </si>
  <si>
    <t>M_propOther</t>
  </si>
  <si>
    <t>M_propUnknown</t>
  </si>
  <si>
    <t>M_propWhite</t>
  </si>
  <si>
    <t>P_countAsian</t>
  </si>
  <si>
    <t>P_countBlack</t>
  </si>
  <si>
    <t>P_countMixed</t>
  </si>
  <si>
    <t>P_countOther</t>
  </si>
  <si>
    <t>P_countUnknown</t>
  </si>
  <si>
    <t>P_countWhite</t>
  </si>
  <si>
    <t>P_rateAsian</t>
  </si>
  <si>
    <t>P_rateBlack</t>
  </si>
  <si>
    <t>P_rateMixed</t>
  </si>
  <si>
    <t>P_rateOther</t>
  </si>
  <si>
    <t>P_rateUnknown</t>
  </si>
  <si>
    <t>P_rateWhite</t>
  </si>
  <si>
    <t>P_propAsian</t>
  </si>
  <si>
    <t>P_propBlack</t>
  </si>
  <si>
    <t>P_propMixed</t>
  </si>
  <si>
    <t>P_propOther</t>
  </si>
  <si>
    <t>P_propUnknown</t>
  </si>
  <si>
    <t>P_propWhite</t>
  </si>
  <si>
    <t>F_count1</t>
  </si>
  <si>
    <t>F_count2</t>
  </si>
  <si>
    <t>F_count3</t>
  </si>
  <si>
    <t>F_count4</t>
  </si>
  <si>
    <t>F_count5</t>
  </si>
  <si>
    <t>F_rate1</t>
  </si>
  <si>
    <t>F_rate2</t>
  </si>
  <si>
    <t>F_rate3</t>
  </si>
  <si>
    <t>F_rate4</t>
  </si>
  <si>
    <t>F_rate5</t>
  </si>
  <si>
    <t>F_prop1</t>
  </si>
  <si>
    <t>F_prop2</t>
  </si>
  <si>
    <t>F_prop3</t>
  </si>
  <si>
    <t>F_prop4</t>
  </si>
  <si>
    <t>F_prop5</t>
  </si>
  <si>
    <t>M_count1</t>
  </si>
  <si>
    <t>M_count2</t>
  </si>
  <si>
    <t>M_count3</t>
  </si>
  <si>
    <t>M_count4</t>
  </si>
  <si>
    <t>M_count5</t>
  </si>
  <si>
    <t>M_rate1</t>
  </si>
  <si>
    <t>M_rate2</t>
  </si>
  <si>
    <t>M_rate3</t>
  </si>
  <si>
    <t>M_rate4</t>
  </si>
  <si>
    <t>M_rate5</t>
  </si>
  <si>
    <t>M_prop1</t>
  </si>
  <si>
    <t>M_prop2</t>
  </si>
  <si>
    <t>M_prop3</t>
  </si>
  <si>
    <t>M_prop4</t>
  </si>
  <si>
    <t>M_prop5</t>
  </si>
  <si>
    <t>P_count1</t>
  </si>
  <si>
    <t>P_count2</t>
  </si>
  <si>
    <t>P_count3</t>
  </si>
  <si>
    <t>P_count4</t>
  </si>
  <si>
    <t>P_count5</t>
  </si>
  <si>
    <t>P_rate1</t>
  </si>
  <si>
    <t>P_rate2</t>
  </si>
  <si>
    <t>P_rate3</t>
  </si>
  <si>
    <t>P_rate4</t>
  </si>
  <si>
    <t>P_rate5</t>
  </si>
  <si>
    <t>P_prop1</t>
  </si>
  <si>
    <t>P_prop2</t>
  </si>
  <si>
    <t>P_prop3</t>
  </si>
  <si>
    <t>P_prop4</t>
  </si>
  <si>
    <t>P_prop5</t>
  </si>
  <si>
    <t>This workbook is produced by a collaboration with:</t>
  </si>
  <si>
    <t>Transforming Cancer Services Team for London (TCST), NHS</t>
  </si>
  <si>
    <t>National Cancer Registry and Analysis Service (NCRAS), PHE</t>
  </si>
  <si>
    <t>1.</t>
  </si>
  <si>
    <t>Table of Contents</t>
  </si>
  <si>
    <t>Measure</t>
  </si>
  <si>
    <t>Overview</t>
  </si>
  <si>
    <t>Deprivation</t>
  </si>
  <si>
    <t>Age in 2016</t>
  </si>
  <si>
    <t>Ethnicity (2006 onwards)</t>
  </si>
  <si>
    <t>Produced by Sophie Jose</t>
  </si>
  <si>
    <t xml:space="preserve">If you have any queries regarding any of these data, please contact: </t>
  </si>
  <si>
    <t>sophie.jose@nhs.net</t>
  </si>
  <si>
    <t xml:space="preserve">   </t>
  </si>
  <si>
    <t>Subsequent Primary Prevalence Methodology</t>
  </si>
  <si>
    <t>Patients were included in the cohort if they met the following criteria:</t>
  </si>
  <si>
    <t>Resident in England at time of diagnosis.</t>
  </si>
  <si>
    <t>Alive at last day of follow up: 31 Dec 2016. Alive was defined as a null death date and a vital status other than deceased.</t>
  </si>
  <si>
    <t>Finalised cancer registration.</t>
  </si>
  <si>
    <t>Diagnosis age between 0 and 99 years (inclusive).</t>
  </si>
  <si>
    <t>Age at end of follow-up (31 Dec 2016) less than 105 years.</t>
  </si>
  <si>
    <t>No known date of embarkation.</t>
  </si>
  <si>
    <t>Males with cancer of cervix uteri, ovary or uterus and females with cancer of prostate or testis were not included.</t>
  </si>
  <si>
    <t>Special Cases:</t>
  </si>
  <si>
    <t>https://www.ons.gov.uk/peoplepopulationandcommunity/populationandmigration/populationestimates/datasets/lowersuperoutputareamidyearpopulationestimates</t>
  </si>
  <si>
    <t>Geographical breakdowns are based on area of residence at most recent tumour diagnosis. There is the possibility that people have moved since their diagnosis and this should be noted when analysing these results.</t>
  </si>
  <si>
    <t>diagnosis date 1995 - 2002 uses idquintile 2004</t>
  </si>
  <si>
    <t>diagnosis date 2003 – 2006 uses idquintile 2007</t>
  </si>
  <si>
    <t>diagnosis date 2007 – 2009 uses idquintile 2010</t>
  </si>
  <si>
    <t>diagnosis date 2010 – 2016 uses idquintile 2015</t>
  </si>
  <si>
    <t>Ethnicity definitions</t>
  </si>
  <si>
    <t>Ethnicity</t>
  </si>
  <si>
    <t>Ethnicity code</t>
  </si>
  <si>
    <t>Asian</t>
  </si>
  <si>
    <t>Black</t>
  </si>
  <si>
    <t>M, N, or P</t>
  </si>
  <si>
    <t>Mixed</t>
  </si>
  <si>
    <t>D, E, F, G, or GF</t>
  </si>
  <si>
    <t>Other</t>
  </si>
  <si>
    <t>8 or S</t>
  </si>
  <si>
    <t>Unknown</t>
  </si>
  <si>
    <t>X, Z, or null</t>
  </si>
  <si>
    <t>White</t>
  </si>
  <si>
    <t>0, A, B, or C</t>
  </si>
  <si>
    <t>Females</t>
  </si>
  <si>
    <t>Males</t>
  </si>
  <si>
    <t>Persons</t>
  </si>
  <si>
    <t>Cases</t>
  </si>
  <si>
    <t>Geography</t>
  </si>
  <si>
    <t>Age</t>
  </si>
  <si>
    <t>00-44</t>
  </si>
  <si>
    <t>45-54</t>
  </si>
  <si>
    <t>55-64</t>
  </si>
  <si>
    <t>65-74</t>
  </si>
  <si>
    <t>75-84</t>
  </si>
  <si>
    <t>85+</t>
  </si>
  <si>
    <t>1 - least deprived</t>
  </si>
  <si>
    <t>5 - most deprived</t>
  </si>
  <si>
    <t>Helper 1</t>
  </si>
  <si>
    <t>Select Geography:</t>
  </si>
  <si>
    <t xml:space="preserve">Top level Helper 2 </t>
  </si>
  <si>
    <t>Top level Helper 3</t>
  </si>
  <si>
    <t xml:space="preserve">Age Helper 2 </t>
  </si>
  <si>
    <t>Age Helper 3</t>
  </si>
  <si>
    <t>Country</t>
  </si>
  <si>
    <t xml:space="preserve">Ethn Helper 2 </t>
  </si>
  <si>
    <t>Ethn Helper 3</t>
  </si>
  <si>
    <t>Select Geography</t>
  </si>
  <si>
    <t>England</t>
  </si>
  <si>
    <t xml:space="preserve">IMD Helper 2 </t>
  </si>
  <si>
    <t>IMD Helper 3</t>
  </si>
  <si>
    <t>E</t>
  </si>
  <si>
    <t>F_Age00_rate</t>
  </si>
  <si>
    <t>F_Age45_rate</t>
  </si>
  <si>
    <t>F_Age55_rate</t>
  </si>
  <si>
    <t>F_Age65_rate</t>
  </si>
  <si>
    <t>F_Age75_rate</t>
  </si>
  <si>
    <t>F_Age85_rate</t>
  </si>
  <si>
    <t>P_Age00_rate</t>
  </si>
  <si>
    <t>P_Age45_rate</t>
  </si>
  <si>
    <t>P_Age55_rate</t>
  </si>
  <si>
    <t>P_Age65_rate</t>
  </si>
  <si>
    <t>P_Age75_rate</t>
  </si>
  <si>
    <t>P_Age85_rate</t>
  </si>
  <si>
    <t>Subsequent Primary Cancers in England</t>
  </si>
  <si>
    <t>Based on 22-year prevalent cancer cases 1995-2016</t>
  </si>
  <si>
    <t>Based on 11-year  prevalent cancer cases 2006-2016, shown by ethnicity</t>
  </si>
  <si>
    <t>Based on 22-year  prevalent cancer cases 1995-2016, shown by deprivation score</t>
  </si>
  <si>
    <t>Subsequent Primary Cancers, England 2016</t>
  </si>
  <si>
    <t>H, J, K, L or R</t>
  </si>
  <si>
    <t>If a patient has had a previous cancer diagnosis before 1995, their first cancer within the years 1995-2016 is considered their first cancer for the purpose of this analysis.</t>
  </si>
  <si>
    <t>Data notes:</t>
  </si>
  <si>
    <t>The proportion of prevalent cases is calculated as the number of individuals with a subsequent primary cancer for a given demographic/geographic breakdown, divided by the total number of people with a cancer diagnosis known to be alive at end of 2016 (prevalent cases), with the same characteristics</t>
  </si>
  <si>
    <t>Inclusion:</t>
  </si>
  <si>
    <t>Measures:</t>
  </si>
  <si>
    <t>Suppression:</t>
  </si>
  <si>
    <t>Based on 22-year  prevalent cancer cases 1995-2016, shown by age group of patient at end of 2016</t>
  </si>
  <si>
    <t xml:space="preserve">Rates are calculated using the LSOA 2016 mid-year population estimates (link below) and are shown per 100,000 people. The LSOA 2016 mid-year population estimates are broken down by age and sex only. Therefore the denominator for the ethnicity and deprivation measures will be all people, not all people of a specific ethnicity/deprivation. </t>
  </si>
  <si>
    <t>National Cancer Vanguard: Greater Manchester</t>
  </si>
  <si>
    <t>For all geographies lower than region, counts less than six are suppressed. Zeroes are included as suppressed values.</t>
  </si>
  <si>
    <t xml:space="preserve">NCRAS/TCST Partnership (2017). “Cancer Prevalence in England - 21 year prevalence by demographic measures and geographic measures” . Available from:    </t>
  </si>
  <si>
    <t xml:space="preserve">http://www.ncin.org.uk/local_cancer_intelligence/tcst  </t>
  </si>
  <si>
    <t>For ethnicity measures, subsequent primary prevalence is published for patients diagnosed between 2006 and 2016 (10 year prevalence). This is due to poorer data quality for the ethnicity variable in older data.</t>
  </si>
  <si>
    <t>Data for this study is based on patient-level information collected by the NHS. The data is collated, maintained and quality assured by PHE’s National Cancer Registration and Analysis Service.</t>
  </si>
  <si>
    <t>Crude rate per 100,000</t>
  </si>
  <si>
    <t></t>
  </si>
  <si>
    <r>
      <t></t>
    </r>
    <r>
      <rPr>
        <sz val="11"/>
        <color theme="0" tint="-0.499984740745262"/>
        <rFont val="Wingdings 3"/>
        <family val="1"/>
        <charset val="2"/>
      </rPr>
      <t></t>
    </r>
  </si>
  <si>
    <t xml:space="preserve">Numbers have been double suppressed or adjusted slightly so that differencing from totals or higher geographies will not reveal suppressed values. </t>
  </si>
  <si>
    <t>This means that it is not always possible to sum to National totals or averages using lower level geographies.</t>
  </si>
  <si>
    <r>
      <rPr>
        <sz val="11"/>
        <color theme="0" tint="-0.499984740745262"/>
        <rFont val="Calibri"/>
        <family val="2"/>
        <scheme val="minor"/>
      </rPr>
      <t></t>
    </r>
    <r>
      <rPr>
        <sz val="11"/>
        <color theme="0" tint="-0.499984740745262"/>
        <rFont val="Wingdings 3"/>
        <family val="1"/>
        <charset val="2"/>
      </rPr>
      <t></t>
    </r>
  </si>
  <si>
    <t>Case counts, crude rate (per 100,000) and proportion of prevalent cancer population with subsequent primary cancers in 2016</t>
  </si>
  <si>
    <t>Proportion (out of prevalent cancer population)</t>
  </si>
  <si>
    <r>
      <t xml:space="preserve">This workbook provides counts and crude rates of subsequent primary cancers experienced amongst the prevalent cohort of people living with cancer by the end of 2016. This workbook builds on the previous prevalence publication by the TCST-NCRAS Partnership team </t>
    </r>
    <r>
      <rPr>
        <vertAlign val="superscript"/>
        <sz val="11"/>
        <rFont val="Calibri"/>
        <family val="2"/>
        <scheme val="minor"/>
      </rPr>
      <t>(1)</t>
    </r>
  </si>
  <si>
    <t>Tab</t>
  </si>
  <si>
    <t>Data relate to people with cancer diagnoses in England from 1995-2016, who are alive on the 31st December 2016 and had received more than one primary cancer diagnosis. The data is presented by sex, and by either: age in 2016, deprivation or ethnicity (10 year prevalence cases only). It is presented for the following geographies: England, region, cancer alliance, sustainability and transformation partnership (STP), and clinical commissioning group (CCG).</t>
  </si>
  <si>
    <t xml:space="preserve">Deprivation is based on income domain quintile (idquintile), which ranks LSOAs in all of England by income deprivation and groups them into quintiles. Deprivation is assigned based on the LSOA of residence at the date of diagnosis. As these scores have changed over time, the score closest to the date of diagnosis is used. </t>
  </si>
  <si>
    <t>All data provided are at the individual, not tumour, level.</t>
  </si>
  <si>
    <t>Diagnosed with a subsequent C00-C97 ex. C44 cancer at a different site (3-digit ICD10 code) at least 30 days apart between 1995 and 2016 (inclusive).</t>
  </si>
  <si>
    <t>Diagnosed with a C00-C97 ex. C44 cancer between 1995 and 2016 (inclusive).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</si>
</sst>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52">
    <font>
      <sz val="11"/>
      <name val="Calibri"/>
    </font>
    <font>
      <sz val="11"/>
      <color rgb="FFFF0000"/>
      <name val="Calibri"/>
      <family val="2"/>
      <scheme val="minor"/>
    </font>
    <font>
      <b/>
      <sz val="11"/>
      <color theme="1"/>
      <name val="Calibri"/>
      <family val="2"/>
      <scheme val="minor"/>
    </font>
    <font>
      <b/>
      <sz val="22"/>
      <color theme="4" tint="-0.24994659260841701"/>
      <name val="Arial"/>
      <family val="2"/>
    </font>
    <font>
      <b/>
      <sz val="22"/>
      <color theme="0" tint="-0.49995422223578601"/>
      <name val="Arial"/>
      <family val="2"/>
    </font>
    <font>
      <b/>
      <sz val="14"/>
      <color theme="0" tint="-0.49995422223578601"/>
      <name val="Arial"/>
      <family val="2"/>
    </font>
    <font>
      <sz val="16"/>
      <color theme="1"/>
      <name val="Arial"/>
      <family val="2"/>
    </font>
    <font>
      <u/>
      <sz val="11"/>
      <color theme="10"/>
      <name val="Calibri"/>
      <family val="2"/>
      <scheme val="minor"/>
    </font>
    <font>
      <b/>
      <sz val="18"/>
      <color theme="3"/>
      <name val="Arial"/>
      <family val="2"/>
    </font>
    <font>
      <sz val="11"/>
      <color theme="1"/>
      <name val="Arial"/>
      <family val="2"/>
    </font>
    <font>
      <b/>
      <sz val="10"/>
      <name val="Calibri"/>
      <family val="2"/>
      <scheme val="minor"/>
    </font>
    <font>
      <b/>
      <sz val="20"/>
      <color theme="4" tint="-0.24994659260841701"/>
      <name val="Arial"/>
      <family val="2"/>
    </font>
    <font>
      <b/>
      <sz val="18"/>
      <color theme="1"/>
      <name val="Arial"/>
      <family val="2"/>
    </font>
    <font>
      <b/>
      <sz val="20"/>
      <color theme="0" tint="-0.49995422223578601"/>
      <name val="Arial"/>
      <family val="2"/>
    </font>
    <font>
      <sz val="16"/>
      <color theme="4" tint="-0.24994659260841701"/>
      <name val="Arial"/>
      <family val="2"/>
    </font>
    <font>
      <b/>
      <sz val="10"/>
      <color rgb="FF112277"/>
      <name val="Arial"/>
      <family val="2"/>
    </font>
    <font>
      <b/>
      <sz val="10"/>
      <color rgb="FFFFFFFF"/>
      <name val="Arial"/>
      <family val="2"/>
    </font>
    <font>
      <b/>
      <sz val="11"/>
      <color theme="0"/>
      <name val="Arial"/>
      <family val="2"/>
    </font>
    <font>
      <b/>
      <u/>
      <sz val="11"/>
      <name val="Calibri"/>
      <family val="2"/>
    </font>
    <font>
      <sz val="11"/>
      <name val="Calibri"/>
      <family val="2"/>
    </font>
    <font>
      <sz val="10"/>
      <color theme="1"/>
      <name val="Arial"/>
      <family val="2"/>
    </font>
    <font>
      <b/>
      <sz val="18"/>
      <color theme="4" tint="-0.24994659260841701"/>
      <name val="Arial"/>
      <family val="2"/>
    </font>
    <font>
      <sz val="11"/>
      <color theme="4" tint="-0.24994659260841701"/>
      <name val="Arial"/>
      <family val="2"/>
    </font>
    <font>
      <b/>
      <sz val="12"/>
      <color rgb="FFFFFFFF"/>
      <name val="Arial"/>
      <family val="2"/>
    </font>
    <font>
      <b/>
      <sz val="11"/>
      <color rgb="FFFFFFFF"/>
      <name val="Arial"/>
      <family val="2"/>
    </font>
    <font>
      <b/>
      <sz val="10"/>
      <color theme="1"/>
      <name val="Arial"/>
      <family val="2"/>
    </font>
    <font>
      <sz val="10"/>
      <color theme="4" tint="-0.24994659260841701"/>
      <name val="Arial"/>
      <family val="2"/>
    </font>
    <font>
      <sz val="11"/>
      <color rgb="FFFF0000"/>
      <name val="Calibri"/>
      <family val="2"/>
    </font>
    <font>
      <b/>
      <sz val="10"/>
      <name val="Arial"/>
      <family val="2"/>
    </font>
    <font>
      <b/>
      <sz val="11"/>
      <name val="Calibri"/>
      <family val="2"/>
    </font>
    <font>
      <sz val="11"/>
      <color theme="0" tint="-0.24994659260841701"/>
      <name val="Calibri"/>
      <family val="2"/>
    </font>
    <font>
      <b/>
      <sz val="11"/>
      <name val="Arial"/>
      <family val="2"/>
    </font>
    <font>
      <sz val="11"/>
      <name val="Calibri"/>
      <family val="2"/>
    </font>
    <font>
      <sz val="11"/>
      <color theme="0" tint="-0.24994659260841701"/>
      <name val="Calibri"/>
      <family val="2"/>
    </font>
    <font>
      <b/>
      <sz val="10"/>
      <color theme="0"/>
      <name val="Arial"/>
      <family val="2"/>
    </font>
    <font>
      <sz val="11"/>
      <name val="Calibri"/>
      <family val="2"/>
      <scheme val="minor"/>
    </font>
    <font>
      <u/>
      <sz val="11"/>
      <name val="Calibri"/>
      <family val="2"/>
    </font>
    <font>
      <sz val="16"/>
      <color theme="4" tint="-0.24994659260841701"/>
      <name val="Calibri"/>
      <family val="2"/>
      <scheme val="minor"/>
    </font>
    <font>
      <sz val="16"/>
      <color theme="3"/>
      <name val="Arial"/>
      <family val="2"/>
    </font>
    <font>
      <sz val="10"/>
      <name val="Arial"/>
      <family val="2"/>
    </font>
    <font>
      <sz val="10"/>
      <color rgb="FF131313"/>
      <name val="Calibri"/>
      <family val="2"/>
      <scheme val="minor"/>
    </font>
    <font>
      <vertAlign val="superscript"/>
      <sz val="11"/>
      <name val="Calibri"/>
      <family val="2"/>
      <scheme val="minor"/>
    </font>
    <font>
      <b/>
      <sz val="10"/>
      <color theme="0" tint="-0.24994659260841701"/>
      <name val="Arial"/>
      <family val="2"/>
    </font>
    <font>
      <sz val="11"/>
      <color theme="0" tint="-0.24994659260841701"/>
      <name val="Calibri"/>
      <family val="2"/>
    </font>
    <font>
      <u/>
      <sz val="10"/>
      <color theme="10"/>
      <name val="Calibri"/>
      <family val="2"/>
      <scheme val="minor"/>
    </font>
    <font>
      <i/>
      <sz val="11"/>
      <color rgb="FF0070C0"/>
      <name val="Calibri"/>
      <family val="2"/>
    </font>
    <font>
      <sz val="11"/>
      <color theme="0" tint="-0.499984740745262"/>
      <name val="Wingdings 3"/>
      <family val="1"/>
      <charset val="2"/>
    </font>
    <font>
      <sz val="11"/>
      <color theme="0" tint="-0.499984740745262"/>
      <name val="Calibri"/>
      <family val="2"/>
      <scheme val="minor"/>
    </font>
    <font>
      <b/>
      <sz val="10"/>
      <color rgb="FF0070C0"/>
      <name val="Arial"/>
      <family val="2"/>
    </font>
    <font>
      <sz val="10"/>
      <color theme="0" tint="-0.499984740745262"/>
      <name val="Wingdings 3"/>
      <family val="1"/>
      <charset val="2"/>
    </font>
    <font>
      <sz val="10"/>
      <name val="Calibri"/>
      <family val="2"/>
    </font>
    <font>
      <sz val="14"/>
      <color theme="4" tint="-0.24994659260841701"/>
      <name val="Arial"/>
      <family val="2"/>
    </font>
  </fonts>
  <fills count="15">
    <fill>
      <patternFill patternType="none"/>
    </fill>
    <fill>
      <patternFill patternType="gray125"/>
    </fill>
    <fill>
      <patternFill patternType="solid">
        <fgColor theme="0"/>
        <bgColor indexed="64"/>
      </patternFill>
    </fill>
    <fill>
      <patternFill patternType="solid">
        <fgColor theme="3" tint="0.79995117038483843"/>
        <bgColor indexed="64"/>
      </patternFill>
    </fill>
    <fill>
      <patternFill patternType="solid">
        <fgColor rgb="FFBFBFBF"/>
        <bgColor indexed="64"/>
      </patternFill>
    </fill>
    <fill>
      <patternFill patternType="solid">
        <fgColor rgb="FFC0C0C0"/>
        <bgColor indexed="64"/>
      </patternFill>
    </fill>
    <fill>
      <patternFill patternType="solid">
        <fgColor rgb="FF0070C0"/>
        <bgColor indexed="64"/>
      </patternFill>
    </fill>
    <fill>
      <patternFill patternType="solid">
        <fgColor theme="0" tint="-0.2499465926084170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4659260841701"/>
        <bgColor indexed="64"/>
      </patternFill>
    </fill>
    <fill>
      <patternFill patternType="solid">
        <fgColor theme="0" tint="-0.24994659260841701"/>
        <bgColor indexed="64"/>
      </patternFill>
    </fill>
    <fill>
      <patternFill patternType="solid">
        <fgColor theme="0" tint="-0.24994659260841701"/>
        <bgColor indexed="64"/>
      </patternFill>
    </fill>
    <fill>
      <patternFill patternType="solid">
        <fgColor theme="0" tint="-4.9989318521683403E-2"/>
        <bgColor indexed="64"/>
      </patternFill>
    </fill>
  </fills>
  <borders count="52">
    <border>
      <left/>
      <right/>
      <top/>
      <bottom/>
      <diagonal/>
    </border>
    <border>
      <left/>
      <right/>
      <top/>
      <bottom/>
      <diagonal/>
    </border>
    <border>
      <left/>
      <right/>
      <top/>
      <bottom style="medium">
        <color theme="3" tint="-0.24994659260841701"/>
      </bottom>
      <diagonal/>
    </border>
    <border>
      <left/>
      <right/>
      <top style="medium">
        <color theme="3" tint="-0.2499465926084170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C1C1C1"/>
      </left>
      <right/>
      <top style="medium">
        <color rgb="FFC1C1C1"/>
      </top>
      <bottom/>
      <diagonal/>
    </border>
    <border>
      <left style="medium">
        <color rgb="FFB0B7BB"/>
      </left>
      <right/>
      <top style="medium">
        <color rgb="FFC1C1C1"/>
      </top>
      <bottom style="medium">
        <color rgb="FFB0B7BB"/>
      </bottom>
      <diagonal/>
    </border>
    <border>
      <left/>
      <right/>
      <top style="medium">
        <color rgb="FFC1C1C1"/>
      </top>
      <bottom style="medium">
        <color rgb="FFB0B7BB"/>
      </bottom>
      <diagonal/>
    </border>
    <border>
      <left/>
      <right style="medium">
        <color rgb="FFB0B7BB"/>
      </right>
      <top style="medium">
        <color rgb="FFC1C1C1"/>
      </top>
      <bottom style="medium">
        <color rgb="FFB0B7BB"/>
      </bottom>
      <diagonal/>
    </border>
    <border>
      <left style="medium">
        <color rgb="FFC1C1C1"/>
      </left>
      <right/>
      <top/>
      <bottom/>
      <diagonal/>
    </border>
    <border>
      <left/>
      <right style="medium">
        <color rgb="FFB0B7BB"/>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indexed="64"/>
      </top>
      <bottom style="thin">
        <color indexed="64"/>
      </bottom>
      <diagonal/>
    </border>
    <border>
      <left style="medium">
        <color rgb="FFB0B7BB"/>
      </left>
      <right/>
      <top style="medium">
        <color rgb="FFB0B7BB"/>
      </top>
      <bottom/>
      <diagonal/>
    </border>
    <border>
      <left/>
      <right/>
      <top style="medium">
        <color rgb="FFB0B7BB"/>
      </top>
      <bottom/>
      <diagonal/>
    </border>
    <border>
      <left/>
      <right style="medium">
        <color rgb="FFB0B7BB"/>
      </right>
      <top style="medium">
        <color rgb="FFB0B7BB"/>
      </top>
      <bottom/>
      <diagonal/>
    </border>
    <border>
      <left/>
      <right/>
      <top style="thin">
        <color indexed="64"/>
      </top>
      <bottom/>
      <diagonal/>
    </border>
    <border>
      <left/>
      <right style="thin">
        <color theme="0" tint="-0.14999847407452621"/>
      </right>
      <top style="thin">
        <color indexed="64"/>
      </top>
      <bottom style="thin">
        <color indexed="64"/>
      </bottom>
      <diagonal/>
    </border>
    <border>
      <left style="medium">
        <color rgb="FFB0B7BB"/>
      </left>
      <right/>
      <top/>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thin">
        <color theme="0" tint="-0.14999847407452621"/>
      </left>
      <right style="thin">
        <color theme="0" tint="-0.24994659260841701"/>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medium">
        <color rgb="FFB0B7BB"/>
      </right>
      <top style="thin">
        <color theme="0" tint="-0.499984740745262"/>
      </top>
      <bottom style="thin">
        <color indexed="64"/>
      </bottom>
      <diagonal/>
    </border>
    <border>
      <left style="thin">
        <color theme="0" tint="-0.499984740745262"/>
      </left>
      <right/>
      <top style="medium">
        <color rgb="FFC1C1C1"/>
      </top>
      <bottom style="medium">
        <color rgb="FFB0B7BB"/>
      </bottom>
      <diagonal/>
    </border>
    <border>
      <left/>
      <right style="thin">
        <color theme="0" tint="-0.249977111117893"/>
      </right>
      <top style="thin">
        <color indexed="64"/>
      </top>
      <bottom/>
      <diagonal/>
    </border>
    <border>
      <left/>
      <right style="medium">
        <color rgb="FFB0B7BB"/>
      </right>
      <top style="thin">
        <color theme="0" tint="-0.499984740745262"/>
      </top>
      <bottom/>
      <diagonal/>
    </border>
    <border>
      <left/>
      <right style="thin">
        <color theme="0" tint="-0.249977111117893"/>
      </right>
      <top/>
      <bottom/>
      <diagonal/>
    </border>
    <border>
      <left/>
      <right/>
      <top style="thin">
        <color theme="0" tint="-0.249977111117893"/>
      </top>
      <bottom style="thin">
        <color indexed="64"/>
      </bottom>
      <diagonal/>
    </border>
    <border>
      <left style="thin">
        <color indexed="64"/>
      </left>
      <right style="thin">
        <color theme="8" tint="0.39997558519241921"/>
      </right>
      <top style="thin">
        <color indexed="64"/>
      </top>
      <bottom style="thin">
        <color indexed="64"/>
      </bottom>
      <diagonal/>
    </border>
    <border>
      <left style="thin">
        <color theme="8" tint="0.39997558519241921"/>
      </left>
      <right style="thin">
        <color theme="0" tint="-0.24994659260841701"/>
      </right>
      <top style="thin">
        <color indexed="64"/>
      </top>
      <bottom style="thin">
        <color indexed="64"/>
      </bottom>
      <diagonal/>
    </border>
    <border>
      <left style="thin">
        <color theme="8" tint="0.39997558519241921"/>
      </left>
      <right style="thin">
        <color theme="8" tint="0.39997558519241921"/>
      </right>
      <top style="thin">
        <color indexed="64"/>
      </top>
      <bottom style="thin">
        <color indexed="64"/>
      </bottom>
      <diagonal/>
    </border>
    <border>
      <left style="thin">
        <color theme="0" tint="-0.24994659260841701"/>
      </left>
      <right style="thin">
        <color theme="8" tint="0.39997558519241921"/>
      </right>
      <top style="thin">
        <color indexed="64"/>
      </top>
      <bottom style="thin">
        <color indexed="64"/>
      </bottom>
      <diagonal/>
    </border>
    <border>
      <left style="thin">
        <color theme="8" tint="0.39997558519241921"/>
      </left>
      <right/>
      <top style="thin">
        <color indexed="64"/>
      </top>
      <bottom style="thin">
        <color indexed="64"/>
      </bottom>
      <diagonal/>
    </border>
    <border>
      <left/>
      <right style="thin">
        <color theme="0" tint="-0.249977111117893"/>
      </right>
      <top/>
      <bottom style="thin">
        <color indexed="64"/>
      </bottom>
      <diagonal/>
    </border>
    <border>
      <left/>
      <right style="thin">
        <color theme="0" tint="-0.249977111117893"/>
      </right>
      <top style="medium">
        <color rgb="FFC1C1C1"/>
      </top>
      <bottom style="medium">
        <color rgb="FFB0B7BB"/>
      </bottom>
      <diagonal/>
    </border>
    <border>
      <left/>
      <right style="thin">
        <color theme="0" tint="-0.249977111117893"/>
      </right>
      <top style="medium">
        <color rgb="FFB0B7BB"/>
      </top>
      <bottom/>
      <diagonal/>
    </border>
    <border>
      <left style="medium">
        <color rgb="FFB0B7BB"/>
      </left>
      <right style="thin">
        <color theme="0" tint="-0.249977111117893"/>
      </right>
      <top/>
      <bottom/>
      <diagonal/>
    </border>
    <border>
      <left style="thin">
        <color theme="8" tint="0.39997558519241921"/>
      </left>
      <right style="thin">
        <color indexed="64"/>
      </right>
      <top style="thin">
        <color indexed="64"/>
      </top>
      <bottom style="thin">
        <color indexed="64"/>
      </bottom>
      <diagonal/>
    </border>
  </borders>
  <cellStyleXfs count="3">
    <xf numFmtId="0" fontId="0" fillId="0" borderId="0"/>
    <xf numFmtId="0" fontId="7" fillId="0" borderId="1" applyNumberFormat="0" applyFill="0" applyBorder="0" applyAlignment="0" applyProtection="0"/>
    <xf numFmtId="44" fontId="32" fillId="0" borderId="0" applyFont="0" applyFill="0" applyBorder="0" applyAlignment="0" applyProtection="0"/>
  </cellStyleXfs>
  <cellXfs count="264">
    <xf numFmtId="0" fontId="0" fillId="0" borderId="0" xfId="0"/>
    <xf numFmtId="1" fontId="0" fillId="0" borderId="1" xfId="0" applyNumberFormat="1" applyBorder="1"/>
    <xf numFmtId="0" fontId="3" fillId="0" borderId="0" xfId="0" applyFont="1"/>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1" fillId="0" borderId="0" xfId="0" applyFont="1" applyAlignment="1">
      <alignment wrapText="1"/>
    </xf>
    <xf numFmtId="0" fontId="7" fillId="0" borderId="1" xfId="1"/>
    <xf numFmtId="0" fontId="8" fillId="2" borderId="0" xfId="0" applyFont="1" applyFill="1" applyAlignment="1">
      <alignment vertical="center"/>
    </xf>
    <xf numFmtId="0" fontId="9" fillId="2" borderId="0" xfId="0" applyFont="1" applyFill="1" applyAlignment="1">
      <alignment vertical="center"/>
    </xf>
    <xf numFmtId="0" fontId="2" fillId="3" borderId="2" xfId="0" applyFont="1" applyFill="1" applyBorder="1"/>
    <xf numFmtId="0" fontId="0" fillId="0" borderId="0" xfId="0" applyAlignment="1">
      <alignment horizontal="center" vertical="center"/>
    </xf>
    <xf numFmtId="0" fontId="0" fillId="3" borderId="0" xfId="0" applyFill="1" applyAlignment="1">
      <alignment horizontal="center" vertical="center"/>
    </xf>
    <xf numFmtId="0" fontId="7" fillId="3" borderId="1" xfId="1" applyFill="1"/>
    <xf numFmtId="0" fontId="0" fillId="0" borderId="0" xfId="0" applyAlignment="1">
      <alignment vertical="center" wrapText="1"/>
    </xf>
    <xf numFmtId="0" fontId="10" fillId="0" borderId="0" xfId="0" applyFont="1" applyAlignment="1">
      <alignment horizontal="left" vertical="center"/>
    </xf>
    <xf numFmtId="0" fontId="0" fillId="0" borderId="0" xfId="0" applyFont="1"/>
    <xf numFmtId="0" fontId="3" fillId="0" borderId="0" xfId="0" applyFont="1" applyAlignment="1"/>
    <xf numFmtId="0" fontId="0" fillId="0" borderId="0" xfId="0" applyAlignment="1"/>
    <xf numFmtId="0" fontId="0" fillId="0" borderId="5" xfId="0" applyBorder="1" applyAlignment="1"/>
    <xf numFmtId="0" fontId="0" fillId="0" borderId="7" xfId="0" applyBorder="1" applyAlignment="1"/>
    <xf numFmtId="0" fontId="0" fillId="0" borderId="9" xfId="0" applyBorder="1" applyAlignment="1"/>
    <xf numFmtId="0" fontId="0" fillId="0" borderId="11" xfId="0" applyBorder="1" applyAlignment="1"/>
    <xf numFmtId="0" fontId="0" fillId="0" borderId="1" xfId="0" applyBorder="1" applyAlignment="1"/>
    <xf numFmtId="0" fontId="9" fillId="0" borderId="0" xfId="0" applyFont="1"/>
    <xf numFmtId="0" fontId="2" fillId="0" borderId="0" xfId="0" applyFont="1" applyAlignment="1"/>
    <xf numFmtId="0" fontId="7" fillId="0" borderId="1" xfId="1" applyAlignment="1"/>
    <xf numFmtId="0" fontId="2" fillId="0" borderId="4" xfId="0" applyFont="1" applyBorder="1" applyAlignment="1"/>
    <xf numFmtId="0" fontId="0" fillId="0" borderId="6" xfId="0" applyBorder="1" applyAlignment="1"/>
    <xf numFmtId="0" fontId="0" fillId="0" borderId="8" xfId="0" applyBorder="1" applyAlignment="1"/>
    <xf numFmtId="0" fontId="0" fillId="0" borderId="10" xfId="0" applyBorder="1" applyAlignment="1"/>
    <xf numFmtId="0" fontId="0" fillId="0" borderId="1" xfId="0" applyFill="1" applyBorder="1" applyAlignment="1"/>
    <xf numFmtId="0" fontId="9" fillId="0" borderId="0" xfId="0" applyFont="1" applyAlignment="1">
      <alignment horizontal="center" vertical="center"/>
    </xf>
    <xf numFmtId="2" fontId="9" fillId="0" borderId="0" xfId="0" applyNumberFormat="1" applyFont="1" applyAlignment="1">
      <alignment horizontal="center" vertical="center"/>
    </xf>
    <xf numFmtId="164" fontId="9" fillId="0" borderId="0" xfId="0" applyNumberFormat="1" applyFont="1" applyAlignment="1">
      <alignment horizontal="center" vertical="center"/>
    </xf>
    <xf numFmtId="0" fontId="11" fillId="0" borderId="0" xfId="0" applyFont="1"/>
    <xf numFmtId="0" fontId="12" fillId="0" borderId="0" xfId="0" applyFont="1"/>
    <xf numFmtId="0" fontId="12" fillId="0" borderId="0" xfId="0" applyFont="1" applyAlignment="1">
      <alignment horizontal="center" vertical="center"/>
    </xf>
    <xf numFmtId="2" fontId="12" fillId="0" borderId="0" xfId="0" applyNumberFormat="1" applyFont="1" applyAlignment="1">
      <alignment horizontal="center" vertical="center"/>
    </xf>
    <xf numFmtId="164" fontId="12" fillId="0" borderId="0" xfId="0" applyNumberFormat="1" applyFont="1" applyAlignment="1">
      <alignment horizontal="center" vertical="center"/>
    </xf>
    <xf numFmtId="0" fontId="13" fillId="2" borderId="0" xfId="0" applyFont="1" applyFill="1" applyAlignment="1">
      <alignment vertical="center"/>
    </xf>
    <xf numFmtId="0" fontId="14" fillId="0" borderId="0" xfId="0" applyFont="1"/>
    <xf numFmtId="0" fontId="14" fillId="0" borderId="0" xfId="0" applyFont="1" applyAlignment="1">
      <alignment horizontal="center" vertical="center"/>
    </xf>
    <xf numFmtId="2" fontId="14" fillId="0" borderId="0" xfId="0" applyNumberFormat="1" applyFont="1" applyAlignment="1">
      <alignment horizontal="center" vertical="center"/>
    </xf>
    <xf numFmtId="0" fontId="6" fillId="0" borderId="0" xfId="0" applyFont="1" applyAlignment="1">
      <alignment horizontal="center" vertical="center"/>
    </xf>
    <xf numFmtId="0" fontId="9" fillId="4" borderId="1" xfId="0" applyFont="1" applyFill="1" applyBorder="1" applyAlignment="1">
      <alignment horizontal="center" vertical="center"/>
    </xf>
    <xf numFmtId="0" fontId="17" fillId="4" borderId="1" xfId="0" applyFont="1" applyFill="1" applyBorder="1" applyAlignment="1">
      <alignment vertical="center"/>
    </xf>
    <xf numFmtId="0" fontId="18" fillId="0" borderId="0" xfId="0" applyFont="1"/>
    <xf numFmtId="0" fontId="19" fillId="0" borderId="0" xfId="0" applyFont="1"/>
    <xf numFmtId="0" fontId="21" fillId="0" borderId="0" xfId="0" applyFont="1"/>
    <xf numFmtId="0" fontId="9" fillId="0" borderId="1" xfId="0" applyFont="1" applyBorder="1" applyAlignment="1">
      <alignment horizontal="center" vertical="center"/>
    </xf>
    <xf numFmtId="0" fontId="22" fillId="0" borderId="0" xfId="0" applyFont="1"/>
    <xf numFmtId="0" fontId="22" fillId="0" borderId="0" xfId="0" applyFont="1" applyAlignment="1">
      <alignment horizontal="center" vertical="center"/>
    </xf>
    <xf numFmtId="0" fontId="23" fillId="7" borderId="1" xfId="0" applyFont="1" applyFill="1" applyBorder="1" applyAlignment="1">
      <alignment vertical="center" wrapText="1"/>
    </xf>
    <xf numFmtId="0" fontId="24" fillId="7" borderId="1" xfId="0" applyFont="1" applyFill="1" applyBorder="1" applyAlignment="1">
      <alignment vertical="center" wrapText="1"/>
    </xf>
    <xf numFmtId="0" fontId="9" fillId="0" borderId="0" xfId="0" applyFont="1" applyAlignment="1">
      <alignment horizontal="center"/>
    </xf>
    <xf numFmtId="0" fontId="9" fillId="0" borderId="0" xfId="0" applyFont="1" applyAlignment="1">
      <alignment horizontal="left"/>
    </xf>
    <xf numFmtId="0" fontId="20" fillId="0" borderId="0" xfId="0" applyFont="1" applyAlignment="1">
      <alignment horizontal="center" vertical="center"/>
    </xf>
    <xf numFmtId="2" fontId="20" fillId="0" borderId="0" xfId="0" applyNumberFormat="1" applyFont="1" applyAlignment="1">
      <alignment horizontal="center" vertical="center"/>
    </xf>
    <xf numFmtId="0" fontId="21" fillId="0" borderId="0" xfId="0" applyFont="1" applyAlignment="1">
      <alignment horizontal="left"/>
    </xf>
    <xf numFmtId="0" fontId="12" fillId="0" borderId="0" xfId="0" applyFont="1" applyAlignment="1">
      <alignment horizontal="left"/>
    </xf>
    <xf numFmtId="0" fontId="25" fillId="0" borderId="0" xfId="0" applyFont="1" applyAlignment="1">
      <alignment horizontal="center" vertical="center"/>
    </xf>
    <xf numFmtId="2" fontId="25" fillId="0" borderId="0" xfId="0" applyNumberFormat="1" applyFont="1" applyAlignment="1">
      <alignment horizontal="center" vertical="center"/>
    </xf>
    <xf numFmtId="0" fontId="5" fillId="2" borderId="0" xfId="0" applyFont="1" applyFill="1" applyAlignment="1">
      <alignment horizontal="left" vertical="center"/>
    </xf>
    <xf numFmtId="0" fontId="9" fillId="0" borderId="0" xfId="0" applyFont="1" applyFill="1" applyAlignment="1">
      <alignment horizontal="left"/>
    </xf>
    <xf numFmtId="0" fontId="22" fillId="0" borderId="0" xfId="0" applyFont="1" applyAlignment="1">
      <alignment horizontal="left"/>
    </xf>
    <xf numFmtId="0" fontId="26" fillId="0" borderId="0" xfId="0" applyFont="1" applyAlignment="1">
      <alignment horizontal="center" vertical="center"/>
    </xf>
    <xf numFmtId="2" fontId="26" fillId="0" borderId="0" xfId="0" applyNumberFormat="1" applyFont="1" applyAlignment="1">
      <alignment horizontal="center" vertical="center"/>
    </xf>
    <xf numFmtId="0" fontId="20" fillId="7" borderId="0" xfId="0" applyFont="1" applyFill="1" applyAlignment="1">
      <alignment horizontal="center" vertical="center"/>
    </xf>
    <xf numFmtId="2" fontId="20" fillId="7" borderId="0" xfId="0" applyNumberFormat="1" applyFont="1" applyFill="1" applyAlignment="1">
      <alignment horizontal="center" vertical="center"/>
    </xf>
    <xf numFmtId="2" fontId="22" fillId="0" borderId="0" xfId="0" applyNumberFormat="1" applyFont="1" applyAlignment="1">
      <alignment horizontal="center" vertical="center"/>
    </xf>
    <xf numFmtId="164" fontId="22" fillId="0" borderId="0" xfId="0" applyNumberFormat="1" applyFont="1" applyAlignment="1">
      <alignment horizontal="center" vertical="center"/>
    </xf>
    <xf numFmtId="0" fontId="9" fillId="4" borderId="0" xfId="0" applyFont="1" applyFill="1" applyAlignment="1">
      <alignment horizontal="center" vertical="center"/>
    </xf>
    <xf numFmtId="0" fontId="17" fillId="4" borderId="0" xfId="0" applyFont="1" applyFill="1" applyAlignment="1">
      <alignment vertical="center"/>
    </xf>
    <xf numFmtId="0" fontId="17" fillId="4" borderId="0" xfId="0" applyFont="1" applyFill="1" applyAlignment="1">
      <alignment horizontal="center" vertical="center" wrapText="1"/>
    </xf>
    <xf numFmtId="0" fontId="27" fillId="0" borderId="0" xfId="0" applyFont="1"/>
    <xf numFmtId="0" fontId="28" fillId="2" borderId="18" xfId="0" applyFont="1" applyFill="1" applyBorder="1" applyAlignment="1">
      <alignment vertical="center" wrapText="1"/>
    </xf>
    <xf numFmtId="0" fontId="28" fillId="5" borderId="12" xfId="0" applyFont="1" applyFill="1" applyBorder="1" applyAlignment="1">
      <alignment vertical="center" wrapText="1"/>
    </xf>
    <xf numFmtId="0" fontId="15" fillId="5" borderId="16" xfId="0" applyFont="1" applyFill="1" applyBorder="1" applyAlignment="1">
      <alignment vertical="center" wrapText="1"/>
    </xf>
    <xf numFmtId="0" fontId="16" fillId="6" borderId="17" xfId="0" applyFont="1" applyFill="1" applyBorder="1" applyAlignment="1">
      <alignment horizontal="center" vertical="center" wrapText="1"/>
    </xf>
    <xf numFmtId="0" fontId="27" fillId="9" borderId="0" xfId="0" applyFont="1" applyFill="1"/>
    <xf numFmtId="0" fontId="0" fillId="9" borderId="0" xfId="0" applyFill="1"/>
    <xf numFmtId="0" fontId="0" fillId="10" borderId="0" xfId="0" applyFill="1"/>
    <xf numFmtId="0" fontId="0" fillId="8" borderId="0" xfId="0" applyFill="1"/>
    <xf numFmtId="0" fontId="0" fillId="2" borderId="0" xfId="0" applyFill="1"/>
    <xf numFmtId="0" fontId="0" fillId="0" borderId="0" xfId="0" applyAlignment="1">
      <alignment horizontal="center"/>
    </xf>
    <xf numFmtId="2" fontId="0" fillId="0" borderId="0" xfId="0" applyNumberFormat="1" applyAlignment="1">
      <alignment horizontal="center"/>
    </xf>
    <xf numFmtId="2" fontId="16" fillId="6" borderId="17" xfId="0" applyNumberFormat="1" applyFont="1" applyFill="1" applyBorder="1" applyAlignment="1">
      <alignment horizontal="center" vertical="center" wrapText="1"/>
    </xf>
    <xf numFmtId="0" fontId="0" fillId="0" borderId="1" xfId="0" applyBorder="1"/>
    <xf numFmtId="0" fontId="30" fillId="2" borderId="0" xfId="0" applyFont="1" applyFill="1"/>
    <xf numFmtId="2" fontId="0" fillId="2" borderId="1" xfId="0" applyNumberFormat="1" applyFill="1" applyBorder="1" applyAlignment="1">
      <alignment horizontal="center"/>
    </xf>
    <xf numFmtId="0" fontId="0" fillId="2" borderId="0" xfId="0" applyFill="1" applyAlignment="1">
      <alignment horizontal="center"/>
    </xf>
    <xf numFmtId="2" fontId="0" fillId="2" borderId="0" xfId="0" applyNumberFormat="1" applyFill="1" applyAlignment="1">
      <alignment horizontal="center"/>
    </xf>
    <xf numFmtId="0" fontId="0" fillId="2" borderId="1" xfId="0" applyFill="1" applyBorder="1"/>
    <xf numFmtId="0" fontId="0" fillId="2" borderId="1" xfId="0" applyFill="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31" fillId="11" borderId="1" xfId="0" applyFont="1" applyFill="1" applyBorder="1" applyAlignment="1">
      <alignment horizontal="center" vertical="center" wrapText="1"/>
    </xf>
    <xf numFmtId="0" fontId="19" fillId="11" borderId="0" xfId="0" applyFont="1" applyFill="1"/>
    <xf numFmtId="0" fontId="0" fillId="11" borderId="0" xfId="0" applyFill="1"/>
    <xf numFmtId="2" fontId="0" fillId="0" borderId="0" xfId="0" applyNumberFormat="1"/>
    <xf numFmtId="0" fontId="16" fillId="7" borderId="1" xfId="0" applyFont="1" applyFill="1" applyBorder="1" applyAlignment="1">
      <alignment horizontal="center" vertical="center" wrapText="1"/>
    </xf>
    <xf numFmtId="2" fontId="16" fillId="7" borderId="1" xfId="0" applyNumberFormat="1" applyFont="1" applyFill="1" applyBorder="1" applyAlignment="1">
      <alignment horizontal="center" vertical="center" wrapText="1"/>
    </xf>
    <xf numFmtId="2" fontId="0" fillId="0" borderId="0" xfId="0" applyNumberFormat="1" applyAlignment="1">
      <alignment horizontal="center" vertical="center"/>
    </xf>
    <xf numFmtId="2" fontId="0" fillId="11" borderId="0" xfId="0" applyNumberFormat="1" applyFill="1" applyAlignment="1">
      <alignment horizontal="center" vertical="center"/>
    </xf>
    <xf numFmtId="0" fontId="33" fillId="0" borderId="0" xfId="0" applyFont="1" applyFill="1"/>
    <xf numFmtId="0" fontId="19" fillId="0" borderId="0" xfId="0" applyFont="1" applyFill="1"/>
    <xf numFmtId="0" fontId="0" fillId="0" borderId="0" xfId="0" applyNumberFormat="1" applyAlignment="1">
      <alignment horizontal="center" vertical="center"/>
    </xf>
    <xf numFmtId="0" fontId="0" fillId="11" borderId="0" xfId="0" applyNumberFormat="1" applyFill="1" applyAlignment="1">
      <alignment horizontal="center" vertical="center"/>
    </xf>
    <xf numFmtId="2" fontId="20" fillId="0" borderId="0" xfId="2" applyNumberFormat="1" applyFont="1" applyAlignment="1">
      <alignment horizontal="center" vertical="center"/>
    </xf>
    <xf numFmtId="2" fontId="25" fillId="0" borderId="0" xfId="2" applyNumberFormat="1" applyFont="1" applyAlignment="1">
      <alignment horizontal="center" vertical="center"/>
    </xf>
    <xf numFmtId="2" fontId="26" fillId="0" borderId="0" xfId="2" applyNumberFormat="1" applyFont="1" applyAlignment="1">
      <alignment horizontal="center" vertical="center"/>
    </xf>
    <xf numFmtId="2" fontId="20" fillId="7" borderId="0" xfId="2" applyNumberFormat="1" applyFont="1" applyFill="1" applyAlignment="1">
      <alignment horizontal="center" vertical="center"/>
    </xf>
    <xf numFmtId="2" fontId="0" fillId="11" borderId="0" xfId="2" applyNumberFormat="1" applyFont="1" applyFill="1" applyAlignment="1">
      <alignment horizontal="center" vertical="center"/>
    </xf>
    <xf numFmtId="2" fontId="0" fillId="0" borderId="0" xfId="2" applyNumberFormat="1" applyFont="1"/>
    <xf numFmtId="0" fontId="0" fillId="12" borderId="0" xfId="0" applyFill="1"/>
    <xf numFmtId="0" fontId="0" fillId="12" borderId="0" xfId="0" applyNumberFormat="1" applyFill="1" applyAlignment="1">
      <alignment horizontal="center" vertical="center"/>
    </xf>
    <xf numFmtId="0" fontId="28" fillId="7" borderId="0" xfId="0" applyFont="1" applyFill="1"/>
    <xf numFmtId="0" fontId="0" fillId="0" borderId="3" xfId="0" applyBorder="1" applyAlignment="1">
      <alignment horizontal="center" vertical="center"/>
    </xf>
    <xf numFmtId="0" fontId="19" fillId="0" borderId="9" xfId="0" applyFont="1" applyBorder="1" applyAlignment="1"/>
    <xf numFmtId="0" fontId="36" fillId="0" borderId="0" xfId="0" applyFont="1" applyAlignment="1"/>
    <xf numFmtId="0" fontId="19" fillId="0" borderId="0" xfId="0" applyFont="1" applyAlignment="1"/>
    <xf numFmtId="0" fontId="29" fillId="0" borderId="0" xfId="0" applyFont="1" applyAlignment="1"/>
    <xf numFmtId="0" fontId="37" fillId="0" borderId="0" xfId="0" applyFont="1" applyAlignment="1"/>
    <xf numFmtId="0" fontId="35" fillId="0" borderId="0" xfId="0" applyFont="1" applyAlignment="1"/>
    <xf numFmtId="0" fontId="0" fillId="0" borderId="0" xfId="0" applyAlignment="1">
      <alignment horizontal="left" vertical="top" wrapText="1"/>
    </xf>
    <xf numFmtId="0" fontId="38" fillId="2" borderId="0" xfId="0" applyFont="1" applyFill="1" applyAlignment="1">
      <alignment vertical="center"/>
    </xf>
    <xf numFmtId="0" fontId="20" fillId="4" borderId="0" xfId="0" applyFont="1" applyFill="1"/>
    <xf numFmtId="0" fontId="20" fillId="4" borderId="1" xfId="0" applyFont="1" applyFill="1" applyBorder="1" applyAlignment="1">
      <alignment horizontal="center" vertical="center"/>
    </xf>
    <xf numFmtId="2" fontId="20" fillId="4" borderId="1" xfId="0" applyNumberFormat="1" applyFont="1" applyFill="1" applyBorder="1" applyAlignment="1">
      <alignment horizontal="center" vertical="center"/>
    </xf>
    <xf numFmtId="0" fontId="39" fillId="0" borderId="20" xfId="0" applyFont="1" applyFill="1" applyBorder="1" applyAlignment="1">
      <alignment horizontal="center"/>
    </xf>
    <xf numFmtId="2" fontId="39" fillId="0" borderId="1" xfId="0" applyNumberFormat="1" applyFont="1" applyFill="1" applyBorder="1" applyAlignment="1">
      <alignment horizontal="center"/>
    </xf>
    <xf numFmtId="2" fontId="39" fillId="0" borderId="21" xfId="0" applyNumberFormat="1" applyFont="1" applyFill="1" applyBorder="1" applyAlignment="1">
      <alignment horizontal="center"/>
    </xf>
    <xf numFmtId="0" fontId="39" fillId="0" borderId="0" xfId="0" applyFont="1" applyFill="1" applyAlignment="1">
      <alignment horizontal="center"/>
    </xf>
    <xf numFmtId="2" fontId="39" fillId="0" borderId="0" xfId="0" applyNumberFormat="1" applyFont="1" applyFill="1" applyAlignment="1">
      <alignment horizontal="center"/>
    </xf>
    <xf numFmtId="0" fontId="16" fillId="7" borderId="1" xfId="0" applyFont="1" applyFill="1" applyBorder="1" applyAlignment="1">
      <alignment vertical="center" wrapText="1"/>
    </xf>
    <xf numFmtId="164" fontId="16" fillId="7" borderId="1" xfId="0" applyNumberFormat="1" applyFont="1" applyFill="1" applyBorder="1" applyAlignment="1">
      <alignment horizontal="center" vertical="center" wrapText="1"/>
    </xf>
    <xf numFmtId="0" fontId="16" fillId="5" borderId="16" xfId="0" applyFont="1" applyFill="1" applyBorder="1" applyAlignment="1">
      <alignment vertical="center" wrapText="1"/>
    </xf>
    <xf numFmtId="2" fontId="39" fillId="0" borderId="0" xfId="0" applyNumberFormat="1" applyFont="1" applyAlignment="1">
      <alignment horizontal="center" vertical="center"/>
    </xf>
    <xf numFmtId="2" fontId="9" fillId="0" borderId="1" xfId="0" applyNumberFormat="1" applyFont="1" applyBorder="1" applyAlignment="1">
      <alignment horizontal="center" vertical="center"/>
    </xf>
    <xf numFmtId="0" fontId="0" fillId="0" borderId="0" xfId="0" applyFill="1"/>
    <xf numFmtId="0" fontId="27" fillId="0" borderId="0" xfId="0" applyFont="1" applyFill="1"/>
    <xf numFmtId="0" fontId="28" fillId="8" borderId="6" xfId="0" applyFont="1" applyFill="1" applyBorder="1"/>
    <xf numFmtId="0" fontId="28" fillId="8" borderId="19" xfId="0" applyFont="1" applyFill="1" applyBorder="1"/>
    <xf numFmtId="1" fontId="28" fillId="8" borderId="22" xfId="0" applyNumberFormat="1" applyFont="1" applyFill="1" applyBorder="1" applyAlignment="1">
      <alignment horizontal="center"/>
    </xf>
    <xf numFmtId="0" fontId="20" fillId="7" borderId="0" xfId="0" applyFont="1" applyFill="1" applyAlignment="1">
      <alignment horizontal="center"/>
    </xf>
    <xf numFmtId="0" fontId="20" fillId="7" borderId="0" xfId="0" applyFont="1" applyFill="1" applyAlignment="1">
      <alignment horizontal="left"/>
    </xf>
    <xf numFmtId="0" fontId="20" fillId="7" borderId="0" xfId="0" applyFont="1" applyFill="1"/>
    <xf numFmtId="164" fontId="20" fillId="7" borderId="0" xfId="0" applyNumberFormat="1" applyFont="1" applyFill="1" applyAlignment="1">
      <alignment horizontal="center" vertical="center"/>
    </xf>
    <xf numFmtId="2" fontId="28" fillId="8" borderId="22" xfId="0" applyNumberFormat="1" applyFont="1" applyFill="1" applyBorder="1" applyAlignment="1">
      <alignment horizontal="center"/>
    </xf>
    <xf numFmtId="0" fontId="0" fillId="0" borderId="26" xfId="0" applyFill="1" applyBorder="1" applyAlignment="1"/>
    <xf numFmtId="2" fontId="28" fillId="8" borderId="19" xfId="0" applyNumberFormat="1" applyFont="1" applyFill="1" applyBorder="1" applyAlignment="1">
      <alignment horizontal="center"/>
    </xf>
    <xf numFmtId="2" fontId="28" fillId="8" borderId="27" xfId="0" applyNumberFormat="1" applyFont="1" applyFill="1" applyBorder="1" applyAlignment="1">
      <alignment horizontal="center"/>
    </xf>
    <xf numFmtId="2" fontId="28" fillId="8" borderId="7" xfId="0" applyNumberFormat="1" applyFont="1" applyFill="1" applyBorder="1" applyAlignment="1">
      <alignment horizontal="center"/>
    </xf>
    <xf numFmtId="1" fontId="28" fillId="8" borderId="19" xfId="0" applyNumberFormat="1" applyFont="1" applyFill="1" applyBorder="1" applyAlignment="1">
      <alignment horizontal="center"/>
    </xf>
    <xf numFmtId="0" fontId="34" fillId="6" borderId="0" xfId="0" applyFont="1" applyFill="1"/>
    <xf numFmtId="0" fontId="16" fillId="5" borderId="1" xfId="0" applyFont="1" applyFill="1" applyBorder="1" applyAlignment="1">
      <alignment vertical="center" wrapText="1"/>
    </xf>
    <xf numFmtId="0" fontId="34" fillId="6" borderId="1" xfId="0" applyFont="1" applyFill="1" applyBorder="1"/>
    <xf numFmtId="0" fontId="39" fillId="0" borderId="1" xfId="0" applyNumberFormat="1" applyFont="1" applyBorder="1" applyAlignment="1">
      <alignment horizontal="center" vertical="center"/>
    </xf>
    <xf numFmtId="1" fontId="28" fillId="8" borderId="29" xfId="0" applyNumberFormat="1" applyFont="1" applyFill="1" applyBorder="1" applyAlignment="1">
      <alignment horizontal="center"/>
    </xf>
    <xf numFmtId="2" fontId="28" fillId="8" borderId="30" xfId="0" applyNumberFormat="1" applyFont="1" applyFill="1" applyBorder="1" applyAlignment="1">
      <alignment horizontal="center"/>
    </xf>
    <xf numFmtId="0" fontId="39" fillId="0" borderId="31" xfId="0" applyNumberFormat="1" applyFont="1" applyBorder="1" applyAlignment="1">
      <alignment horizontal="center" vertical="center"/>
    </xf>
    <xf numFmtId="2" fontId="39" fillId="0" borderId="1" xfId="0" applyNumberFormat="1" applyFont="1" applyBorder="1" applyAlignment="1">
      <alignment horizontal="center" vertical="center"/>
    </xf>
    <xf numFmtId="2" fontId="39" fillId="0" borderId="32" xfId="0" applyNumberFormat="1" applyFont="1" applyBorder="1" applyAlignment="1">
      <alignment horizontal="center" vertical="center"/>
    </xf>
    <xf numFmtId="2" fontId="28" fillId="8" borderId="33" xfId="0" applyNumberFormat="1" applyFont="1" applyFill="1" applyBorder="1" applyAlignment="1">
      <alignment horizontal="center"/>
    </xf>
    <xf numFmtId="0" fontId="15" fillId="5" borderId="1" xfId="0" applyFont="1" applyFill="1" applyBorder="1" applyAlignment="1">
      <alignment vertical="center" wrapText="1"/>
    </xf>
    <xf numFmtId="2" fontId="39" fillId="0" borderId="1" xfId="2" applyNumberFormat="1" applyFont="1" applyBorder="1" applyAlignment="1">
      <alignment horizontal="center" vertical="center"/>
    </xf>
    <xf numFmtId="2" fontId="39" fillId="0" borderId="32" xfId="2" applyNumberFormat="1" applyFont="1" applyBorder="1" applyAlignment="1">
      <alignment horizontal="center" vertical="center"/>
    </xf>
    <xf numFmtId="0" fontId="34" fillId="6" borderId="20" xfId="0" applyFont="1" applyFill="1" applyBorder="1"/>
    <xf numFmtId="0" fontId="0" fillId="0" borderId="0" xfId="0" quotePrefix="1" applyAlignment="1">
      <alignment horizontal="center" vertical="top"/>
    </xf>
    <xf numFmtId="0" fontId="7" fillId="0" borderId="1" xfId="1" applyBorder="1"/>
    <xf numFmtId="0" fontId="42" fillId="7" borderId="0" xfId="0" applyFont="1" applyFill="1"/>
    <xf numFmtId="0" fontId="43" fillId="13" borderId="0" xfId="0" applyFont="1" applyFill="1"/>
    <xf numFmtId="0" fontId="42" fillId="13" borderId="0" xfId="0" applyFont="1" applyFill="1"/>
    <xf numFmtId="0" fontId="43" fillId="13" borderId="1" xfId="0" applyFont="1" applyFill="1" applyBorder="1" applyAlignment="1">
      <alignment horizontal="center"/>
    </xf>
    <xf numFmtId="2" fontId="43" fillId="13" borderId="1" xfId="0" applyNumberFormat="1" applyFont="1" applyFill="1" applyBorder="1" applyAlignment="1">
      <alignment horizontal="center"/>
    </xf>
    <xf numFmtId="0" fontId="43" fillId="13" borderId="0" xfId="0" applyFont="1" applyFill="1" applyAlignment="1">
      <alignment horizontal="center"/>
    </xf>
    <xf numFmtId="2" fontId="43" fillId="13" borderId="0" xfId="0" applyNumberFormat="1" applyFont="1" applyFill="1" applyAlignment="1">
      <alignment horizontal="center"/>
    </xf>
    <xf numFmtId="0" fontId="34" fillId="13" borderId="0" xfId="0" applyFont="1" applyFill="1"/>
    <xf numFmtId="0" fontId="0" fillId="13" borderId="0" xfId="0" applyFill="1"/>
    <xf numFmtId="0" fontId="39" fillId="13" borderId="31" xfId="0" applyNumberFormat="1" applyFont="1" applyFill="1" applyBorder="1" applyAlignment="1">
      <alignment horizontal="center" vertical="center"/>
    </xf>
    <xf numFmtId="2" fontId="39" fillId="13" borderId="1" xfId="0" applyNumberFormat="1" applyFont="1" applyFill="1" applyBorder="1" applyAlignment="1">
      <alignment horizontal="center" vertical="center"/>
    </xf>
    <xf numFmtId="2" fontId="39" fillId="13" borderId="32" xfId="0" applyNumberFormat="1" applyFont="1" applyFill="1" applyBorder="1" applyAlignment="1">
      <alignment horizontal="center" vertical="center"/>
    </xf>
    <xf numFmtId="0" fontId="39" fillId="13" borderId="1" xfId="0" applyNumberFormat="1" applyFont="1" applyFill="1" applyBorder="1" applyAlignment="1">
      <alignment horizontal="center" vertical="center"/>
    </xf>
    <xf numFmtId="2" fontId="39" fillId="13" borderId="0" xfId="0" applyNumberFormat="1" applyFont="1" applyFill="1" applyAlignment="1">
      <alignment horizontal="center" vertical="center"/>
    </xf>
    <xf numFmtId="0" fontId="34" fillId="13" borderId="1" xfId="0" applyFont="1" applyFill="1" applyBorder="1"/>
    <xf numFmtId="0" fontId="42" fillId="0" borderId="0" xfId="0" applyFont="1" applyFill="1"/>
    <xf numFmtId="0" fontId="34" fillId="0" borderId="1" xfId="0" applyFont="1" applyFill="1" applyBorder="1"/>
    <xf numFmtId="0" fontId="35" fillId="0" borderId="0" xfId="0" applyFont="1" applyAlignment="1">
      <alignment wrapText="1"/>
    </xf>
    <xf numFmtId="0" fontId="40" fillId="0" borderId="0" xfId="0" applyFont="1" applyAlignment="1">
      <alignment vertical="top" wrapText="1" readingOrder="1"/>
    </xf>
    <xf numFmtId="0" fontId="44" fillId="0" borderId="0" xfId="1" applyFont="1" applyBorder="1"/>
    <xf numFmtId="0" fontId="19" fillId="0" borderId="1" xfId="0" applyFont="1" applyBorder="1" applyAlignment="1">
      <alignment horizontal="left" vertical="top" wrapText="1"/>
    </xf>
    <xf numFmtId="0" fontId="45" fillId="0" borderId="1" xfId="0" applyFont="1" applyBorder="1" applyAlignment="1">
      <alignment horizontal="left" vertical="top" wrapText="1"/>
    </xf>
    <xf numFmtId="0" fontId="7" fillId="0" borderId="3" xfId="1" applyBorder="1" applyAlignment="1">
      <alignment vertical="center" wrapText="1"/>
    </xf>
    <xf numFmtId="0" fontId="16" fillId="6" borderId="17" xfId="0" applyFont="1" applyFill="1" applyBorder="1" applyAlignment="1">
      <alignment horizontal="center" vertical="center" wrapText="1"/>
    </xf>
    <xf numFmtId="0" fontId="28" fillId="2" borderId="34" xfId="0" applyFont="1" applyFill="1" applyBorder="1" applyAlignment="1">
      <alignment vertical="center" wrapText="1"/>
    </xf>
    <xf numFmtId="0" fontId="28" fillId="2" borderId="6" xfId="0" applyFont="1" applyFill="1" applyBorder="1" applyAlignment="1">
      <alignment vertical="center" wrapText="1"/>
    </xf>
    <xf numFmtId="0" fontId="16" fillId="5" borderId="38" xfId="0" applyFont="1" applyFill="1" applyBorder="1" applyAlignment="1">
      <alignment vertical="center" wrapText="1"/>
    </xf>
    <xf numFmtId="0" fontId="16" fillId="5" borderId="40" xfId="0" applyFont="1" applyFill="1" applyBorder="1" applyAlignment="1">
      <alignment vertical="center" wrapText="1"/>
    </xf>
    <xf numFmtId="0" fontId="48" fillId="6" borderId="1" xfId="0" applyFont="1" applyFill="1" applyBorder="1"/>
    <xf numFmtId="0" fontId="16" fillId="7" borderId="1" xfId="0" applyFont="1" applyFill="1" applyBorder="1" applyAlignment="1">
      <alignment horizontal="left" vertical="top" wrapText="1"/>
    </xf>
    <xf numFmtId="0" fontId="16" fillId="5" borderId="39" xfId="0" applyFont="1" applyFill="1" applyBorder="1" applyAlignment="1">
      <alignment horizontal="left" vertical="top" wrapText="1"/>
    </xf>
    <xf numFmtId="0" fontId="16" fillId="5" borderId="1" xfId="0" applyFont="1" applyFill="1" applyBorder="1" applyAlignment="1">
      <alignment horizontal="left" vertical="top" wrapText="1"/>
    </xf>
    <xf numFmtId="0" fontId="28" fillId="8" borderId="19" xfId="0" applyFont="1" applyFill="1" applyBorder="1" applyAlignment="1">
      <alignment horizontal="left" vertical="top"/>
    </xf>
    <xf numFmtId="0" fontId="48" fillId="6" borderId="1" xfId="0" applyFont="1" applyFill="1" applyBorder="1" applyAlignment="1">
      <alignment horizontal="left" vertical="top"/>
    </xf>
    <xf numFmtId="0" fontId="34" fillId="13" borderId="1" xfId="0" applyFont="1" applyFill="1" applyBorder="1" applyAlignment="1">
      <alignment horizontal="left" vertical="top"/>
    </xf>
    <xf numFmtId="0" fontId="34" fillId="0" borderId="1" xfId="0" applyFont="1" applyFill="1" applyBorder="1" applyAlignment="1">
      <alignment horizontal="left" vertical="top"/>
    </xf>
    <xf numFmtId="0" fontId="20" fillId="0" borderId="0" xfId="0" applyFont="1" applyAlignment="1">
      <alignment horizontal="left" vertical="top"/>
    </xf>
    <xf numFmtId="0" fontId="25" fillId="0" borderId="0" xfId="0" applyFont="1" applyAlignment="1">
      <alignment horizontal="left" vertical="top"/>
    </xf>
    <xf numFmtId="0" fontId="26" fillId="0" borderId="0" xfId="0" applyFont="1" applyAlignment="1">
      <alignment horizontal="left" vertical="top"/>
    </xf>
    <xf numFmtId="0" fontId="49" fillId="2" borderId="35" xfId="1" applyFont="1" applyFill="1" applyBorder="1" applyAlignment="1">
      <alignment horizontal="left" vertical="top" wrapText="1"/>
    </xf>
    <xf numFmtId="0" fontId="50" fillId="0" borderId="0" xfId="0" applyFont="1" applyFill="1" applyAlignment="1">
      <alignment horizontal="left" vertical="top"/>
    </xf>
    <xf numFmtId="0" fontId="50" fillId="0" borderId="0" xfId="0" applyFont="1" applyAlignment="1">
      <alignment horizontal="left" vertical="top"/>
    </xf>
    <xf numFmtId="0" fontId="14" fillId="0" borderId="0" xfId="0" applyFont="1" applyAlignment="1">
      <alignment horizontal="left"/>
    </xf>
    <xf numFmtId="0" fontId="20" fillId="4" borderId="0" xfId="0" applyFont="1" applyFill="1" applyAlignment="1">
      <alignment horizontal="left"/>
    </xf>
    <xf numFmtId="0" fontId="47" fillId="14" borderId="35" xfId="1" applyFont="1" applyFill="1" applyBorder="1" applyAlignment="1">
      <alignment horizontal="left" vertical="center" wrapText="1"/>
    </xf>
    <xf numFmtId="0" fontId="15" fillId="5" borderId="36" xfId="0" applyFont="1" applyFill="1" applyBorder="1" applyAlignment="1">
      <alignment horizontal="left" vertical="center" wrapText="1"/>
    </xf>
    <xf numFmtId="0" fontId="28" fillId="8" borderId="19" xfId="0" applyFont="1" applyFill="1" applyBorder="1" applyAlignment="1">
      <alignment horizontal="left"/>
    </xf>
    <xf numFmtId="0" fontId="48" fillId="6" borderId="0" xfId="0" applyFont="1" applyFill="1" applyAlignment="1">
      <alignment horizontal="left"/>
    </xf>
    <xf numFmtId="0" fontId="34" fillId="13" borderId="0" xfId="0" applyFont="1" applyFill="1" applyAlignment="1">
      <alignment horizontal="left"/>
    </xf>
    <xf numFmtId="0" fontId="0" fillId="2" borderId="0" xfId="0" applyFill="1" applyAlignment="1">
      <alignment horizontal="left"/>
    </xf>
    <xf numFmtId="0" fontId="0" fillId="2" borderId="1" xfId="0" applyFill="1" applyBorder="1" applyAlignment="1">
      <alignment horizontal="left"/>
    </xf>
    <xf numFmtId="0" fontId="0" fillId="0" borderId="1" xfId="0" applyBorder="1" applyAlignment="1">
      <alignment horizontal="left"/>
    </xf>
    <xf numFmtId="0" fontId="0" fillId="0" borderId="0" xfId="0" applyAlignment="1">
      <alignment horizontal="left"/>
    </xf>
    <xf numFmtId="0" fontId="47" fillId="2" borderId="18" xfId="1" quotePrefix="1" applyFont="1" applyFill="1" applyBorder="1" applyAlignment="1">
      <alignment vertical="center" wrapText="1"/>
    </xf>
    <xf numFmtId="0" fontId="15" fillId="5" borderId="38" xfId="0" applyFont="1" applyFill="1" applyBorder="1" applyAlignment="1">
      <alignment vertical="center" wrapText="1"/>
    </xf>
    <xf numFmtId="0" fontId="15" fillId="5" borderId="40" xfId="0" applyFont="1" applyFill="1" applyBorder="1" applyAlignment="1">
      <alignment vertical="center" wrapText="1"/>
    </xf>
    <xf numFmtId="0" fontId="15" fillId="5" borderId="41" xfId="0" applyFont="1" applyFill="1" applyBorder="1" applyAlignment="1">
      <alignment vertical="center" wrapText="1"/>
    </xf>
    <xf numFmtId="0" fontId="47" fillId="2" borderId="35" xfId="1" applyFont="1" applyFill="1" applyBorder="1" applyAlignment="1">
      <alignment vertical="center" wrapText="1"/>
    </xf>
    <xf numFmtId="0" fontId="28" fillId="8" borderId="42" xfId="0" applyFont="1" applyFill="1" applyBorder="1"/>
    <xf numFmtId="2" fontId="28" fillId="8" borderId="43" xfId="0" applyNumberFormat="1" applyFont="1" applyFill="1" applyBorder="1" applyAlignment="1">
      <alignment horizontal="center"/>
    </xf>
    <xf numFmtId="2" fontId="28" fillId="8" borderId="44" xfId="0" applyNumberFormat="1" applyFont="1" applyFill="1" applyBorder="1" applyAlignment="1">
      <alignment horizontal="center"/>
    </xf>
    <xf numFmtId="1" fontId="28" fillId="8" borderId="45" xfId="0" applyNumberFormat="1" applyFont="1" applyFill="1" applyBorder="1" applyAlignment="1">
      <alignment horizontal="center"/>
    </xf>
    <xf numFmtId="2" fontId="28" fillId="8" borderId="46" xfId="0" applyNumberFormat="1" applyFont="1" applyFill="1" applyBorder="1" applyAlignment="1">
      <alignment horizontal="center"/>
    </xf>
    <xf numFmtId="0" fontId="51" fillId="0" borderId="0" xfId="0" applyFont="1"/>
    <xf numFmtId="2" fontId="16" fillId="6" borderId="17" xfId="0" applyNumberFormat="1" applyFont="1" applyFill="1" applyBorder="1" applyAlignment="1">
      <alignment horizontal="center" vertical="top" wrapText="1"/>
    </xf>
    <xf numFmtId="0" fontId="7" fillId="0" borderId="0" xfId="1" applyBorder="1" applyAlignment="1">
      <alignment vertical="center" wrapText="1"/>
    </xf>
    <xf numFmtId="0" fontId="7" fillId="3" borderId="0" xfId="1" applyFill="1" applyBorder="1" applyAlignment="1">
      <alignment vertical="center" wrapText="1"/>
    </xf>
    <xf numFmtId="0" fontId="16" fillId="5" borderId="47" xfId="0" applyFont="1" applyFill="1" applyBorder="1" applyAlignment="1">
      <alignment horizontal="left" vertical="top" wrapText="1"/>
    </xf>
    <xf numFmtId="0" fontId="15" fillId="5" borderId="47" xfId="0" applyFont="1" applyFill="1" applyBorder="1" applyAlignment="1">
      <alignment vertical="center" wrapText="1"/>
    </xf>
    <xf numFmtId="2" fontId="16" fillId="6" borderId="50" xfId="0" applyNumberFormat="1" applyFont="1" applyFill="1" applyBorder="1" applyAlignment="1">
      <alignment horizontal="center" vertical="top" wrapText="1"/>
    </xf>
    <xf numFmtId="2" fontId="28" fillId="8" borderId="51" xfId="0" applyNumberFormat="1" applyFont="1" applyFill="1" applyBorder="1" applyAlignment="1">
      <alignment horizontal="center"/>
    </xf>
    <xf numFmtId="0" fontId="19" fillId="0" borderId="1" xfId="0" applyFont="1" applyBorder="1" applyAlignment="1">
      <alignment horizontal="left" vertical="top" wrapText="1"/>
    </xf>
    <xf numFmtId="0" fontId="45" fillId="0" borderId="1" xfId="0" applyFont="1" applyBorder="1" applyAlignment="1">
      <alignment horizontal="left" vertical="top" wrapText="1"/>
    </xf>
    <xf numFmtId="0" fontId="35" fillId="0" borderId="0" xfId="0" applyFont="1" applyAlignment="1">
      <alignment horizontal="left" wrapText="1"/>
    </xf>
    <xf numFmtId="0" fontId="40" fillId="0" borderId="0" xfId="0" applyFont="1" applyAlignment="1">
      <alignment horizontal="left" vertical="top" wrapText="1" readingOrder="1"/>
    </xf>
    <xf numFmtId="0" fontId="35" fillId="0" borderId="0" xfId="0" applyFont="1" applyAlignment="1">
      <alignment horizontal="left" vertical="top" wrapText="1"/>
    </xf>
    <xf numFmtId="0" fontId="0" fillId="0" borderId="0" xfId="0" applyAlignment="1">
      <alignment horizontal="left" wrapText="1"/>
    </xf>
    <xf numFmtId="0" fontId="19" fillId="0" borderId="0" xfId="0" applyFont="1" applyAlignment="1">
      <alignment horizontal="left" vertical="top" wrapText="1"/>
    </xf>
    <xf numFmtId="0" fontId="0" fillId="0" borderId="0" xfId="0" applyAlignment="1">
      <alignment horizontal="left" vertical="top" wrapText="1"/>
    </xf>
    <xf numFmtId="0" fontId="7" fillId="0" borderId="1" xfId="1" applyAlignment="1">
      <alignment horizontal="left" wrapText="1"/>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3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16" fillId="6" borderId="40" xfId="0" applyFont="1" applyFill="1" applyBorder="1" applyAlignment="1">
      <alignment horizontal="center" vertical="center" wrapText="1"/>
    </xf>
  </cellXfs>
  <cellStyles count="3">
    <cellStyle name="Currency" xfId="2" builtinId="4"/>
    <cellStyle name="Hyperlink" xfId="1" builtinId="8"/>
    <cellStyle name="Normal" xfId="0" builtinId="0"/>
  </cellStyles>
  <dxfs count="13">
    <dxf>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tint="-0.24994659260841701"/>
        </patternFill>
      </fill>
    </dxf>
    <dxf>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in.org.uk/local_cancer_intelligence/tcst" TargetMode="External"/><Relationship Id="rId1" Type="http://schemas.openxmlformats.org/officeDocument/2006/relationships/hyperlink" Target="mailto:sophie.jose@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populationandmigration/populationestimates/datasets/lowersuperoutputareamidyearpopulationestimat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showRowColHeaders="0" tabSelected="1" zoomScaleNormal="100" zoomScaleSheetLayoutView="100" workbookViewId="0">
      <selection activeCell="B15" sqref="B15:K15"/>
    </sheetView>
  </sheetViews>
  <sheetFormatPr defaultColWidth="0" defaultRowHeight="15" zeroHeight="1"/>
  <cols>
    <col min="1" max="1" width="9.140625" customWidth="1"/>
    <col min="2" max="2" width="6.28515625" customWidth="1"/>
    <col min="3" max="3" width="25.42578125" customWidth="1"/>
    <col min="4" max="5" width="9.140625" customWidth="1"/>
    <col min="6" max="6" width="9.7109375" customWidth="1"/>
    <col min="7" max="14" width="9.140625" customWidth="1"/>
    <col min="15" max="16384" width="9.140625" hidden="1"/>
  </cols>
  <sheetData>
    <row r="1" spans="1:13"/>
    <row r="2" spans="1:13"/>
    <row r="3" spans="1:13" ht="27.75">
      <c r="A3" s="2" t="s">
        <v>793</v>
      </c>
    </row>
    <row r="4" spans="1:13" ht="27.75">
      <c r="A4" s="3" t="s">
        <v>790</v>
      </c>
    </row>
    <row r="5" spans="1:13" ht="18">
      <c r="B5" s="4"/>
    </row>
    <row r="6" spans="1:13"/>
    <row r="7" spans="1:13" ht="20.25">
      <c r="B7" s="126" t="s">
        <v>705</v>
      </c>
      <c r="C7" s="5"/>
    </row>
    <row r="8" spans="1:13" ht="20.25">
      <c r="B8" s="48"/>
      <c r="C8" s="126" t="s">
        <v>706</v>
      </c>
    </row>
    <row r="9" spans="1:13" ht="20.25">
      <c r="B9" s="48"/>
      <c r="C9" s="126" t="s">
        <v>707</v>
      </c>
    </row>
    <row r="10" spans="1:13"/>
    <row r="11" spans="1:13"/>
    <row r="12" spans="1:13" ht="47.25" customHeight="1">
      <c r="B12" s="244" t="s">
        <v>817</v>
      </c>
      <c r="C12" s="244"/>
      <c r="D12" s="244"/>
      <c r="E12" s="244"/>
      <c r="F12" s="244"/>
      <c r="G12" s="244"/>
      <c r="H12" s="244"/>
      <c r="I12" s="244"/>
      <c r="J12" s="244"/>
      <c r="K12" s="244"/>
      <c r="L12" s="244"/>
      <c r="M12" s="188"/>
    </row>
    <row r="13" spans="1:13" ht="82.5" customHeight="1">
      <c r="B13" s="244" t="s">
        <v>819</v>
      </c>
      <c r="C13" s="244"/>
      <c r="D13" s="244"/>
      <c r="E13" s="244"/>
      <c r="F13" s="244"/>
      <c r="G13" s="244"/>
      <c r="H13" s="244"/>
      <c r="I13" s="244"/>
      <c r="J13" s="244"/>
      <c r="K13" s="244"/>
      <c r="L13" s="244"/>
      <c r="M13" s="188"/>
    </row>
    <row r="14" spans="1:13">
      <c r="B14" s="6"/>
      <c r="C14" s="6"/>
      <c r="D14" s="6"/>
      <c r="E14" s="6"/>
      <c r="F14" s="6"/>
      <c r="G14" s="6"/>
    </row>
    <row r="15" spans="1:13" ht="33.75" customHeight="1">
      <c r="B15" s="242" t="s">
        <v>808</v>
      </c>
      <c r="C15" s="243"/>
      <c r="D15" s="243"/>
      <c r="E15" s="243"/>
      <c r="F15" s="243"/>
      <c r="G15" s="243"/>
      <c r="H15" s="243"/>
      <c r="I15" s="243"/>
      <c r="J15" s="243"/>
      <c r="K15" s="243"/>
    </row>
    <row r="16" spans="1:13">
      <c r="B16" s="6"/>
      <c r="C16" s="6"/>
      <c r="D16" s="6"/>
      <c r="E16" s="6"/>
      <c r="F16" s="6"/>
      <c r="G16" s="6"/>
    </row>
    <row r="17" spans="2:13" ht="25.5" customHeight="1">
      <c r="B17" s="169" t="s">
        <v>708</v>
      </c>
      <c r="C17" s="245" t="s">
        <v>805</v>
      </c>
      <c r="D17" s="245"/>
      <c r="E17" s="245"/>
      <c r="F17" s="245"/>
      <c r="G17" s="245"/>
      <c r="H17" s="245"/>
      <c r="I17" s="245"/>
      <c r="J17" s="245"/>
      <c r="K17" s="245"/>
      <c r="L17" s="245"/>
      <c r="M17" s="189"/>
    </row>
    <row r="18" spans="2:13">
      <c r="C18" s="190" t="s">
        <v>806</v>
      </c>
    </row>
    <row r="19" spans="2:13">
      <c r="C19" s="170"/>
    </row>
    <row r="20" spans="2:13">
      <c r="C20" s="170"/>
    </row>
    <row r="21" spans="2:13">
      <c r="B21" t="s">
        <v>709</v>
      </c>
    </row>
    <row r="22" spans="2:13" ht="23.25">
      <c r="B22" s="8"/>
      <c r="C22" s="9"/>
      <c r="D22" s="9"/>
      <c r="E22" s="9"/>
      <c r="F22" s="9"/>
      <c r="G22" s="9"/>
    </row>
    <row r="23" spans="2:13" ht="15.75" thickBot="1">
      <c r="B23" s="10" t="s">
        <v>818</v>
      </c>
      <c r="C23" s="10" t="s">
        <v>710</v>
      </c>
      <c r="D23" s="10"/>
      <c r="E23" s="10"/>
    </row>
    <row r="24" spans="2:13" ht="21.75" customHeight="1">
      <c r="B24" s="118">
        <v>1</v>
      </c>
      <c r="C24" s="193" t="s">
        <v>711</v>
      </c>
      <c r="D24" s="11"/>
      <c r="E24" s="7"/>
    </row>
    <row r="25" spans="2:13" ht="22.5" customHeight="1">
      <c r="B25" s="11">
        <v>2</v>
      </c>
      <c r="C25" s="236" t="s">
        <v>713</v>
      </c>
      <c r="D25" s="11"/>
      <c r="E25" s="7"/>
    </row>
    <row r="26" spans="2:13" ht="31.5" customHeight="1">
      <c r="B26" s="12">
        <v>3</v>
      </c>
      <c r="C26" s="237" t="s">
        <v>714</v>
      </c>
      <c r="D26" s="12"/>
      <c r="E26" s="13"/>
    </row>
    <row r="27" spans="2:13" ht="27" customHeight="1">
      <c r="B27" s="11">
        <v>4</v>
      </c>
      <c r="C27" s="236" t="s">
        <v>712</v>
      </c>
      <c r="D27" s="11"/>
      <c r="E27" s="7"/>
    </row>
    <row r="28" spans="2:13" ht="27" customHeight="1">
      <c r="B28" s="11"/>
      <c r="C28" s="14"/>
      <c r="D28" s="11"/>
      <c r="E28" s="7"/>
    </row>
    <row r="29" spans="2:13" ht="17.25" customHeight="1">
      <c r="B29" s="191"/>
      <c r="C29" s="192"/>
      <c r="D29" s="192"/>
      <c r="E29" s="192"/>
    </row>
    <row r="30" spans="2:13" ht="16.5" customHeight="1">
      <c r="B30" s="15" t="s">
        <v>715</v>
      </c>
      <c r="F30" s="192"/>
      <c r="G30" s="192"/>
      <c r="H30" s="192"/>
      <c r="I30" s="192"/>
      <c r="J30" s="192"/>
      <c r="K30" s="192"/>
    </row>
    <row r="31" spans="2:13">
      <c r="B31" s="16" t="s">
        <v>716</v>
      </c>
    </row>
    <row r="32" spans="2:13">
      <c r="B32" s="7" t="s">
        <v>717</v>
      </c>
    </row>
    <row r="33" spans="2:2">
      <c r="B33" t="s">
        <v>718</v>
      </c>
    </row>
    <row r="34" spans="2:2"/>
  </sheetData>
  <mergeCells count="4">
    <mergeCell ref="B15:K15"/>
    <mergeCell ref="B12:L12"/>
    <mergeCell ref="B13:L13"/>
    <mergeCell ref="C17:L17"/>
  </mergeCells>
  <hyperlinks>
    <hyperlink ref="B32" r:id="rId1"/>
    <hyperlink ref="C18" r:id="rId2"/>
    <hyperlink ref="C24" location="'1. Overview'!A1" display="Overview"/>
    <hyperlink ref="C25" location="'2. Age in 2016'!A1" display="Age in 2016"/>
    <hyperlink ref="C26" location="'3. Ethnicity'!A1" display="Ethnicity (2006 onwards)"/>
    <hyperlink ref="C27" location="'4. Deprivation'!A1" display="Deprivation"/>
  </hyperlinks>
  <pageMargins left="0.7" right="0.7" top="0.75" bottom="0.75" header="0.3" footer="0.3"/>
  <pageSetup paperSize="9" scale="5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topLeftCell="A34" zoomScale="90" zoomScaleNormal="90" zoomScaleSheetLayoutView="80" workbookViewId="0">
      <selection activeCell="B27" sqref="B27:C27"/>
    </sheetView>
  </sheetViews>
  <sheetFormatPr defaultColWidth="0" defaultRowHeight="15" zeroHeight="1"/>
  <cols>
    <col min="1" max="1" width="3.140625" customWidth="1"/>
    <col min="2" max="2" width="23.7109375" customWidth="1"/>
    <col min="3" max="3" width="118.7109375" customWidth="1"/>
    <col min="4" max="4" width="9.140625" customWidth="1"/>
    <col min="5" max="6" width="0" hidden="1" customWidth="1"/>
    <col min="7" max="16384" width="9.140625" hidden="1"/>
  </cols>
  <sheetData>
    <row r="1" spans="2:6">
      <c r="B1" s="18"/>
      <c r="C1" s="18"/>
      <c r="D1" s="18"/>
      <c r="E1" s="18"/>
      <c r="F1" s="18"/>
    </row>
    <row r="2" spans="2:6">
      <c r="B2" s="18"/>
      <c r="C2" s="18"/>
      <c r="D2" s="18"/>
      <c r="E2" s="18"/>
      <c r="F2" s="18"/>
    </row>
    <row r="3" spans="2:6" ht="27.75">
      <c r="B3" s="17" t="s">
        <v>793</v>
      </c>
      <c r="C3" s="18"/>
      <c r="D3" s="18"/>
      <c r="E3" s="18"/>
      <c r="F3" s="18"/>
    </row>
    <row r="4" spans="2:6" ht="27.75">
      <c r="B4" s="3" t="s">
        <v>790</v>
      </c>
      <c r="C4" s="18"/>
      <c r="D4" s="18"/>
      <c r="E4" s="18"/>
      <c r="F4" s="18"/>
    </row>
    <row r="5" spans="2:6" ht="18">
      <c r="B5" s="4"/>
      <c r="C5" s="18"/>
      <c r="D5" s="18"/>
      <c r="E5" s="18"/>
      <c r="F5" s="18"/>
    </row>
    <row r="6" spans="2:6" ht="21">
      <c r="B6" s="123" t="s">
        <v>719</v>
      </c>
      <c r="C6" s="18"/>
      <c r="D6" s="18"/>
      <c r="E6" s="18"/>
      <c r="F6" s="18"/>
    </row>
    <row r="7" spans="2:6">
      <c r="B7" s="25"/>
      <c r="C7" s="18"/>
      <c r="D7" s="18"/>
      <c r="E7" s="18"/>
      <c r="F7" s="18"/>
    </row>
    <row r="8" spans="2:6">
      <c r="B8" s="25" t="s">
        <v>798</v>
      </c>
      <c r="C8" s="18"/>
      <c r="D8" s="18"/>
      <c r="E8" s="18"/>
      <c r="F8" s="18"/>
    </row>
    <row r="9" spans="2:6">
      <c r="B9" s="18" t="s">
        <v>720</v>
      </c>
      <c r="C9" s="18"/>
      <c r="D9" s="18"/>
      <c r="E9" s="18"/>
      <c r="F9" s="18"/>
    </row>
    <row r="10" spans="2:6">
      <c r="B10" s="18" t="s">
        <v>823</v>
      </c>
      <c r="C10" s="18"/>
      <c r="D10" s="18"/>
      <c r="E10" s="18"/>
      <c r="F10" s="18"/>
    </row>
    <row r="11" spans="2:6">
      <c r="B11" s="124" t="s">
        <v>822</v>
      </c>
      <c r="C11" s="18"/>
      <c r="D11" s="18"/>
      <c r="E11" s="18"/>
      <c r="F11" s="18"/>
    </row>
    <row r="12" spans="2:6">
      <c r="B12" s="18" t="s">
        <v>721</v>
      </c>
      <c r="C12" s="18"/>
      <c r="D12" s="18"/>
      <c r="E12" s="18"/>
      <c r="F12" s="18"/>
    </row>
    <row r="13" spans="2:6">
      <c r="B13" s="18" t="s">
        <v>722</v>
      </c>
      <c r="C13" s="18"/>
      <c r="D13" s="18"/>
      <c r="E13" s="18"/>
      <c r="F13" s="18"/>
    </row>
    <row r="14" spans="2:6">
      <c r="B14" s="18" t="s">
        <v>723</v>
      </c>
      <c r="C14" s="18"/>
      <c r="D14" s="18"/>
      <c r="E14" s="18"/>
      <c r="F14" s="18"/>
    </row>
    <row r="15" spans="2:6">
      <c r="B15" s="18" t="s">
        <v>724</v>
      </c>
      <c r="C15" s="18"/>
      <c r="D15" s="18"/>
      <c r="E15" s="18"/>
      <c r="F15" s="18"/>
    </row>
    <row r="16" spans="2:6">
      <c r="B16" s="18" t="s">
        <v>725</v>
      </c>
      <c r="C16" s="18"/>
      <c r="D16" s="18"/>
      <c r="E16" s="18"/>
      <c r="F16" s="18"/>
    </row>
    <row r="17" spans="2:6">
      <c r="B17" s="18" t="s">
        <v>726</v>
      </c>
      <c r="C17" s="18"/>
      <c r="D17" s="18"/>
      <c r="E17" s="18"/>
      <c r="F17" s="18"/>
    </row>
    <row r="18" spans="2:6">
      <c r="B18" s="18" t="s">
        <v>727</v>
      </c>
      <c r="C18" s="18"/>
      <c r="D18" s="18"/>
      <c r="E18" s="18"/>
      <c r="F18" s="18"/>
    </row>
    <row r="19" spans="2:6">
      <c r="B19" s="120" t="s">
        <v>728</v>
      </c>
      <c r="C19" s="18"/>
      <c r="D19" s="18"/>
      <c r="E19" s="18"/>
      <c r="F19" s="18"/>
    </row>
    <row r="20" spans="2:6" ht="30.75" customHeight="1">
      <c r="B20" s="248" t="s">
        <v>807</v>
      </c>
      <c r="C20" s="249"/>
      <c r="D20" s="18"/>
      <c r="E20" s="18"/>
      <c r="F20" s="18"/>
    </row>
    <row r="21" spans="2:6" ht="16.5" customHeight="1">
      <c r="B21" s="125"/>
      <c r="C21" s="125"/>
      <c r="D21" s="18"/>
      <c r="E21" s="18"/>
      <c r="F21" s="18"/>
    </row>
    <row r="22" spans="2:6">
      <c r="B22" s="18"/>
      <c r="C22" s="18"/>
      <c r="D22" s="18"/>
      <c r="E22" s="18"/>
      <c r="F22" s="18"/>
    </row>
    <row r="23" spans="2:6">
      <c r="B23" s="122" t="s">
        <v>799</v>
      </c>
      <c r="C23" s="18"/>
      <c r="D23" s="18"/>
      <c r="E23" s="18"/>
      <c r="F23" s="18"/>
    </row>
    <row r="24" spans="2:6" ht="46.5" customHeight="1">
      <c r="B24" s="246" t="s">
        <v>802</v>
      </c>
      <c r="C24" s="246"/>
      <c r="D24" s="18"/>
      <c r="E24" s="18"/>
      <c r="F24" s="18"/>
    </row>
    <row r="25" spans="2:6" ht="30.75" customHeight="1">
      <c r="B25" s="250" t="s">
        <v>729</v>
      </c>
      <c r="C25" s="250"/>
      <c r="D25" s="18"/>
      <c r="E25" s="18"/>
      <c r="F25" s="18"/>
    </row>
    <row r="26" spans="2:6">
      <c r="B26" s="26"/>
      <c r="C26" s="18"/>
      <c r="D26" s="18"/>
      <c r="E26" s="18"/>
      <c r="F26" s="18"/>
    </row>
    <row r="27" spans="2:6" ht="45" customHeight="1">
      <c r="B27" s="246" t="s">
        <v>797</v>
      </c>
      <c r="C27" s="246"/>
      <c r="D27" s="18"/>
      <c r="E27" s="18"/>
      <c r="F27" s="18"/>
    </row>
    <row r="28" spans="2:6">
      <c r="B28" s="18"/>
      <c r="C28" s="18"/>
      <c r="D28" s="18"/>
      <c r="E28" s="18"/>
      <c r="F28" s="18"/>
    </row>
    <row r="29" spans="2:6" ht="15.75" customHeight="1">
      <c r="B29" s="25" t="s">
        <v>796</v>
      </c>
      <c r="C29" s="18"/>
      <c r="D29" s="18"/>
      <c r="E29" s="18"/>
      <c r="F29" s="18"/>
    </row>
    <row r="30" spans="2:6" ht="15.75" customHeight="1">
      <c r="B30" s="246" t="s">
        <v>821</v>
      </c>
      <c r="C30" s="246"/>
      <c r="D30" s="18"/>
      <c r="E30" s="18"/>
      <c r="F30" s="18"/>
    </row>
    <row r="31" spans="2:6" ht="30" customHeight="1">
      <c r="B31" s="248" t="s">
        <v>795</v>
      </c>
      <c r="C31" s="248"/>
      <c r="D31" s="18"/>
      <c r="E31" s="18"/>
      <c r="F31" s="18"/>
    </row>
    <row r="32" spans="2:6" ht="33.75" customHeight="1">
      <c r="B32" s="246" t="s">
        <v>730</v>
      </c>
      <c r="C32" s="246"/>
      <c r="D32" s="18"/>
      <c r="E32" s="18"/>
      <c r="F32" s="18"/>
    </row>
    <row r="33" spans="2:6" ht="55.5" customHeight="1">
      <c r="B33" s="247" t="s">
        <v>820</v>
      </c>
      <c r="C33" s="247"/>
      <c r="D33" s="18"/>
      <c r="E33" s="18"/>
      <c r="F33" s="18"/>
    </row>
    <row r="34" spans="2:6" ht="16.5" customHeight="1">
      <c r="B34" s="18" t="s">
        <v>731</v>
      </c>
      <c r="C34" s="18"/>
      <c r="D34" s="18"/>
      <c r="E34" s="18"/>
      <c r="F34" s="18"/>
    </row>
    <row r="35" spans="2:6">
      <c r="B35" s="18" t="s">
        <v>732</v>
      </c>
      <c r="C35" s="18"/>
      <c r="D35" s="18"/>
      <c r="E35" s="18"/>
      <c r="F35" s="18"/>
    </row>
    <row r="36" spans="2:6">
      <c r="B36" s="18" t="s">
        <v>733</v>
      </c>
      <c r="C36" s="18"/>
      <c r="D36" s="18"/>
      <c r="E36" s="18"/>
      <c r="F36" s="18"/>
    </row>
    <row r="37" spans="2:6">
      <c r="B37" s="18" t="s">
        <v>734</v>
      </c>
      <c r="C37" s="18"/>
      <c r="D37" s="18"/>
      <c r="E37" s="18"/>
      <c r="F37" s="18"/>
    </row>
    <row r="38" spans="2:6">
      <c r="B38" s="18"/>
      <c r="C38" s="18"/>
      <c r="D38" s="18"/>
      <c r="E38" s="18"/>
      <c r="F38" s="18"/>
    </row>
    <row r="39" spans="2:6">
      <c r="B39" s="18"/>
      <c r="C39" s="18"/>
      <c r="D39" s="18"/>
      <c r="E39" s="18"/>
      <c r="F39" s="18"/>
    </row>
    <row r="40" spans="2:6">
      <c r="B40" s="27" t="s">
        <v>735</v>
      </c>
      <c r="C40" s="19"/>
      <c r="D40" s="18"/>
      <c r="E40" s="18"/>
      <c r="F40" s="18"/>
    </row>
    <row r="41" spans="2:6">
      <c r="B41" s="28" t="s">
        <v>736</v>
      </c>
      <c r="C41" s="20" t="s">
        <v>737</v>
      </c>
      <c r="D41" s="18"/>
      <c r="E41" s="18"/>
      <c r="F41" s="18"/>
    </row>
    <row r="42" spans="2:6">
      <c r="B42" s="29" t="s">
        <v>738</v>
      </c>
      <c r="C42" s="119" t="s">
        <v>794</v>
      </c>
      <c r="D42" s="18"/>
      <c r="E42" s="18"/>
      <c r="F42" s="18"/>
    </row>
    <row r="43" spans="2:6">
      <c r="B43" s="29" t="s">
        <v>739</v>
      </c>
      <c r="C43" s="21" t="s">
        <v>740</v>
      </c>
      <c r="D43" s="18"/>
      <c r="E43" s="18"/>
      <c r="F43" s="18"/>
    </row>
    <row r="44" spans="2:6">
      <c r="B44" s="29" t="s">
        <v>741</v>
      </c>
      <c r="C44" s="21" t="s">
        <v>742</v>
      </c>
      <c r="D44" s="18"/>
      <c r="E44" s="18"/>
      <c r="F44" s="18"/>
    </row>
    <row r="45" spans="2:6">
      <c r="B45" s="29" t="s">
        <v>743</v>
      </c>
      <c r="C45" s="21" t="s">
        <v>744</v>
      </c>
      <c r="D45" s="18"/>
      <c r="E45" s="18"/>
      <c r="F45" s="18"/>
    </row>
    <row r="46" spans="2:6">
      <c r="B46" s="29" t="s">
        <v>745</v>
      </c>
      <c r="C46" s="21" t="s">
        <v>746</v>
      </c>
      <c r="D46" s="18"/>
      <c r="E46" s="18"/>
      <c r="F46" s="18"/>
    </row>
    <row r="47" spans="2:6">
      <c r="B47" s="30" t="s">
        <v>747</v>
      </c>
      <c r="C47" s="22" t="s">
        <v>748</v>
      </c>
      <c r="D47" s="18"/>
      <c r="E47" s="18"/>
      <c r="F47" s="18"/>
    </row>
    <row r="48" spans="2:6">
      <c r="B48" s="150"/>
      <c r="C48" s="23"/>
      <c r="D48" s="18"/>
      <c r="E48" s="18"/>
      <c r="F48" s="18"/>
    </row>
    <row r="49" spans="2:6">
      <c r="B49" s="31"/>
      <c r="C49" s="23"/>
      <c r="D49" s="18"/>
      <c r="E49" s="18"/>
      <c r="F49" s="18"/>
    </row>
    <row r="50" spans="2:6">
      <c r="B50" s="31"/>
      <c r="C50" s="23"/>
      <c r="D50" s="18"/>
      <c r="E50" s="18"/>
      <c r="F50" s="18"/>
    </row>
    <row r="51" spans="2:6">
      <c r="B51" s="25" t="s">
        <v>800</v>
      </c>
      <c r="C51" s="18"/>
      <c r="D51" s="18"/>
      <c r="E51" s="18"/>
      <c r="F51" s="18"/>
    </row>
    <row r="52" spans="2:6">
      <c r="B52" s="121" t="s">
        <v>804</v>
      </c>
      <c r="C52" s="18"/>
      <c r="D52" s="18"/>
      <c r="E52" s="18"/>
      <c r="F52" s="18"/>
    </row>
    <row r="53" spans="2:6">
      <c r="B53" s="121" t="s">
        <v>812</v>
      </c>
      <c r="C53" s="18"/>
      <c r="D53" s="18"/>
      <c r="E53" s="18"/>
      <c r="F53" s="18"/>
    </row>
    <row r="54" spans="2:6">
      <c r="B54" t="s">
        <v>813</v>
      </c>
    </row>
    <row r="55" spans="2:6"/>
  </sheetData>
  <mergeCells count="8">
    <mergeCell ref="B32:C32"/>
    <mergeCell ref="B27:C27"/>
    <mergeCell ref="B33:C33"/>
    <mergeCell ref="B24:C24"/>
    <mergeCell ref="B20:C20"/>
    <mergeCell ref="B25:C25"/>
    <mergeCell ref="B30:C30"/>
    <mergeCell ref="B31:C31"/>
  </mergeCells>
  <hyperlinks>
    <hyperlink ref="B25" r:id="rId1"/>
  </hyperlinks>
  <pageMargins left="0.7" right="0.7" top="0.75" bottom="0.75" header="0.3" footer="0.3"/>
  <pageSetup paperSize="9" scale="5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9"/>
  <sheetViews>
    <sheetView showGridLines="0" zoomScale="80" zoomScaleNormal="80" workbookViewId="0">
      <selection activeCell="B10" sqref="B10"/>
    </sheetView>
  </sheetViews>
  <sheetFormatPr defaultColWidth="0" defaultRowHeight="15"/>
  <cols>
    <col min="1" max="1" width="23" customWidth="1"/>
    <col min="2" max="2" width="52.85546875" customWidth="1"/>
    <col min="3" max="3" width="3.140625" style="223" customWidth="1"/>
    <col min="4" max="4" width="10.85546875" style="85" customWidth="1"/>
    <col min="5" max="5" width="12.42578125" style="86" customWidth="1"/>
    <col min="6" max="6" width="17" style="86" customWidth="1"/>
    <col min="7" max="7" width="9.140625" style="85" customWidth="1"/>
    <col min="8" max="8" width="13.85546875" style="86" customWidth="1"/>
    <col min="9" max="9" width="16.42578125" style="86" customWidth="1"/>
    <col min="10" max="10" width="9.140625" style="85" customWidth="1"/>
    <col min="11" max="11" width="11.85546875" style="86" customWidth="1"/>
    <col min="12" max="12" width="17.7109375" style="86" customWidth="1"/>
    <col min="13" max="13" width="2" customWidth="1"/>
    <col min="14" max="14" width="9.140625" hidden="1" customWidth="1"/>
    <col min="15" max="16" width="0" hidden="1" customWidth="1"/>
    <col min="17" max="16384" width="9.140625" hidden="1"/>
  </cols>
  <sheetData>
    <row r="1" spans="1:13">
      <c r="A1" s="24"/>
      <c r="B1" s="24"/>
      <c r="C1" s="56"/>
      <c r="D1" s="32"/>
      <c r="E1" s="33"/>
      <c r="F1" s="33"/>
      <c r="G1" s="32"/>
      <c r="H1" s="33"/>
      <c r="I1" s="33"/>
      <c r="J1" s="32"/>
      <c r="K1" s="33"/>
      <c r="L1" s="33"/>
      <c r="M1" s="32"/>
    </row>
    <row r="2" spans="1:13" ht="26.25">
      <c r="A2" s="35" t="s">
        <v>789</v>
      </c>
      <c r="B2" s="36"/>
      <c r="C2" s="60"/>
      <c r="D2" s="37"/>
      <c r="E2" s="38"/>
      <c r="F2" s="38"/>
      <c r="G2" s="37"/>
      <c r="H2" s="38"/>
      <c r="I2" s="38"/>
      <c r="J2" s="37"/>
      <c r="K2" s="38"/>
      <c r="L2" s="38"/>
      <c r="M2" s="32"/>
    </row>
    <row r="3" spans="1:13" ht="26.25">
      <c r="A3" s="40" t="s">
        <v>790</v>
      </c>
      <c r="B3" s="24"/>
      <c r="C3" s="56"/>
      <c r="D3" s="32"/>
      <c r="E3" s="33"/>
      <c r="F3" s="33"/>
      <c r="G3" s="32"/>
      <c r="H3" s="33"/>
      <c r="I3" s="33"/>
      <c r="J3" s="32"/>
      <c r="K3" s="33"/>
      <c r="L3" s="33"/>
      <c r="M3" s="32"/>
    </row>
    <row r="4" spans="1:13" ht="18.75" customHeight="1">
      <c r="A4" s="40"/>
      <c r="B4" s="24"/>
      <c r="C4" s="56"/>
      <c r="D4" s="32"/>
      <c r="E4" s="33"/>
      <c r="F4" s="33"/>
      <c r="G4" s="32"/>
      <c r="H4" s="33"/>
      <c r="I4" s="33"/>
      <c r="J4" s="32"/>
      <c r="K4" s="33"/>
      <c r="L4" s="33"/>
      <c r="M4" s="32"/>
    </row>
    <row r="5" spans="1:13" ht="20.25">
      <c r="A5" s="234" t="s">
        <v>815</v>
      </c>
      <c r="B5" s="41"/>
      <c r="C5" s="213"/>
      <c r="D5" s="42"/>
      <c r="E5" s="43"/>
      <c r="F5" s="43"/>
      <c r="G5" s="42"/>
      <c r="H5" s="43"/>
      <c r="I5" s="43"/>
      <c r="J5" s="42"/>
      <c r="K5" s="43"/>
      <c r="L5" s="43"/>
      <c r="M5" s="44"/>
    </row>
    <row r="6" spans="1:13" ht="16.5" customHeight="1">
      <c r="A6" s="41"/>
      <c r="B6" s="41"/>
      <c r="C6" s="213"/>
      <c r="D6" s="42"/>
      <c r="E6" s="43"/>
      <c r="F6" s="43"/>
      <c r="G6" s="42"/>
      <c r="H6" s="43"/>
      <c r="I6" s="43"/>
      <c r="J6" s="42"/>
      <c r="K6" s="43"/>
      <c r="L6" s="43"/>
      <c r="M6" s="44"/>
    </row>
    <row r="7" spans="1:13">
      <c r="A7" s="24"/>
      <c r="B7" s="24"/>
      <c r="C7" s="56"/>
      <c r="D7" s="32"/>
      <c r="E7" s="33"/>
      <c r="F7" s="33"/>
      <c r="G7" s="32"/>
      <c r="H7" s="33"/>
      <c r="I7" s="33"/>
      <c r="J7" s="32"/>
      <c r="K7" s="33"/>
      <c r="L7" s="33"/>
      <c r="M7" s="32"/>
    </row>
    <row r="8" spans="1:13" ht="18" customHeight="1" thickBot="1">
      <c r="A8" s="127"/>
      <c r="B8" s="127"/>
      <c r="C8" s="214"/>
      <c r="D8" s="128"/>
      <c r="E8" s="129"/>
      <c r="F8" s="129"/>
      <c r="G8" s="128"/>
      <c r="H8" s="129"/>
      <c r="I8" s="129"/>
      <c r="J8" s="128"/>
      <c r="K8" s="129"/>
      <c r="L8" s="129"/>
      <c r="M8" s="45"/>
    </row>
    <row r="9" spans="1:13" ht="18.75" customHeight="1" thickBot="1">
      <c r="A9" s="77" t="s">
        <v>764</v>
      </c>
      <c r="B9" s="195" t="s">
        <v>1</v>
      </c>
      <c r="C9" s="215" t="s">
        <v>811</v>
      </c>
      <c r="D9" s="251" t="s">
        <v>749</v>
      </c>
      <c r="E9" s="251"/>
      <c r="F9" s="252"/>
      <c r="G9" s="253" t="s">
        <v>750</v>
      </c>
      <c r="H9" s="251"/>
      <c r="I9" s="252"/>
      <c r="J9" s="253" t="s">
        <v>751</v>
      </c>
      <c r="K9" s="251"/>
      <c r="L9" s="251"/>
      <c r="M9" s="46"/>
    </row>
    <row r="10" spans="1:13" ht="56.25" customHeight="1">
      <c r="A10" s="78"/>
      <c r="B10" s="165"/>
      <c r="C10" s="216"/>
      <c r="D10" s="79" t="s">
        <v>752</v>
      </c>
      <c r="E10" s="87" t="s">
        <v>809</v>
      </c>
      <c r="F10" s="235" t="s">
        <v>816</v>
      </c>
      <c r="G10" s="79" t="s">
        <v>752</v>
      </c>
      <c r="H10" s="87" t="s">
        <v>809</v>
      </c>
      <c r="I10" s="235" t="s">
        <v>816</v>
      </c>
      <c r="J10" s="79" t="s">
        <v>752</v>
      </c>
      <c r="K10" s="87" t="s">
        <v>809</v>
      </c>
      <c r="L10" s="235" t="s">
        <v>816</v>
      </c>
      <c r="M10" s="46"/>
    </row>
    <row r="11" spans="1:13" ht="15.75" customHeight="1">
      <c r="A11" s="142" t="s">
        <v>769</v>
      </c>
      <c r="B11" s="143" t="s">
        <v>773</v>
      </c>
      <c r="C11" s="217"/>
      <c r="D11" s="154">
        <f>VLOOKUP($B$11,SourceData!$B$2:$FR$250,3,)</f>
        <v>44520</v>
      </c>
      <c r="E11" s="151">
        <f>VLOOKUP($B$11,SourceData!$B$2:$FR$250,6,)</f>
        <v>159.18678283691406</v>
      </c>
      <c r="F11" s="152">
        <f>VLOOKUP($B$11,SourceData!$B$2:$FR$250,9,)</f>
        <v>4.3559727668762207</v>
      </c>
      <c r="G11" s="144">
        <f>VLOOKUP($B$11,SourceData!$B$2:$FR$250,4,)</f>
        <v>48155</v>
      </c>
      <c r="H11" s="151">
        <f>VLOOKUP($B$11,SourceData!$B$2:$FR$250,7,)</f>
        <v>176.38600158691406</v>
      </c>
      <c r="I11" s="152">
        <f>VLOOKUP($B$11,SourceData!$B$2:$FR$250,10,)</f>
        <v>5.7526946067810059</v>
      </c>
      <c r="J11" s="144">
        <f>VLOOKUP($B$11,SourceData!$B$2:$FR$250,5,)</f>
        <v>92675</v>
      </c>
      <c r="K11" s="151">
        <f>VLOOKUP($B$11,SourceData!$B$2:$FR$250,8,)</f>
        <v>167.68272399902344</v>
      </c>
      <c r="L11" s="153">
        <f>VLOOKUP($B$11,SourceData!$B$2:$FR$250,11,)</f>
        <v>4.9848556518554687</v>
      </c>
      <c r="M11" s="82"/>
    </row>
    <row r="12" spans="1:13" ht="15.75" customHeight="1">
      <c r="A12" s="117" t="str">
        <f>IFERROR(INDEX(SourceData!$A$2:$FR$281,'Row selector'!$C2,1),"")</f>
        <v>CCG</v>
      </c>
      <c r="B12" s="155" t="str">
        <f>IFERROR(INDEX(SourceData!$A$2:$FR$281,'Row selector'!$C2,2),"")</f>
        <v>NHS Airedale, Wharfedale and Craven CCG</v>
      </c>
      <c r="C12" s="218" t="str">
        <f>IF(A12="","","&gt;")</f>
        <v>&gt;</v>
      </c>
      <c r="D12" s="130">
        <f>IFERROR(INDEX(SourceData!$A$2:$FR$281,'Row selector'!$C2,4),"")</f>
        <v>165</v>
      </c>
      <c r="E12" s="131">
        <f>IFERROR(INDEX(SourceData!$A$2:$FR$281,'Row selector'!$C2,7),"")</f>
        <v>201.04054260253906</v>
      </c>
      <c r="F12" s="132">
        <f>IFERROR(INDEX(SourceData!$A$2:$FR$281,'Row selector'!$C2,10),"")</f>
        <v>4.718329906463623</v>
      </c>
      <c r="G12" s="130">
        <f>IFERROR(INDEX(SourceData!$A$2:$FR$281,'Row selector'!$C2,5),"")</f>
        <v>181</v>
      </c>
      <c r="H12" s="131">
        <f>IFERROR(INDEX(SourceData!$A$2:$FR$281,'Row selector'!$C2,8),"")</f>
        <v>232.37600708007812</v>
      </c>
      <c r="I12" s="132">
        <f>IFERROR(INDEX(SourceData!$A$2:$FR$281,'Row selector'!$C2,11),"")</f>
        <v>6.3912429809570313</v>
      </c>
      <c r="J12" s="133">
        <f>IFERROR(INDEX(SourceData!$A$2:$FR$281,'Row selector'!$C2,6),"")</f>
        <v>346</v>
      </c>
      <c r="K12" s="134">
        <f>IFERROR(INDEX(SourceData!$A$2:$FR$281,'Row selector'!$C2,9),"")</f>
        <v>216.29866027832031</v>
      </c>
      <c r="L12" s="134">
        <f>IFERROR(INDEX(SourceData!$A$2:$FR$281,'Row selector'!$C2,12),"")</f>
        <v>5.4668984413146973</v>
      </c>
      <c r="M12" s="82"/>
    </row>
    <row r="13" spans="1:13" ht="15.75" customHeight="1">
      <c r="A13" s="171" t="str">
        <f>IFERROR(INDEX(SourceData!$A$2:$FR$281,'Row selector'!$C3,1),"")</f>
        <v>CCG</v>
      </c>
      <c r="B13" s="155" t="str">
        <f>IFERROR(INDEX(SourceData!$A$2:$FR$281,'Row selector'!$C3,2),"")</f>
        <v>NHS Ashford CCG</v>
      </c>
      <c r="C13" s="218" t="str">
        <f t="shared" ref="C13:C76" si="0">IF(A13="","","&gt;")</f>
        <v>&gt;</v>
      </c>
      <c r="D13" s="130">
        <f>IFERROR(INDEX(SourceData!$A$2:$FR$281,'Row selector'!$C3,4),"")</f>
        <v>75</v>
      </c>
      <c r="E13" s="131">
        <f>IFERROR(INDEX(SourceData!$A$2:$FR$281,'Row selector'!$C3,7),"")</f>
        <v>115.71038818359375</v>
      </c>
      <c r="F13" s="132">
        <f>IFERROR(INDEX(SourceData!$A$2:$FR$281,'Row selector'!$C3,10),"")</f>
        <v>3.3647375106811523</v>
      </c>
      <c r="G13" s="130">
        <f>IFERROR(INDEX(SourceData!$A$2:$FR$281,'Row selector'!$C3,5),"")</f>
        <v>104</v>
      </c>
      <c r="H13" s="131">
        <f>IFERROR(INDEX(SourceData!$A$2:$FR$281,'Row selector'!$C3,8),"")</f>
        <v>169.56336975097656</v>
      </c>
      <c r="I13" s="132">
        <f>IFERROR(INDEX(SourceData!$A$2:$FR$281,'Row selector'!$C3,11),"")</f>
        <v>5.226130485534668</v>
      </c>
      <c r="J13" s="133">
        <f>IFERROR(INDEX(SourceData!$A$2:$FR$281,'Row selector'!$C3,6),"")</f>
        <v>179</v>
      </c>
      <c r="K13" s="134">
        <f>IFERROR(INDEX(SourceData!$A$2:$FR$281,'Row selector'!$C3,9),"")</f>
        <v>141.89344787597656</v>
      </c>
      <c r="L13" s="134">
        <f>IFERROR(INDEX(SourceData!$A$2:$FR$281,'Row selector'!$C3,12),"")</f>
        <v>4.2427115440368652</v>
      </c>
      <c r="M13" s="82"/>
    </row>
    <row r="14" spans="1:13" ht="15.75" customHeight="1">
      <c r="A14" s="171" t="str">
        <f>IFERROR(INDEX(SourceData!$A$2:$FR$281,'Row selector'!$C4,1),"")</f>
        <v>CCG</v>
      </c>
      <c r="B14" s="155" t="str">
        <f>IFERROR(INDEX(SourceData!$A$2:$FR$281,'Row selector'!$C4,2),"")</f>
        <v>NHS Aylesbury Vale CCG</v>
      </c>
      <c r="C14" s="218" t="str">
        <f t="shared" si="0"/>
        <v>&gt;</v>
      </c>
      <c r="D14" s="130">
        <f>IFERROR(INDEX(SourceData!$A$2:$FR$281,'Row selector'!$C4,4),"")</f>
        <v>184</v>
      </c>
      <c r="E14" s="131">
        <f>IFERROR(INDEX(SourceData!$A$2:$FR$281,'Row selector'!$C4,7),"")</f>
        <v>171.99636840820312</v>
      </c>
      <c r="F14" s="132">
        <f>IFERROR(INDEX(SourceData!$A$2:$FR$281,'Row selector'!$C4,10),"")</f>
        <v>4.491091251373291</v>
      </c>
      <c r="G14" s="130">
        <f>IFERROR(INDEX(SourceData!$A$2:$FR$281,'Row selector'!$C4,5),"")</f>
        <v>170</v>
      </c>
      <c r="H14" s="131">
        <f>IFERROR(INDEX(SourceData!$A$2:$FR$281,'Row selector'!$C4,8),"")</f>
        <v>162.72613525390625</v>
      </c>
      <c r="I14" s="132">
        <f>IFERROR(INDEX(SourceData!$A$2:$FR$281,'Row selector'!$C4,11),"")</f>
        <v>5.2131247520446777</v>
      </c>
      <c r="J14" s="133">
        <f>IFERROR(INDEX(SourceData!$A$2:$FR$281,'Row selector'!$C4,6),"")</f>
        <v>354</v>
      </c>
      <c r="K14" s="134">
        <f>IFERROR(INDEX(SourceData!$A$2:$FR$281,'Row selector'!$C4,9),"")</f>
        <v>167.416259765625</v>
      </c>
      <c r="L14" s="134">
        <f>IFERROR(INDEX(SourceData!$A$2:$FR$281,'Row selector'!$C4,12),"")</f>
        <v>4.8110899925231934</v>
      </c>
      <c r="M14" s="82"/>
    </row>
    <row r="15" spans="1:13" ht="15.75" customHeight="1">
      <c r="A15" s="171" t="str">
        <f>IFERROR(INDEX(SourceData!$A$2:$FR$281,'Row selector'!$C5,1),"")</f>
        <v>CCG</v>
      </c>
      <c r="B15" s="155" t="str">
        <f>IFERROR(INDEX(SourceData!$A$2:$FR$281,'Row selector'!$C5,2),"")</f>
        <v>NHS Barking and Dagenham CCG</v>
      </c>
      <c r="C15" s="218" t="str">
        <f t="shared" si="0"/>
        <v>&gt;</v>
      </c>
      <c r="D15" s="130">
        <f>IFERROR(INDEX(SourceData!$A$2:$FR$281,'Row selector'!$C5,4),"")</f>
        <v>90</v>
      </c>
      <c r="E15" s="131">
        <f>IFERROR(INDEX(SourceData!$A$2:$FR$281,'Row selector'!$C5,7),"")</f>
        <v>85.693069458007813</v>
      </c>
      <c r="F15" s="132">
        <f>IFERROR(INDEX(SourceData!$A$2:$FR$281,'Row selector'!$C5,10),"")</f>
        <v>3.7735848426818848</v>
      </c>
      <c r="G15" s="130">
        <f>IFERROR(INDEX(SourceData!$A$2:$FR$281,'Row selector'!$C5,5),"")</f>
        <v>74</v>
      </c>
      <c r="H15" s="131">
        <f>IFERROR(INDEX(SourceData!$A$2:$FR$281,'Row selector'!$C5,8),"")</f>
        <v>72.953842163085938</v>
      </c>
      <c r="I15" s="132">
        <f>IFERROR(INDEX(SourceData!$A$2:$FR$281,'Row selector'!$C5,11),"")</f>
        <v>3.9112050533294678</v>
      </c>
      <c r="J15" s="133">
        <f>IFERROR(INDEX(SourceData!$A$2:$FR$281,'Row selector'!$C5,6),"")</f>
        <v>164</v>
      </c>
      <c r="K15" s="134">
        <f>IFERROR(INDEX(SourceData!$A$2:$FR$281,'Row selector'!$C5,9),"")</f>
        <v>79.434272766113281</v>
      </c>
      <c r="L15" s="134">
        <f>IFERROR(INDEX(SourceData!$A$2:$FR$281,'Row selector'!$C5,12),"")</f>
        <v>3.834463357925415</v>
      </c>
      <c r="M15" s="82"/>
    </row>
    <row r="16" spans="1:13" ht="15.75" customHeight="1">
      <c r="A16" s="171" t="str">
        <f>IFERROR(INDEX(SourceData!$A$2:$FR$281,'Row selector'!$C6,1),"")</f>
        <v>CCG</v>
      </c>
      <c r="B16" s="155" t="str">
        <f>IFERROR(INDEX(SourceData!$A$2:$FR$281,'Row selector'!$C6,2),"")</f>
        <v>NHS Barnet CCG</v>
      </c>
      <c r="C16" s="218" t="str">
        <f t="shared" si="0"/>
        <v>&gt;</v>
      </c>
      <c r="D16" s="130">
        <f>IFERROR(INDEX(SourceData!$A$2:$FR$281,'Row selector'!$C6,4),"")</f>
        <v>224</v>
      </c>
      <c r="E16" s="131">
        <f>IFERROR(INDEX(SourceData!$A$2:$FR$281,'Row selector'!$C6,7),"")</f>
        <v>114.72765350341797</v>
      </c>
      <c r="F16" s="132">
        <f>IFERROR(INDEX(SourceData!$A$2:$FR$281,'Row selector'!$C6,10),"")</f>
        <v>3.7426900863647461</v>
      </c>
      <c r="G16" s="130">
        <f>IFERROR(INDEX(SourceData!$A$2:$FR$281,'Row selector'!$C6,5),"")</f>
        <v>222</v>
      </c>
      <c r="H16" s="131">
        <f>IFERROR(INDEX(SourceData!$A$2:$FR$281,'Row selector'!$C6,8),"")</f>
        <v>116.32903289794922</v>
      </c>
      <c r="I16" s="132">
        <f>IFERROR(INDEX(SourceData!$A$2:$FR$281,'Row selector'!$C6,11),"")</f>
        <v>4.830286979675293</v>
      </c>
      <c r="J16" s="133">
        <f>IFERROR(INDEX(SourceData!$A$2:$FR$281,'Row selector'!$C6,6),"")</f>
        <v>446</v>
      </c>
      <c r="K16" s="134">
        <f>IFERROR(INDEX(SourceData!$A$2:$FR$281,'Row selector'!$C6,9),"")</f>
        <v>115.51920318603516</v>
      </c>
      <c r="L16" s="134">
        <f>IFERROR(INDEX(SourceData!$A$2:$FR$281,'Row selector'!$C6,12),"")</f>
        <v>4.2151026725769043</v>
      </c>
      <c r="M16" s="82"/>
    </row>
    <row r="17" spans="1:13" ht="15.75" customHeight="1">
      <c r="A17" s="171" t="str">
        <f>IFERROR(INDEX(SourceData!$A$2:$FR$281,'Row selector'!$C7,1),"")</f>
        <v>CCG</v>
      </c>
      <c r="B17" s="155" t="str">
        <f>IFERROR(INDEX(SourceData!$A$2:$FR$281,'Row selector'!$C7,2),"")</f>
        <v>NHS Barnsley CCG</v>
      </c>
      <c r="C17" s="218" t="str">
        <f t="shared" si="0"/>
        <v>&gt;</v>
      </c>
      <c r="D17" s="130">
        <f>IFERROR(INDEX(SourceData!$A$2:$FR$281,'Row selector'!$C7,4),"")</f>
        <v>201</v>
      </c>
      <c r="E17" s="131">
        <f>IFERROR(INDEX(SourceData!$A$2:$FR$281,'Row selector'!$C7,7),"")</f>
        <v>164.5814208984375</v>
      </c>
      <c r="F17" s="132">
        <f>IFERROR(INDEX(SourceData!$A$2:$FR$281,'Row selector'!$C7,10),"")</f>
        <v>4.3838605880737305</v>
      </c>
      <c r="G17" s="130">
        <f>IFERROR(INDEX(SourceData!$A$2:$FR$281,'Row selector'!$C7,5),"")</f>
        <v>183</v>
      </c>
      <c r="H17" s="131">
        <f>IFERROR(INDEX(SourceData!$A$2:$FR$281,'Row selector'!$C7,8),"")</f>
        <v>153.66529846191406</v>
      </c>
      <c r="I17" s="132">
        <f>IFERROR(INDEX(SourceData!$A$2:$FR$281,'Row selector'!$C7,11),"")</f>
        <v>5.4286561012268066</v>
      </c>
      <c r="J17" s="133">
        <f>IFERROR(INDEX(SourceData!$A$2:$FR$281,'Row selector'!$C7,6),"")</f>
        <v>384</v>
      </c>
      <c r="K17" s="134">
        <f>IFERROR(INDEX(SourceData!$A$2:$FR$281,'Row selector'!$C7,9),"")</f>
        <v>159.19209289550781</v>
      </c>
      <c r="L17" s="134">
        <f>IFERROR(INDEX(SourceData!$A$2:$FR$281,'Row selector'!$C7,12),"")</f>
        <v>4.8265461921691895</v>
      </c>
      <c r="M17" s="82"/>
    </row>
    <row r="18" spans="1:13" ht="15.75" customHeight="1">
      <c r="A18" s="171" t="str">
        <f>IFERROR(INDEX(SourceData!$A$2:$FR$281,'Row selector'!$C8,1),"")</f>
        <v>CCG</v>
      </c>
      <c r="B18" s="155" t="str">
        <f>IFERROR(INDEX(SourceData!$A$2:$FR$281,'Row selector'!$C8,2),"")</f>
        <v>NHS Basildon and Brentwood CCG</v>
      </c>
      <c r="C18" s="218" t="str">
        <f t="shared" si="0"/>
        <v>&gt;</v>
      </c>
      <c r="D18" s="130">
        <f>IFERROR(INDEX(SourceData!$A$2:$FR$281,'Row selector'!$C8,4),"")</f>
        <v>206</v>
      </c>
      <c r="E18" s="131">
        <f>IFERROR(INDEX(SourceData!$A$2:$FR$281,'Row selector'!$C8,7),"")</f>
        <v>154.16853332519531</v>
      </c>
      <c r="F18" s="132">
        <f>IFERROR(INDEX(SourceData!$A$2:$FR$281,'Row selector'!$C8,10),"")</f>
        <v>4.2952461242675781</v>
      </c>
      <c r="G18" s="130">
        <f>IFERROR(INDEX(SourceData!$A$2:$FR$281,'Row selector'!$C8,5),"")</f>
        <v>195</v>
      </c>
      <c r="H18" s="131">
        <f>IFERROR(INDEX(SourceData!$A$2:$FR$281,'Row selector'!$C8,8),"")</f>
        <v>154.58523559570312</v>
      </c>
      <c r="I18" s="132">
        <f>IFERROR(INDEX(SourceData!$A$2:$FR$281,'Row selector'!$C8,11),"")</f>
        <v>5.1999998092651367</v>
      </c>
      <c r="J18" s="133">
        <f>IFERROR(INDEX(SourceData!$A$2:$FR$281,'Row selector'!$C8,6),"")</f>
        <v>401</v>
      </c>
      <c r="K18" s="134">
        <f>IFERROR(INDEX(SourceData!$A$2:$FR$281,'Row selector'!$C8,9),"")</f>
        <v>154.37089538574219</v>
      </c>
      <c r="L18" s="134">
        <f>IFERROR(INDEX(SourceData!$A$2:$FR$281,'Row selector'!$C8,12),"")</f>
        <v>4.692253589630127</v>
      </c>
      <c r="M18" s="82"/>
    </row>
    <row r="19" spans="1:13" ht="15.75" customHeight="1">
      <c r="A19" s="171" t="str">
        <f>IFERROR(INDEX(SourceData!$A$2:$FR$281,'Row selector'!$C9,1),"")</f>
        <v>CCG</v>
      </c>
      <c r="B19" s="155" t="str">
        <f>IFERROR(INDEX(SourceData!$A$2:$FR$281,'Row selector'!$C9,2),"")</f>
        <v>NHS Bassetlaw CCG</v>
      </c>
      <c r="C19" s="218" t="str">
        <f t="shared" si="0"/>
        <v>&gt;</v>
      </c>
      <c r="D19" s="130">
        <f>IFERROR(INDEX(SourceData!$A$2:$FR$281,'Row selector'!$C9,4),"")</f>
        <v>88</v>
      </c>
      <c r="E19" s="131">
        <f>IFERROR(INDEX(SourceData!$A$2:$FR$281,'Row selector'!$C9,7),"")</f>
        <v>152.12542724609375</v>
      </c>
      <c r="F19" s="132">
        <f>IFERROR(INDEX(SourceData!$A$2:$FR$281,'Row selector'!$C9,10),"")</f>
        <v>3.8095238208770752</v>
      </c>
      <c r="G19" s="130">
        <f>IFERROR(INDEX(SourceData!$A$2:$FR$281,'Row selector'!$C9,5),"")</f>
        <v>110</v>
      </c>
      <c r="H19" s="131">
        <f>IFERROR(INDEX(SourceData!$A$2:$FR$281,'Row selector'!$C9,8),"")</f>
        <v>192.98245239257812</v>
      </c>
      <c r="I19" s="132">
        <f>IFERROR(INDEX(SourceData!$A$2:$FR$281,'Row selector'!$C9,11),"")</f>
        <v>5.8823528289794922</v>
      </c>
      <c r="J19" s="133">
        <f>IFERROR(INDEX(SourceData!$A$2:$FR$281,'Row selector'!$C9,6),"")</f>
        <v>198</v>
      </c>
      <c r="K19" s="134">
        <f>IFERROR(INDEX(SourceData!$A$2:$FR$281,'Row selector'!$C9,9),"")</f>
        <v>172.40328979492187</v>
      </c>
      <c r="L19" s="134">
        <f>IFERROR(INDEX(SourceData!$A$2:$FR$281,'Row selector'!$C9,12),"")</f>
        <v>4.736842155456543</v>
      </c>
      <c r="M19" s="82"/>
    </row>
    <row r="20" spans="1:13" ht="15.75" customHeight="1">
      <c r="A20" s="171" t="str">
        <f>IFERROR(INDEX(SourceData!$A$2:$FR$281,'Row selector'!$C10,1),"")</f>
        <v>CCG</v>
      </c>
      <c r="B20" s="155" t="str">
        <f>IFERROR(INDEX(SourceData!$A$2:$FR$281,'Row selector'!$C10,2),"")</f>
        <v>NHS Bath and North East Somerset CCG</v>
      </c>
      <c r="C20" s="218" t="str">
        <f t="shared" si="0"/>
        <v>&gt;</v>
      </c>
      <c r="D20" s="130">
        <f>IFERROR(INDEX(SourceData!$A$2:$FR$281,'Row selector'!$C10,4),"")</f>
        <v>175</v>
      </c>
      <c r="E20" s="131">
        <f>IFERROR(INDEX(SourceData!$A$2:$FR$281,'Row selector'!$C10,7),"")</f>
        <v>183.98007202148437</v>
      </c>
      <c r="F20" s="132">
        <f>IFERROR(INDEX(SourceData!$A$2:$FR$281,'Row selector'!$C10,10),"")</f>
        <v>4.4722719192504883</v>
      </c>
      <c r="G20" s="130">
        <f>IFERROR(INDEX(SourceData!$A$2:$FR$281,'Row selector'!$C10,5),"")</f>
        <v>207</v>
      </c>
      <c r="H20" s="131">
        <f>IFERROR(INDEX(SourceData!$A$2:$FR$281,'Row selector'!$C10,8),"")</f>
        <v>223.46488952636719</v>
      </c>
      <c r="I20" s="132">
        <f>IFERROR(INDEX(SourceData!$A$2:$FR$281,'Row selector'!$C10,11),"")</f>
        <v>6.4992151260375977</v>
      </c>
      <c r="J20" s="133">
        <f>IFERROR(INDEX(SourceData!$A$2:$FR$281,'Row selector'!$C10,6),"")</f>
        <v>382</v>
      </c>
      <c r="K20" s="134">
        <f>IFERROR(INDEX(SourceData!$A$2:$FR$281,'Row selector'!$C10,9),"")</f>
        <v>203.46096801757812</v>
      </c>
      <c r="L20" s="134">
        <f>IFERROR(INDEX(SourceData!$A$2:$FR$281,'Row selector'!$C10,12),"")</f>
        <v>5.3817977905273437</v>
      </c>
      <c r="M20" s="82"/>
    </row>
    <row r="21" spans="1:13" ht="15.75" customHeight="1">
      <c r="A21" s="171" t="str">
        <f>IFERROR(INDEX(SourceData!$A$2:$FR$281,'Row selector'!$C11,1),"")</f>
        <v>CCG</v>
      </c>
      <c r="B21" s="155" t="str">
        <f>IFERROR(INDEX(SourceData!$A$2:$FR$281,'Row selector'!$C11,2),"")</f>
        <v>NHS Bedfordshire CCG</v>
      </c>
      <c r="C21" s="218" t="str">
        <f t="shared" si="0"/>
        <v>&gt;</v>
      </c>
      <c r="D21" s="130">
        <f>IFERROR(INDEX(SourceData!$A$2:$FR$281,'Row selector'!$C11,4),"")</f>
        <v>319</v>
      </c>
      <c r="E21" s="131">
        <f>IFERROR(INDEX(SourceData!$A$2:$FR$281,'Row selector'!$C11,7),"")</f>
        <v>141.04747009277344</v>
      </c>
      <c r="F21" s="132">
        <f>IFERROR(INDEX(SourceData!$A$2:$FR$281,'Row selector'!$C11,10),"")</f>
        <v>3.9706249237060547</v>
      </c>
      <c r="G21" s="130">
        <f>IFERROR(INDEX(SourceData!$A$2:$FR$281,'Row selector'!$C11,5),"")</f>
        <v>399</v>
      </c>
      <c r="H21" s="131">
        <f>IFERROR(INDEX(SourceData!$A$2:$FR$281,'Row selector'!$C11,8),"")</f>
        <v>180.11672973632812</v>
      </c>
      <c r="I21" s="132">
        <f>IFERROR(INDEX(SourceData!$A$2:$FR$281,'Row selector'!$C11,11),"")</f>
        <v>5.7024440765380859</v>
      </c>
      <c r="J21" s="133">
        <f>IFERROR(INDEX(SourceData!$A$2:$FR$281,'Row selector'!$C11,6),"")</f>
        <v>718</v>
      </c>
      <c r="K21" s="134">
        <f>IFERROR(INDEX(SourceData!$A$2:$FR$281,'Row selector'!$C11,9),"")</f>
        <v>160.37954711914062</v>
      </c>
      <c r="L21" s="134">
        <f>IFERROR(INDEX(SourceData!$A$2:$FR$281,'Row selector'!$C11,12),"")</f>
        <v>4.77679443359375</v>
      </c>
      <c r="M21" s="82"/>
    </row>
    <row r="22" spans="1:13" ht="15.75" customHeight="1">
      <c r="A22" s="171" t="str">
        <f>IFERROR(INDEX(SourceData!$A$2:$FR$281,'Row selector'!$C12,1),"")</f>
        <v>CCG</v>
      </c>
      <c r="B22" s="155" t="str">
        <f>IFERROR(INDEX(SourceData!$A$2:$FR$281,'Row selector'!$C12,2),"")</f>
        <v>NHS Bexley CCG</v>
      </c>
      <c r="C22" s="218" t="str">
        <f t="shared" si="0"/>
        <v>&gt;</v>
      </c>
      <c r="D22" s="130">
        <f>IFERROR(INDEX(SourceData!$A$2:$FR$281,'Row selector'!$C12,4),"")</f>
        <v>198</v>
      </c>
      <c r="E22" s="131">
        <f>IFERROR(INDEX(SourceData!$A$2:$FR$281,'Row selector'!$C12,7),"")</f>
        <v>156.42158508300781</v>
      </c>
      <c r="F22" s="132">
        <f>IFERROR(INDEX(SourceData!$A$2:$FR$281,'Row selector'!$C12,10),"")</f>
        <v>4.5759186744689941</v>
      </c>
      <c r="G22" s="130">
        <f>IFERROR(INDEX(SourceData!$A$2:$FR$281,'Row selector'!$C12,5),"")</f>
        <v>196</v>
      </c>
      <c r="H22" s="131">
        <f>IFERROR(INDEX(SourceData!$A$2:$FR$281,'Row selector'!$C12,8),"")</f>
        <v>165.85011291503906</v>
      </c>
      <c r="I22" s="132">
        <f>IFERROR(INDEX(SourceData!$A$2:$FR$281,'Row selector'!$C12,11),"")</f>
        <v>5.3860950469970703</v>
      </c>
      <c r="J22" s="133">
        <f>IFERROR(INDEX(SourceData!$A$2:$FR$281,'Row selector'!$C12,6),"")</f>
        <v>394</v>
      </c>
      <c r="K22" s="134">
        <f>IFERROR(INDEX(SourceData!$A$2:$FR$281,'Row selector'!$C12,9),"")</f>
        <v>160.97401428222656</v>
      </c>
      <c r="L22" s="134">
        <f>IFERROR(INDEX(SourceData!$A$2:$FR$281,'Row selector'!$C12,12),"")</f>
        <v>4.9460206031799316</v>
      </c>
      <c r="M22" s="82"/>
    </row>
    <row r="23" spans="1:13" ht="15.75" customHeight="1">
      <c r="A23" s="171" t="str">
        <f>IFERROR(INDEX(SourceData!$A$2:$FR$281,'Row selector'!$C13,1),"")</f>
        <v>CCG</v>
      </c>
      <c r="B23" s="155" t="str">
        <f>IFERROR(INDEX(SourceData!$A$2:$FR$281,'Row selector'!$C13,2),"")</f>
        <v>NHS Birmingham CrossCity CCG</v>
      </c>
      <c r="C23" s="218" t="str">
        <f t="shared" si="0"/>
        <v>&gt;</v>
      </c>
      <c r="D23" s="130">
        <f>IFERROR(INDEX(SourceData!$A$2:$FR$281,'Row selector'!$C13,4),"")</f>
        <v>516</v>
      </c>
      <c r="E23" s="131">
        <f>IFERROR(INDEX(SourceData!$A$2:$FR$281,'Row selector'!$C13,7),"")</f>
        <v>135.50312805175781</v>
      </c>
      <c r="F23" s="132">
        <f>IFERROR(INDEX(SourceData!$A$2:$FR$281,'Row selector'!$C13,10),"")</f>
        <v>4.3933587074279785</v>
      </c>
      <c r="G23" s="130">
        <f>IFERROR(INDEX(SourceData!$A$2:$FR$281,'Row selector'!$C13,5),"")</f>
        <v>540</v>
      </c>
      <c r="H23" s="131">
        <f>IFERROR(INDEX(SourceData!$A$2:$FR$281,'Row selector'!$C13,8),"")</f>
        <v>146.95956420898437</v>
      </c>
      <c r="I23" s="132">
        <f>IFERROR(INDEX(SourceData!$A$2:$FR$281,'Row selector'!$C13,11),"")</f>
        <v>5.5147056579589844</v>
      </c>
      <c r="J23" s="133">
        <f>IFERROR(INDEX(SourceData!$A$2:$FR$281,'Row selector'!$C13,6),"")</f>
        <v>1056</v>
      </c>
      <c r="K23" s="134">
        <f>IFERROR(INDEX(SourceData!$A$2:$FR$281,'Row selector'!$C13,9),"")</f>
        <v>141.12911987304687</v>
      </c>
      <c r="L23" s="134">
        <f>IFERROR(INDEX(SourceData!$A$2:$FR$281,'Row selector'!$C13,12),"")</f>
        <v>4.9031896591186523</v>
      </c>
      <c r="M23" s="82"/>
    </row>
    <row r="24" spans="1:13" ht="15.75" customHeight="1">
      <c r="A24" s="171" t="str">
        <f>IFERROR(INDEX(SourceData!$A$2:$FR$281,'Row selector'!$C14,1),"")</f>
        <v>CCG</v>
      </c>
      <c r="B24" s="155" t="str">
        <f>IFERROR(INDEX(SourceData!$A$2:$FR$281,'Row selector'!$C14,2),"")</f>
        <v>NHS Birmingham South and Central CCG</v>
      </c>
      <c r="C24" s="218" t="str">
        <f t="shared" si="0"/>
        <v>&gt;</v>
      </c>
      <c r="D24" s="130">
        <f>IFERROR(INDEX(SourceData!$A$2:$FR$281,'Row selector'!$C14,4),"")</f>
        <v>106</v>
      </c>
      <c r="E24" s="131">
        <f>IFERROR(INDEX(SourceData!$A$2:$FR$281,'Row selector'!$C14,7),"")</f>
        <v>102.74205017089844</v>
      </c>
      <c r="F24" s="132">
        <f>IFERROR(INDEX(SourceData!$A$2:$FR$281,'Row selector'!$C14,10),"")</f>
        <v>3.4415583610534668</v>
      </c>
      <c r="G24" s="130">
        <f>IFERROR(INDEX(SourceData!$A$2:$FR$281,'Row selector'!$C14,5),"")</f>
        <v>138</v>
      </c>
      <c r="H24" s="131">
        <f>IFERROR(INDEX(SourceData!$A$2:$FR$281,'Row selector'!$C14,8),"")</f>
        <v>136.8966064453125</v>
      </c>
      <c r="I24" s="132">
        <f>IFERROR(INDEX(SourceData!$A$2:$FR$281,'Row selector'!$C14,11),"")</f>
        <v>5.6627001762390137</v>
      </c>
      <c r="J24" s="133">
        <f>IFERROR(INDEX(SourceData!$A$2:$FR$281,'Row selector'!$C14,6),"")</f>
        <v>244</v>
      </c>
      <c r="K24" s="134">
        <f>IFERROR(INDEX(SourceData!$A$2:$FR$281,'Row selector'!$C14,9),"")</f>
        <v>119.62133026123047</v>
      </c>
      <c r="L24" s="134">
        <f>IFERROR(INDEX(SourceData!$A$2:$FR$281,'Row selector'!$C14,12),"")</f>
        <v>4.4226937294006348</v>
      </c>
      <c r="M24" s="82"/>
    </row>
    <row r="25" spans="1:13" ht="15.75" customHeight="1">
      <c r="A25" s="171" t="str">
        <f>IFERROR(INDEX(SourceData!$A$2:$FR$281,'Row selector'!$C15,1),"")</f>
        <v>CCG</v>
      </c>
      <c r="B25" s="155" t="str">
        <f>IFERROR(INDEX(SourceData!$A$2:$FR$281,'Row selector'!$C15,2),"")</f>
        <v>NHS Blackburn with Darwen CCG</v>
      </c>
      <c r="C25" s="218" t="str">
        <f t="shared" si="0"/>
        <v>&gt;</v>
      </c>
      <c r="D25" s="130">
        <f>IFERROR(INDEX(SourceData!$A$2:$FR$281,'Row selector'!$C15,4),"")</f>
        <v>90</v>
      </c>
      <c r="E25" s="131">
        <f>IFERROR(INDEX(SourceData!$A$2:$FR$281,'Row selector'!$C15,7),"")</f>
        <v>122.25603485107422</v>
      </c>
      <c r="F25" s="132">
        <f>IFERROR(INDEX(SourceData!$A$2:$FR$281,'Row selector'!$C15,10),"")</f>
        <v>3.7297968864440918</v>
      </c>
      <c r="G25" s="130">
        <f>IFERROR(INDEX(SourceData!$A$2:$FR$281,'Row selector'!$C15,5),"")</f>
        <v>88</v>
      </c>
      <c r="H25" s="131">
        <f>IFERROR(INDEX(SourceData!$A$2:$FR$281,'Row selector'!$C15,8),"")</f>
        <v>119.83712768554687</v>
      </c>
      <c r="I25" s="132">
        <f>IFERROR(INDEX(SourceData!$A$2:$FR$281,'Row selector'!$C15,11),"")</f>
        <v>4.9801921844482422</v>
      </c>
      <c r="J25" s="133">
        <f>IFERROR(INDEX(SourceData!$A$2:$FR$281,'Row selector'!$C15,6),"")</f>
        <v>178</v>
      </c>
      <c r="K25" s="134">
        <f>IFERROR(INDEX(SourceData!$A$2:$FR$281,'Row selector'!$C15,9),"")</f>
        <v>121.04808807373047</v>
      </c>
      <c r="L25" s="134">
        <f>IFERROR(INDEX(SourceData!$A$2:$FR$281,'Row selector'!$C15,12),"")</f>
        <v>4.2583732604980469</v>
      </c>
      <c r="M25" s="82"/>
    </row>
    <row r="26" spans="1:13" ht="15.75" customHeight="1">
      <c r="A26" s="171" t="str">
        <f>IFERROR(INDEX(SourceData!$A$2:$FR$281,'Row selector'!$C16,1),"")</f>
        <v>CCG</v>
      </c>
      <c r="B26" s="155" t="str">
        <f>IFERROR(INDEX(SourceData!$A$2:$FR$281,'Row selector'!$C16,2),"")</f>
        <v>NHS Blackpool CCG</v>
      </c>
      <c r="C26" s="218" t="str">
        <f t="shared" si="0"/>
        <v>&gt;</v>
      </c>
      <c r="D26" s="130">
        <f>IFERROR(INDEX(SourceData!$A$2:$FR$281,'Row selector'!$C16,4),"")</f>
        <v>144</v>
      </c>
      <c r="E26" s="131">
        <f>IFERROR(INDEX(SourceData!$A$2:$FR$281,'Row selector'!$C16,7),"")</f>
        <v>204.42930603027344</v>
      </c>
      <c r="F26" s="132">
        <f>IFERROR(INDEX(SourceData!$A$2:$FR$281,'Row selector'!$C16,10),"")</f>
        <v>4.7012734413146973</v>
      </c>
      <c r="G26" s="130">
        <f>IFERROR(INDEX(SourceData!$A$2:$FR$281,'Row selector'!$C16,5),"")</f>
        <v>141</v>
      </c>
      <c r="H26" s="131">
        <f>IFERROR(INDEX(SourceData!$A$2:$FR$281,'Row selector'!$C16,8),"")</f>
        <v>205.07598876953125</v>
      </c>
      <c r="I26" s="132">
        <f>IFERROR(INDEX(SourceData!$A$2:$FR$281,'Row selector'!$C16,11),"")</f>
        <v>5.9069962501525879</v>
      </c>
      <c r="J26" s="133">
        <f>IFERROR(INDEX(SourceData!$A$2:$FR$281,'Row selector'!$C16,6),"")</f>
        <v>285</v>
      </c>
      <c r="K26" s="134">
        <f>IFERROR(INDEX(SourceData!$A$2:$FR$281,'Row selector'!$C16,9),"")</f>
        <v>204.74873352050781</v>
      </c>
      <c r="L26" s="134">
        <f>IFERROR(INDEX(SourceData!$A$2:$FR$281,'Row selector'!$C16,12),"")</f>
        <v>5.2293577194213867</v>
      </c>
      <c r="M26" s="82"/>
    </row>
    <row r="27" spans="1:13" ht="15.75" customHeight="1">
      <c r="A27" s="171" t="str">
        <f>IFERROR(INDEX(SourceData!$A$2:$FR$281,'Row selector'!$C17,1),"")</f>
        <v>CCG</v>
      </c>
      <c r="B27" s="155" t="str">
        <f>IFERROR(INDEX(SourceData!$A$2:$FR$281,'Row selector'!$C17,2),"")</f>
        <v>NHS Bolton CCG</v>
      </c>
      <c r="C27" s="218" t="str">
        <f t="shared" si="0"/>
        <v>&gt;</v>
      </c>
      <c r="D27" s="130">
        <f>IFERROR(INDEX(SourceData!$A$2:$FR$281,'Row selector'!$C17,4),"")</f>
        <v>222</v>
      </c>
      <c r="E27" s="131">
        <f>IFERROR(INDEX(SourceData!$A$2:$FR$281,'Row selector'!$C17,7),"")</f>
        <v>155.66056823730469</v>
      </c>
      <c r="F27" s="132">
        <f>IFERROR(INDEX(SourceData!$A$2:$FR$281,'Row selector'!$C17,10),"")</f>
        <v>4.3359375</v>
      </c>
      <c r="G27" s="130">
        <f>IFERROR(INDEX(SourceData!$A$2:$FR$281,'Row selector'!$C17,5),"")</f>
        <v>196</v>
      </c>
      <c r="H27" s="131">
        <f>IFERROR(INDEX(SourceData!$A$2:$FR$281,'Row selector'!$C17,8),"")</f>
        <v>139.5047607421875</v>
      </c>
      <c r="I27" s="132">
        <f>IFERROR(INDEX(SourceData!$A$2:$FR$281,'Row selector'!$C17,11),"")</f>
        <v>5.124183177947998</v>
      </c>
      <c r="J27" s="133">
        <f>IFERROR(INDEX(SourceData!$A$2:$FR$281,'Row selector'!$C17,6),"")</f>
        <v>418</v>
      </c>
      <c r="K27" s="134">
        <f>IFERROR(INDEX(SourceData!$A$2:$FR$281,'Row selector'!$C17,9),"")</f>
        <v>147.6431884765625</v>
      </c>
      <c r="L27" s="134">
        <f>IFERROR(INDEX(SourceData!$A$2:$FR$281,'Row selector'!$C17,12),"")</f>
        <v>4.673001766204834</v>
      </c>
      <c r="M27" s="82"/>
    </row>
    <row r="28" spans="1:13" ht="15.75" customHeight="1">
      <c r="A28" s="171" t="str">
        <f>IFERROR(INDEX(SourceData!$A$2:$FR$281,'Row selector'!$C18,1),"")</f>
        <v>CCG</v>
      </c>
      <c r="B28" s="155" t="str">
        <f>IFERROR(INDEX(SourceData!$A$2:$FR$281,'Row selector'!$C18,2),"")</f>
        <v>NHS Bracknell and Ascot CCG</v>
      </c>
      <c r="C28" s="218" t="str">
        <f t="shared" si="0"/>
        <v>&gt;</v>
      </c>
      <c r="D28" s="130">
        <f>IFERROR(INDEX(SourceData!$A$2:$FR$281,'Row selector'!$C18,4),"")</f>
        <v>92</v>
      </c>
      <c r="E28" s="131">
        <f>IFERROR(INDEX(SourceData!$A$2:$FR$281,'Row selector'!$C18,7),"")</f>
        <v>132.13264465332031</v>
      </c>
      <c r="F28" s="132">
        <f>IFERROR(INDEX(SourceData!$A$2:$FR$281,'Row selector'!$C18,10),"")</f>
        <v>3.6947791576385498</v>
      </c>
      <c r="G28" s="130">
        <f>IFERROR(INDEX(SourceData!$A$2:$FR$281,'Row selector'!$C18,5),"")</f>
        <v>120</v>
      </c>
      <c r="H28" s="131">
        <f>IFERROR(INDEX(SourceData!$A$2:$FR$281,'Row selector'!$C18,8),"")</f>
        <v>176.38758850097656</v>
      </c>
      <c r="I28" s="132">
        <f>IFERROR(INDEX(SourceData!$A$2:$FR$281,'Row selector'!$C18,11),"")</f>
        <v>6.0240964889526367</v>
      </c>
      <c r="J28" s="133">
        <f>IFERROR(INDEX(SourceData!$A$2:$FR$281,'Row selector'!$C18,6),"")</f>
        <v>212</v>
      </c>
      <c r="K28" s="134">
        <f>IFERROR(INDEX(SourceData!$A$2:$FR$281,'Row selector'!$C18,9),"")</f>
        <v>154.00373840332031</v>
      </c>
      <c r="L28" s="134">
        <f>IFERROR(INDEX(SourceData!$A$2:$FR$281,'Row selector'!$C18,12),"")</f>
        <v>4.7300310134887695</v>
      </c>
      <c r="M28" s="82"/>
    </row>
    <row r="29" spans="1:13" ht="15.75" customHeight="1">
      <c r="A29" s="171" t="str">
        <f>IFERROR(INDEX(SourceData!$A$2:$FR$281,'Row selector'!$C19,1),"")</f>
        <v>CCG</v>
      </c>
      <c r="B29" s="155" t="str">
        <f>IFERROR(INDEX(SourceData!$A$2:$FR$281,'Row selector'!$C19,2),"")</f>
        <v>NHS Bradford City CCG</v>
      </c>
      <c r="C29" s="218" t="str">
        <f t="shared" si="0"/>
        <v>&gt;</v>
      </c>
      <c r="D29" s="130">
        <f>IFERROR(INDEX(SourceData!$A$2:$FR$281,'Row selector'!$C19,4),"")</f>
        <v>21</v>
      </c>
      <c r="E29" s="131">
        <f>IFERROR(INDEX(SourceData!$A$2:$FR$281,'Row selector'!$C19,7),"")</f>
        <v>51.225757598876953</v>
      </c>
      <c r="F29" s="132">
        <f>IFERROR(INDEX(SourceData!$A$2:$FR$281,'Row selector'!$C19,10),"")</f>
        <v>3.0215828418731689</v>
      </c>
      <c r="G29" s="130">
        <f>IFERROR(INDEX(SourceData!$A$2:$FR$281,'Row selector'!$C19,5),"")</f>
        <v>27</v>
      </c>
      <c r="H29" s="131">
        <f>IFERROR(INDEX(SourceData!$A$2:$FR$281,'Row selector'!$C19,8),"")</f>
        <v>61.490810394287109</v>
      </c>
      <c r="I29" s="132">
        <f>IFERROR(INDEX(SourceData!$A$2:$FR$281,'Row selector'!$C19,11),"")</f>
        <v>4.5</v>
      </c>
      <c r="J29" s="133">
        <f>IFERROR(INDEX(SourceData!$A$2:$FR$281,'Row selector'!$C19,6),"")</f>
        <v>48</v>
      </c>
      <c r="K29" s="134">
        <f>IFERROR(INDEX(SourceData!$A$2:$FR$281,'Row selector'!$C19,9),"")</f>
        <v>56.534439086914063</v>
      </c>
      <c r="L29" s="134">
        <f>IFERROR(INDEX(SourceData!$A$2:$FR$281,'Row selector'!$C19,12),"")</f>
        <v>3.7065637111663818</v>
      </c>
      <c r="M29" s="82"/>
    </row>
    <row r="30" spans="1:13" ht="15.75" customHeight="1">
      <c r="A30" s="171" t="str">
        <f>IFERROR(INDEX(SourceData!$A$2:$FR$281,'Row selector'!$C20,1),"")</f>
        <v>CCG</v>
      </c>
      <c r="B30" s="155" t="str">
        <f>IFERROR(INDEX(SourceData!$A$2:$FR$281,'Row selector'!$C20,2),"")</f>
        <v>NHS Bradford Districts CCG</v>
      </c>
      <c r="C30" s="218" t="str">
        <f t="shared" si="0"/>
        <v>&gt;</v>
      </c>
      <c r="D30" s="130">
        <f>IFERROR(INDEX(SourceData!$A$2:$FR$281,'Row selector'!$C20,4),"")</f>
        <v>223</v>
      </c>
      <c r="E30" s="131">
        <f>IFERROR(INDEX(SourceData!$A$2:$FR$281,'Row selector'!$C20,7),"")</f>
        <v>128.47694396972656</v>
      </c>
      <c r="F30" s="132">
        <f>IFERROR(INDEX(SourceData!$A$2:$FR$281,'Row selector'!$C20,10),"")</f>
        <v>3.9455060958862305</v>
      </c>
      <c r="G30" s="130">
        <f>IFERROR(INDEX(SourceData!$A$2:$FR$281,'Row selector'!$C20,5),"")</f>
        <v>256</v>
      </c>
      <c r="H30" s="131">
        <f>IFERROR(INDEX(SourceData!$A$2:$FR$281,'Row selector'!$C20,8),"")</f>
        <v>154.13700866699219</v>
      </c>
      <c r="I30" s="132">
        <f>IFERROR(INDEX(SourceData!$A$2:$FR$281,'Row selector'!$C20,11),"")</f>
        <v>6.1568059921264648</v>
      </c>
      <c r="J30" s="133">
        <f>IFERROR(INDEX(SourceData!$A$2:$FR$281,'Row selector'!$C20,6),"")</f>
        <v>479</v>
      </c>
      <c r="K30" s="134">
        <f>IFERROR(INDEX(SourceData!$A$2:$FR$281,'Row selector'!$C20,9),"")</f>
        <v>141.02420043945312</v>
      </c>
      <c r="L30" s="134">
        <f>IFERROR(INDEX(SourceData!$A$2:$FR$281,'Row selector'!$C20,12),"")</f>
        <v>4.8827724456787109</v>
      </c>
      <c r="M30" s="82"/>
    </row>
    <row r="31" spans="1:13" ht="15.75" customHeight="1">
      <c r="A31" s="171" t="str">
        <f>IFERROR(INDEX(SourceData!$A$2:$FR$281,'Row selector'!$C21,1),"")</f>
        <v>CCG</v>
      </c>
      <c r="B31" s="155" t="str">
        <f>IFERROR(INDEX(SourceData!$A$2:$FR$281,'Row selector'!$C21,2),"")</f>
        <v>NHS Brent CCG</v>
      </c>
      <c r="C31" s="218" t="str">
        <f t="shared" si="0"/>
        <v>&gt;</v>
      </c>
      <c r="D31" s="130">
        <f>IFERROR(INDEX(SourceData!$A$2:$FR$281,'Row selector'!$C21,4),"")</f>
        <v>130</v>
      </c>
      <c r="E31" s="131">
        <f>IFERROR(INDEX(SourceData!$A$2:$FR$281,'Row selector'!$C21,7),"")</f>
        <v>80.645164489746094</v>
      </c>
      <c r="F31" s="132">
        <f>IFERROR(INDEX(SourceData!$A$2:$FR$281,'Row selector'!$C21,10),"")</f>
        <v>3.125</v>
      </c>
      <c r="G31" s="130">
        <f>IFERROR(INDEX(SourceData!$A$2:$FR$281,'Row selector'!$C21,5),"")</f>
        <v>154</v>
      </c>
      <c r="H31" s="131">
        <f>IFERROR(INDEX(SourceData!$A$2:$FR$281,'Row selector'!$C21,8),"")</f>
        <v>92.185760498046875</v>
      </c>
      <c r="I31" s="132">
        <f>IFERROR(INDEX(SourceData!$A$2:$FR$281,'Row selector'!$C21,11),"")</f>
        <v>4.3368062973022461</v>
      </c>
      <c r="J31" s="133">
        <f>IFERROR(INDEX(SourceData!$A$2:$FR$281,'Row selector'!$C21,6),"")</f>
        <v>284</v>
      </c>
      <c r="K31" s="134">
        <f>IFERROR(INDEX(SourceData!$A$2:$FR$281,'Row selector'!$C21,9),"")</f>
        <v>86.518363952636719</v>
      </c>
      <c r="L31" s="134">
        <f>IFERROR(INDEX(SourceData!$A$2:$FR$281,'Row selector'!$C21,12),"")</f>
        <v>3.6830501556396484</v>
      </c>
      <c r="M31" s="82"/>
    </row>
    <row r="32" spans="1:13" ht="15.75" customHeight="1">
      <c r="A32" s="171" t="str">
        <f>IFERROR(INDEX(SourceData!$A$2:$FR$281,'Row selector'!$C22,1),"")</f>
        <v>CCG</v>
      </c>
      <c r="B32" s="155" t="str">
        <f>IFERROR(INDEX(SourceData!$A$2:$FR$281,'Row selector'!$C22,2),"")</f>
        <v>NHS Brighton and Hove CCG</v>
      </c>
      <c r="C32" s="218" t="str">
        <f t="shared" si="0"/>
        <v>&gt;</v>
      </c>
      <c r="D32" s="130">
        <f>IFERROR(INDEX(SourceData!$A$2:$FR$281,'Row selector'!$C22,4),"")</f>
        <v>184</v>
      </c>
      <c r="E32" s="131">
        <f>IFERROR(INDEX(SourceData!$A$2:$FR$281,'Row selector'!$C22,7),"")</f>
        <v>127.97507476806641</v>
      </c>
      <c r="F32" s="132">
        <f>IFERROR(INDEX(SourceData!$A$2:$FR$281,'Row selector'!$C22,10),"")</f>
        <v>4.0870723724365234</v>
      </c>
      <c r="G32" s="130">
        <f>IFERROR(INDEX(SourceData!$A$2:$FR$281,'Row selector'!$C22,5),"")</f>
        <v>197</v>
      </c>
      <c r="H32" s="131">
        <f>IFERROR(INDEX(SourceData!$A$2:$FR$281,'Row selector'!$C22,8),"")</f>
        <v>135.4407958984375</v>
      </c>
      <c r="I32" s="132">
        <f>IFERROR(INDEX(SourceData!$A$2:$FR$281,'Row selector'!$C22,11),"")</f>
        <v>5.3795738220214844</v>
      </c>
      <c r="J32" s="133">
        <f>IFERROR(INDEX(SourceData!$A$2:$FR$281,'Row selector'!$C22,6),"")</f>
        <v>381</v>
      </c>
      <c r="K32" s="134">
        <f>IFERROR(INDEX(SourceData!$A$2:$FR$281,'Row selector'!$C22,9),"")</f>
        <v>131.72952270507812</v>
      </c>
      <c r="L32" s="134">
        <f>IFERROR(INDEX(SourceData!$A$2:$FR$281,'Row selector'!$C22,12),"")</f>
        <v>4.6668300628662109</v>
      </c>
      <c r="M32" s="82"/>
    </row>
    <row r="33" spans="1:13" ht="15.75" customHeight="1">
      <c r="A33" s="171" t="str">
        <f>IFERROR(INDEX(SourceData!$A$2:$FR$281,'Row selector'!$C23,1),"")</f>
        <v>CCG</v>
      </c>
      <c r="B33" s="155" t="str">
        <f>IFERROR(INDEX(SourceData!$A$2:$FR$281,'Row selector'!$C23,2),"")</f>
        <v>NHS Bristol CCG</v>
      </c>
      <c r="C33" s="218" t="str">
        <f t="shared" si="0"/>
        <v>&gt;</v>
      </c>
      <c r="D33" s="130">
        <f>IFERROR(INDEX(SourceData!$A$2:$FR$281,'Row selector'!$C23,4),"")</f>
        <v>349</v>
      </c>
      <c r="E33" s="131">
        <f>IFERROR(INDEX(SourceData!$A$2:$FR$281,'Row selector'!$C23,7),"")</f>
        <v>153.90313720703125</v>
      </c>
      <c r="F33" s="132">
        <f>IFERROR(INDEX(SourceData!$A$2:$FR$281,'Row selector'!$C23,10),"")</f>
        <v>4.5806536674499512</v>
      </c>
      <c r="G33" s="130">
        <f>IFERROR(INDEX(SourceData!$A$2:$FR$281,'Row selector'!$C23,5),"")</f>
        <v>376</v>
      </c>
      <c r="H33" s="131">
        <f>IFERROR(INDEX(SourceData!$A$2:$FR$281,'Row selector'!$C23,8),"")</f>
        <v>165.313232421875</v>
      </c>
      <c r="I33" s="132">
        <f>IFERROR(INDEX(SourceData!$A$2:$FR$281,'Row selector'!$C23,11),"")</f>
        <v>6.2231049537658691</v>
      </c>
      <c r="J33" s="133">
        <f>IFERROR(INDEX(SourceData!$A$2:$FR$281,'Row selector'!$C23,6),"")</f>
        <v>725</v>
      </c>
      <c r="K33" s="134">
        <f>IFERROR(INDEX(SourceData!$A$2:$FR$281,'Row selector'!$C23,9),"")</f>
        <v>159.61674499511719</v>
      </c>
      <c r="L33" s="134">
        <f>IFERROR(INDEX(SourceData!$A$2:$FR$281,'Row selector'!$C23,12),"")</f>
        <v>5.3070783615112305</v>
      </c>
      <c r="M33" s="82"/>
    </row>
    <row r="34" spans="1:13" ht="15.75" customHeight="1">
      <c r="A34" s="171" t="str">
        <f>IFERROR(INDEX(SourceData!$A$2:$FR$281,'Row selector'!$C24,1),"")</f>
        <v>CCG</v>
      </c>
      <c r="B34" s="155" t="str">
        <f>IFERROR(INDEX(SourceData!$A$2:$FR$281,'Row selector'!$C24,2),"")</f>
        <v>NHS Bromley CCG</v>
      </c>
      <c r="C34" s="218" t="str">
        <f t="shared" si="0"/>
        <v>&gt;</v>
      </c>
      <c r="D34" s="130">
        <f>IFERROR(INDEX(SourceData!$A$2:$FR$281,'Row selector'!$C24,4),"")</f>
        <v>241</v>
      </c>
      <c r="E34" s="131">
        <f>IFERROR(INDEX(SourceData!$A$2:$FR$281,'Row selector'!$C24,7),"")</f>
        <v>141.89741516113281</v>
      </c>
      <c r="F34" s="132">
        <f>IFERROR(INDEX(SourceData!$A$2:$FR$281,'Row selector'!$C24,10),"")</f>
        <v>3.8187291622161865</v>
      </c>
      <c r="G34" s="130">
        <f>IFERROR(INDEX(SourceData!$A$2:$FR$281,'Row selector'!$C24,5),"")</f>
        <v>240</v>
      </c>
      <c r="H34" s="131">
        <f>IFERROR(INDEX(SourceData!$A$2:$FR$281,'Row selector'!$C24,8),"")</f>
        <v>152.81951904296875</v>
      </c>
      <c r="I34" s="132">
        <f>IFERROR(INDEX(SourceData!$A$2:$FR$281,'Row selector'!$C24,11),"")</f>
        <v>4.9240870475769043</v>
      </c>
      <c r="J34" s="133">
        <f>IFERROR(INDEX(SourceData!$A$2:$FR$281,'Row selector'!$C24,6),"")</f>
        <v>481</v>
      </c>
      <c r="K34" s="134">
        <f>IFERROR(INDEX(SourceData!$A$2:$FR$281,'Row selector'!$C24,9),"")</f>
        <v>147.14474487304688</v>
      </c>
      <c r="L34" s="134">
        <f>IFERROR(INDEX(SourceData!$A$2:$FR$281,'Row selector'!$C24,12),"")</f>
        <v>4.3004021644592285</v>
      </c>
      <c r="M34" s="82"/>
    </row>
    <row r="35" spans="1:13" ht="15.75" customHeight="1">
      <c r="A35" s="171" t="str">
        <f>IFERROR(INDEX(SourceData!$A$2:$FR$281,'Row selector'!$C25,1),"")</f>
        <v>CCG</v>
      </c>
      <c r="B35" s="155" t="str">
        <f>IFERROR(INDEX(SourceData!$A$2:$FR$281,'Row selector'!$C25,2),"")</f>
        <v>NHS Bury CCG</v>
      </c>
      <c r="C35" s="218" t="str">
        <f t="shared" si="0"/>
        <v>&gt;</v>
      </c>
      <c r="D35" s="130">
        <f>IFERROR(INDEX(SourceData!$A$2:$FR$281,'Row selector'!$C25,4),"")</f>
        <v>170</v>
      </c>
      <c r="E35" s="131">
        <f>IFERROR(INDEX(SourceData!$A$2:$FR$281,'Row selector'!$C25,7),"")</f>
        <v>176.78132629394531</v>
      </c>
      <c r="F35" s="132">
        <f>IFERROR(INDEX(SourceData!$A$2:$FR$281,'Row selector'!$C25,10),"")</f>
        <v>4.567436695098877</v>
      </c>
      <c r="G35" s="130">
        <f>IFERROR(INDEX(SourceData!$A$2:$FR$281,'Row selector'!$C25,5),"")</f>
        <v>180</v>
      </c>
      <c r="H35" s="131">
        <f>IFERROR(INDEX(SourceData!$A$2:$FR$281,'Row selector'!$C25,8),"")</f>
        <v>194.58407592773437</v>
      </c>
      <c r="I35" s="132">
        <f>IFERROR(INDEX(SourceData!$A$2:$FR$281,'Row selector'!$C25,11),"")</f>
        <v>5.9602646827697754</v>
      </c>
      <c r="J35" s="133">
        <f>IFERROR(INDEX(SourceData!$A$2:$FR$281,'Row selector'!$C25,6),"")</f>
        <v>350</v>
      </c>
      <c r="K35" s="134">
        <f>IFERROR(INDEX(SourceData!$A$2:$FR$281,'Row selector'!$C25,9),"")</f>
        <v>185.51007080078125</v>
      </c>
      <c r="L35" s="134">
        <f>IFERROR(INDEX(SourceData!$A$2:$FR$281,'Row selector'!$C25,12),"")</f>
        <v>5.191338062286377</v>
      </c>
      <c r="M35" s="82"/>
    </row>
    <row r="36" spans="1:13" ht="15.75" customHeight="1">
      <c r="A36" s="171" t="str">
        <f>IFERROR(INDEX(SourceData!$A$2:$FR$281,'Row selector'!$C26,1),"")</f>
        <v>CCG</v>
      </c>
      <c r="B36" s="155" t="str">
        <f>IFERROR(INDEX(SourceData!$A$2:$FR$281,'Row selector'!$C26,2),"")</f>
        <v>NHS Calderdale CCG</v>
      </c>
      <c r="C36" s="218" t="str">
        <f t="shared" si="0"/>
        <v>&gt;</v>
      </c>
      <c r="D36" s="130">
        <f>IFERROR(INDEX(SourceData!$A$2:$FR$281,'Row selector'!$C26,4),"")</f>
        <v>149</v>
      </c>
      <c r="E36" s="131">
        <f>IFERROR(INDEX(SourceData!$A$2:$FR$281,'Row selector'!$C26,7),"")</f>
        <v>139.65171813964844</v>
      </c>
      <c r="F36" s="132">
        <f>IFERROR(INDEX(SourceData!$A$2:$FR$281,'Row selector'!$C26,10),"")</f>
        <v>3.9376320838928223</v>
      </c>
      <c r="G36" s="130">
        <f>IFERROR(INDEX(SourceData!$A$2:$FR$281,'Row selector'!$C26,5),"")</f>
        <v>159</v>
      </c>
      <c r="H36" s="131">
        <f>IFERROR(INDEX(SourceData!$A$2:$FR$281,'Row selector'!$C26,8),"")</f>
        <v>154.25511169433594</v>
      </c>
      <c r="I36" s="132">
        <f>IFERROR(INDEX(SourceData!$A$2:$FR$281,'Row selector'!$C26,11),"")</f>
        <v>5.1076130867004395</v>
      </c>
      <c r="J36" s="133">
        <f>IFERROR(INDEX(SourceData!$A$2:$FR$281,'Row selector'!$C26,6),"")</f>
        <v>308</v>
      </c>
      <c r="K36" s="134">
        <f>IFERROR(INDEX(SourceData!$A$2:$FR$281,'Row selector'!$C26,9),"")</f>
        <v>146.82748413085937</v>
      </c>
      <c r="L36" s="134">
        <f>IFERROR(INDEX(SourceData!$A$2:$FR$281,'Row selector'!$C26,12),"")</f>
        <v>4.4657096862792969</v>
      </c>
      <c r="M36" s="82"/>
    </row>
    <row r="37" spans="1:13" ht="15.75" customHeight="1">
      <c r="A37" s="171" t="str">
        <f>IFERROR(INDEX(SourceData!$A$2:$FR$281,'Row selector'!$C27,1),"")</f>
        <v>CCG</v>
      </c>
      <c r="B37" s="155" t="str">
        <f>IFERROR(INDEX(SourceData!$A$2:$FR$281,'Row selector'!$C27,2),"")</f>
        <v>NHS Cambridgeshire and Peterborough CCG</v>
      </c>
      <c r="C37" s="218" t="str">
        <f t="shared" si="0"/>
        <v>&gt;</v>
      </c>
      <c r="D37" s="130">
        <f>IFERROR(INDEX(SourceData!$A$2:$FR$281,'Row selector'!$C27,4),"")</f>
        <v>815</v>
      </c>
      <c r="E37" s="131">
        <f>IFERROR(INDEX(SourceData!$A$2:$FR$281,'Row selector'!$C27,7),"")</f>
        <v>184.48597717285156</v>
      </c>
      <c r="F37" s="132">
        <f>IFERROR(INDEX(SourceData!$A$2:$FR$281,'Row selector'!$C27,10),"")</f>
        <v>4.874110221862793</v>
      </c>
      <c r="G37" s="130">
        <f>IFERROR(INDEX(SourceData!$A$2:$FR$281,'Row selector'!$C27,5),"")</f>
        <v>860</v>
      </c>
      <c r="H37" s="131">
        <f>IFERROR(INDEX(SourceData!$A$2:$FR$281,'Row selector'!$C27,8),"")</f>
        <v>194.2216796875</v>
      </c>
      <c r="I37" s="132">
        <f>IFERROR(INDEX(SourceData!$A$2:$FR$281,'Row selector'!$C27,11),"")</f>
        <v>6.2066974639892578</v>
      </c>
      <c r="J37" s="133">
        <f>IFERROR(INDEX(SourceData!$A$2:$FR$281,'Row selector'!$C27,6),"")</f>
        <v>1675</v>
      </c>
      <c r="K37" s="134">
        <f>IFERROR(INDEX(SourceData!$A$2:$FR$281,'Row selector'!$C27,9),"")</f>
        <v>189.35946655273438</v>
      </c>
      <c r="L37" s="134">
        <f>IFERROR(INDEX(SourceData!$A$2:$FR$281,'Row selector'!$C27,12),"")</f>
        <v>5.477973461151123</v>
      </c>
      <c r="M37" s="82"/>
    </row>
    <row r="38" spans="1:13" ht="15.75" customHeight="1">
      <c r="A38" s="171" t="str">
        <f>IFERROR(INDEX(SourceData!$A$2:$FR$281,'Row selector'!$C28,1),"")</f>
        <v>CCG</v>
      </c>
      <c r="B38" s="155" t="str">
        <f>IFERROR(INDEX(SourceData!$A$2:$FR$281,'Row selector'!$C28,2),"")</f>
        <v>NHS Camden CCG</v>
      </c>
      <c r="C38" s="218" t="str">
        <f t="shared" si="0"/>
        <v>&gt;</v>
      </c>
      <c r="D38" s="130">
        <f>IFERROR(INDEX(SourceData!$A$2:$FR$281,'Row selector'!$C28,4),"")</f>
        <v>133</v>
      </c>
      <c r="E38" s="131">
        <f>IFERROR(INDEX(SourceData!$A$2:$FR$281,'Row selector'!$C28,7),"")</f>
        <v>108.84152984619141</v>
      </c>
      <c r="F38" s="132">
        <f>IFERROR(INDEX(SourceData!$A$2:$FR$281,'Row selector'!$C28,10),"")</f>
        <v>3.9501039981842041</v>
      </c>
      <c r="G38" s="130">
        <f>IFERROR(INDEX(SourceData!$A$2:$FR$281,'Row selector'!$C28,5),"")</f>
        <v>144</v>
      </c>
      <c r="H38" s="131">
        <f>IFERROR(INDEX(SourceData!$A$2:$FR$281,'Row selector'!$C28,8),"")</f>
        <v>116.14308166503906</v>
      </c>
      <c r="I38" s="132">
        <f>IFERROR(INDEX(SourceData!$A$2:$FR$281,'Row selector'!$C28,11),"")</f>
        <v>5.5598454475402832</v>
      </c>
      <c r="J38" s="133">
        <f>IFERROR(INDEX(SourceData!$A$2:$FR$281,'Row selector'!$C28,6),"")</f>
        <v>277</v>
      </c>
      <c r="K38" s="134">
        <f>IFERROR(INDEX(SourceData!$A$2:$FR$281,'Row selector'!$C28,9),"")</f>
        <v>112.51883697509766</v>
      </c>
      <c r="L38" s="134">
        <f>IFERROR(INDEX(SourceData!$A$2:$FR$281,'Row selector'!$C28,12),"")</f>
        <v>4.649991512298584</v>
      </c>
      <c r="M38" s="82"/>
    </row>
    <row r="39" spans="1:13" ht="15.75" customHeight="1">
      <c r="A39" s="171" t="str">
        <f>IFERROR(INDEX(SourceData!$A$2:$FR$281,'Row selector'!$C29,1),"")</f>
        <v>CCG</v>
      </c>
      <c r="B39" s="155" t="str">
        <f>IFERROR(INDEX(SourceData!$A$2:$FR$281,'Row selector'!$C29,2),"")</f>
        <v>NHS Cannock Chase CCG</v>
      </c>
      <c r="C39" s="218" t="str">
        <f t="shared" si="0"/>
        <v>&gt;</v>
      </c>
      <c r="D39" s="130">
        <f>IFERROR(INDEX(SourceData!$A$2:$FR$281,'Row selector'!$C29,4),"")</f>
        <v>134</v>
      </c>
      <c r="E39" s="131">
        <f>IFERROR(INDEX(SourceData!$A$2:$FR$281,'Row selector'!$C29,7),"")</f>
        <v>196.16166687011719</v>
      </c>
      <c r="F39" s="132">
        <f>IFERROR(INDEX(SourceData!$A$2:$FR$281,'Row selector'!$C29,10),"")</f>
        <v>5.1067070960998535</v>
      </c>
      <c r="G39" s="130">
        <f>IFERROR(INDEX(SourceData!$A$2:$FR$281,'Row selector'!$C29,5),"")</f>
        <v>135</v>
      </c>
      <c r="H39" s="131">
        <f>IFERROR(INDEX(SourceData!$A$2:$FR$281,'Row selector'!$C29,8),"")</f>
        <v>202.13212585449219</v>
      </c>
      <c r="I39" s="132">
        <f>IFERROR(INDEX(SourceData!$A$2:$FR$281,'Row selector'!$C29,11),"")</f>
        <v>6.1475410461425781</v>
      </c>
      <c r="J39" s="133">
        <f>IFERROR(INDEX(SourceData!$A$2:$FR$281,'Row selector'!$C29,6),"")</f>
        <v>269</v>
      </c>
      <c r="K39" s="134">
        <f>IFERROR(INDEX(SourceData!$A$2:$FR$281,'Row selector'!$C29,9),"")</f>
        <v>199.11323547363281</v>
      </c>
      <c r="L39" s="134">
        <f>IFERROR(INDEX(SourceData!$A$2:$FR$281,'Row selector'!$C29,12),"")</f>
        <v>5.5809130668640137</v>
      </c>
      <c r="M39" s="82"/>
    </row>
    <row r="40" spans="1:13" ht="15.75" customHeight="1">
      <c r="A40" s="171" t="str">
        <f>IFERROR(INDEX(SourceData!$A$2:$FR$281,'Row selector'!$C30,1),"")</f>
        <v>CCG</v>
      </c>
      <c r="B40" s="155" t="str">
        <f>IFERROR(INDEX(SourceData!$A$2:$FR$281,'Row selector'!$C30,2),"")</f>
        <v>NHS Canterbury and Coastal CCG</v>
      </c>
      <c r="C40" s="218" t="str">
        <f t="shared" si="0"/>
        <v>&gt;</v>
      </c>
      <c r="D40" s="130">
        <f>IFERROR(INDEX(SourceData!$A$2:$FR$281,'Row selector'!$C30,4),"")</f>
        <v>168</v>
      </c>
      <c r="E40" s="131">
        <f>IFERROR(INDEX(SourceData!$A$2:$FR$281,'Row selector'!$C30,7),"")</f>
        <v>156.55577087402344</v>
      </c>
      <c r="F40" s="132">
        <f>IFERROR(INDEX(SourceData!$A$2:$FR$281,'Row selector'!$C30,10),"")</f>
        <v>4.4117646217346191</v>
      </c>
      <c r="G40" s="130">
        <f>IFERROR(INDEX(SourceData!$A$2:$FR$281,'Row selector'!$C30,5),"")</f>
        <v>197</v>
      </c>
      <c r="H40" s="131">
        <f>IFERROR(INDEX(SourceData!$A$2:$FR$281,'Row selector'!$C30,8),"")</f>
        <v>190.90812683105469</v>
      </c>
      <c r="I40" s="132">
        <f>IFERROR(INDEX(SourceData!$A$2:$FR$281,'Row selector'!$C30,11),"")</f>
        <v>5.5665440559387207</v>
      </c>
      <c r="J40" s="133">
        <f>IFERROR(INDEX(SourceData!$A$2:$FR$281,'Row selector'!$C30,6),"")</f>
        <v>365</v>
      </c>
      <c r="K40" s="134">
        <f>IFERROR(INDEX(SourceData!$A$2:$FR$281,'Row selector'!$C30,9),"")</f>
        <v>173.39584350585937</v>
      </c>
      <c r="L40" s="134">
        <f>IFERROR(INDEX(SourceData!$A$2:$FR$281,'Row selector'!$C30,12),"")</f>
        <v>4.9680142402648926</v>
      </c>
      <c r="M40" s="82"/>
    </row>
    <row r="41" spans="1:13" ht="15.75" customHeight="1">
      <c r="A41" s="171" t="str">
        <f>IFERROR(INDEX(SourceData!$A$2:$FR$281,'Row selector'!$C31,1),"")</f>
        <v>CCG</v>
      </c>
      <c r="B41" s="155" t="str">
        <f>IFERROR(INDEX(SourceData!$A$2:$FR$281,'Row selector'!$C31,2),"")</f>
        <v>NHS Castle Point and Rochford CCG</v>
      </c>
      <c r="C41" s="218" t="str">
        <f t="shared" si="0"/>
        <v>&gt;</v>
      </c>
      <c r="D41" s="130">
        <f>IFERROR(INDEX(SourceData!$A$2:$FR$281,'Row selector'!$C31,4),"")</f>
        <v>172</v>
      </c>
      <c r="E41" s="131">
        <f>IFERROR(INDEX(SourceData!$A$2:$FR$281,'Row selector'!$C31,7),"")</f>
        <v>191.590087890625</v>
      </c>
      <c r="F41" s="132">
        <f>IFERROR(INDEX(SourceData!$A$2:$FR$281,'Row selector'!$C31,10),"")</f>
        <v>4.6688380241394043</v>
      </c>
      <c r="G41" s="130">
        <f>IFERROR(INDEX(SourceData!$A$2:$FR$281,'Row selector'!$C31,5),"")</f>
        <v>169</v>
      </c>
      <c r="H41" s="131">
        <f>IFERROR(INDEX(SourceData!$A$2:$FR$281,'Row selector'!$C31,8),"")</f>
        <v>197.36996459960937</v>
      </c>
      <c r="I41" s="132">
        <f>IFERROR(INDEX(SourceData!$A$2:$FR$281,'Row selector'!$C31,11),"")</f>
        <v>5.5102705955505371</v>
      </c>
      <c r="J41" s="133">
        <f>IFERROR(INDEX(SourceData!$A$2:$FR$281,'Row selector'!$C31,6),"")</f>
        <v>341</v>
      </c>
      <c r="K41" s="134">
        <f>IFERROR(INDEX(SourceData!$A$2:$FR$281,'Row selector'!$C31,9),"")</f>
        <v>194.41166687011719</v>
      </c>
      <c r="L41" s="134">
        <f>IFERROR(INDEX(SourceData!$A$2:$FR$281,'Row selector'!$C31,12),"")</f>
        <v>5.0511035919189453</v>
      </c>
      <c r="M41" s="82"/>
    </row>
    <row r="42" spans="1:13" ht="15.75" customHeight="1">
      <c r="A42" s="171" t="str">
        <f>IFERROR(INDEX(SourceData!$A$2:$FR$281,'Row selector'!$C32,1),"")</f>
        <v>CCG</v>
      </c>
      <c r="B42" s="155" t="str">
        <f>IFERROR(INDEX(SourceData!$A$2:$FR$281,'Row selector'!$C32,2),"")</f>
        <v>NHS Central London (Westminster) CCG</v>
      </c>
      <c r="C42" s="218" t="str">
        <f t="shared" si="0"/>
        <v>&gt;</v>
      </c>
      <c r="D42" s="130">
        <f>IFERROR(INDEX(SourceData!$A$2:$FR$281,'Row selector'!$C32,4),"")</f>
        <v>80</v>
      </c>
      <c r="E42" s="131">
        <f>IFERROR(INDEX(SourceData!$A$2:$FR$281,'Row selector'!$C32,7),"")</f>
        <v>94.386367797851563</v>
      </c>
      <c r="F42" s="132">
        <f>IFERROR(INDEX(SourceData!$A$2:$FR$281,'Row selector'!$C32,10),"")</f>
        <v>3.4843206405639648</v>
      </c>
      <c r="G42" s="130">
        <f>IFERROR(INDEX(SourceData!$A$2:$FR$281,'Row selector'!$C32,5),"")</f>
        <v>81</v>
      </c>
      <c r="H42" s="131">
        <f>IFERROR(INDEX(SourceData!$A$2:$FR$281,'Row selector'!$C32,8),"")</f>
        <v>86.538459777832031</v>
      </c>
      <c r="I42" s="132">
        <f>IFERROR(INDEX(SourceData!$A$2:$FR$281,'Row selector'!$C32,11),"")</f>
        <v>4.2077922821044922</v>
      </c>
      <c r="J42" s="133">
        <f>IFERROR(INDEX(SourceData!$A$2:$FR$281,'Row selector'!$C32,6),"")</f>
        <v>161</v>
      </c>
      <c r="K42" s="134">
        <f>IFERROR(INDEX(SourceData!$A$2:$FR$281,'Row selector'!$C32,9),"")</f>
        <v>90.267890930175781</v>
      </c>
      <c r="L42" s="134">
        <f>IFERROR(INDEX(SourceData!$A$2:$FR$281,'Row selector'!$C32,12),"")</f>
        <v>3.8142619132995605</v>
      </c>
      <c r="M42" s="82"/>
    </row>
    <row r="43" spans="1:13" ht="15.75" customHeight="1">
      <c r="A43" s="171" t="str">
        <f>IFERROR(INDEX(SourceData!$A$2:$FR$281,'Row selector'!$C33,1),"")</f>
        <v>CCG</v>
      </c>
      <c r="B43" s="155" t="str">
        <f>IFERROR(INDEX(SourceData!$A$2:$FR$281,'Row selector'!$C33,2),"")</f>
        <v>NHS Chiltern CCG</v>
      </c>
      <c r="C43" s="218" t="str">
        <f t="shared" si="0"/>
        <v>&gt;</v>
      </c>
      <c r="D43" s="130">
        <f>IFERROR(INDEX(SourceData!$A$2:$FR$281,'Row selector'!$C33,4),"")</f>
        <v>276</v>
      </c>
      <c r="E43" s="131">
        <f>IFERROR(INDEX(SourceData!$A$2:$FR$281,'Row selector'!$C33,7),"")</f>
        <v>165.49441528320312</v>
      </c>
      <c r="F43" s="132">
        <f>IFERROR(INDEX(SourceData!$A$2:$FR$281,'Row selector'!$C33,10),"")</f>
        <v>4.0415873527526855</v>
      </c>
      <c r="G43" s="130">
        <f>IFERROR(INDEX(SourceData!$A$2:$FR$281,'Row selector'!$C33,5),"")</f>
        <v>330</v>
      </c>
      <c r="H43" s="131">
        <f>IFERROR(INDEX(SourceData!$A$2:$FR$281,'Row selector'!$C33,8),"")</f>
        <v>207.3515625</v>
      </c>
      <c r="I43" s="132">
        <f>IFERROR(INDEX(SourceData!$A$2:$FR$281,'Row selector'!$C33,11),"")</f>
        <v>5.8293585777282715</v>
      </c>
      <c r="J43" s="133">
        <f>IFERROR(INDEX(SourceData!$A$2:$FR$281,'Row selector'!$C33,6),"")</f>
        <v>606</v>
      </c>
      <c r="K43" s="134">
        <f>IFERROR(INDEX(SourceData!$A$2:$FR$281,'Row selector'!$C33,9),"")</f>
        <v>185.93348693847656</v>
      </c>
      <c r="L43" s="134">
        <f>IFERROR(INDEX(SourceData!$A$2:$FR$281,'Row selector'!$C33,12),"")</f>
        <v>4.8518815040588379</v>
      </c>
      <c r="M43" s="82"/>
    </row>
    <row r="44" spans="1:13" ht="15.75" customHeight="1">
      <c r="A44" s="171" t="str">
        <f>IFERROR(INDEX(SourceData!$A$2:$FR$281,'Row selector'!$C34,1),"")</f>
        <v>CCG</v>
      </c>
      <c r="B44" s="155" t="str">
        <f>IFERROR(INDEX(SourceData!$A$2:$FR$281,'Row selector'!$C34,2),"")</f>
        <v>NHS Chorley and South Ribble CCG</v>
      </c>
      <c r="C44" s="218" t="str">
        <f t="shared" si="0"/>
        <v>&gt;</v>
      </c>
      <c r="D44" s="130">
        <f>IFERROR(INDEX(SourceData!$A$2:$FR$281,'Row selector'!$C34,4),"")</f>
        <v>153</v>
      </c>
      <c r="E44" s="131">
        <f>IFERROR(INDEX(SourceData!$A$2:$FR$281,'Row selector'!$C34,7),"")</f>
        <v>174.64956665039063</v>
      </c>
      <c r="F44" s="132">
        <f>IFERROR(INDEX(SourceData!$A$2:$FR$281,'Row selector'!$C34,10),"")</f>
        <v>4.5346770286560059</v>
      </c>
      <c r="G44" s="130">
        <f>IFERROR(INDEX(SourceData!$A$2:$FR$281,'Row selector'!$C34,5),"")</f>
        <v>191</v>
      </c>
      <c r="H44" s="131">
        <f>IFERROR(INDEX(SourceData!$A$2:$FR$281,'Row selector'!$C34,8),"")</f>
        <v>220.31767272949219</v>
      </c>
      <c r="I44" s="132">
        <f>IFERROR(INDEX(SourceData!$A$2:$FR$281,'Row selector'!$C34,11),"")</f>
        <v>6.5054497718811035</v>
      </c>
      <c r="J44" s="133">
        <f>IFERROR(INDEX(SourceData!$A$2:$FR$281,'Row selector'!$C34,6),"")</f>
        <v>344</v>
      </c>
      <c r="K44" s="134">
        <f>IFERROR(INDEX(SourceData!$A$2:$FR$281,'Row selector'!$C34,9),"")</f>
        <v>197.36427307128906</v>
      </c>
      <c r="L44" s="134">
        <f>IFERROR(INDEX(SourceData!$A$2:$FR$281,'Row selector'!$C34,12),"")</f>
        <v>5.4516639709472656</v>
      </c>
      <c r="M44" s="82"/>
    </row>
    <row r="45" spans="1:13" ht="15.75" customHeight="1">
      <c r="A45" s="171" t="str">
        <f>IFERROR(INDEX(SourceData!$A$2:$FR$281,'Row selector'!$C35,1),"")</f>
        <v>CCG</v>
      </c>
      <c r="B45" s="155" t="str">
        <f>IFERROR(INDEX(SourceData!$A$2:$FR$281,'Row selector'!$C35,2),"")</f>
        <v>NHS City and Hackney CCG</v>
      </c>
      <c r="C45" s="218" t="str">
        <f t="shared" si="0"/>
        <v>&gt;</v>
      </c>
      <c r="D45" s="130">
        <f>IFERROR(INDEX(SourceData!$A$2:$FR$281,'Row selector'!$C35,4),"")</f>
        <v>108</v>
      </c>
      <c r="E45" s="131">
        <f>IFERROR(INDEX(SourceData!$A$2:$FR$281,'Row selector'!$C35,7),"")</f>
        <v>76.364486694335938</v>
      </c>
      <c r="F45" s="132">
        <f>IFERROR(INDEX(SourceData!$A$2:$FR$281,'Row selector'!$C35,10),"")</f>
        <v>3.727994441986084</v>
      </c>
      <c r="G45" s="130">
        <f>IFERROR(INDEX(SourceData!$A$2:$FR$281,'Row selector'!$C35,5),"")</f>
        <v>107</v>
      </c>
      <c r="H45" s="131">
        <f>IFERROR(INDEX(SourceData!$A$2:$FR$281,'Row selector'!$C35,8),"")</f>
        <v>75.618377685546875</v>
      </c>
      <c r="I45" s="132">
        <f>IFERROR(INDEX(SourceData!$A$2:$FR$281,'Row selector'!$C35,11),"")</f>
        <v>4.0761904716491699</v>
      </c>
      <c r="J45" s="133">
        <f>IFERROR(INDEX(SourceData!$A$2:$FR$281,'Row selector'!$C35,6),"")</f>
        <v>215</v>
      </c>
      <c r="K45" s="134">
        <f>IFERROR(INDEX(SourceData!$A$2:$FR$281,'Row selector'!$C35,9),"")</f>
        <v>75.9913330078125</v>
      </c>
      <c r="L45" s="134">
        <f>IFERROR(INDEX(SourceData!$A$2:$FR$281,'Row selector'!$C35,12),"")</f>
        <v>3.8935167789459229</v>
      </c>
      <c r="M45" s="82"/>
    </row>
    <row r="46" spans="1:13" ht="15.75" customHeight="1">
      <c r="A46" s="171" t="str">
        <f>IFERROR(INDEX(SourceData!$A$2:$FR$281,'Row selector'!$C36,1),"")</f>
        <v>CCG</v>
      </c>
      <c r="B46" s="155" t="str">
        <f>IFERROR(INDEX(SourceData!$A$2:$FR$281,'Row selector'!$C36,2),"")</f>
        <v>NHS Coastal West Sussex CCG</v>
      </c>
      <c r="C46" s="218" t="str">
        <f t="shared" si="0"/>
        <v>&gt;</v>
      </c>
      <c r="D46" s="130">
        <f>IFERROR(INDEX(SourceData!$A$2:$FR$281,'Row selector'!$C36,4),"")</f>
        <v>516</v>
      </c>
      <c r="E46" s="131">
        <f>IFERROR(INDEX(SourceData!$A$2:$FR$281,'Row selector'!$C36,7),"")</f>
        <v>199.3609619140625</v>
      </c>
      <c r="F46" s="132">
        <f>IFERROR(INDEX(SourceData!$A$2:$FR$281,'Row selector'!$C36,10),"")</f>
        <v>4.5530753135681152</v>
      </c>
      <c r="G46" s="130">
        <f>IFERROR(INDEX(SourceData!$A$2:$FR$281,'Row selector'!$C36,5),"")</f>
        <v>608</v>
      </c>
      <c r="H46" s="131">
        <f>IFERROR(INDEX(SourceData!$A$2:$FR$281,'Row selector'!$C36,8),"")</f>
        <v>253.29322814941406</v>
      </c>
      <c r="I46" s="132">
        <f>IFERROR(INDEX(SourceData!$A$2:$FR$281,'Row selector'!$C36,11),"")</f>
        <v>6.1952314376831055</v>
      </c>
      <c r="J46" s="133">
        <f>IFERROR(INDEX(SourceData!$A$2:$FR$281,'Row selector'!$C36,6),"")</f>
        <v>1124</v>
      </c>
      <c r="K46" s="134">
        <f>IFERROR(INDEX(SourceData!$A$2:$FR$281,'Row selector'!$C36,9),"")</f>
        <v>225.31146240234375</v>
      </c>
      <c r="L46" s="134">
        <f>IFERROR(INDEX(SourceData!$A$2:$FR$281,'Row selector'!$C36,12),"")</f>
        <v>5.3151745796203613</v>
      </c>
      <c r="M46" s="82"/>
    </row>
    <row r="47" spans="1:13" ht="15.75" customHeight="1">
      <c r="A47" s="171" t="str">
        <f>IFERROR(INDEX(SourceData!$A$2:$FR$281,'Row selector'!$C37,1),"")</f>
        <v>CCG</v>
      </c>
      <c r="B47" s="155" t="str">
        <f>IFERROR(INDEX(SourceData!$A$2:$FR$281,'Row selector'!$C37,2),"")</f>
        <v>NHS Corby CCG</v>
      </c>
      <c r="C47" s="218" t="str">
        <f t="shared" si="0"/>
        <v>&gt;</v>
      </c>
      <c r="D47" s="130">
        <f>IFERROR(INDEX(SourceData!$A$2:$FR$281,'Row selector'!$C37,4),"")</f>
        <v>50</v>
      </c>
      <c r="E47" s="131">
        <f>IFERROR(INDEX(SourceData!$A$2:$FR$281,'Row selector'!$C37,7),"")</f>
        <v>144.341796875</v>
      </c>
      <c r="F47" s="132">
        <f>IFERROR(INDEX(SourceData!$A$2:$FR$281,'Row selector'!$C37,10),"")</f>
        <v>4.1736226081848145</v>
      </c>
      <c r="G47" s="130">
        <f>IFERROR(INDEX(SourceData!$A$2:$FR$281,'Row selector'!$C37,5),"")</f>
        <v>48</v>
      </c>
      <c r="H47" s="131">
        <f>IFERROR(INDEX(SourceData!$A$2:$FR$281,'Row selector'!$C37,8),"")</f>
        <v>143.08283996582031</v>
      </c>
      <c r="I47" s="132">
        <f>IFERROR(INDEX(SourceData!$A$2:$FR$281,'Row selector'!$C37,11),"")</f>
        <v>5.3691277503967285</v>
      </c>
      <c r="J47" s="133">
        <f>IFERROR(INDEX(SourceData!$A$2:$FR$281,'Row selector'!$C37,6),"")</f>
        <v>98</v>
      </c>
      <c r="K47" s="134">
        <f>IFERROR(INDEX(SourceData!$A$2:$FR$281,'Row selector'!$C37,9),"")</f>
        <v>143.722412109375</v>
      </c>
      <c r="L47" s="134">
        <f>IFERROR(INDEX(SourceData!$A$2:$FR$281,'Row selector'!$C37,12),"")</f>
        <v>4.6845126152038574</v>
      </c>
      <c r="M47" s="82"/>
    </row>
    <row r="48" spans="1:13" ht="15.75" customHeight="1">
      <c r="A48" s="171" t="str">
        <f>IFERROR(INDEX(SourceData!$A$2:$FR$281,'Row selector'!$C38,1),"")</f>
        <v>CCG</v>
      </c>
      <c r="B48" s="155" t="str">
        <f>IFERROR(INDEX(SourceData!$A$2:$FR$281,'Row selector'!$C38,2),"")</f>
        <v>NHS Coventry and Rugby CCG</v>
      </c>
      <c r="C48" s="218" t="str">
        <f t="shared" si="0"/>
        <v>&gt;</v>
      </c>
      <c r="D48" s="130">
        <f>IFERROR(INDEX(SourceData!$A$2:$FR$281,'Row selector'!$C38,4),"")</f>
        <v>313</v>
      </c>
      <c r="E48" s="131">
        <f>IFERROR(INDEX(SourceData!$A$2:$FR$281,'Row selector'!$C38,7),"")</f>
        <v>138.05940246582031</v>
      </c>
      <c r="F48" s="132">
        <f>IFERROR(INDEX(SourceData!$A$2:$FR$281,'Row selector'!$C38,10),"")</f>
        <v>4.3035883903503418</v>
      </c>
      <c r="G48" s="130">
        <f>IFERROR(INDEX(SourceData!$A$2:$FR$281,'Row selector'!$C38,5),"")</f>
        <v>316</v>
      </c>
      <c r="H48" s="131">
        <f>IFERROR(INDEX(SourceData!$A$2:$FR$281,'Row selector'!$C38,8),"")</f>
        <v>137.38414001464844</v>
      </c>
      <c r="I48" s="132">
        <f>IFERROR(INDEX(SourceData!$A$2:$FR$281,'Row selector'!$C38,11),"")</f>
        <v>5.3632044792175293</v>
      </c>
      <c r="J48" s="133">
        <f>IFERROR(INDEX(SourceData!$A$2:$FR$281,'Row selector'!$C38,6),"")</f>
        <v>629</v>
      </c>
      <c r="K48" s="134">
        <f>IFERROR(INDEX(SourceData!$A$2:$FR$281,'Row selector'!$C38,9),"")</f>
        <v>137.71932983398437</v>
      </c>
      <c r="L48" s="134">
        <f>IFERROR(INDEX(SourceData!$A$2:$FR$281,'Row selector'!$C38,12),"")</f>
        <v>4.7778201103210449</v>
      </c>
      <c r="M48" s="82"/>
    </row>
    <row r="49" spans="1:13" ht="15.75" customHeight="1">
      <c r="A49" s="171" t="str">
        <f>IFERROR(INDEX(SourceData!$A$2:$FR$281,'Row selector'!$C39,1),"")</f>
        <v>CCG</v>
      </c>
      <c r="B49" s="155" t="str">
        <f>IFERROR(INDEX(SourceData!$A$2:$FR$281,'Row selector'!$C39,2),"")</f>
        <v>NHS Crawley CCG</v>
      </c>
      <c r="C49" s="218" t="str">
        <f t="shared" si="0"/>
        <v>&gt;</v>
      </c>
      <c r="D49" s="130">
        <f>IFERROR(INDEX(SourceData!$A$2:$FR$281,'Row selector'!$C39,4),"")</f>
        <v>58</v>
      </c>
      <c r="E49" s="131">
        <f>IFERROR(INDEX(SourceData!$A$2:$FR$281,'Row selector'!$C39,7),"")</f>
        <v>104.15357208251953</v>
      </c>
      <c r="F49" s="132">
        <f>IFERROR(INDEX(SourceData!$A$2:$FR$281,'Row selector'!$C39,10),"")</f>
        <v>3.3429393768310547</v>
      </c>
      <c r="G49" s="130">
        <f>IFERROR(INDEX(SourceData!$A$2:$FR$281,'Row selector'!$C39,5),"")</f>
        <v>68</v>
      </c>
      <c r="H49" s="131">
        <f>IFERROR(INDEX(SourceData!$A$2:$FR$281,'Row selector'!$C39,8),"")</f>
        <v>122.10889434814453</v>
      </c>
      <c r="I49" s="132">
        <f>IFERROR(INDEX(SourceData!$A$2:$FR$281,'Row selector'!$C39,11),"")</f>
        <v>5.0258684158325195</v>
      </c>
      <c r="J49" s="133">
        <f>IFERROR(INDEX(SourceData!$A$2:$FR$281,'Row selector'!$C39,6),"")</f>
        <v>126</v>
      </c>
      <c r="K49" s="134">
        <f>IFERROR(INDEX(SourceData!$A$2:$FR$281,'Row selector'!$C39,9),"")</f>
        <v>113.13130950927734</v>
      </c>
      <c r="L49" s="134">
        <f>IFERROR(INDEX(SourceData!$A$2:$FR$281,'Row selector'!$C39,12),"")</f>
        <v>4.0803108215332031</v>
      </c>
      <c r="M49" s="82"/>
    </row>
    <row r="50" spans="1:13" ht="15.75" customHeight="1">
      <c r="A50" s="171" t="str">
        <f>IFERROR(INDEX(SourceData!$A$2:$FR$281,'Row selector'!$C40,1),"")</f>
        <v>CCG</v>
      </c>
      <c r="B50" s="155" t="str">
        <f>IFERROR(INDEX(SourceData!$A$2:$FR$281,'Row selector'!$C40,2),"")</f>
        <v>NHS Croydon CCG</v>
      </c>
      <c r="C50" s="218" t="str">
        <f t="shared" si="0"/>
        <v>&gt;</v>
      </c>
      <c r="D50" s="130">
        <f>IFERROR(INDEX(SourceData!$A$2:$FR$281,'Row selector'!$C40,4),"")</f>
        <v>261</v>
      </c>
      <c r="E50" s="131">
        <f>IFERROR(INDEX(SourceData!$A$2:$FR$281,'Row selector'!$C40,7),"")</f>
        <v>132.78726196289062</v>
      </c>
      <c r="F50" s="132">
        <f>IFERROR(INDEX(SourceData!$A$2:$FR$281,'Row selector'!$C40,10),"")</f>
        <v>4.3902440071105957</v>
      </c>
      <c r="G50" s="130">
        <f>IFERROR(INDEX(SourceData!$A$2:$FR$281,'Row selector'!$C40,5),"")</f>
        <v>276</v>
      </c>
      <c r="H50" s="131">
        <f>IFERROR(INDEX(SourceData!$A$2:$FR$281,'Row selector'!$C40,8),"")</f>
        <v>148.58761596679687</v>
      </c>
      <c r="I50" s="132">
        <f>IFERROR(INDEX(SourceData!$A$2:$FR$281,'Row selector'!$C40,11),"")</f>
        <v>5.1425375938415527</v>
      </c>
      <c r="J50" s="133">
        <f>IFERROR(INDEX(SourceData!$A$2:$FR$281,'Row selector'!$C40,6),"")</f>
        <v>537</v>
      </c>
      <c r="K50" s="134">
        <f>IFERROR(INDEX(SourceData!$A$2:$FR$281,'Row selector'!$C40,9),"")</f>
        <v>140.46412658691406</v>
      </c>
      <c r="L50" s="134">
        <f>IFERROR(INDEX(SourceData!$A$2:$FR$281,'Row selector'!$C40,12),"")</f>
        <v>4.7471709251403809</v>
      </c>
      <c r="M50" s="82"/>
    </row>
    <row r="51" spans="1:13" ht="15.75" customHeight="1">
      <c r="A51" s="171" t="str">
        <f>IFERROR(INDEX(SourceData!$A$2:$FR$281,'Row selector'!$C41,1),"")</f>
        <v>CCG</v>
      </c>
      <c r="B51" s="155" t="str">
        <f>IFERROR(INDEX(SourceData!$A$2:$FR$281,'Row selector'!$C41,2),"")</f>
        <v>NHS Darlington CCG</v>
      </c>
      <c r="C51" s="218" t="str">
        <f t="shared" si="0"/>
        <v>&gt;</v>
      </c>
      <c r="D51" s="130">
        <f>IFERROR(INDEX(SourceData!$A$2:$FR$281,'Row selector'!$C41,4),"")</f>
        <v>73</v>
      </c>
      <c r="E51" s="131">
        <f>IFERROR(INDEX(SourceData!$A$2:$FR$281,'Row selector'!$C41,7),"")</f>
        <v>134.53492736816406</v>
      </c>
      <c r="F51" s="132">
        <f>IFERROR(INDEX(SourceData!$A$2:$FR$281,'Row selector'!$C41,10),"")</f>
        <v>3.5011990070343018</v>
      </c>
      <c r="G51" s="130">
        <f>IFERROR(INDEX(SourceData!$A$2:$FR$281,'Row selector'!$C41,5),"")</f>
        <v>96</v>
      </c>
      <c r="H51" s="131">
        <f>IFERROR(INDEX(SourceData!$A$2:$FR$281,'Row selector'!$C41,8),"")</f>
        <v>186.824951171875</v>
      </c>
      <c r="I51" s="132">
        <f>IFERROR(INDEX(SourceData!$A$2:$FR$281,'Row selector'!$C41,11),"")</f>
        <v>5.6107540130615234</v>
      </c>
      <c r="J51" s="133">
        <f>IFERROR(INDEX(SourceData!$A$2:$FR$281,'Row selector'!$C41,6),"")</f>
        <v>169</v>
      </c>
      <c r="K51" s="134">
        <f>IFERROR(INDEX(SourceData!$A$2:$FR$281,'Row selector'!$C41,9),"")</f>
        <v>159.96820068359375</v>
      </c>
      <c r="L51" s="134">
        <f>IFERROR(INDEX(SourceData!$A$2:$FR$281,'Row selector'!$C41,12),"")</f>
        <v>4.4520549774169922</v>
      </c>
      <c r="M51" s="82"/>
    </row>
    <row r="52" spans="1:13" ht="15.75" customHeight="1">
      <c r="A52" s="171" t="str">
        <f>IFERROR(INDEX(SourceData!$A$2:$FR$281,'Row selector'!$C42,1),"")</f>
        <v>CCG</v>
      </c>
      <c r="B52" s="155" t="str">
        <f>IFERROR(INDEX(SourceData!$A$2:$FR$281,'Row selector'!$C42,2),"")</f>
        <v>NHS Dartford, Gravesham and Swanley CCG</v>
      </c>
      <c r="C52" s="218" t="str">
        <f t="shared" si="0"/>
        <v>&gt;</v>
      </c>
      <c r="D52" s="130">
        <f>IFERROR(INDEX(SourceData!$A$2:$FR$281,'Row selector'!$C42,4),"")</f>
        <v>247</v>
      </c>
      <c r="E52" s="131">
        <f>IFERROR(INDEX(SourceData!$A$2:$FR$281,'Row selector'!$C42,7),"")</f>
        <v>186.26046752929687</v>
      </c>
      <c r="F52" s="132">
        <f>IFERROR(INDEX(SourceData!$A$2:$FR$281,'Row selector'!$C42,10),"")</f>
        <v>5.3486356735229492</v>
      </c>
      <c r="G52" s="130">
        <f>IFERROR(INDEX(SourceData!$A$2:$FR$281,'Row selector'!$C42,5),"")</f>
        <v>194</v>
      </c>
      <c r="H52" s="131">
        <f>IFERROR(INDEX(SourceData!$A$2:$FR$281,'Row selector'!$C42,8),"")</f>
        <v>151.5234375</v>
      </c>
      <c r="I52" s="132">
        <f>IFERROR(INDEX(SourceData!$A$2:$FR$281,'Row selector'!$C42,11),"")</f>
        <v>4.9014654159545898</v>
      </c>
      <c r="J52" s="133">
        <f>IFERROR(INDEX(SourceData!$A$2:$FR$281,'Row selector'!$C42,6),"")</f>
        <v>441</v>
      </c>
      <c r="K52" s="134">
        <f>IFERROR(INDEX(SourceData!$A$2:$FR$281,'Row selector'!$C42,9),"")</f>
        <v>169.19694519042969</v>
      </c>
      <c r="L52" s="134">
        <f>IFERROR(INDEX(SourceData!$A$2:$FR$281,'Row selector'!$C42,12),"")</f>
        <v>5.1422576904296875</v>
      </c>
      <c r="M52" s="82"/>
    </row>
    <row r="53" spans="1:13" ht="15.75" customHeight="1">
      <c r="A53" s="171" t="str">
        <f>IFERROR(INDEX(SourceData!$A$2:$FR$281,'Row selector'!$C43,1),"")</f>
        <v>CCG</v>
      </c>
      <c r="B53" s="155" t="str">
        <f>IFERROR(INDEX(SourceData!$A$2:$FR$281,'Row selector'!$C43,2),"")</f>
        <v>NHS Doncaster CCG</v>
      </c>
      <c r="C53" s="218" t="str">
        <f t="shared" si="0"/>
        <v>&gt;</v>
      </c>
      <c r="D53" s="130">
        <f>IFERROR(INDEX(SourceData!$A$2:$FR$281,'Row selector'!$C43,4),"")</f>
        <v>271</v>
      </c>
      <c r="E53" s="131">
        <f>IFERROR(INDEX(SourceData!$A$2:$FR$281,'Row selector'!$C43,7),"")</f>
        <v>175.54315185546875</v>
      </c>
      <c r="F53" s="132">
        <f>IFERROR(INDEX(SourceData!$A$2:$FR$281,'Row selector'!$C43,10),"")</f>
        <v>4.6643719673156738</v>
      </c>
      <c r="G53" s="130">
        <f>IFERROR(INDEX(SourceData!$A$2:$FR$281,'Row selector'!$C43,5),"")</f>
        <v>267</v>
      </c>
      <c r="H53" s="131">
        <f>IFERROR(INDEX(SourceData!$A$2:$FR$281,'Row selector'!$C43,8),"")</f>
        <v>175.63594055175781</v>
      </c>
      <c r="I53" s="132">
        <f>IFERROR(INDEX(SourceData!$A$2:$FR$281,'Row selector'!$C43,11),"")</f>
        <v>5.6881122589111328</v>
      </c>
      <c r="J53" s="133">
        <f>IFERROR(INDEX(SourceData!$A$2:$FR$281,'Row selector'!$C43,6),"")</f>
        <v>538</v>
      </c>
      <c r="K53" s="134">
        <f>IFERROR(INDEX(SourceData!$A$2:$FR$281,'Row selector'!$C43,9),"")</f>
        <v>175.58918762207031</v>
      </c>
      <c r="L53" s="134">
        <f>IFERROR(INDEX(SourceData!$A$2:$FR$281,'Row selector'!$C43,12),"")</f>
        <v>5.1218581199645996</v>
      </c>
      <c r="M53" s="82"/>
    </row>
    <row r="54" spans="1:13" ht="15.75" customHeight="1">
      <c r="A54" s="171" t="str">
        <f>IFERROR(INDEX(SourceData!$A$2:$FR$281,'Row selector'!$C44,1),"")</f>
        <v>CCG</v>
      </c>
      <c r="B54" s="155" t="str">
        <f>IFERROR(INDEX(SourceData!$A$2:$FR$281,'Row selector'!$C44,2),"")</f>
        <v>NHS Dorset CCG</v>
      </c>
      <c r="C54" s="218" t="str">
        <f t="shared" si="0"/>
        <v>&gt;</v>
      </c>
      <c r="D54" s="130">
        <f>IFERROR(INDEX(SourceData!$A$2:$FR$281,'Row selector'!$C44,4),"")</f>
        <v>983</v>
      </c>
      <c r="E54" s="131">
        <f>IFERROR(INDEX(SourceData!$A$2:$FR$281,'Row selector'!$C44,7),"")</f>
        <v>251.12725830078125</v>
      </c>
      <c r="F54" s="132">
        <f>IFERROR(INDEX(SourceData!$A$2:$FR$281,'Row selector'!$C44,10),"")</f>
        <v>5.3715848922729492</v>
      </c>
      <c r="G54" s="130">
        <f>IFERROR(INDEX(SourceData!$A$2:$FR$281,'Row selector'!$C44,5),"")</f>
        <v>1212</v>
      </c>
      <c r="H54" s="131">
        <f>IFERROR(INDEX(SourceData!$A$2:$FR$281,'Row selector'!$C44,8),"")</f>
        <v>318.57095336914063</v>
      </c>
      <c r="I54" s="132">
        <f>IFERROR(INDEX(SourceData!$A$2:$FR$281,'Row selector'!$C44,11),"")</f>
        <v>7.0330181121826172</v>
      </c>
      <c r="J54" s="133">
        <f>IFERROR(INDEX(SourceData!$A$2:$FR$281,'Row selector'!$C44,6),"")</f>
        <v>2195</v>
      </c>
      <c r="K54" s="134">
        <f>IFERROR(INDEX(SourceData!$A$2:$FR$281,'Row selector'!$C44,9),"")</f>
        <v>284.369140625</v>
      </c>
      <c r="L54" s="134">
        <f>IFERROR(INDEX(SourceData!$A$2:$FR$281,'Row selector'!$C44,12),"")</f>
        <v>6.1773562431335449</v>
      </c>
      <c r="M54" s="82"/>
    </row>
    <row r="55" spans="1:13" ht="15.75" customHeight="1">
      <c r="A55" s="171" t="str">
        <f>IFERROR(INDEX(SourceData!$A$2:$FR$281,'Row selector'!$C45,1),"")</f>
        <v>CCG</v>
      </c>
      <c r="B55" s="155" t="str">
        <f>IFERROR(INDEX(SourceData!$A$2:$FR$281,'Row selector'!$C45,2),"")</f>
        <v>NHS Dudley CCG</v>
      </c>
      <c r="C55" s="218" t="str">
        <f t="shared" si="0"/>
        <v>&gt;</v>
      </c>
      <c r="D55" s="130">
        <f>IFERROR(INDEX(SourceData!$A$2:$FR$281,'Row selector'!$C45,4),"")</f>
        <v>316</v>
      </c>
      <c r="E55" s="131">
        <f>IFERROR(INDEX(SourceData!$A$2:$FR$281,'Row selector'!$C45,7),"")</f>
        <v>195.43692016601562</v>
      </c>
      <c r="F55" s="132">
        <f>IFERROR(INDEX(SourceData!$A$2:$FR$281,'Row selector'!$C45,10),"")</f>
        <v>5.0592379570007324</v>
      </c>
      <c r="G55" s="130">
        <f>IFERROR(INDEX(SourceData!$A$2:$FR$281,'Row selector'!$C45,5),"")</f>
        <v>302</v>
      </c>
      <c r="H55" s="131">
        <f>IFERROR(INDEX(SourceData!$A$2:$FR$281,'Row selector'!$C45,8),"")</f>
        <v>193.65802001953125</v>
      </c>
      <c r="I55" s="132">
        <f>IFERROR(INDEX(SourceData!$A$2:$FR$281,'Row selector'!$C45,11),"")</f>
        <v>5.6702966690063477</v>
      </c>
      <c r="J55" s="133">
        <f>IFERROR(INDEX(SourceData!$A$2:$FR$281,'Row selector'!$C45,6),"")</f>
        <v>618</v>
      </c>
      <c r="K55" s="134">
        <f>IFERROR(INDEX(SourceData!$A$2:$FR$281,'Row selector'!$C45,9),"")</f>
        <v>194.56355285644531</v>
      </c>
      <c r="L55" s="134">
        <f>IFERROR(INDEX(SourceData!$A$2:$FR$281,'Row selector'!$C45,12),"")</f>
        <v>5.3404769897460938</v>
      </c>
      <c r="M55" s="82"/>
    </row>
    <row r="56" spans="1:13" ht="15.75" customHeight="1">
      <c r="A56" s="171" t="str">
        <f>IFERROR(INDEX(SourceData!$A$2:$FR$281,'Row selector'!$C46,1),"")</f>
        <v>CCG</v>
      </c>
      <c r="B56" s="155" t="str">
        <f>IFERROR(INDEX(SourceData!$A$2:$FR$281,'Row selector'!$C46,2),"")</f>
        <v>NHS Durham Dales, Easington and Sedgefield CCG</v>
      </c>
      <c r="C56" s="218" t="str">
        <f t="shared" si="0"/>
        <v>&gt;</v>
      </c>
      <c r="D56" s="130">
        <f>IFERROR(INDEX(SourceData!$A$2:$FR$281,'Row selector'!$C46,4),"")</f>
        <v>258</v>
      </c>
      <c r="E56" s="131">
        <f>IFERROR(INDEX(SourceData!$A$2:$FR$281,'Row selector'!$C46,7),"")</f>
        <v>184.610107421875</v>
      </c>
      <c r="F56" s="132">
        <f>IFERROR(INDEX(SourceData!$A$2:$FR$281,'Row selector'!$C46,10),"")</f>
        <v>4.5310854911804199</v>
      </c>
      <c r="G56" s="130">
        <f>IFERROR(INDEX(SourceData!$A$2:$FR$281,'Row selector'!$C46,5),"")</f>
        <v>235</v>
      </c>
      <c r="H56" s="131">
        <f>IFERROR(INDEX(SourceData!$A$2:$FR$281,'Row selector'!$C46,8),"")</f>
        <v>174.28062438964844</v>
      </c>
      <c r="I56" s="132">
        <f>IFERROR(INDEX(SourceData!$A$2:$FR$281,'Row selector'!$C46,11),"")</f>
        <v>5.4625754356384277</v>
      </c>
      <c r="J56" s="133">
        <f>IFERROR(INDEX(SourceData!$A$2:$FR$281,'Row selector'!$C46,6),"")</f>
        <v>493</v>
      </c>
      <c r="K56" s="134">
        <f>IFERROR(INDEX(SourceData!$A$2:$FR$281,'Row selector'!$C46,9),"")</f>
        <v>179.53779602050781</v>
      </c>
      <c r="L56" s="134">
        <f>IFERROR(INDEX(SourceData!$A$2:$FR$281,'Row selector'!$C46,12),"")</f>
        <v>4.9319729804992676</v>
      </c>
      <c r="M56" s="82"/>
    </row>
    <row r="57" spans="1:13" ht="15.75" customHeight="1">
      <c r="A57" s="171" t="str">
        <f>IFERROR(INDEX(SourceData!$A$2:$FR$281,'Row selector'!$C47,1),"")</f>
        <v>CCG</v>
      </c>
      <c r="B57" s="155" t="str">
        <f>IFERROR(INDEX(SourceData!$A$2:$FR$281,'Row selector'!$C47,2),"")</f>
        <v>NHS Ealing CCG</v>
      </c>
      <c r="C57" s="218" t="str">
        <f t="shared" si="0"/>
        <v>&gt;</v>
      </c>
      <c r="D57" s="130">
        <f>IFERROR(INDEX(SourceData!$A$2:$FR$281,'Row selector'!$C47,4),"")</f>
        <v>149</v>
      </c>
      <c r="E57" s="131">
        <f>IFERROR(INDEX(SourceData!$A$2:$FR$281,'Row selector'!$C47,7),"")</f>
        <v>87.390029907226563</v>
      </c>
      <c r="F57" s="132">
        <f>IFERROR(INDEX(SourceData!$A$2:$FR$281,'Row selector'!$C47,10),"")</f>
        <v>3.193997859954834</v>
      </c>
      <c r="G57" s="130">
        <f>IFERROR(INDEX(SourceData!$A$2:$FR$281,'Row selector'!$C47,5),"")</f>
        <v>195</v>
      </c>
      <c r="H57" s="131">
        <f>IFERROR(INDEX(SourceData!$A$2:$FR$281,'Row selector'!$C47,8),"")</f>
        <v>112.91518402099609</v>
      </c>
      <c r="I57" s="132">
        <f>IFERROR(INDEX(SourceData!$A$2:$FR$281,'Row selector'!$C47,11),"")</f>
        <v>5.1889305114746094</v>
      </c>
      <c r="J57" s="133">
        <f>IFERROR(INDEX(SourceData!$A$2:$FR$281,'Row selector'!$C47,6),"")</f>
        <v>344</v>
      </c>
      <c r="K57" s="134">
        <f>IFERROR(INDEX(SourceData!$A$2:$FR$281,'Row selector'!$C47,9),"")</f>
        <v>100.23426818847656</v>
      </c>
      <c r="L57" s="134">
        <f>IFERROR(INDEX(SourceData!$A$2:$FR$281,'Row selector'!$C47,12),"")</f>
        <v>4.0840554237365723</v>
      </c>
      <c r="M57" s="82"/>
    </row>
    <row r="58" spans="1:13" ht="15.75" customHeight="1">
      <c r="A58" s="171" t="str">
        <f>IFERROR(INDEX(SourceData!$A$2:$FR$281,'Row selector'!$C48,1),"")</f>
        <v>CCG</v>
      </c>
      <c r="B58" s="155" t="str">
        <f>IFERROR(INDEX(SourceData!$A$2:$FR$281,'Row selector'!$C48,2),"")</f>
        <v>NHS East Lancashire CCG</v>
      </c>
      <c r="C58" s="218" t="str">
        <f t="shared" si="0"/>
        <v>&gt;</v>
      </c>
      <c r="D58" s="130">
        <f>IFERROR(INDEX(SourceData!$A$2:$FR$281,'Row selector'!$C48,4),"")</f>
        <v>295</v>
      </c>
      <c r="E58" s="131">
        <f>IFERROR(INDEX(SourceData!$A$2:$FR$281,'Row selector'!$C48,7),"")</f>
        <v>154.9483642578125</v>
      </c>
      <c r="F58" s="132">
        <f>IFERROR(INDEX(SourceData!$A$2:$FR$281,'Row selector'!$C48,10),"")</f>
        <v>4.1672554016113281</v>
      </c>
      <c r="G58" s="130">
        <f>IFERROR(INDEX(SourceData!$A$2:$FR$281,'Row selector'!$C48,5),"")</f>
        <v>330</v>
      </c>
      <c r="H58" s="131">
        <f>IFERROR(INDEX(SourceData!$A$2:$FR$281,'Row selector'!$C48,8),"")</f>
        <v>177.96760559082031</v>
      </c>
      <c r="I58" s="132">
        <f>IFERROR(INDEX(SourceData!$A$2:$FR$281,'Row selector'!$C48,11),"")</f>
        <v>5.5894308090209961</v>
      </c>
      <c r="J58" s="133">
        <f>IFERROR(INDEX(SourceData!$A$2:$FR$281,'Row selector'!$C48,6),"")</f>
        <v>625</v>
      </c>
      <c r="K58" s="134">
        <f>IFERROR(INDEX(SourceData!$A$2:$FR$281,'Row selector'!$C48,9),"")</f>
        <v>166.30612182617187</v>
      </c>
      <c r="L58" s="134">
        <f>IFERROR(INDEX(SourceData!$A$2:$FR$281,'Row selector'!$C48,12),"")</f>
        <v>4.8139877319335937</v>
      </c>
      <c r="M58" s="82"/>
    </row>
    <row r="59" spans="1:13" ht="15.75" customHeight="1">
      <c r="A59" s="171" t="str">
        <f>IFERROR(INDEX(SourceData!$A$2:$FR$281,'Row selector'!$C49,1),"")</f>
        <v>CCG</v>
      </c>
      <c r="B59" s="155" t="str">
        <f>IFERROR(INDEX(SourceData!$A$2:$FR$281,'Row selector'!$C49,2),"")</f>
        <v>NHS East Leicestershire and Rutland CCG</v>
      </c>
      <c r="C59" s="218" t="str">
        <f t="shared" si="0"/>
        <v>&gt;</v>
      </c>
      <c r="D59" s="130">
        <f>IFERROR(INDEX(SourceData!$A$2:$FR$281,'Row selector'!$C49,4),"")</f>
        <v>317</v>
      </c>
      <c r="E59" s="131">
        <f>IFERROR(INDEX(SourceData!$A$2:$FR$281,'Row selector'!$C49,7),"")</f>
        <v>190.16539001464844</v>
      </c>
      <c r="F59" s="132">
        <f>IFERROR(INDEX(SourceData!$A$2:$FR$281,'Row selector'!$C49,10),"")</f>
        <v>4.5480632781982422</v>
      </c>
      <c r="G59" s="130">
        <f>IFERROR(INDEX(SourceData!$A$2:$FR$281,'Row selector'!$C49,5),"")</f>
        <v>274</v>
      </c>
      <c r="H59" s="131">
        <f>IFERROR(INDEX(SourceData!$A$2:$FR$281,'Row selector'!$C49,8),"")</f>
        <v>169.28941345214844</v>
      </c>
      <c r="I59" s="132">
        <f>IFERROR(INDEX(SourceData!$A$2:$FR$281,'Row selector'!$C49,11),"")</f>
        <v>5.2865138053894043</v>
      </c>
      <c r="J59" s="133">
        <f>IFERROR(INDEX(SourceData!$A$2:$FR$281,'Row selector'!$C49,6),"")</f>
        <v>591</v>
      </c>
      <c r="K59" s="134">
        <f>IFERROR(INDEX(SourceData!$A$2:$FR$281,'Row selector'!$C49,9),"")</f>
        <v>179.88130187988281</v>
      </c>
      <c r="L59" s="134">
        <f>IFERROR(INDEX(SourceData!$A$2:$FR$281,'Row selector'!$C49,12),"")</f>
        <v>4.8629965782165527</v>
      </c>
      <c r="M59" s="82"/>
    </row>
    <row r="60" spans="1:13" ht="15.75" customHeight="1">
      <c r="A60" s="171" t="str">
        <f>IFERROR(INDEX(SourceData!$A$2:$FR$281,'Row selector'!$C50,1),"")</f>
        <v>CCG</v>
      </c>
      <c r="B60" s="155" t="str">
        <f>IFERROR(INDEX(SourceData!$A$2:$FR$281,'Row selector'!$C50,2),"")</f>
        <v>NHS East Riding of Yorkshire CCG</v>
      </c>
      <c r="C60" s="218" t="str">
        <f t="shared" si="0"/>
        <v>&gt;</v>
      </c>
      <c r="D60" s="130">
        <f>IFERROR(INDEX(SourceData!$A$2:$FR$281,'Row selector'!$C50,4),"")</f>
        <v>354</v>
      </c>
      <c r="E60" s="131">
        <f>IFERROR(INDEX(SourceData!$A$2:$FR$281,'Row selector'!$C50,7),"")</f>
        <v>219.71337890625</v>
      </c>
      <c r="F60" s="132">
        <f>IFERROR(INDEX(SourceData!$A$2:$FR$281,'Row selector'!$C50,10),"")</f>
        <v>4.8150162696838379</v>
      </c>
      <c r="G60" s="130">
        <f>IFERROR(INDEX(SourceData!$A$2:$FR$281,'Row selector'!$C50,5),"")</f>
        <v>424</v>
      </c>
      <c r="H60" s="131">
        <f>IFERROR(INDEX(SourceData!$A$2:$FR$281,'Row selector'!$C50,8),"")</f>
        <v>274.00448608398437</v>
      </c>
      <c r="I60" s="132">
        <f>IFERROR(INDEX(SourceData!$A$2:$FR$281,'Row selector'!$C50,11),"")</f>
        <v>6.5624518394470215</v>
      </c>
      <c r="J60" s="133">
        <f>IFERROR(INDEX(SourceData!$A$2:$FR$281,'Row selector'!$C50,6),"")</f>
        <v>778</v>
      </c>
      <c r="K60" s="134">
        <f>IFERROR(INDEX(SourceData!$A$2:$FR$281,'Row selector'!$C50,9),"")</f>
        <v>246.31088256835937</v>
      </c>
      <c r="L60" s="134">
        <f>IFERROR(INDEX(SourceData!$A$2:$FR$281,'Row selector'!$C50,12),"")</f>
        <v>5.6323752403259277</v>
      </c>
      <c r="M60" s="82"/>
    </row>
    <row r="61" spans="1:13" ht="15.75" customHeight="1">
      <c r="A61" s="171" t="str">
        <f>IFERROR(INDEX(SourceData!$A$2:$FR$281,'Row selector'!$C51,1),"")</f>
        <v>CCG</v>
      </c>
      <c r="B61" s="155" t="str">
        <f>IFERROR(INDEX(SourceData!$A$2:$FR$281,'Row selector'!$C51,2),"")</f>
        <v>NHS East Staffordshire CCG</v>
      </c>
      <c r="C61" s="218" t="str">
        <f t="shared" si="0"/>
        <v>&gt;</v>
      </c>
      <c r="D61" s="130">
        <f>IFERROR(INDEX(SourceData!$A$2:$FR$281,'Row selector'!$C51,4),"")</f>
        <v>115</v>
      </c>
      <c r="E61" s="131">
        <f>IFERROR(INDEX(SourceData!$A$2:$FR$281,'Row selector'!$C51,7),"")</f>
        <v>181.86131286621094</v>
      </c>
      <c r="F61" s="132">
        <f>IFERROR(INDEX(SourceData!$A$2:$FR$281,'Row selector'!$C51,10),"")</f>
        <v>4.8957004547119141</v>
      </c>
      <c r="G61" s="130">
        <f>IFERROR(INDEX(SourceData!$A$2:$FR$281,'Row selector'!$C51,5),"")</f>
        <v>107</v>
      </c>
      <c r="H61" s="131">
        <f>IFERROR(INDEX(SourceData!$A$2:$FR$281,'Row selector'!$C51,8),"")</f>
        <v>169.52911376953125</v>
      </c>
      <c r="I61" s="132">
        <f>IFERROR(INDEX(SourceData!$A$2:$FR$281,'Row selector'!$C51,11),"")</f>
        <v>5.5354371070861816</v>
      </c>
      <c r="J61" s="133">
        <f>IFERROR(INDEX(SourceData!$A$2:$FR$281,'Row selector'!$C51,6),"")</f>
        <v>222</v>
      </c>
      <c r="K61" s="134">
        <f>IFERROR(INDEX(SourceData!$A$2:$FR$281,'Row selector'!$C51,9),"")</f>
        <v>175.70101928710937</v>
      </c>
      <c r="L61" s="134">
        <f>IFERROR(INDEX(SourceData!$A$2:$FR$281,'Row selector'!$C51,12),"")</f>
        <v>5.1844930648803711</v>
      </c>
      <c r="M61" s="82"/>
    </row>
    <row r="62" spans="1:13" ht="15.75" customHeight="1">
      <c r="A62" s="171" t="str">
        <f>IFERROR(INDEX(SourceData!$A$2:$FR$281,'Row selector'!$C52,1),"")</f>
        <v>CCG</v>
      </c>
      <c r="B62" s="155" t="str">
        <f>IFERROR(INDEX(SourceData!$A$2:$FR$281,'Row selector'!$C52,2),"")</f>
        <v>NHS East Surrey CCG</v>
      </c>
      <c r="C62" s="218" t="str">
        <f t="shared" si="0"/>
        <v>&gt;</v>
      </c>
      <c r="D62" s="130">
        <f>IFERROR(INDEX(SourceData!$A$2:$FR$281,'Row selector'!$C52,4),"")</f>
        <v>149</v>
      </c>
      <c r="E62" s="131">
        <f>IFERROR(INDEX(SourceData!$A$2:$FR$281,'Row selector'!$C52,7),"")</f>
        <v>158.76229858398437</v>
      </c>
      <c r="F62" s="132">
        <f>IFERROR(INDEX(SourceData!$A$2:$FR$281,'Row selector'!$C52,10),"")</f>
        <v>4.1842179298400879</v>
      </c>
      <c r="G62" s="130">
        <f>IFERROR(INDEX(SourceData!$A$2:$FR$281,'Row selector'!$C52,5),"")</f>
        <v>144</v>
      </c>
      <c r="H62" s="131">
        <f>IFERROR(INDEX(SourceData!$A$2:$FR$281,'Row selector'!$C52,8),"")</f>
        <v>160.3331298828125</v>
      </c>
      <c r="I62" s="132">
        <f>IFERROR(INDEX(SourceData!$A$2:$FR$281,'Row selector'!$C52,11),"")</f>
        <v>5.1446943283081055</v>
      </c>
      <c r="J62" s="133">
        <f>IFERROR(INDEX(SourceData!$A$2:$FR$281,'Row selector'!$C52,6),"")</f>
        <v>293</v>
      </c>
      <c r="K62" s="134">
        <f>IFERROR(INDEX(SourceData!$A$2:$FR$281,'Row selector'!$C52,9),"")</f>
        <v>159.53044128417969</v>
      </c>
      <c r="L62" s="134">
        <f>IFERROR(INDEX(SourceData!$A$2:$FR$281,'Row selector'!$C52,12),"")</f>
        <v>4.6069183349609375</v>
      </c>
      <c r="M62" s="82"/>
    </row>
    <row r="63" spans="1:13" ht="15.75" customHeight="1">
      <c r="A63" s="171" t="str">
        <f>IFERROR(INDEX(SourceData!$A$2:$FR$281,'Row selector'!$C53,1),"")</f>
        <v>CCG</v>
      </c>
      <c r="B63" s="155" t="str">
        <f>IFERROR(INDEX(SourceData!$A$2:$FR$281,'Row selector'!$C53,2),"")</f>
        <v>NHS East and North Hertfordshire CCG</v>
      </c>
      <c r="C63" s="218" t="str">
        <f t="shared" si="0"/>
        <v>&gt;</v>
      </c>
      <c r="D63" s="130">
        <f>IFERROR(INDEX(SourceData!$A$2:$FR$281,'Row selector'!$C53,4),"")</f>
        <v>399</v>
      </c>
      <c r="E63" s="131">
        <f>IFERROR(INDEX(SourceData!$A$2:$FR$281,'Row selector'!$C53,7),"")</f>
        <v>138.45945739746094</v>
      </c>
      <c r="F63" s="132">
        <f>IFERROR(INDEX(SourceData!$A$2:$FR$281,'Row selector'!$C53,10),"")</f>
        <v>3.910231351852417</v>
      </c>
      <c r="G63" s="130">
        <f>IFERROR(INDEX(SourceData!$A$2:$FR$281,'Row selector'!$C53,5),"")</f>
        <v>485</v>
      </c>
      <c r="H63" s="131">
        <f>IFERROR(INDEX(SourceData!$A$2:$FR$281,'Row selector'!$C53,8),"")</f>
        <v>174.76910400390625</v>
      </c>
      <c r="I63" s="132">
        <f>IFERROR(INDEX(SourceData!$A$2:$FR$281,'Row selector'!$C53,11),"")</f>
        <v>5.6844820976257324</v>
      </c>
      <c r="J63" s="133">
        <f>IFERROR(INDEX(SourceData!$A$2:$FR$281,'Row selector'!$C53,6),"")</f>
        <v>884</v>
      </c>
      <c r="K63" s="134">
        <f>IFERROR(INDEX(SourceData!$A$2:$FR$281,'Row selector'!$C53,9),"")</f>
        <v>156.2720947265625</v>
      </c>
      <c r="L63" s="134">
        <f>IFERROR(INDEX(SourceData!$A$2:$FR$281,'Row selector'!$C53,12),"")</f>
        <v>4.7181897163391113</v>
      </c>
      <c r="M63" s="82"/>
    </row>
    <row r="64" spans="1:13" ht="15.75" customHeight="1">
      <c r="A64" s="171" t="str">
        <f>IFERROR(INDEX(SourceData!$A$2:$FR$281,'Row selector'!$C54,1),"")</f>
        <v>CCG</v>
      </c>
      <c r="B64" s="155" t="str">
        <f>IFERROR(INDEX(SourceData!$A$2:$FR$281,'Row selector'!$C54,2),"")</f>
        <v>NHS Eastbourne, Hailsham and Seaford CCG</v>
      </c>
      <c r="C64" s="218" t="str">
        <f t="shared" si="0"/>
        <v>&gt;</v>
      </c>
      <c r="D64" s="130">
        <f>IFERROR(INDEX(SourceData!$A$2:$FR$281,'Row selector'!$C54,4),"")</f>
        <v>193</v>
      </c>
      <c r="E64" s="131">
        <f>IFERROR(INDEX(SourceData!$A$2:$FR$281,'Row selector'!$C54,7),"")</f>
        <v>196.3497314453125</v>
      </c>
      <c r="F64" s="132">
        <f>IFERROR(INDEX(SourceData!$A$2:$FR$281,'Row selector'!$C54,10),"")</f>
        <v>4.6183295249938965</v>
      </c>
      <c r="G64" s="130">
        <f>IFERROR(INDEX(SourceData!$A$2:$FR$281,'Row selector'!$C54,5),"")</f>
        <v>180</v>
      </c>
      <c r="H64" s="131">
        <f>IFERROR(INDEX(SourceData!$A$2:$FR$281,'Row selector'!$C54,8),"")</f>
        <v>197.44203186035156</v>
      </c>
      <c r="I64" s="132">
        <f>IFERROR(INDEX(SourceData!$A$2:$FR$281,'Row selector'!$C54,11),"")</f>
        <v>5.316007137298584</v>
      </c>
      <c r="J64" s="133">
        <f>IFERROR(INDEX(SourceData!$A$2:$FR$281,'Row selector'!$C54,6),"")</f>
        <v>373</v>
      </c>
      <c r="K64" s="134">
        <f>IFERROR(INDEX(SourceData!$A$2:$FR$281,'Row selector'!$C54,9),"")</f>
        <v>196.87533569335938</v>
      </c>
      <c r="L64" s="134">
        <f>IFERROR(INDEX(SourceData!$A$2:$FR$281,'Row selector'!$C54,12),"")</f>
        <v>4.9306015968322754</v>
      </c>
      <c r="M64" s="82"/>
    </row>
    <row r="65" spans="1:13" ht="15.75" customHeight="1">
      <c r="A65" s="171" t="str">
        <f>IFERROR(INDEX(SourceData!$A$2:$FR$281,'Row selector'!$C55,1),"")</f>
        <v>CCG</v>
      </c>
      <c r="B65" s="155" t="str">
        <f>IFERROR(INDEX(SourceData!$A$2:$FR$281,'Row selector'!$C55,2),"")</f>
        <v>NHS Eastern Cheshire CCG</v>
      </c>
      <c r="C65" s="218" t="str">
        <f t="shared" si="0"/>
        <v>&gt;</v>
      </c>
      <c r="D65" s="130">
        <f>IFERROR(INDEX(SourceData!$A$2:$FR$281,'Row selector'!$C55,4),"")</f>
        <v>192</v>
      </c>
      <c r="E65" s="131">
        <f>IFERROR(INDEX(SourceData!$A$2:$FR$281,'Row selector'!$C55,7),"")</f>
        <v>190.16302490234375</v>
      </c>
      <c r="F65" s="132">
        <f>IFERROR(INDEX(SourceData!$A$2:$FR$281,'Row selector'!$C55,10),"")</f>
        <v>4.3775649070739746</v>
      </c>
      <c r="G65" s="130">
        <f>IFERROR(INDEX(SourceData!$A$2:$FR$281,'Row selector'!$C55,5),"")</f>
        <v>192</v>
      </c>
      <c r="H65" s="131">
        <f>IFERROR(INDEX(SourceData!$A$2:$FR$281,'Row selector'!$C55,8),"")</f>
        <v>200.20228576660156</v>
      </c>
      <c r="I65" s="132">
        <f>IFERROR(INDEX(SourceData!$A$2:$FR$281,'Row selector'!$C55,11),"")</f>
        <v>5.6855196952819824</v>
      </c>
      <c r="J65" s="133">
        <f>IFERROR(INDEX(SourceData!$A$2:$FR$281,'Row selector'!$C55,6),"")</f>
        <v>384</v>
      </c>
      <c r="K65" s="134">
        <f>IFERROR(INDEX(SourceData!$A$2:$FR$281,'Row selector'!$C55,9),"")</f>
        <v>195.05355834960937</v>
      </c>
      <c r="L65" s="134">
        <f>IFERROR(INDEX(SourceData!$A$2:$FR$281,'Row selector'!$C55,12),"")</f>
        <v>4.9465413093566895</v>
      </c>
      <c r="M65" s="82"/>
    </row>
    <row r="66" spans="1:13" ht="15.75" customHeight="1">
      <c r="A66" s="171" t="str">
        <f>IFERROR(INDEX(SourceData!$A$2:$FR$281,'Row selector'!$C56,1),"")</f>
        <v>CCG</v>
      </c>
      <c r="B66" s="155" t="str">
        <f>IFERROR(INDEX(SourceData!$A$2:$FR$281,'Row selector'!$C56,2),"")</f>
        <v>NHS Enfield CCG</v>
      </c>
      <c r="C66" s="218" t="str">
        <f t="shared" si="0"/>
        <v>&gt;</v>
      </c>
      <c r="D66" s="130">
        <f>IFERROR(INDEX(SourceData!$A$2:$FR$281,'Row selector'!$C56,4),"")</f>
        <v>182</v>
      </c>
      <c r="E66" s="131">
        <f>IFERROR(INDEX(SourceData!$A$2:$FR$281,'Row selector'!$C56,7),"")</f>
        <v>107.31321716308594</v>
      </c>
      <c r="F66" s="132">
        <f>IFERROR(INDEX(SourceData!$A$2:$FR$281,'Row selector'!$C56,10),"")</f>
        <v>3.8123166561126709</v>
      </c>
      <c r="G66" s="130">
        <f>IFERROR(INDEX(SourceData!$A$2:$FR$281,'Row selector'!$C56,5),"")</f>
        <v>205</v>
      </c>
      <c r="H66" s="131">
        <f>IFERROR(INDEX(SourceData!$A$2:$FR$281,'Row selector'!$C56,8),"")</f>
        <v>126.70119476318359</v>
      </c>
      <c r="I66" s="132">
        <f>IFERROR(INDEX(SourceData!$A$2:$FR$281,'Row selector'!$C56,11),"")</f>
        <v>5.0356178283691406</v>
      </c>
      <c r="J66" s="133">
        <f>IFERROR(INDEX(SourceData!$A$2:$FR$281,'Row selector'!$C56,6),"")</f>
        <v>387</v>
      </c>
      <c r="K66" s="134">
        <f>IFERROR(INDEX(SourceData!$A$2:$FR$281,'Row selector'!$C56,9),"")</f>
        <v>116.77906799316406</v>
      </c>
      <c r="L66" s="134">
        <f>IFERROR(INDEX(SourceData!$A$2:$FR$281,'Row selector'!$C56,12),"")</f>
        <v>4.3753533363342285</v>
      </c>
      <c r="M66" s="82"/>
    </row>
    <row r="67" spans="1:13" ht="15.75" customHeight="1">
      <c r="A67" s="171" t="str">
        <f>IFERROR(INDEX(SourceData!$A$2:$FR$281,'Row selector'!$C57,1),"")</f>
        <v>CCG</v>
      </c>
      <c r="B67" s="155" t="str">
        <f>IFERROR(INDEX(SourceData!$A$2:$FR$281,'Row selector'!$C57,2),"")</f>
        <v>NHS Erewash CCG</v>
      </c>
      <c r="C67" s="218" t="str">
        <f t="shared" si="0"/>
        <v>&gt;</v>
      </c>
      <c r="D67" s="130">
        <f>IFERROR(INDEX(SourceData!$A$2:$FR$281,'Row selector'!$C57,4),"")</f>
        <v>108</v>
      </c>
      <c r="E67" s="131">
        <f>IFERROR(INDEX(SourceData!$A$2:$FR$281,'Row selector'!$C57,7),"")</f>
        <v>219.47650146484375</v>
      </c>
      <c r="F67" s="132">
        <f>IFERROR(INDEX(SourceData!$A$2:$FR$281,'Row selector'!$C57,10),"")</f>
        <v>5.6426334381103516</v>
      </c>
      <c r="G67" s="130">
        <f>IFERROR(INDEX(SourceData!$A$2:$FR$281,'Row selector'!$C57,5),"")</f>
        <v>93</v>
      </c>
      <c r="H67" s="131">
        <f>IFERROR(INDEX(SourceData!$A$2:$FR$281,'Row selector'!$C57,8),"")</f>
        <v>195.70295715332031</v>
      </c>
      <c r="I67" s="132">
        <f>IFERROR(INDEX(SourceData!$A$2:$FR$281,'Row selector'!$C57,11),"")</f>
        <v>6.3394684791564941</v>
      </c>
      <c r="J67" s="133">
        <f>IFERROR(INDEX(SourceData!$A$2:$FR$281,'Row selector'!$C57,6),"")</f>
        <v>201</v>
      </c>
      <c r="K67" s="134">
        <f>IFERROR(INDEX(SourceData!$A$2:$FR$281,'Row selector'!$C57,9),"")</f>
        <v>207.79704284667969</v>
      </c>
      <c r="L67" s="134">
        <f>IFERROR(INDEX(SourceData!$A$2:$FR$281,'Row selector'!$C57,12),"")</f>
        <v>5.9449868202209473</v>
      </c>
      <c r="M67" s="82"/>
    </row>
    <row r="68" spans="1:13" ht="15.75" customHeight="1">
      <c r="A68" s="171" t="str">
        <f>IFERROR(INDEX(SourceData!$A$2:$FR$281,'Row selector'!$C58,1),"")</f>
        <v>CCG</v>
      </c>
      <c r="B68" s="155" t="str">
        <f>IFERROR(INDEX(SourceData!$A$2:$FR$281,'Row selector'!$C58,2),"")</f>
        <v>NHS Fareham and Gosport CCG</v>
      </c>
      <c r="C68" s="218" t="str">
        <f t="shared" si="0"/>
        <v>&gt;</v>
      </c>
      <c r="D68" s="130">
        <f>IFERROR(INDEX(SourceData!$A$2:$FR$281,'Row selector'!$C58,4),"")</f>
        <v>190</v>
      </c>
      <c r="E68" s="131">
        <f>IFERROR(INDEX(SourceData!$A$2:$FR$281,'Row selector'!$C58,7),"")</f>
        <v>186.87911987304688</v>
      </c>
      <c r="F68" s="132">
        <f>IFERROR(INDEX(SourceData!$A$2:$FR$281,'Row selector'!$C58,10),"")</f>
        <v>4.2667865753173828</v>
      </c>
      <c r="G68" s="130">
        <f>IFERROR(INDEX(SourceData!$A$2:$FR$281,'Row selector'!$C58,5),"")</f>
        <v>220</v>
      </c>
      <c r="H68" s="131">
        <f>IFERROR(INDEX(SourceData!$A$2:$FR$281,'Row selector'!$C58,8),"")</f>
        <v>221.96214294433594</v>
      </c>
      <c r="I68" s="132">
        <f>IFERROR(INDEX(SourceData!$A$2:$FR$281,'Row selector'!$C58,11),"")</f>
        <v>6.8578553199768066</v>
      </c>
      <c r="J68" s="133">
        <f>IFERROR(INDEX(SourceData!$A$2:$FR$281,'Row selector'!$C58,6),"")</f>
        <v>410</v>
      </c>
      <c r="K68" s="134">
        <f>IFERROR(INDEX(SourceData!$A$2:$FR$281,'Row selector'!$C58,9),"")</f>
        <v>204.197509765625</v>
      </c>
      <c r="L68" s="134">
        <f>IFERROR(INDEX(SourceData!$A$2:$FR$281,'Row selector'!$C58,12),"")</f>
        <v>5.3517818450927734</v>
      </c>
      <c r="M68" s="82"/>
    </row>
    <row r="69" spans="1:13" ht="15.75" customHeight="1">
      <c r="A69" s="171" t="str">
        <f>IFERROR(INDEX(SourceData!$A$2:$FR$281,'Row selector'!$C59,1),"")</f>
        <v>CCG</v>
      </c>
      <c r="B69" s="155" t="str">
        <f>IFERROR(INDEX(SourceData!$A$2:$FR$281,'Row selector'!$C59,2),"")</f>
        <v>NHS Fylde &amp; Wyre CCG</v>
      </c>
      <c r="C69" s="218" t="str">
        <f t="shared" si="0"/>
        <v>&gt;</v>
      </c>
      <c r="D69" s="130">
        <f>IFERROR(INDEX(SourceData!$A$2:$FR$281,'Row selector'!$C59,4),"")</f>
        <v>209</v>
      </c>
      <c r="E69" s="131">
        <f>IFERROR(INDEX(SourceData!$A$2:$FR$281,'Row selector'!$C59,7),"")</f>
        <v>241.62408447265625</v>
      </c>
      <c r="F69" s="132">
        <f>IFERROR(INDEX(SourceData!$A$2:$FR$281,'Row selector'!$C59,10),"")</f>
        <v>5.0740470886230469</v>
      </c>
      <c r="G69" s="130">
        <f>IFERROR(INDEX(SourceData!$A$2:$FR$281,'Row selector'!$C59,5),"")</f>
        <v>226</v>
      </c>
      <c r="H69" s="131">
        <f>IFERROR(INDEX(SourceData!$A$2:$FR$281,'Row selector'!$C59,8),"")</f>
        <v>273.99252319335938</v>
      </c>
      <c r="I69" s="132">
        <f>IFERROR(INDEX(SourceData!$A$2:$FR$281,'Row selector'!$C59,11),"")</f>
        <v>6.7422432899475098</v>
      </c>
      <c r="J69" s="133">
        <f>IFERROR(INDEX(SourceData!$A$2:$FR$281,'Row selector'!$C59,6),"")</f>
        <v>435</v>
      </c>
      <c r="K69" s="134">
        <f>IFERROR(INDEX(SourceData!$A$2:$FR$281,'Row selector'!$C59,9),"")</f>
        <v>257.42385864257813</v>
      </c>
      <c r="L69" s="134">
        <f>IFERROR(INDEX(SourceData!$A$2:$FR$281,'Row selector'!$C59,12),"")</f>
        <v>5.8225135803222656</v>
      </c>
      <c r="M69" s="82"/>
    </row>
    <row r="70" spans="1:13" ht="15.75" customHeight="1">
      <c r="A70" s="171" t="str">
        <f>IFERROR(INDEX(SourceData!$A$2:$FR$281,'Row selector'!$C60,1),"")</f>
        <v>CCG</v>
      </c>
      <c r="B70" s="155" t="str">
        <f>IFERROR(INDEX(SourceData!$A$2:$FR$281,'Row selector'!$C60,2),"")</f>
        <v>NHS Gloucestershire CCG</v>
      </c>
      <c r="C70" s="218" t="str">
        <f t="shared" si="0"/>
        <v>&gt;</v>
      </c>
      <c r="D70" s="130">
        <f>IFERROR(INDEX(SourceData!$A$2:$FR$281,'Row selector'!$C60,4),"")</f>
        <v>551</v>
      </c>
      <c r="E70" s="131">
        <f>IFERROR(INDEX(SourceData!$A$2:$FR$281,'Row selector'!$C60,7),"")</f>
        <v>173.34620666503906</v>
      </c>
      <c r="F70" s="132">
        <f>IFERROR(INDEX(SourceData!$A$2:$FR$281,'Row selector'!$C60,10),"")</f>
        <v>4.27496337890625</v>
      </c>
      <c r="G70" s="130">
        <f>IFERROR(INDEX(SourceData!$A$2:$FR$281,'Row selector'!$C60,5),"")</f>
        <v>564</v>
      </c>
      <c r="H70" s="131">
        <f>IFERROR(INDEX(SourceData!$A$2:$FR$281,'Row selector'!$C60,8),"")</f>
        <v>184.75569152832031</v>
      </c>
      <c r="I70" s="132">
        <f>IFERROR(INDEX(SourceData!$A$2:$FR$281,'Row selector'!$C60,11),"")</f>
        <v>5.6309905052185059</v>
      </c>
      <c r="J70" s="133">
        <f>IFERROR(INDEX(SourceData!$A$2:$FR$281,'Row selector'!$C60,6),"")</f>
        <v>1115</v>
      </c>
      <c r="K70" s="134">
        <f>IFERROR(INDEX(SourceData!$A$2:$FR$281,'Row selector'!$C60,9),"")</f>
        <v>178.9356689453125</v>
      </c>
      <c r="L70" s="134">
        <f>IFERROR(INDEX(SourceData!$A$2:$FR$281,'Row selector'!$C60,12),"")</f>
        <v>4.8679327964782715</v>
      </c>
      <c r="M70" s="82"/>
    </row>
    <row r="71" spans="1:13" ht="15.75" customHeight="1">
      <c r="A71" s="171" t="str">
        <f>IFERROR(INDEX(SourceData!$A$2:$FR$281,'Row selector'!$C61,1),"")</f>
        <v>CCG</v>
      </c>
      <c r="B71" s="155" t="str">
        <f>IFERROR(INDEX(SourceData!$A$2:$FR$281,'Row selector'!$C61,2),"")</f>
        <v>NHS Great Yarmouth and Waveney CCG</v>
      </c>
      <c r="C71" s="218" t="str">
        <f t="shared" si="0"/>
        <v>&gt;</v>
      </c>
      <c r="D71" s="130">
        <f>IFERROR(INDEX(SourceData!$A$2:$FR$281,'Row selector'!$C61,4),"")</f>
        <v>233</v>
      </c>
      <c r="E71" s="131">
        <f>IFERROR(INDEX(SourceData!$A$2:$FR$281,'Row selector'!$C61,7),"")</f>
        <v>211.30145263671875</v>
      </c>
      <c r="F71" s="132">
        <f>IFERROR(INDEX(SourceData!$A$2:$FR$281,'Row selector'!$C61,10),"")</f>
        <v>4.9427237510681152</v>
      </c>
      <c r="G71" s="130">
        <f>IFERROR(INDEX(SourceData!$A$2:$FR$281,'Row selector'!$C61,5),"")</f>
        <v>262</v>
      </c>
      <c r="H71" s="131">
        <f>IFERROR(INDEX(SourceData!$A$2:$FR$281,'Row selector'!$C61,8),"")</f>
        <v>248.55563354492187</v>
      </c>
      <c r="I71" s="132">
        <f>IFERROR(INDEX(SourceData!$A$2:$FR$281,'Row selector'!$C61,11),"")</f>
        <v>6.2425541877746582</v>
      </c>
      <c r="J71" s="133">
        <f>IFERROR(INDEX(SourceData!$A$2:$FR$281,'Row selector'!$C61,6),"")</f>
        <v>495</v>
      </c>
      <c r="K71" s="134">
        <f>IFERROR(INDEX(SourceData!$A$2:$FR$281,'Row selector'!$C61,9),"")</f>
        <v>229.50880432128906</v>
      </c>
      <c r="L71" s="134">
        <f>IFERROR(INDEX(SourceData!$A$2:$FR$281,'Row selector'!$C61,12),"")</f>
        <v>5.5549321174621582</v>
      </c>
      <c r="M71" s="82"/>
    </row>
    <row r="72" spans="1:13" ht="15.75" customHeight="1">
      <c r="A72" s="171" t="str">
        <f>IFERROR(INDEX(SourceData!$A$2:$FR$281,'Row selector'!$C62,1),"")</f>
        <v>CCG</v>
      </c>
      <c r="B72" s="155" t="str">
        <f>IFERROR(INDEX(SourceData!$A$2:$FR$281,'Row selector'!$C62,2),"")</f>
        <v>NHS Greater Huddersfield CCG</v>
      </c>
      <c r="C72" s="218" t="str">
        <f t="shared" si="0"/>
        <v>&gt;</v>
      </c>
      <c r="D72" s="130">
        <f>IFERROR(INDEX(SourceData!$A$2:$FR$281,'Row selector'!$C62,4),"")</f>
        <v>192</v>
      </c>
      <c r="E72" s="131">
        <f>IFERROR(INDEX(SourceData!$A$2:$FR$281,'Row selector'!$C62,7),"")</f>
        <v>155.00746154785156</v>
      </c>
      <c r="F72" s="132">
        <f>IFERROR(INDEX(SourceData!$A$2:$FR$281,'Row selector'!$C62,10),"")</f>
        <v>4.5562410354614258</v>
      </c>
      <c r="G72" s="130">
        <f>IFERROR(INDEX(SourceData!$A$2:$FR$281,'Row selector'!$C62,5),"")</f>
        <v>207</v>
      </c>
      <c r="H72" s="131">
        <f>IFERROR(INDEX(SourceData!$A$2:$FR$281,'Row selector'!$C62,8),"")</f>
        <v>170.82449340820312</v>
      </c>
      <c r="I72" s="132">
        <f>IFERROR(INDEX(SourceData!$A$2:$FR$281,'Row selector'!$C62,11),"")</f>
        <v>5.8706750869750977</v>
      </c>
      <c r="J72" s="133">
        <f>IFERROR(INDEX(SourceData!$A$2:$FR$281,'Row selector'!$C62,6),"")</f>
        <v>399</v>
      </c>
      <c r="K72" s="134">
        <f>IFERROR(INDEX(SourceData!$A$2:$FR$281,'Row selector'!$C62,9),"")</f>
        <v>162.8292236328125</v>
      </c>
      <c r="L72" s="134">
        <f>IFERROR(INDEX(SourceData!$A$2:$FR$281,'Row selector'!$C62,12),"")</f>
        <v>5.1550388336181641</v>
      </c>
      <c r="M72" s="82"/>
    </row>
    <row r="73" spans="1:13" ht="15.75" customHeight="1">
      <c r="A73" s="171" t="str">
        <f>IFERROR(INDEX(SourceData!$A$2:$FR$281,'Row selector'!$C63,1),"")</f>
        <v>CCG</v>
      </c>
      <c r="B73" s="155" t="str">
        <f>IFERROR(INDEX(SourceData!$A$2:$FR$281,'Row selector'!$C63,2),"")</f>
        <v>NHS Greater Preston CCG</v>
      </c>
      <c r="C73" s="218" t="str">
        <f t="shared" si="0"/>
        <v>&gt;</v>
      </c>
      <c r="D73" s="130">
        <f>IFERROR(INDEX(SourceData!$A$2:$FR$281,'Row selector'!$C63,4),"")</f>
        <v>162</v>
      </c>
      <c r="E73" s="131">
        <f>IFERROR(INDEX(SourceData!$A$2:$FR$281,'Row selector'!$C63,7),"")</f>
        <v>159.33433532714844</v>
      </c>
      <c r="F73" s="132">
        <f>IFERROR(INDEX(SourceData!$A$2:$FR$281,'Row selector'!$C63,10),"")</f>
        <v>4.2925276756286621</v>
      </c>
      <c r="G73" s="130">
        <f>IFERROR(INDEX(SourceData!$A$2:$FR$281,'Row selector'!$C63,5),"")</f>
        <v>193</v>
      </c>
      <c r="H73" s="131">
        <f>IFERROR(INDEX(SourceData!$A$2:$FR$281,'Row selector'!$C63,8),"")</f>
        <v>189.50180053710937</v>
      </c>
      <c r="I73" s="132">
        <f>IFERROR(INDEX(SourceData!$A$2:$FR$281,'Row selector'!$C63,11),"")</f>
        <v>6.1056628227233887</v>
      </c>
      <c r="J73" s="133">
        <f>IFERROR(INDEX(SourceData!$A$2:$FR$281,'Row selector'!$C63,6),"")</f>
        <v>355</v>
      </c>
      <c r="K73" s="134">
        <f>IFERROR(INDEX(SourceData!$A$2:$FR$281,'Row selector'!$C63,9),"")</f>
        <v>174.43089294433594</v>
      </c>
      <c r="L73" s="134">
        <f>IFERROR(INDEX(SourceData!$A$2:$FR$281,'Row selector'!$C63,12),"")</f>
        <v>5.1189618110656738</v>
      </c>
      <c r="M73" s="82"/>
    </row>
    <row r="74" spans="1:13" ht="15.75" customHeight="1">
      <c r="A74" s="171" t="str">
        <f>IFERROR(INDEX(SourceData!$A$2:$FR$281,'Row selector'!$C64,1),"")</f>
        <v>CCG</v>
      </c>
      <c r="B74" s="155" t="str">
        <f>IFERROR(INDEX(SourceData!$A$2:$FR$281,'Row selector'!$C64,2),"")</f>
        <v>NHS Greenwich CCG</v>
      </c>
      <c r="C74" s="218" t="str">
        <f t="shared" si="0"/>
        <v>&gt;</v>
      </c>
      <c r="D74" s="130">
        <f>IFERROR(INDEX(SourceData!$A$2:$FR$281,'Row selector'!$C64,4),"")</f>
        <v>115</v>
      </c>
      <c r="E74" s="131">
        <f>IFERROR(INDEX(SourceData!$A$2:$FR$281,'Row selector'!$C64,7),"")</f>
        <v>82.701683044433594</v>
      </c>
      <c r="F74" s="132">
        <f>IFERROR(INDEX(SourceData!$A$2:$FR$281,'Row selector'!$C64,10),"")</f>
        <v>3.3714454174041748</v>
      </c>
      <c r="G74" s="130">
        <f>IFERROR(INDEX(SourceData!$A$2:$FR$281,'Row selector'!$C64,5),"")</f>
        <v>138</v>
      </c>
      <c r="H74" s="131">
        <f>IFERROR(INDEX(SourceData!$A$2:$FR$281,'Row selector'!$C64,8),"")</f>
        <v>98.072662353515625</v>
      </c>
      <c r="I74" s="132">
        <f>IFERROR(INDEX(SourceData!$A$2:$FR$281,'Row selector'!$C64,11),"")</f>
        <v>4.9040513038635254</v>
      </c>
      <c r="J74" s="133">
        <f>IFERROR(INDEX(SourceData!$A$2:$FR$281,'Row selector'!$C64,6),"")</f>
        <v>253</v>
      </c>
      <c r="K74" s="134">
        <f>IFERROR(INDEX(SourceData!$A$2:$FR$281,'Row selector'!$C64,9),"")</f>
        <v>90.432716369628906</v>
      </c>
      <c r="L74" s="134">
        <f>IFERROR(INDEX(SourceData!$A$2:$FR$281,'Row selector'!$C64,12),"")</f>
        <v>4.0642571449279785</v>
      </c>
      <c r="M74" s="82"/>
    </row>
    <row r="75" spans="1:13" ht="15.75" customHeight="1">
      <c r="A75" s="171" t="str">
        <f>IFERROR(INDEX(SourceData!$A$2:$FR$281,'Row selector'!$C65,1),"")</f>
        <v>CCG</v>
      </c>
      <c r="B75" s="155" t="str">
        <f>IFERROR(INDEX(SourceData!$A$2:$FR$281,'Row selector'!$C65,2),"")</f>
        <v>NHS Guildford and Waverley CCG</v>
      </c>
      <c r="C75" s="218" t="str">
        <f t="shared" si="0"/>
        <v>&gt;</v>
      </c>
      <c r="D75" s="130">
        <f>IFERROR(INDEX(SourceData!$A$2:$FR$281,'Row selector'!$C65,4),"")</f>
        <v>190</v>
      </c>
      <c r="E75" s="131">
        <f>IFERROR(INDEX(SourceData!$A$2:$FR$281,'Row selector'!$C65,7),"")</f>
        <v>181.41716003417969</v>
      </c>
      <c r="F75" s="132">
        <f>IFERROR(INDEX(SourceData!$A$2:$FR$281,'Row selector'!$C65,10),"")</f>
        <v>4.5982575416564941</v>
      </c>
      <c r="G75" s="130">
        <f>IFERROR(INDEX(SourceData!$A$2:$FR$281,'Row selector'!$C65,5),"")</f>
        <v>159</v>
      </c>
      <c r="H75" s="131">
        <f>IFERROR(INDEX(SourceData!$A$2:$FR$281,'Row selector'!$C65,8),"")</f>
        <v>154.29254150390625</v>
      </c>
      <c r="I75" s="132">
        <f>IFERROR(INDEX(SourceData!$A$2:$FR$281,'Row selector'!$C65,11),"")</f>
        <v>4.7762088775634766</v>
      </c>
      <c r="J75" s="133">
        <f>IFERROR(INDEX(SourceData!$A$2:$FR$281,'Row selector'!$C65,6),"")</f>
        <v>349</v>
      </c>
      <c r="K75" s="134">
        <f>IFERROR(INDEX(SourceData!$A$2:$FR$281,'Row selector'!$C65,9),"")</f>
        <v>167.96450805664062</v>
      </c>
      <c r="L75" s="134">
        <f>IFERROR(INDEX(SourceData!$A$2:$FR$281,'Row selector'!$C65,12),"")</f>
        <v>4.6776571273803711</v>
      </c>
      <c r="M75" s="82"/>
    </row>
    <row r="76" spans="1:13" ht="15.75" customHeight="1">
      <c r="A76" s="171" t="str">
        <f>IFERROR(INDEX(SourceData!$A$2:$FR$281,'Row selector'!$C66,1),"")</f>
        <v>CCG</v>
      </c>
      <c r="B76" s="155" t="str">
        <f>IFERROR(INDEX(SourceData!$A$2:$FR$281,'Row selector'!$C66,2),"")</f>
        <v>NHS Halton CCG</v>
      </c>
      <c r="C76" s="218" t="str">
        <f t="shared" si="0"/>
        <v>&gt;</v>
      </c>
      <c r="D76" s="130">
        <f>IFERROR(INDEX(SourceData!$A$2:$FR$281,'Row selector'!$C66,4),"")</f>
        <v>112</v>
      </c>
      <c r="E76" s="131">
        <f>IFERROR(INDEX(SourceData!$A$2:$FR$281,'Row selector'!$C66,7),"")</f>
        <v>172.45361328125</v>
      </c>
      <c r="F76" s="132">
        <f>IFERROR(INDEX(SourceData!$A$2:$FR$281,'Row selector'!$C66,10),"")</f>
        <v>4.6223688125610352</v>
      </c>
      <c r="G76" s="130">
        <f>IFERROR(INDEX(SourceData!$A$2:$FR$281,'Row selector'!$C66,5),"")</f>
        <v>98</v>
      </c>
      <c r="H76" s="131">
        <f>IFERROR(INDEX(SourceData!$A$2:$FR$281,'Row selector'!$C66,8),"")</f>
        <v>158.17166137695312</v>
      </c>
      <c r="I76" s="132">
        <f>IFERROR(INDEX(SourceData!$A$2:$FR$281,'Row selector'!$C66,11),"")</f>
        <v>5.2688174247741699</v>
      </c>
      <c r="J76" s="133">
        <f>IFERROR(INDEX(SourceData!$A$2:$FR$281,'Row selector'!$C66,6),"")</f>
        <v>210</v>
      </c>
      <c r="K76" s="134">
        <f>IFERROR(INDEX(SourceData!$A$2:$FR$281,'Row selector'!$C66,9),"")</f>
        <v>165.48072814941406</v>
      </c>
      <c r="L76" s="134">
        <f>IFERROR(INDEX(SourceData!$A$2:$FR$281,'Row selector'!$C66,12),"")</f>
        <v>4.9031052589416504</v>
      </c>
      <c r="M76" s="82"/>
    </row>
    <row r="77" spans="1:13" ht="15.75" customHeight="1">
      <c r="A77" s="171" t="str">
        <f>IFERROR(INDEX(SourceData!$A$2:$FR$281,'Row selector'!$C67,1),"")</f>
        <v>CCG</v>
      </c>
      <c r="B77" s="155" t="str">
        <f>IFERROR(INDEX(SourceData!$A$2:$FR$281,'Row selector'!$C67,2),"")</f>
        <v>NHS Hambleton, Richmondshire and Whitby CCG</v>
      </c>
      <c r="C77" s="218" t="str">
        <f t="shared" ref="C77:C140" si="1">IF(A77="","","&gt;")</f>
        <v>&gt;</v>
      </c>
      <c r="D77" s="130">
        <f>IFERROR(INDEX(SourceData!$A$2:$FR$281,'Row selector'!$C67,4),"")</f>
        <v>119</v>
      </c>
      <c r="E77" s="131">
        <f>IFERROR(INDEX(SourceData!$A$2:$FR$281,'Row selector'!$C67,7),"")</f>
        <v>157.97998046875</v>
      </c>
      <c r="F77" s="132">
        <f>IFERROR(INDEX(SourceData!$A$2:$FR$281,'Row selector'!$C67,10),"")</f>
        <v>3.689922571182251</v>
      </c>
      <c r="G77" s="130">
        <f>IFERROR(INDEX(SourceData!$A$2:$FR$281,'Row selector'!$C67,5),"")</f>
        <v>184</v>
      </c>
      <c r="H77" s="131">
        <f>IFERROR(INDEX(SourceData!$A$2:$FR$281,'Row selector'!$C67,8),"")</f>
        <v>236.38536071777344</v>
      </c>
      <c r="I77" s="132">
        <f>IFERROR(INDEX(SourceData!$A$2:$FR$281,'Row selector'!$C67,11),"")</f>
        <v>6.1807188987731934</v>
      </c>
      <c r="J77" s="133">
        <f>IFERROR(INDEX(SourceData!$A$2:$FR$281,'Row selector'!$C67,6),"")</f>
        <v>303</v>
      </c>
      <c r="K77" s="134">
        <f>IFERROR(INDEX(SourceData!$A$2:$FR$281,'Row selector'!$C67,9),"")</f>
        <v>197.82586669921875</v>
      </c>
      <c r="L77" s="134">
        <f>IFERROR(INDEX(SourceData!$A$2:$FR$281,'Row selector'!$C67,12),"")</f>
        <v>4.8855209350585938</v>
      </c>
      <c r="M77" s="82"/>
    </row>
    <row r="78" spans="1:13" ht="15.75" customHeight="1">
      <c r="A78" s="171" t="str">
        <f>IFERROR(INDEX(SourceData!$A$2:$FR$281,'Row selector'!$C68,1),"")</f>
        <v>CCG</v>
      </c>
      <c r="B78" s="155" t="str">
        <f>IFERROR(INDEX(SourceData!$A$2:$FR$281,'Row selector'!$C68,2),"")</f>
        <v>NHS Hammersmith and Fulham CCG</v>
      </c>
      <c r="C78" s="218" t="str">
        <f t="shared" si="1"/>
        <v>&gt;</v>
      </c>
      <c r="D78" s="130">
        <f>IFERROR(INDEX(SourceData!$A$2:$FR$281,'Row selector'!$C68,4),"")</f>
        <v>95</v>
      </c>
      <c r="E78" s="131">
        <f>IFERROR(INDEX(SourceData!$A$2:$FR$281,'Row selector'!$C68,7),"")</f>
        <v>104.54380035400391</v>
      </c>
      <c r="F78" s="132">
        <f>IFERROR(INDEX(SourceData!$A$2:$FR$281,'Row selector'!$C68,10),"")</f>
        <v>3.768345832824707</v>
      </c>
      <c r="G78" s="130">
        <f>IFERROR(INDEX(SourceData!$A$2:$FR$281,'Row selector'!$C68,5),"")</f>
        <v>96</v>
      </c>
      <c r="H78" s="131">
        <f>IFERROR(INDEX(SourceData!$A$2:$FR$281,'Row selector'!$C68,8),"")</f>
        <v>108.12880706787109</v>
      </c>
      <c r="I78" s="132">
        <f>IFERROR(INDEX(SourceData!$A$2:$FR$281,'Row selector'!$C68,11),"")</f>
        <v>4.6920819282531738</v>
      </c>
      <c r="J78" s="133">
        <f>IFERROR(INDEX(SourceData!$A$2:$FR$281,'Row selector'!$C68,6),"")</f>
        <v>191</v>
      </c>
      <c r="K78" s="134">
        <f>IFERROR(INDEX(SourceData!$A$2:$FR$281,'Row selector'!$C68,9),"")</f>
        <v>106.31547546386719</v>
      </c>
      <c r="L78" s="134">
        <f>IFERROR(INDEX(SourceData!$A$2:$FR$281,'Row selector'!$C68,12),"")</f>
        <v>4.1821765899658203</v>
      </c>
      <c r="M78" s="82"/>
    </row>
    <row r="79" spans="1:13" ht="15.75" customHeight="1">
      <c r="A79" s="171" t="str">
        <f>IFERROR(INDEX(SourceData!$A$2:$FR$281,'Row selector'!$C69,1),"")</f>
        <v>CCG</v>
      </c>
      <c r="B79" s="155" t="str">
        <f>IFERROR(INDEX(SourceData!$A$2:$FR$281,'Row selector'!$C69,2),"")</f>
        <v>NHS Hardwick CCG</v>
      </c>
      <c r="C79" s="218" t="str">
        <f t="shared" si="1"/>
        <v>&gt;</v>
      </c>
      <c r="D79" s="130">
        <f>IFERROR(INDEX(SourceData!$A$2:$FR$281,'Row selector'!$C69,4),"")</f>
        <v>93</v>
      </c>
      <c r="E79" s="131">
        <f>IFERROR(INDEX(SourceData!$A$2:$FR$281,'Row selector'!$C69,7),"")</f>
        <v>164.45332336425781</v>
      </c>
      <c r="F79" s="132">
        <f>IFERROR(INDEX(SourceData!$A$2:$FR$281,'Row selector'!$C69,10),"")</f>
        <v>4.2272725105285645</v>
      </c>
      <c r="G79" s="130">
        <f>IFERROR(INDEX(SourceData!$A$2:$FR$281,'Row selector'!$C69,5),"")</f>
        <v>101</v>
      </c>
      <c r="H79" s="131">
        <f>IFERROR(INDEX(SourceData!$A$2:$FR$281,'Row selector'!$C69,8),"")</f>
        <v>184.13520812988281</v>
      </c>
      <c r="I79" s="132">
        <f>IFERROR(INDEX(SourceData!$A$2:$FR$281,'Row selector'!$C69,11),"")</f>
        <v>5.7223796844482422</v>
      </c>
      <c r="J79" s="133">
        <f>IFERROR(INDEX(SourceData!$A$2:$FR$281,'Row selector'!$C69,6),"")</f>
        <v>194</v>
      </c>
      <c r="K79" s="134">
        <f>IFERROR(INDEX(SourceData!$A$2:$FR$281,'Row selector'!$C69,9),"")</f>
        <v>174.14408874511719</v>
      </c>
      <c r="L79" s="134">
        <f>IFERROR(INDEX(SourceData!$A$2:$FR$281,'Row selector'!$C69,12),"")</f>
        <v>4.8928122520446777</v>
      </c>
      <c r="M79" s="82"/>
    </row>
    <row r="80" spans="1:13" ht="15.75" customHeight="1">
      <c r="A80" s="171" t="str">
        <f>IFERROR(INDEX(SourceData!$A$2:$FR$281,'Row selector'!$C70,1),"")</f>
        <v>CCG</v>
      </c>
      <c r="B80" s="155" t="str">
        <f>IFERROR(INDEX(SourceData!$A$2:$FR$281,'Row selector'!$C70,2),"")</f>
        <v>NHS Haringey CCG</v>
      </c>
      <c r="C80" s="218" t="str">
        <f t="shared" si="1"/>
        <v>&gt;</v>
      </c>
      <c r="D80" s="130">
        <f>IFERROR(INDEX(SourceData!$A$2:$FR$281,'Row selector'!$C70,4),"")</f>
        <v>111</v>
      </c>
      <c r="E80" s="131">
        <f>IFERROR(INDEX(SourceData!$A$2:$FR$281,'Row selector'!$C70,7),"")</f>
        <v>80.434196472167969</v>
      </c>
      <c r="F80" s="132">
        <f>IFERROR(INDEX(SourceData!$A$2:$FR$281,'Row selector'!$C70,10),"")</f>
        <v>3.2579982280731201</v>
      </c>
      <c r="G80" s="130">
        <f>IFERROR(INDEX(SourceData!$A$2:$FR$281,'Row selector'!$C70,5),"")</f>
        <v>124</v>
      </c>
      <c r="H80" s="131">
        <f>IFERROR(INDEX(SourceData!$A$2:$FR$281,'Row selector'!$C70,8),"")</f>
        <v>88.287643432617187</v>
      </c>
      <c r="I80" s="132">
        <f>IFERROR(INDEX(SourceData!$A$2:$FR$281,'Row selector'!$C70,11),"")</f>
        <v>4.4065389633178711</v>
      </c>
      <c r="J80" s="133">
        <f>IFERROR(INDEX(SourceData!$A$2:$FR$281,'Row selector'!$C70,6),"")</f>
        <v>235</v>
      </c>
      <c r="K80" s="134">
        <f>IFERROR(INDEX(SourceData!$A$2:$FR$281,'Row selector'!$C70,9),"")</f>
        <v>84.395462036132813</v>
      </c>
      <c r="L80" s="134">
        <f>IFERROR(INDEX(SourceData!$A$2:$FR$281,'Row selector'!$C70,12),"")</f>
        <v>3.7775278091430664</v>
      </c>
      <c r="M80" s="82"/>
    </row>
    <row r="81" spans="1:13" ht="15.75" customHeight="1">
      <c r="A81" s="171" t="str">
        <f>IFERROR(INDEX(SourceData!$A$2:$FR$281,'Row selector'!$C71,1),"")</f>
        <v>CCG</v>
      </c>
      <c r="B81" s="155" t="str">
        <f>IFERROR(INDEX(SourceData!$A$2:$FR$281,'Row selector'!$C71,2),"")</f>
        <v>NHS Harrogate and Rural District CCG</v>
      </c>
      <c r="C81" s="218" t="str">
        <f t="shared" si="1"/>
        <v>&gt;</v>
      </c>
      <c r="D81" s="130">
        <f>IFERROR(INDEX(SourceData!$A$2:$FR$281,'Row selector'!$C71,4),"")</f>
        <v>166</v>
      </c>
      <c r="E81" s="131">
        <f>IFERROR(INDEX(SourceData!$A$2:$FR$281,'Row selector'!$C71,7),"")</f>
        <v>207.19180297851562</v>
      </c>
      <c r="F81" s="132">
        <f>IFERROR(INDEX(SourceData!$A$2:$FR$281,'Row selector'!$C71,10),"")</f>
        <v>4.6226677894592285</v>
      </c>
      <c r="G81" s="130">
        <f>IFERROR(INDEX(SourceData!$A$2:$FR$281,'Row selector'!$C71,5),"")</f>
        <v>194</v>
      </c>
      <c r="H81" s="131">
        <f>IFERROR(INDEX(SourceData!$A$2:$FR$281,'Row selector'!$C71,8),"")</f>
        <v>254.61656188964844</v>
      </c>
      <c r="I81" s="132">
        <f>IFERROR(INDEX(SourceData!$A$2:$FR$281,'Row selector'!$C71,11),"")</f>
        <v>6.3274626731872559</v>
      </c>
      <c r="J81" s="133">
        <f>IFERROR(INDEX(SourceData!$A$2:$FR$281,'Row selector'!$C71,6),"")</f>
        <v>360</v>
      </c>
      <c r="K81" s="134">
        <f>IFERROR(INDEX(SourceData!$A$2:$FR$281,'Row selector'!$C71,9),"")</f>
        <v>230.30860900878906</v>
      </c>
      <c r="L81" s="134">
        <f>IFERROR(INDEX(SourceData!$A$2:$FR$281,'Row selector'!$C71,12),"")</f>
        <v>5.4078412055969238</v>
      </c>
      <c r="M81" s="82"/>
    </row>
    <row r="82" spans="1:13" ht="15.75" customHeight="1">
      <c r="A82" s="171" t="str">
        <f>IFERROR(INDEX(SourceData!$A$2:$FR$281,'Row selector'!$C72,1),"")</f>
        <v>CCG</v>
      </c>
      <c r="B82" s="155" t="str">
        <f>IFERROR(INDEX(SourceData!$A$2:$FR$281,'Row selector'!$C72,2),"")</f>
        <v>NHS Harrow CCG</v>
      </c>
      <c r="C82" s="218" t="str">
        <f t="shared" si="1"/>
        <v>&gt;</v>
      </c>
      <c r="D82" s="130">
        <f>IFERROR(INDEX(SourceData!$A$2:$FR$281,'Row selector'!$C72,4),"")</f>
        <v>132</v>
      </c>
      <c r="E82" s="131">
        <f>IFERROR(INDEX(SourceData!$A$2:$FR$281,'Row selector'!$C72,7),"")</f>
        <v>105.92710113525391</v>
      </c>
      <c r="F82" s="132">
        <f>IFERROR(INDEX(SourceData!$A$2:$FR$281,'Row selector'!$C72,10),"")</f>
        <v>3.5125067234039307</v>
      </c>
      <c r="G82" s="130">
        <f>IFERROR(INDEX(SourceData!$A$2:$FR$281,'Row selector'!$C72,5),"")</f>
        <v>143</v>
      </c>
      <c r="H82" s="131">
        <f>IFERROR(INDEX(SourceData!$A$2:$FR$281,'Row selector'!$C72,8),"")</f>
        <v>115.19438171386719</v>
      </c>
      <c r="I82" s="132">
        <f>IFERROR(INDEX(SourceData!$A$2:$FR$281,'Row selector'!$C72,11),"")</f>
        <v>4.6900625228881836</v>
      </c>
      <c r="J82" s="133">
        <f>IFERROR(INDEX(SourceData!$A$2:$FR$281,'Row selector'!$C72,6),"")</f>
        <v>275</v>
      </c>
      <c r="K82" s="134">
        <f>IFERROR(INDEX(SourceData!$A$2:$FR$281,'Row selector'!$C72,9),"")</f>
        <v>110.55187225341797</v>
      </c>
      <c r="L82" s="134">
        <f>IFERROR(INDEX(SourceData!$A$2:$FR$281,'Row selector'!$C72,12),"")</f>
        <v>4.0399589538574219</v>
      </c>
      <c r="M82" s="82"/>
    </row>
    <row r="83" spans="1:13" ht="15.75" customHeight="1">
      <c r="A83" s="171" t="str">
        <f>IFERROR(INDEX(SourceData!$A$2:$FR$281,'Row selector'!$C73,1),"")</f>
        <v>CCG</v>
      </c>
      <c r="B83" s="155" t="str">
        <f>IFERROR(INDEX(SourceData!$A$2:$FR$281,'Row selector'!$C73,2),"")</f>
        <v>NHS Hartlepool and Stockton-on-Tees CCG</v>
      </c>
      <c r="C83" s="218" t="str">
        <f t="shared" si="1"/>
        <v>&gt;</v>
      </c>
      <c r="D83" s="130">
        <f>IFERROR(INDEX(SourceData!$A$2:$FR$281,'Row selector'!$C73,4),"")</f>
        <v>243</v>
      </c>
      <c r="E83" s="131">
        <f>IFERROR(INDEX(SourceData!$A$2:$FR$281,'Row selector'!$C73,7),"")</f>
        <v>165.12751770019531</v>
      </c>
      <c r="F83" s="132">
        <f>IFERROR(INDEX(SourceData!$A$2:$FR$281,'Row selector'!$C73,10),"")</f>
        <v>4.4262294769287109</v>
      </c>
      <c r="G83" s="130">
        <f>IFERROR(INDEX(SourceData!$A$2:$FR$281,'Row selector'!$C73,5),"")</f>
        <v>259</v>
      </c>
      <c r="H83" s="131">
        <f>IFERROR(INDEX(SourceData!$A$2:$FR$281,'Row selector'!$C73,8),"")</f>
        <v>183.24737548828125</v>
      </c>
      <c r="I83" s="132">
        <f>IFERROR(INDEX(SourceData!$A$2:$FR$281,'Row selector'!$C73,11),"")</f>
        <v>6.25</v>
      </c>
      <c r="J83" s="133">
        <f>IFERROR(INDEX(SourceData!$A$2:$FR$281,'Row selector'!$C73,6),"")</f>
        <v>502</v>
      </c>
      <c r="K83" s="134">
        <f>IFERROR(INDEX(SourceData!$A$2:$FR$281,'Row selector'!$C73,9),"")</f>
        <v>174.00466918945312</v>
      </c>
      <c r="L83" s="134">
        <f>IFERROR(INDEX(SourceData!$A$2:$FR$281,'Row selector'!$C73,12),"")</f>
        <v>5.2107119560241699</v>
      </c>
      <c r="M83" s="82"/>
    </row>
    <row r="84" spans="1:13" ht="15.75" customHeight="1">
      <c r="A84" s="171" t="str">
        <f>IFERROR(INDEX(SourceData!$A$2:$FR$281,'Row selector'!$C74,1),"")</f>
        <v>CCG</v>
      </c>
      <c r="B84" s="155" t="str">
        <f>IFERROR(INDEX(SourceData!$A$2:$FR$281,'Row selector'!$C74,2),"")</f>
        <v>NHS Hastings and Rother CCG</v>
      </c>
      <c r="C84" s="218" t="str">
        <f t="shared" si="1"/>
        <v>&gt;</v>
      </c>
      <c r="D84" s="130">
        <f>IFERROR(INDEX(SourceData!$A$2:$FR$281,'Row selector'!$C74,4),"")</f>
        <v>181</v>
      </c>
      <c r="E84" s="131">
        <f>IFERROR(INDEX(SourceData!$A$2:$FR$281,'Row selector'!$C74,7),"")</f>
        <v>188.76779174804687</v>
      </c>
      <c r="F84" s="132">
        <f>IFERROR(INDEX(SourceData!$A$2:$FR$281,'Row selector'!$C74,10),"")</f>
        <v>4.7332634925842285</v>
      </c>
      <c r="G84" s="130">
        <f>IFERROR(INDEX(SourceData!$A$2:$FR$281,'Row selector'!$C74,5),"")</f>
        <v>151</v>
      </c>
      <c r="H84" s="131">
        <f>IFERROR(INDEX(SourceData!$A$2:$FR$281,'Row selector'!$C74,8),"")</f>
        <v>167.96066284179687</v>
      </c>
      <c r="I84" s="132">
        <f>IFERROR(INDEX(SourceData!$A$2:$FR$281,'Row selector'!$C74,11),"")</f>
        <v>4.7936506271362305</v>
      </c>
      <c r="J84" s="133">
        <f>IFERROR(INDEX(SourceData!$A$2:$FR$281,'Row selector'!$C74,6),"")</f>
        <v>332</v>
      </c>
      <c r="K84" s="134">
        <f>IFERROR(INDEX(SourceData!$A$2:$FR$281,'Row selector'!$C74,9),"")</f>
        <v>178.69926452636719</v>
      </c>
      <c r="L84" s="134">
        <f>IFERROR(INDEX(SourceData!$A$2:$FR$281,'Row selector'!$C74,12),"")</f>
        <v>4.7605390548706055</v>
      </c>
      <c r="M84" s="82"/>
    </row>
    <row r="85" spans="1:13" ht="15.75" customHeight="1">
      <c r="A85" s="171" t="str">
        <f>IFERROR(INDEX(SourceData!$A$2:$FR$281,'Row selector'!$C75,1),"")</f>
        <v>CCG</v>
      </c>
      <c r="B85" s="155" t="str">
        <f>IFERROR(INDEX(SourceData!$A$2:$FR$281,'Row selector'!$C75,2),"")</f>
        <v>NHS Havering CCG</v>
      </c>
      <c r="C85" s="218" t="str">
        <f t="shared" si="1"/>
        <v>&gt;</v>
      </c>
      <c r="D85" s="130">
        <f>IFERROR(INDEX(SourceData!$A$2:$FR$281,'Row selector'!$C75,4),"")</f>
        <v>198</v>
      </c>
      <c r="E85" s="131">
        <f>IFERROR(INDEX(SourceData!$A$2:$FR$281,'Row selector'!$C75,7),"")</f>
        <v>150.76869201660156</v>
      </c>
      <c r="F85" s="132">
        <f>IFERROR(INDEX(SourceData!$A$2:$FR$281,'Row selector'!$C75,10),"")</f>
        <v>4.2608132362365723</v>
      </c>
      <c r="G85" s="130">
        <f>IFERROR(INDEX(SourceData!$A$2:$FR$281,'Row selector'!$C75,5),"")</f>
        <v>191</v>
      </c>
      <c r="H85" s="131">
        <f>IFERROR(INDEX(SourceData!$A$2:$FR$281,'Row selector'!$C75,8),"")</f>
        <v>157.25859069824219</v>
      </c>
      <c r="I85" s="132">
        <f>IFERROR(INDEX(SourceData!$A$2:$FR$281,'Row selector'!$C75,11),"")</f>
        <v>4.9328513145446777</v>
      </c>
      <c r="J85" s="133">
        <f>IFERROR(INDEX(SourceData!$A$2:$FR$281,'Row selector'!$C75,6),"")</f>
        <v>389</v>
      </c>
      <c r="K85" s="134">
        <f>IFERROR(INDEX(SourceData!$A$2:$FR$281,'Row selector'!$C75,9),"")</f>
        <v>153.88693237304687</v>
      </c>
      <c r="L85" s="134">
        <f>IFERROR(INDEX(SourceData!$A$2:$FR$281,'Row selector'!$C75,12),"")</f>
        <v>4.5662636756896973</v>
      </c>
      <c r="M85" s="82"/>
    </row>
    <row r="86" spans="1:13" ht="15.75" customHeight="1">
      <c r="A86" s="171" t="str">
        <f>IFERROR(INDEX(SourceData!$A$2:$FR$281,'Row selector'!$C76,1),"")</f>
        <v>CCG</v>
      </c>
      <c r="B86" s="155" t="str">
        <f>IFERROR(INDEX(SourceData!$A$2:$FR$281,'Row selector'!$C76,2),"")</f>
        <v>NHS Herefordshire CCG</v>
      </c>
      <c r="C86" s="218" t="str">
        <f t="shared" si="1"/>
        <v>&gt;</v>
      </c>
      <c r="D86" s="130">
        <f>IFERROR(INDEX(SourceData!$A$2:$FR$281,'Row selector'!$C76,4),"")</f>
        <v>157</v>
      </c>
      <c r="E86" s="131">
        <f>IFERROR(INDEX(SourceData!$A$2:$FR$281,'Row selector'!$C76,7),"")</f>
        <v>164.26374816894531</v>
      </c>
      <c r="F86" s="132">
        <f>IFERROR(INDEX(SourceData!$A$2:$FR$281,'Row selector'!$C76,10),"")</f>
        <v>3.8414485454559326</v>
      </c>
      <c r="G86" s="130">
        <f>IFERROR(INDEX(SourceData!$A$2:$FR$281,'Row selector'!$C76,5),"")</f>
        <v>188</v>
      </c>
      <c r="H86" s="131">
        <f>IFERROR(INDEX(SourceData!$A$2:$FR$281,'Row selector'!$C76,8),"")</f>
        <v>200.57398986816406</v>
      </c>
      <c r="I86" s="132">
        <f>IFERROR(INDEX(SourceData!$A$2:$FR$281,'Row selector'!$C76,11),"")</f>
        <v>5.7125492095947266</v>
      </c>
      <c r="J86" s="133">
        <f>IFERROR(INDEX(SourceData!$A$2:$FR$281,'Row selector'!$C76,6),"")</f>
        <v>345</v>
      </c>
      <c r="K86" s="134">
        <f>IFERROR(INDEX(SourceData!$A$2:$FR$281,'Row selector'!$C76,9),"")</f>
        <v>182.24172973632812</v>
      </c>
      <c r="L86" s="134">
        <f>IFERROR(INDEX(SourceData!$A$2:$FR$281,'Row selector'!$C76,12),"")</f>
        <v>4.6760640144348145</v>
      </c>
      <c r="M86" s="82"/>
    </row>
    <row r="87" spans="1:13" ht="15.75" customHeight="1">
      <c r="A87" s="171" t="str">
        <f>IFERROR(INDEX(SourceData!$A$2:$FR$281,'Row selector'!$C77,1),"")</f>
        <v>CCG</v>
      </c>
      <c r="B87" s="155" t="str">
        <f>IFERROR(INDEX(SourceData!$A$2:$FR$281,'Row selector'!$C77,2),"")</f>
        <v>NHS Herts Valleys CCG</v>
      </c>
      <c r="C87" s="218" t="str">
        <f t="shared" si="1"/>
        <v>&gt;</v>
      </c>
      <c r="D87" s="130">
        <f>IFERROR(INDEX(SourceData!$A$2:$FR$281,'Row selector'!$C77,4),"")</f>
        <v>371</v>
      </c>
      <c r="E87" s="131">
        <f>IFERROR(INDEX(SourceData!$A$2:$FR$281,'Row selector'!$C77,7),"")</f>
        <v>122.75865936279297</v>
      </c>
      <c r="F87" s="132">
        <f>IFERROR(INDEX(SourceData!$A$2:$FR$281,'Row selector'!$C77,10),"")</f>
        <v>3.6223394870758057</v>
      </c>
      <c r="G87" s="130">
        <f>IFERROR(INDEX(SourceData!$A$2:$FR$281,'Row selector'!$C77,5),"")</f>
        <v>413</v>
      </c>
      <c r="H87" s="131">
        <f>IFERROR(INDEX(SourceData!$A$2:$FR$281,'Row selector'!$C77,8),"")</f>
        <v>142.61592102050781</v>
      </c>
      <c r="I87" s="132">
        <f>IFERROR(INDEX(SourceData!$A$2:$FR$281,'Row selector'!$C77,11),"")</f>
        <v>5.1145510673522949</v>
      </c>
      <c r="J87" s="133">
        <f>IFERROR(INDEX(SourceData!$A$2:$FR$281,'Row selector'!$C77,6),"")</f>
        <v>784</v>
      </c>
      <c r="K87" s="134">
        <f>IFERROR(INDEX(SourceData!$A$2:$FR$281,'Row selector'!$C77,9),"")</f>
        <v>132.47540283203125</v>
      </c>
      <c r="L87" s="134">
        <f>IFERROR(INDEX(SourceData!$A$2:$FR$281,'Row selector'!$C77,12),"")</f>
        <v>4.280177116394043</v>
      </c>
      <c r="M87" s="82"/>
    </row>
    <row r="88" spans="1:13" ht="15.75" customHeight="1">
      <c r="A88" s="171" t="str">
        <f>IFERROR(INDEX(SourceData!$A$2:$FR$281,'Row selector'!$C78,1),"")</f>
        <v>CCG</v>
      </c>
      <c r="B88" s="155" t="str">
        <f>IFERROR(INDEX(SourceData!$A$2:$FR$281,'Row selector'!$C78,2),"")</f>
        <v>NHS Heywood, Middleton and Rochdale CCG</v>
      </c>
      <c r="C88" s="218" t="str">
        <f t="shared" si="1"/>
        <v>&gt;</v>
      </c>
      <c r="D88" s="130">
        <f>IFERROR(INDEX(SourceData!$A$2:$FR$281,'Row selector'!$C78,4),"")</f>
        <v>169</v>
      </c>
      <c r="E88" s="131">
        <f>IFERROR(INDEX(SourceData!$A$2:$FR$281,'Row selector'!$C78,7),"")</f>
        <v>154.03546142578125</v>
      </c>
      <c r="F88" s="132">
        <f>IFERROR(INDEX(SourceData!$A$2:$FR$281,'Row selector'!$C78,10),"")</f>
        <v>4.4780073165893555</v>
      </c>
      <c r="G88" s="130">
        <f>IFERROR(INDEX(SourceData!$A$2:$FR$281,'Row selector'!$C78,5),"")</f>
        <v>185</v>
      </c>
      <c r="H88" s="131">
        <f>IFERROR(INDEX(SourceData!$A$2:$FR$281,'Row selector'!$C78,8),"")</f>
        <v>173.79051208496094</v>
      </c>
      <c r="I88" s="132">
        <f>IFERROR(INDEX(SourceData!$A$2:$FR$281,'Row selector'!$C78,11),"")</f>
        <v>6.2059712409973145</v>
      </c>
      <c r="J88" s="133">
        <f>IFERROR(INDEX(SourceData!$A$2:$FR$281,'Row selector'!$C78,6),"")</f>
        <v>354</v>
      </c>
      <c r="K88" s="134">
        <f>IFERROR(INDEX(SourceData!$A$2:$FR$281,'Row selector'!$C78,9),"")</f>
        <v>163.7637939453125</v>
      </c>
      <c r="L88" s="134">
        <f>IFERROR(INDEX(SourceData!$A$2:$FR$281,'Row selector'!$C78,12),"")</f>
        <v>5.2405624389648437</v>
      </c>
      <c r="M88" s="82"/>
    </row>
    <row r="89" spans="1:13" ht="15.75" customHeight="1">
      <c r="A89" s="171" t="str">
        <f>IFERROR(INDEX(SourceData!$A$2:$FR$281,'Row selector'!$C79,1),"")</f>
        <v>CCG</v>
      </c>
      <c r="B89" s="155" t="str">
        <f>IFERROR(INDEX(SourceData!$A$2:$FR$281,'Row selector'!$C79,2),"")</f>
        <v>NHS High Weald Lewes Havens CCG</v>
      </c>
      <c r="C89" s="218" t="str">
        <f t="shared" si="1"/>
        <v>&gt;</v>
      </c>
      <c r="D89" s="130">
        <f>IFERROR(INDEX(SourceData!$A$2:$FR$281,'Row selector'!$C79,4),"")</f>
        <v>174</v>
      </c>
      <c r="E89" s="131">
        <f>IFERROR(INDEX(SourceData!$A$2:$FR$281,'Row selector'!$C79,7),"")</f>
        <v>196.36610412597656</v>
      </c>
      <c r="F89" s="132">
        <f>IFERROR(INDEX(SourceData!$A$2:$FR$281,'Row selector'!$C79,10),"")</f>
        <v>4.6988925933837891</v>
      </c>
      <c r="G89" s="130">
        <f>IFERROR(INDEX(SourceData!$A$2:$FR$281,'Row selector'!$C79,5),"")</f>
        <v>180</v>
      </c>
      <c r="H89" s="131">
        <f>IFERROR(INDEX(SourceData!$A$2:$FR$281,'Row selector'!$C79,8),"")</f>
        <v>214.43888854980469</v>
      </c>
      <c r="I89" s="132">
        <f>IFERROR(INDEX(SourceData!$A$2:$FR$281,'Row selector'!$C79,11),"")</f>
        <v>5.6338028907775879</v>
      </c>
      <c r="J89" s="133">
        <f>IFERROR(INDEX(SourceData!$A$2:$FR$281,'Row selector'!$C79,6),"")</f>
        <v>354</v>
      </c>
      <c r="K89" s="134">
        <f>IFERROR(INDEX(SourceData!$A$2:$FR$281,'Row selector'!$C79,9),"")</f>
        <v>205.15792846679687</v>
      </c>
      <c r="L89" s="134">
        <f>IFERROR(INDEX(SourceData!$A$2:$FR$281,'Row selector'!$C79,12),"")</f>
        <v>5.1319222450256348</v>
      </c>
      <c r="M89" s="82"/>
    </row>
    <row r="90" spans="1:13" ht="15.75" customHeight="1">
      <c r="A90" s="171" t="str">
        <f>IFERROR(INDEX(SourceData!$A$2:$FR$281,'Row selector'!$C80,1),"")</f>
        <v>CCG</v>
      </c>
      <c r="B90" s="155" t="str">
        <f>IFERROR(INDEX(SourceData!$A$2:$FR$281,'Row selector'!$C80,2),"")</f>
        <v>NHS Hillingdon CCG</v>
      </c>
      <c r="C90" s="218" t="str">
        <f t="shared" si="1"/>
        <v>&gt;</v>
      </c>
      <c r="D90" s="130">
        <f>IFERROR(INDEX(SourceData!$A$2:$FR$281,'Row selector'!$C80,4),"")</f>
        <v>156</v>
      </c>
      <c r="E90" s="131">
        <f>IFERROR(INDEX(SourceData!$A$2:$FR$281,'Row selector'!$C80,7),"")</f>
        <v>103.56021118164062</v>
      </c>
      <c r="F90" s="132">
        <f>IFERROR(INDEX(SourceData!$A$2:$FR$281,'Row selector'!$C80,10),"")</f>
        <v>3.7125177383422852</v>
      </c>
      <c r="G90" s="130">
        <f>IFERROR(INDEX(SourceData!$A$2:$FR$281,'Row selector'!$C80,5),"")</f>
        <v>156</v>
      </c>
      <c r="H90" s="131">
        <f>IFERROR(INDEX(SourceData!$A$2:$FR$281,'Row selector'!$C80,8),"")</f>
        <v>102.74378967285156</v>
      </c>
      <c r="I90" s="132">
        <f>IFERROR(INDEX(SourceData!$A$2:$FR$281,'Row selector'!$C80,11),"")</f>
        <v>4.8118443489074707</v>
      </c>
      <c r="J90" s="133">
        <f>IFERROR(INDEX(SourceData!$A$2:$FR$281,'Row selector'!$C80,6),"")</f>
        <v>312</v>
      </c>
      <c r="K90" s="134">
        <f>IFERROR(INDEX(SourceData!$A$2:$FR$281,'Row selector'!$C80,9),"")</f>
        <v>103.15038299560547</v>
      </c>
      <c r="L90" s="134">
        <f>IFERROR(INDEX(SourceData!$A$2:$FR$281,'Row selector'!$C80,12),"")</f>
        <v>4.1912951469421387</v>
      </c>
      <c r="M90" s="82"/>
    </row>
    <row r="91" spans="1:13" ht="15.75" customHeight="1">
      <c r="A91" s="171" t="str">
        <f>IFERROR(INDEX(SourceData!$A$2:$FR$281,'Row selector'!$C81,1),"")</f>
        <v>CCG</v>
      </c>
      <c r="B91" s="155" t="str">
        <f>IFERROR(INDEX(SourceData!$A$2:$FR$281,'Row selector'!$C81,2),"")</f>
        <v>NHS Horsham and Mid Sussex CCG</v>
      </c>
      <c r="C91" s="218" t="str">
        <f t="shared" si="1"/>
        <v>&gt;</v>
      </c>
      <c r="D91" s="130">
        <f>IFERROR(INDEX(SourceData!$A$2:$FR$281,'Row selector'!$C81,4),"")</f>
        <v>178</v>
      </c>
      <c r="E91" s="131">
        <f>IFERROR(INDEX(SourceData!$A$2:$FR$281,'Row selector'!$C81,7),"")</f>
        <v>149.21995544433594</v>
      </c>
      <c r="F91" s="132">
        <f>IFERROR(INDEX(SourceData!$A$2:$FR$281,'Row selector'!$C81,10),"")</f>
        <v>3.8746190071105957</v>
      </c>
      <c r="G91" s="130">
        <f>IFERROR(INDEX(SourceData!$A$2:$FR$281,'Row selector'!$C81,5),"")</f>
        <v>238</v>
      </c>
      <c r="H91" s="131">
        <f>IFERROR(INDEX(SourceData!$A$2:$FR$281,'Row selector'!$C81,8),"")</f>
        <v>208.33697509765625</v>
      </c>
      <c r="I91" s="132">
        <f>IFERROR(INDEX(SourceData!$A$2:$FR$281,'Row selector'!$C81,11),"")</f>
        <v>6.0207438468933105</v>
      </c>
      <c r="J91" s="133">
        <f>IFERROR(INDEX(SourceData!$A$2:$FR$281,'Row selector'!$C81,6),"")</f>
        <v>416</v>
      </c>
      <c r="K91" s="134">
        <f>IFERROR(INDEX(SourceData!$A$2:$FR$281,'Row selector'!$C81,9),"")</f>
        <v>178.13938903808594</v>
      </c>
      <c r="L91" s="134">
        <f>IFERROR(INDEX(SourceData!$A$2:$FR$281,'Row selector'!$C81,12),"")</f>
        <v>4.8672046661376953</v>
      </c>
      <c r="M91" s="82"/>
    </row>
    <row r="92" spans="1:13" ht="15.75" customHeight="1">
      <c r="A92" s="171" t="str">
        <f>IFERROR(INDEX(SourceData!$A$2:$FR$281,'Row selector'!$C82,1),"")</f>
        <v>CCG</v>
      </c>
      <c r="B92" s="155" t="str">
        <f>IFERROR(INDEX(SourceData!$A$2:$FR$281,'Row selector'!$C82,2),"")</f>
        <v>NHS Hounslow CCG</v>
      </c>
      <c r="C92" s="218" t="str">
        <f t="shared" si="1"/>
        <v>&gt;</v>
      </c>
      <c r="D92" s="130">
        <f>IFERROR(INDEX(SourceData!$A$2:$FR$281,'Row selector'!$C82,4),"")</f>
        <v>125</v>
      </c>
      <c r="E92" s="131">
        <f>IFERROR(INDEX(SourceData!$A$2:$FR$281,'Row selector'!$C82,7),"")</f>
        <v>93.695419311523438</v>
      </c>
      <c r="F92" s="132">
        <f>IFERROR(INDEX(SourceData!$A$2:$FR$281,'Row selector'!$C82,10),"")</f>
        <v>3.4857780933380127</v>
      </c>
      <c r="G92" s="130">
        <f>IFERROR(INDEX(SourceData!$A$2:$FR$281,'Row selector'!$C82,5),"")</f>
        <v>124</v>
      </c>
      <c r="H92" s="131">
        <f>IFERROR(INDEX(SourceData!$A$2:$FR$281,'Row selector'!$C82,8),"")</f>
        <v>90.032524108886719</v>
      </c>
      <c r="I92" s="132">
        <f>IFERROR(INDEX(SourceData!$A$2:$FR$281,'Row selector'!$C82,11),"")</f>
        <v>4.7310185432434082</v>
      </c>
      <c r="J92" s="133">
        <f>IFERROR(INDEX(SourceData!$A$2:$FR$281,'Row selector'!$C82,6),"")</f>
        <v>249</v>
      </c>
      <c r="K92" s="134">
        <f>IFERROR(INDEX(SourceData!$A$2:$FR$281,'Row selector'!$C82,9),"")</f>
        <v>91.834815979003906</v>
      </c>
      <c r="L92" s="134">
        <f>IFERROR(INDEX(SourceData!$A$2:$FR$281,'Row selector'!$C82,12),"")</f>
        <v>4.0116000175476074</v>
      </c>
      <c r="M92" s="82"/>
    </row>
    <row r="93" spans="1:13" ht="15.75" customHeight="1">
      <c r="A93" s="171" t="str">
        <f>IFERROR(INDEX(SourceData!$A$2:$FR$281,'Row selector'!$C83,1),"")</f>
        <v>CCG</v>
      </c>
      <c r="B93" s="155" t="str">
        <f>IFERROR(INDEX(SourceData!$A$2:$FR$281,'Row selector'!$C83,2),"")</f>
        <v>NHS Hull CCG</v>
      </c>
      <c r="C93" s="218" t="str">
        <f t="shared" si="1"/>
        <v>&gt;</v>
      </c>
      <c r="D93" s="130">
        <f>IFERROR(INDEX(SourceData!$A$2:$FR$281,'Row selector'!$C83,4),"")</f>
        <v>189</v>
      </c>
      <c r="E93" s="131">
        <f>IFERROR(INDEX(SourceData!$A$2:$FR$281,'Row selector'!$C83,7),"")</f>
        <v>146.04743957519531</v>
      </c>
      <c r="F93" s="132">
        <f>IFERROR(INDEX(SourceData!$A$2:$FR$281,'Row selector'!$C83,10),"")</f>
        <v>4.3618741035461426</v>
      </c>
      <c r="G93" s="130">
        <f>IFERROR(INDEX(SourceData!$A$2:$FR$281,'Row selector'!$C83,5),"")</f>
        <v>216</v>
      </c>
      <c r="H93" s="131">
        <f>IFERROR(INDEX(SourceData!$A$2:$FR$281,'Row selector'!$C83,8),"")</f>
        <v>165.09974670410156</v>
      </c>
      <c r="I93" s="132">
        <f>IFERROR(INDEX(SourceData!$A$2:$FR$281,'Row selector'!$C83,11),"")</f>
        <v>5.8968057632446289</v>
      </c>
      <c r="J93" s="133">
        <f>IFERROR(INDEX(SourceData!$A$2:$FR$281,'Row selector'!$C83,6),"")</f>
        <v>405</v>
      </c>
      <c r="K93" s="134">
        <f>IFERROR(INDEX(SourceData!$A$2:$FR$281,'Row selector'!$C83,9),"")</f>
        <v>155.62557983398437</v>
      </c>
      <c r="L93" s="134">
        <f>IFERROR(INDEX(SourceData!$A$2:$FR$281,'Row selector'!$C83,12),"")</f>
        <v>5.0650324821472168</v>
      </c>
      <c r="M93" s="82"/>
    </row>
    <row r="94" spans="1:13" ht="15.75" customHeight="1">
      <c r="A94" s="171" t="str">
        <f>IFERROR(INDEX(SourceData!$A$2:$FR$281,'Row selector'!$C84,1),"")</f>
        <v>CCG</v>
      </c>
      <c r="B94" s="155" t="str">
        <f>IFERROR(INDEX(SourceData!$A$2:$FR$281,'Row selector'!$C84,2),"")</f>
        <v>NHS Ipswich and East Suffolk CCG</v>
      </c>
      <c r="C94" s="218" t="str">
        <f t="shared" si="1"/>
        <v>&gt;</v>
      </c>
      <c r="D94" s="130">
        <f>IFERROR(INDEX(SourceData!$A$2:$FR$281,'Row selector'!$C84,4),"")</f>
        <v>355</v>
      </c>
      <c r="E94" s="131">
        <f>IFERROR(INDEX(SourceData!$A$2:$FR$281,'Row selector'!$C84,7),"")</f>
        <v>174.90959167480469</v>
      </c>
      <c r="F94" s="132">
        <f>IFERROR(INDEX(SourceData!$A$2:$FR$281,'Row selector'!$C84,10),"")</f>
        <v>4.3703064918518066</v>
      </c>
      <c r="G94" s="130">
        <f>IFERROR(INDEX(SourceData!$A$2:$FR$281,'Row selector'!$C84,5),"")</f>
        <v>432</v>
      </c>
      <c r="H94" s="131">
        <f>IFERROR(INDEX(SourceData!$A$2:$FR$281,'Row selector'!$C84,8),"")</f>
        <v>218.1630859375</v>
      </c>
      <c r="I94" s="132">
        <f>IFERROR(INDEX(SourceData!$A$2:$FR$281,'Row selector'!$C84,11),"")</f>
        <v>5.9966683387756348</v>
      </c>
      <c r="J94" s="133">
        <f>IFERROR(INDEX(SourceData!$A$2:$FR$281,'Row selector'!$C84,6),"")</f>
        <v>787</v>
      </c>
      <c r="K94" s="134">
        <f>IFERROR(INDEX(SourceData!$A$2:$FR$281,'Row selector'!$C84,9),"")</f>
        <v>196.26962280273438</v>
      </c>
      <c r="L94" s="134">
        <f>IFERROR(INDEX(SourceData!$A$2:$FR$281,'Row selector'!$C84,12),"")</f>
        <v>5.1347293853759766</v>
      </c>
      <c r="M94" s="82"/>
    </row>
    <row r="95" spans="1:13" ht="15.75" customHeight="1">
      <c r="A95" s="171" t="str">
        <f>IFERROR(INDEX(SourceData!$A$2:$FR$281,'Row selector'!$C85,1),"")</f>
        <v>CCG</v>
      </c>
      <c r="B95" s="155" t="str">
        <f>IFERROR(INDEX(SourceData!$A$2:$FR$281,'Row selector'!$C85,2),"")</f>
        <v>NHS Isle of Wight CCG</v>
      </c>
      <c r="C95" s="218" t="str">
        <f t="shared" si="1"/>
        <v>&gt;</v>
      </c>
      <c r="D95" s="130">
        <f>IFERROR(INDEX(SourceData!$A$2:$FR$281,'Row selector'!$C85,4),"")</f>
        <v>191</v>
      </c>
      <c r="E95" s="131">
        <f>IFERROR(INDEX(SourceData!$A$2:$FR$281,'Row selector'!$C85,7),"")</f>
        <v>267.215087890625</v>
      </c>
      <c r="F95" s="132">
        <f>IFERROR(INDEX(SourceData!$A$2:$FR$281,'Row selector'!$C85,10),"")</f>
        <v>5.4885058403015137</v>
      </c>
      <c r="G95" s="130">
        <f>IFERROR(INDEX(SourceData!$A$2:$FR$281,'Row selector'!$C85,5),"")</f>
        <v>194</v>
      </c>
      <c r="H95" s="131">
        <f>IFERROR(INDEX(SourceData!$A$2:$FR$281,'Row selector'!$C85,8),"")</f>
        <v>283.95785522460937</v>
      </c>
      <c r="I95" s="132">
        <f>IFERROR(INDEX(SourceData!$A$2:$FR$281,'Row selector'!$C85,11),"")</f>
        <v>6.3648295402526855</v>
      </c>
      <c r="J95" s="133">
        <f>IFERROR(INDEX(SourceData!$A$2:$FR$281,'Row selector'!$C85,6),"")</f>
        <v>385</v>
      </c>
      <c r="K95" s="134">
        <f>IFERROR(INDEX(SourceData!$A$2:$FR$281,'Row selector'!$C85,9),"")</f>
        <v>275.39736938476562</v>
      </c>
      <c r="L95" s="134">
        <f>IFERROR(INDEX(SourceData!$A$2:$FR$281,'Row selector'!$C85,12),"")</f>
        <v>5.8976716995239258</v>
      </c>
      <c r="M95" s="82"/>
    </row>
    <row r="96" spans="1:13" ht="15.75" customHeight="1">
      <c r="A96" s="171" t="str">
        <f>IFERROR(INDEX(SourceData!$A$2:$FR$281,'Row selector'!$C86,1),"")</f>
        <v>CCG</v>
      </c>
      <c r="B96" s="155" t="str">
        <f>IFERROR(INDEX(SourceData!$A$2:$FR$281,'Row selector'!$C86,2),"")</f>
        <v>NHS Islington CCG</v>
      </c>
      <c r="C96" s="218" t="str">
        <f t="shared" si="1"/>
        <v>&gt;</v>
      </c>
      <c r="D96" s="130">
        <f>IFERROR(INDEX(SourceData!$A$2:$FR$281,'Row selector'!$C86,4),"")</f>
        <v>109</v>
      </c>
      <c r="E96" s="131">
        <f>IFERROR(INDEX(SourceData!$A$2:$FR$281,'Row selector'!$C86,7),"")</f>
        <v>94.209159851074219</v>
      </c>
      <c r="F96" s="132">
        <f>IFERROR(INDEX(SourceData!$A$2:$FR$281,'Row selector'!$C86,10),"")</f>
        <v>3.8245613574981689</v>
      </c>
      <c r="G96" s="130">
        <f>IFERROR(INDEX(SourceData!$A$2:$FR$281,'Row selector'!$C86,5),"")</f>
        <v>116</v>
      </c>
      <c r="H96" s="131">
        <f>IFERROR(INDEX(SourceData!$A$2:$FR$281,'Row selector'!$C86,8),"")</f>
        <v>99.00567626953125</v>
      </c>
      <c r="I96" s="132">
        <f>IFERROR(INDEX(SourceData!$A$2:$FR$281,'Row selector'!$C86,11),"")</f>
        <v>4.9978456497192383</v>
      </c>
      <c r="J96" s="133">
        <f>IFERROR(INDEX(SourceData!$A$2:$FR$281,'Row selector'!$C86,6),"")</f>
        <v>225</v>
      </c>
      <c r="K96" s="134">
        <f>IFERROR(INDEX(SourceData!$A$2:$FR$281,'Row selector'!$C86,9),"")</f>
        <v>96.622505187988281</v>
      </c>
      <c r="L96" s="134">
        <f>IFERROR(INDEX(SourceData!$A$2:$FR$281,'Row selector'!$C86,12),"")</f>
        <v>4.351189136505127</v>
      </c>
      <c r="M96" s="82"/>
    </row>
    <row r="97" spans="1:13" ht="15.75" customHeight="1">
      <c r="A97" s="171" t="str">
        <f>IFERROR(INDEX(SourceData!$A$2:$FR$281,'Row selector'!$C87,1),"")</f>
        <v>CCG</v>
      </c>
      <c r="B97" s="155" t="str">
        <f>IFERROR(INDEX(SourceData!$A$2:$FR$281,'Row selector'!$C87,2),"")</f>
        <v>NHS Kernow CCG</v>
      </c>
      <c r="C97" s="218" t="str">
        <f t="shared" si="1"/>
        <v>&gt;</v>
      </c>
      <c r="D97" s="130">
        <f>IFERROR(INDEX(SourceData!$A$2:$FR$281,'Row selector'!$C87,4),"")</f>
        <v>686</v>
      </c>
      <c r="E97" s="131">
        <f>IFERROR(INDEX(SourceData!$A$2:$FR$281,'Row selector'!$C87,7),"")</f>
        <v>239.73692321777344</v>
      </c>
      <c r="F97" s="132">
        <f>IFERROR(INDEX(SourceData!$A$2:$FR$281,'Row selector'!$C87,10),"")</f>
        <v>5.2748942375183105</v>
      </c>
      <c r="G97" s="130">
        <f>IFERROR(INDEX(SourceData!$A$2:$FR$281,'Row selector'!$C87,5),"")</f>
        <v>607</v>
      </c>
      <c r="H97" s="131">
        <f>IFERROR(INDEX(SourceData!$A$2:$FR$281,'Row selector'!$C87,8),"")</f>
        <v>224.94145202636719</v>
      </c>
      <c r="I97" s="132">
        <f>IFERROR(INDEX(SourceData!$A$2:$FR$281,'Row selector'!$C87,11),"")</f>
        <v>5.9341087341308594</v>
      </c>
      <c r="J97" s="133">
        <f>IFERROR(INDEX(SourceData!$A$2:$FR$281,'Row selector'!$C87,6),"")</f>
        <v>1293</v>
      </c>
      <c r="K97" s="134">
        <f>IFERROR(INDEX(SourceData!$A$2:$FR$281,'Row selector'!$C87,9),"")</f>
        <v>232.55604553222656</v>
      </c>
      <c r="L97" s="134">
        <f>IFERROR(INDEX(SourceData!$A$2:$FR$281,'Row selector'!$C87,12),"")</f>
        <v>5.5651202201843262</v>
      </c>
      <c r="M97" s="82"/>
    </row>
    <row r="98" spans="1:13" ht="15.75" customHeight="1">
      <c r="A98" s="171" t="str">
        <f>IFERROR(INDEX(SourceData!$A$2:$FR$281,'Row selector'!$C88,1),"")</f>
        <v>CCG</v>
      </c>
      <c r="B98" s="155" t="str">
        <f>IFERROR(INDEX(SourceData!$A$2:$FR$281,'Row selector'!$C88,2),"")</f>
        <v>NHS Kingston CCG</v>
      </c>
      <c r="C98" s="218" t="str">
        <f t="shared" si="1"/>
        <v>&gt;</v>
      </c>
      <c r="D98" s="130">
        <f>IFERROR(INDEX(SourceData!$A$2:$FR$281,'Row selector'!$C88,4),"")</f>
        <v>107</v>
      </c>
      <c r="E98" s="131">
        <f>IFERROR(INDEX(SourceData!$A$2:$FR$281,'Row selector'!$C88,7),"")</f>
        <v>119.77388763427734</v>
      </c>
      <c r="F98" s="132">
        <f>IFERROR(INDEX(SourceData!$A$2:$FR$281,'Row selector'!$C88,10),"")</f>
        <v>3.7191519737243652</v>
      </c>
      <c r="G98" s="130">
        <f>IFERROR(INDEX(SourceData!$A$2:$FR$281,'Row selector'!$C88,5),"")</f>
        <v>130</v>
      </c>
      <c r="H98" s="131">
        <f>IFERROR(INDEX(SourceData!$A$2:$FR$281,'Row selector'!$C88,8),"")</f>
        <v>149.81791687011719</v>
      </c>
      <c r="I98" s="132">
        <f>IFERROR(INDEX(SourceData!$A$2:$FR$281,'Row selector'!$C88,11),"")</f>
        <v>5.7803468704223633</v>
      </c>
      <c r="J98" s="133">
        <f>IFERROR(INDEX(SourceData!$A$2:$FR$281,'Row selector'!$C88,6),"")</f>
        <v>237</v>
      </c>
      <c r="K98" s="134">
        <f>IFERROR(INDEX(SourceData!$A$2:$FR$281,'Row selector'!$C88,9),"")</f>
        <v>134.5772705078125</v>
      </c>
      <c r="L98" s="134">
        <f>IFERROR(INDEX(SourceData!$A$2:$FR$281,'Row selector'!$C88,12),"")</f>
        <v>4.6234879493713379</v>
      </c>
      <c r="M98" s="82"/>
    </row>
    <row r="99" spans="1:13" ht="15.75" customHeight="1">
      <c r="A99" s="171" t="str">
        <f>IFERROR(INDEX(SourceData!$A$2:$FR$281,'Row selector'!$C89,1),"")</f>
        <v>CCG</v>
      </c>
      <c r="B99" s="155" t="str">
        <f>IFERROR(INDEX(SourceData!$A$2:$FR$281,'Row selector'!$C89,2),"")</f>
        <v>NHS Knowsley CCG</v>
      </c>
      <c r="C99" s="218" t="str">
        <f t="shared" si="1"/>
        <v>&gt;</v>
      </c>
      <c r="D99" s="130">
        <f>IFERROR(INDEX(SourceData!$A$2:$FR$281,'Row selector'!$C89,4),"")</f>
        <v>122</v>
      </c>
      <c r="E99" s="131">
        <f>IFERROR(INDEX(SourceData!$A$2:$FR$281,'Row selector'!$C89,7),"")</f>
        <v>157.490478515625</v>
      </c>
      <c r="F99" s="132">
        <f>IFERROR(INDEX(SourceData!$A$2:$FR$281,'Row selector'!$C89,10),"")</f>
        <v>3.9869279861450195</v>
      </c>
      <c r="G99" s="130">
        <f>IFERROR(INDEX(SourceData!$A$2:$FR$281,'Row selector'!$C89,5),"")</f>
        <v>124</v>
      </c>
      <c r="H99" s="131">
        <f>IFERROR(INDEX(SourceData!$A$2:$FR$281,'Row selector'!$C89,8),"")</f>
        <v>176.0113525390625</v>
      </c>
      <c r="I99" s="132">
        <f>IFERROR(INDEX(SourceData!$A$2:$FR$281,'Row selector'!$C89,11),"")</f>
        <v>5.595667839050293</v>
      </c>
      <c r="J99" s="133">
        <f>IFERROR(INDEX(SourceData!$A$2:$FR$281,'Row selector'!$C89,6),"")</f>
        <v>246</v>
      </c>
      <c r="K99" s="134">
        <f>IFERROR(INDEX(SourceData!$A$2:$FR$281,'Row selector'!$C89,9),"")</f>
        <v>166.31173706054687</v>
      </c>
      <c r="L99" s="134">
        <f>IFERROR(INDEX(SourceData!$A$2:$FR$281,'Row selector'!$C89,12),"")</f>
        <v>4.662623405456543</v>
      </c>
      <c r="M99" s="82"/>
    </row>
    <row r="100" spans="1:13" ht="15.75" customHeight="1">
      <c r="A100" s="171" t="str">
        <f>IFERROR(INDEX(SourceData!$A$2:$FR$281,'Row selector'!$C90,1),"")</f>
        <v>CCG</v>
      </c>
      <c r="B100" s="155" t="str">
        <f>IFERROR(INDEX(SourceData!$A$2:$FR$281,'Row selector'!$C90,2),"")</f>
        <v>NHS Lambeth CCG</v>
      </c>
      <c r="C100" s="218" t="str">
        <f t="shared" si="1"/>
        <v>&gt;</v>
      </c>
      <c r="D100" s="130">
        <f>IFERROR(INDEX(SourceData!$A$2:$FR$281,'Row selector'!$C90,4),"")</f>
        <v>118</v>
      </c>
      <c r="E100" s="131">
        <f>IFERROR(INDEX(SourceData!$A$2:$FR$281,'Row selector'!$C90,7),"")</f>
        <v>72.403739929199219</v>
      </c>
      <c r="F100" s="132">
        <f>IFERROR(INDEX(SourceData!$A$2:$FR$281,'Row selector'!$C90,10),"")</f>
        <v>3.0562031269073486</v>
      </c>
      <c r="G100" s="130">
        <f>IFERROR(INDEX(SourceData!$A$2:$FR$281,'Row selector'!$C90,5),"")</f>
        <v>162</v>
      </c>
      <c r="H100" s="131">
        <f>IFERROR(INDEX(SourceData!$A$2:$FR$281,'Row selector'!$C90,8),"")</f>
        <v>98.220512390136719</v>
      </c>
      <c r="I100" s="132">
        <f>IFERROR(INDEX(SourceData!$A$2:$FR$281,'Row selector'!$C90,11),"")</f>
        <v>4.4481053352355957</v>
      </c>
      <c r="J100" s="133">
        <f>IFERROR(INDEX(SourceData!$A$2:$FR$281,'Row selector'!$C90,6),"")</f>
        <v>280</v>
      </c>
      <c r="K100" s="134">
        <f>IFERROR(INDEX(SourceData!$A$2:$FR$281,'Row selector'!$C90,9),"")</f>
        <v>85.3892822265625</v>
      </c>
      <c r="L100" s="134">
        <f>IFERROR(INDEX(SourceData!$A$2:$FR$281,'Row selector'!$C90,12),"")</f>
        <v>3.7318406105041504</v>
      </c>
      <c r="M100" s="82"/>
    </row>
    <row r="101" spans="1:13" ht="15.75" customHeight="1">
      <c r="A101" s="171" t="str">
        <f>IFERROR(INDEX(SourceData!$A$2:$FR$281,'Row selector'!$C91,1),"")</f>
        <v>CCG</v>
      </c>
      <c r="B101" s="155" t="str">
        <f>IFERROR(INDEX(SourceData!$A$2:$FR$281,'Row selector'!$C91,2),"")</f>
        <v>NHS Leeds North CCG</v>
      </c>
      <c r="C101" s="218" t="str">
        <f t="shared" si="1"/>
        <v>&gt;</v>
      </c>
      <c r="D101" s="130">
        <f>IFERROR(INDEX(SourceData!$A$2:$FR$281,'Row selector'!$C91,4),"")</f>
        <v>211</v>
      </c>
      <c r="E101" s="131">
        <f>IFERROR(INDEX(SourceData!$A$2:$FR$281,'Row selector'!$C91,7),"")</f>
        <v>203.01150512695312</v>
      </c>
      <c r="F101" s="132">
        <f>IFERROR(INDEX(SourceData!$A$2:$FR$281,'Row selector'!$C91,10),"")</f>
        <v>4.7726759910583496</v>
      </c>
      <c r="G101" s="130">
        <f>IFERROR(INDEX(SourceData!$A$2:$FR$281,'Row selector'!$C91,5),"")</f>
        <v>239</v>
      </c>
      <c r="H101" s="131">
        <f>IFERROR(INDEX(SourceData!$A$2:$FR$281,'Row selector'!$C91,8),"")</f>
        <v>245.77099609375</v>
      </c>
      <c r="I101" s="132">
        <f>IFERROR(INDEX(SourceData!$A$2:$FR$281,'Row selector'!$C91,11),"")</f>
        <v>6.5479450225830078</v>
      </c>
      <c r="J101" s="133">
        <f>IFERROR(INDEX(SourceData!$A$2:$FR$281,'Row selector'!$C91,6),"")</f>
        <v>450</v>
      </c>
      <c r="K101" s="134">
        <f>IFERROR(INDEX(SourceData!$A$2:$FR$281,'Row selector'!$C91,9),"")</f>
        <v>223.68028259277344</v>
      </c>
      <c r="L101" s="134">
        <f>IFERROR(INDEX(SourceData!$A$2:$FR$281,'Row selector'!$C91,12),"")</f>
        <v>5.5755171775817871</v>
      </c>
      <c r="M101" s="82"/>
    </row>
    <row r="102" spans="1:13" ht="15.75" customHeight="1">
      <c r="A102" s="171" t="str">
        <f>IFERROR(INDEX(SourceData!$A$2:$FR$281,'Row selector'!$C92,1),"")</f>
        <v>CCG</v>
      </c>
      <c r="B102" s="155" t="str">
        <f>IFERROR(INDEX(SourceData!$A$2:$FR$281,'Row selector'!$C92,2),"")</f>
        <v>NHS Leeds South and East CCG</v>
      </c>
      <c r="C102" s="218" t="str">
        <f t="shared" si="1"/>
        <v>&gt;</v>
      </c>
      <c r="D102" s="130">
        <f>IFERROR(INDEX(SourceData!$A$2:$FR$281,'Row selector'!$C92,4),"")</f>
        <v>199</v>
      </c>
      <c r="E102" s="131">
        <f>IFERROR(INDEX(SourceData!$A$2:$FR$281,'Row selector'!$C92,7),"")</f>
        <v>155.90602111816406</v>
      </c>
      <c r="F102" s="132">
        <f>IFERROR(INDEX(SourceData!$A$2:$FR$281,'Row selector'!$C92,10),"")</f>
        <v>4.5820860862731934</v>
      </c>
      <c r="G102" s="130">
        <f>IFERROR(INDEX(SourceData!$A$2:$FR$281,'Row selector'!$C92,5),"")</f>
        <v>205</v>
      </c>
      <c r="H102" s="131">
        <f>IFERROR(INDEX(SourceData!$A$2:$FR$281,'Row selector'!$C92,8),"")</f>
        <v>162.65452575683594</v>
      </c>
      <c r="I102" s="132">
        <f>IFERROR(INDEX(SourceData!$A$2:$FR$281,'Row selector'!$C92,11),"")</f>
        <v>6.0722746849060059</v>
      </c>
      <c r="J102" s="133">
        <f>IFERROR(INDEX(SourceData!$A$2:$FR$281,'Row selector'!$C92,6),"")</f>
        <v>404</v>
      </c>
      <c r="K102" s="134">
        <f>IFERROR(INDEX(SourceData!$A$2:$FR$281,'Row selector'!$C92,9),"")</f>
        <v>159.25889587402344</v>
      </c>
      <c r="L102" s="134">
        <f>IFERROR(INDEX(SourceData!$A$2:$FR$281,'Row selector'!$C92,12),"")</f>
        <v>5.2338385581970215</v>
      </c>
      <c r="M102" s="82"/>
    </row>
    <row r="103" spans="1:13" ht="15.75" customHeight="1">
      <c r="A103" s="171" t="str">
        <f>IFERROR(INDEX(SourceData!$A$2:$FR$281,'Row selector'!$C93,1),"")</f>
        <v>CCG</v>
      </c>
      <c r="B103" s="155" t="str">
        <f>IFERROR(INDEX(SourceData!$A$2:$FR$281,'Row selector'!$C93,2),"")</f>
        <v>NHS Leeds West CCG</v>
      </c>
      <c r="C103" s="218" t="str">
        <f t="shared" si="1"/>
        <v>&gt;</v>
      </c>
      <c r="D103" s="130">
        <f>IFERROR(INDEX(SourceData!$A$2:$FR$281,'Row selector'!$C93,4),"")</f>
        <v>264</v>
      </c>
      <c r="E103" s="131">
        <f>IFERROR(INDEX(SourceData!$A$2:$FR$281,'Row selector'!$C93,7),"")</f>
        <v>158.68722534179687</v>
      </c>
      <c r="F103" s="132">
        <f>IFERROR(INDEX(SourceData!$A$2:$FR$281,'Row selector'!$C93,10),"")</f>
        <v>4.5627374649047852</v>
      </c>
      <c r="G103" s="130">
        <f>IFERROR(INDEX(SourceData!$A$2:$FR$281,'Row selector'!$C93,5),"")</f>
        <v>300</v>
      </c>
      <c r="H103" s="131">
        <f>IFERROR(INDEX(SourceData!$A$2:$FR$281,'Row selector'!$C93,8),"")</f>
        <v>186.88909912109375</v>
      </c>
      <c r="I103" s="132">
        <f>IFERROR(INDEX(SourceData!$A$2:$FR$281,'Row selector'!$C93,11),"")</f>
        <v>6.9028992652893066</v>
      </c>
      <c r="J103" s="133">
        <f>IFERROR(INDEX(SourceData!$A$2:$FR$281,'Row selector'!$C93,6),"")</f>
        <v>564</v>
      </c>
      <c r="K103" s="134">
        <f>IFERROR(INDEX(SourceData!$A$2:$FR$281,'Row selector'!$C93,9),"")</f>
        <v>172.53616333007812</v>
      </c>
      <c r="L103" s="134">
        <f>IFERROR(INDEX(SourceData!$A$2:$FR$281,'Row selector'!$C93,12),"")</f>
        <v>5.5665221214294434</v>
      </c>
      <c r="M103" s="82"/>
    </row>
    <row r="104" spans="1:13" ht="15.75" customHeight="1">
      <c r="A104" s="171" t="str">
        <f>IFERROR(INDEX(SourceData!$A$2:$FR$281,'Row selector'!$C94,1),"")</f>
        <v>CCG</v>
      </c>
      <c r="B104" s="155" t="str">
        <f>IFERROR(INDEX(SourceData!$A$2:$FR$281,'Row selector'!$C94,2),"")</f>
        <v>NHS Leicester City CCG</v>
      </c>
      <c r="C104" s="218" t="str">
        <f t="shared" si="1"/>
        <v>&gt;</v>
      </c>
      <c r="D104" s="130">
        <f>IFERROR(INDEX(SourceData!$A$2:$FR$281,'Row selector'!$C94,4),"")</f>
        <v>160</v>
      </c>
      <c r="E104" s="131">
        <f>IFERROR(INDEX(SourceData!$A$2:$FR$281,'Row selector'!$C94,7),"")</f>
        <v>91.759429931640625</v>
      </c>
      <c r="F104" s="132">
        <f>IFERROR(INDEX(SourceData!$A$2:$FR$281,'Row selector'!$C94,10),"")</f>
        <v>3.8332533836364746</v>
      </c>
      <c r="G104" s="130">
        <f>IFERROR(INDEX(SourceData!$A$2:$FR$281,'Row selector'!$C94,5),"")</f>
        <v>131</v>
      </c>
      <c r="H104" s="131">
        <f>IFERROR(INDEX(SourceData!$A$2:$FR$281,'Row selector'!$C94,8),"")</f>
        <v>75.298606872558594</v>
      </c>
      <c r="I104" s="132">
        <f>IFERROR(INDEX(SourceData!$A$2:$FR$281,'Row selector'!$C94,11),"")</f>
        <v>4.4801640510559082</v>
      </c>
      <c r="J104" s="133">
        <f>IFERROR(INDEX(SourceData!$A$2:$FR$281,'Row selector'!$C94,6),"")</f>
        <v>291</v>
      </c>
      <c r="K104" s="134">
        <f>IFERROR(INDEX(SourceData!$A$2:$FR$281,'Row selector'!$C94,9),"")</f>
        <v>83.538352966308594</v>
      </c>
      <c r="L104" s="134">
        <f>IFERROR(INDEX(SourceData!$A$2:$FR$281,'Row selector'!$C94,12),"")</f>
        <v>4.0997462272644043</v>
      </c>
      <c r="M104" s="82"/>
    </row>
    <row r="105" spans="1:13" ht="15.75" customHeight="1">
      <c r="A105" s="171" t="str">
        <f>IFERROR(INDEX(SourceData!$A$2:$FR$281,'Row selector'!$C95,1),"")</f>
        <v>CCG</v>
      </c>
      <c r="B105" s="155" t="str">
        <f>IFERROR(INDEX(SourceData!$A$2:$FR$281,'Row selector'!$C95,2),"")</f>
        <v>NHS Lewisham CCG</v>
      </c>
      <c r="C105" s="218" t="str">
        <f t="shared" si="1"/>
        <v>&gt;</v>
      </c>
      <c r="D105" s="130">
        <f>IFERROR(INDEX(SourceData!$A$2:$FR$281,'Row selector'!$C95,4),"")</f>
        <v>122</v>
      </c>
      <c r="E105" s="131">
        <f>IFERROR(INDEX(SourceData!$A$2:$FR$281,'Row selector'!$C95,7),"")</f>
        <v>79.8424072265625</v>
      </c>
      <c r="F105" s="132">
        <f>IFERROR(INDEX(SourceData!$A$2:$FR$281,'Row selector'!$C95,10),"")</f>
        <v>3.3008658885955811</v>
      </c>
      <c r="G105" s="130">
        <f>IFERROR(INDEX(SourceData!$A$2:$FR$281,'Row selector'!$C95,5),"")</f>
        <v>154</v>
      </c>
      <c r="H105" s="131">
        <f>IFERROR(INDEX(SourceData!$A$2:$FR$281,'Row selector'!$C95,8),"")</f>
        <v>103.30994415283203</v>
      </c>
      <c r="I105" s="132">
        <f>IFERROR(INDEX(SourceData!$A$2:$FR$281,'Row selector'!$C95,11),"")</f>
        <v>4.7008547782897949</v>
      </c>
      <c r="J105" s="133">
        <f>IFERROR(INDEX(SourceData!$A$2:$FR$281,'Row selector'!$C95,6),"")</f>
        <v>276</v>
      </c>
      <c r="K105" s="134">
        <f>IFERROR(INDEX(SourceData!$A$2:$FR$281,'Row selector'!$C95,9),"")</f>
        <v>91.430992126464844</v>
      </c>
      <c r="L105" s="134">
        <f>IFERROR(INDEX(SourceData!$A$2:$FR$281,'Row selector'!$C95,12),"")</f>
        <v>3.9586918354034424</v>
      </c>
      <c r="M105" s="82"/>
    </row>
    <row r="106" spans="1:13" ht="15.75" customHeight="1">
      <c r="A106" s="171" t="str">
        <f>IFERROR(INDEX(SourceData!$A$2:$FR$281,'Row selector'!$C96,1),"")</f>
        <v>CCG</v>
      </c>
      <c r="B106" s="155" t="str">
        <f>IFERROR(INDEX(SourceData!$A$2:$FR$281,'Row selector'!$C96,2),"")</f>
        <v>NHS Lincolnshire East CCG</v>
      </c>
      <c r="C106" s="218" t="str">
        <f t="shared" si="1"/>
        <v>&gt;</v>
      </c>
      <c r="D106" s="130">
        <f>IFERROR(INDEX(SourceData!$A$2:$FR$281,'Row selector'!$C96,4),"")</f>
        <v>252</v>
      </c>
      <c r="E106" s="131">
        <f>IFERROR(INDEX(SourceData!$A$2:$FR$281,'Row selector'!$C96,7),"")</f>
        <v>211.62422180175781</v>
      </c>
      <c r="F106" s="132">
        <f>IFERROR(INDEX(SourceData!$A$2:$FR$281,'Row selector'!$C96,10),"")</f>
        <v>4.8091602325439453</v>
      </c>
      <c r="G106" s="130">
        <f>IFERROR(INDEX(SourceData!$A$2:$FR$281,'Row selector'!$C96,5),"")</f>
        <v>276</v>
      </c>
      <c r="H106" s="131">
        <f>IFERROR(INDEX(SourceData!$A$2:$FR$281,'Row selector'!$C96,8),"")</f>
        <v>241.43812561035156</v>
      </c>
      <c r="I106" s="132">
        <f>IFERROR(INDEX(SourceData!$A$2:$FR$281,'Row selector'!$C96,11),"")</f>
        <v>5.9908833503723145</v>
      </c>
      <c r="J106" s="133">
        <f>IFERROR(INDEX(SourceData!$A$2:$FR$281,'Row selector'!$C96,6),"")</f>
        <v>528</v>
      </c>
      <c r="K106" s="134">
        <f>IFERROR(INDEX(SourceData!$A$2:$FR$281,'Row selector'!$C96,9),"")</f>
        <v>226.22689819335938</v>
      </c>
      <c r="L106" s="134">
        <f>IFERROR(INDEX(SourceData!$A$2:$FR$281,'Row selector'!$C96,12),"")</f>
        <v>5.3620390892028809</v>
      </c>
      <c r="M106" s="82"/>
    </row>
    <row r="107" spans="1:13" ht="15.75" customHeight="1">
      <c r="A107" s="171" t="str">
        <f>IFERROR(INDEX(SourceData!$A$2:$FR$281,'Row selector'!$C97,1),"")</f>
        <v>CCG</v>
      </c>
      <c r="B107" s="155" t="str">
        <f>IFERROR(INDEX(SourceData!$A$2:$FR$281,'Row selector'!$C97,2),"")</f>
        <v>NHS Lincolnshire West CCG</v>
      </c>
      <c r="C107" s="218" t="str">
        <f t="shared" si="1"/>
        <v>&gt;</v>
      </c>
      <c r="D107" s="130">
        <f>IFERROR(INDEX(SourceData!$A$2:$FR$281,'Row selector'!$C97,4),"")</f>
        <v>216</v>
      </c>
      <c r="E107" s="131">
        <f>IFERROR(INDEX(SourceData!$A$2:$FR$281,'Row selector'!$C97,7),"")</f>
        <v>178.846435546875</v>
      </c>
      <c r="F107" s="132">
        <f>IFERROR(INDEX(SourceData!$A$2:$FR$281,'Row selector'!$C97,10),"")</f>
        <v>4.7703180313110352</v>
      </c>
      <c r="G107" s="130">
        <f>IFERROR(INDEX(SourceData!$A$2:$FR$281,'Row selector'!$C97,5),"")</f>
        <v>217</v>
      </c>
      <c r="H107" s="131">
        <f>IFERROR(INDEX(SourceData!$A$2:$FR$281,'Row selector'!$C97,8),"")</f>
        <v>186.80003356933594</v>
      </c>
      <c r="I107" s="132">
        <f>IFERROR(INDEX(SourceData!$A$2:$FR$281,'Row selector'!$C97,11),"")</f>
        <v>5.5884623527526855</v>
      </c>
      <c r="J107" s="133">
        <f>IFERROR(INDEX(SourceData!$A$2:$FR$281,'Row selector'!$C97,6),"")</f>
        <v>433</v>
      </c>
      <c r="K107" s="134">
        <f>IFERROR(INDEX(SourceData!$A$2:$FR$281,'Row selector'!$C97,9),"")</f>
        <v>182.74591064453125</v>
      </c>
      <c r="L107" s="134">
        <f>IFERROR(INDEX(SourceData!$A$2:$FR$281,'Row selector'!$C97,12),"")</f>
        <v>5.1480202674865723</v>
      </c>
      <c r="M107" s="82"/>
    </row>
    <row r="108" spans="1:13" ht="15.75" customHeight="1">
      <c r="A108" s="171" t="str">
        <f>IFERROR(INDEX(SourceData!$A$2:$FR$281,'Row selector'!$C98,1),"")</f>
        <v>CCG</v>
      </c>
      <c r="B108" s="155" t="str">
        <f>IFERROR(INDEX(SourceData!$A$2:$FR$281,'Row selector'!$C98,2),"")</f>
        <v>NHS Liverpool CCG</v>
      </c>
      <c r="C108" s="218" t="str">
        <f t="shared" si="1"/>
        <v>&gt;</v>
      </c>
      <c r="D108" s="130">
        <f>IFERROR(INDEX(SourceData!$A$2:$FR$281,'Row selector'!$C98,4),"")</f>
        <v>395</v>
      </c>
      <c r="E108" s="131">
        <f>IFERROR(INDEX(SourceData!$A$2:$FR$281,'Row selector'!$C98,7),"")</f>
        <v>161.62492370605469</v>
      </c>
      <c r="F108" s="132">
        <f>IFERROR(INDEX(SourceData!$A$2:$FR$281,'Row selector'!$C98,10),"")</f>
        <v>4.5759963989257812</v>
      </c>
      <c r="G108" s="130">
        <f>IFERROR(INDEX(SourceData!$A$2:$FR$281,'Row selector'!$C98,5),"")</f>
        <v>400</v>
      </c>
      <c r="H108" s="131">
        <f>IFERROR(INDEX(SourceData!$A$2:$FR$281,'Row selector'!$C98,8),"")</f>
        <v>166.53829956054687</v>
      </c>
      <c r="I108" s="132">
        <f>IFERROR(INDEX(SourceData!$A$2:$FR$281,'Row selector'!$C98,11),"")</f>
        <v>6.1737923622131348</v>
      </c>
      <c r="J108" s="133">
        <f>IFERROR(INDEX(SourceData!$A$2:$FR$281,'Row selector'!$C98,6),"")</f>
        <v>795</v>
      </c>
      <c r="K108" s="134">
        <f>IFERROR(INDEX(SourceData!$A$2:$FR$281,'Row selector'!$C98,9),"")</f>
        <v>164.06027221679687</v>
      </c>
      <c r="L108" s="134">
        <f>IFERROR(INDEX(SourceData!$A$2:$FR$281,'Row selector'!$C98,12),"")</f>
        <v>5.2610678672790527</v>
      </c>
      <c r="M108" s="82"/>
    </row>
    <row r="109" spans="1:13" ht="15.75" customHeight="1">
      <c r="A109" s="171" t="str">
        <f>IFERROR(INDEX(SourceData!$A$2:$FR$281,'Row selector'!$C99,1),"")</f>
        <v>CCG</v>
      </c>
      <c r="B109" s="155" t="str">
        <f>IFERROR(INDEX(SourceData!$A$2:$FR$281,'Row selector'!$C99,2),"")</f>
        <v>NHS Luton CCG</v>
      </c>
      <c r="C109" s="218" t="str">
        <f t="shared" si="1"/>
        <v>&gt;</v>
      </c>
      <c r="D109" s="130">
        <f>IFERROR(INDEX(SourceData!$A$2:$FR$281,'Row selector'!$C99,4),"")</f>
        <v>109</v>
      </c>
      <c r="E109" s="131">
        <f>IFERROR(INDEX(SourceData!$A$2:$FR$281,'Row selector'!$C99,7),"")</f>
        <v>101.85773468017578</v>
      </c>
      <c r="F109" s="132">
        <f>IFERROR(INDEX(SourceData!$A$2:$FR$281,'Row selector'!$C99,10),"")</f>
        <v>3.7664132118225098</v>
      </c>
      <c r="G109" s="130">
        <f>IFERROR(INDEX(SourceData!$A$2:$FR$281,'Row selector'!$C99,5),"")</f>
        <v>106</v>
      </c>
      <c r="H109" s="131">
        <f>IFERROR(INDEX(SourceData!$A$2:$FR$281,'Row selector'!$C99,8),"")</f>
        <v>96.557632446289062</v>
      </c>
      <c r="I109" s="132">
        <f>IFERROR(INDEX(SourceData!$A$2:$FR$281,'Row selector'!$C99,11),"")</f>
        <v>4.6207499504089355</v>
      </c>
      <c r="J109" s="133">
        <f>IFERROR(INDEX(SourceData!$A$2:$FR$281,'Row selector'!$C99,6),"")</f>
        <v>215</v>
      </c>
      <c r="K109" s="134">
        <f>IFERROR(INDEX(SourceData!$A$2:$FR$281,'Row selector'!$C99,9),"")</f>
        <v>99.173858642578125</v>
      </c>
      <c r="L109" s="134">
        <f>IFERROR(INDEX(SourceData!$A$2:$FR$281,'Row selector'!$C99,12),"")</f>
        <v>4.1441788673400879</v>
      </c>
      <c r="M109" s="82"/>
    </row>
    <row r="110" spans="1:13" ht="15.75" customHeight="1">
      <c r="A110" s="171" t="str">
        <f>IFERROR(INDEX(SourceData!$A$2:$FR$281,'Row selector'!$C100,1),"")</f>
        <v>CCG</v>
      </c>
      <c r="B110" s="155" t="str">
        <f>IFERROR(INDEX(SourceData!$A$2:$FR$281,'Row selector'!$C100,2),"")</f>
        <v>NHS Manchester CCG</v>
      </c>
      <c r="C110" s="218" t="str">
        <f t="shared" si="1"/>
        <v>&gt;</v>
      </c>
      <c r="D110" s="130">
        <f>IFERROR(INDEX(SourceData!$A$2:$FR$281,'Row selector'!$C100,4),"")</f>
        <v>324</v>
      </c>
      <c r="E110" s="131">
        <f>IFERROR(INDEX(SourceData!$A$2:$FR$281,'Row selector'!$C100,7),"")</f>
        <v>121.52536773681641</v>
      </c>
      <c r="F110" s="132">
        <f>IFERROR(INDEX(SourceData!$A$2:$FR$281,'Row selector'!$C100,10),"")</f>
        <v>4.7773518562316895</v>
      </c>
      <c r="G110" s="130">
        <f>IFERROR(INDEX(SourceData!$A$2:$FR$281,'Row selector'!$C100,5),"")</f>
        <v>282</v>
      </c>
      <c r="H110" s="131">
        <f>IFERROR(INDEX(SourceData!$A$2:$FR$281,'Row selector'!$C100,8),"")</f>
        <v>102.67538452148437</v>
      </c>
      <c r="I110" s="132">
        <f>IFERROR(INDEX(SourceData!$A$2:$FR$281,'Row selector'!$C100,11),"")</f>
        <v>5.4799842834472656</v>
      </c>
      <c r="J110" s="133">
        <f>IFERROR(INDEX(SourceData!$A$2:$FR$281,'Row selector'!$C100,6),"")</f>
        <v>606</v>
      </c>
      <c r="K110" s="134">
        <f>IFERROR(INDEX(SourceData!$A$2:$FR$281,'Row selector'!$C100,9),"")</f>
        <v>111.96035766601562</v>
      </c>
      <c r="L110" s="134">
        <f>IFERROR(INDEX(SourceData!$A$2:$FR$281,'Row selector'!$C100,12),"")</f>
        <v>5.0804829597473145</v>
      </c>
      <c r="M110" s="82"/>
    </row>
    <row r="111" spans="1:13" ht="15.75" customHeight="1">
      <c r="A111" s="171" t="str">
        <f>IFERROR(INDEX(SourceData!$A$2:$FR$281,'Row selector'!$C101,1),"")</f>
        <v>CCG</v>
      </c>
      <c r="B111" s="155" t="str">
        <f>IFERROR(INDEX(SourceData!$A$2:$FR$281,'Row selector'!$C101,2),"")</f>
        <v>NHS Mansfield and Ashfield CCG</v>
      </c>
      <c r="C111" s="218" t="str">
        <f t="shared" si="1"/>
        <v>&gt;</v>
      </c>
      <c r="D111" s="130">
        <f>IFERROR(INDEX(SourceData!$A$2:$FR$281,'Row selector'!$C101,4),"")</f>
        <v>176</v>
      </c>
      <c r="E111" s="131">
        <f>IFERROR(INDEX(SourceData!$A$2:$FR$281,'Row selector'!$C101,7),"")</f>
        <v>175.01814270019531</v>
      </c>
      <c r="F111" s="132">
        <f>IFERROR(INDEX(SourceData!$A$2:$FR$281,'Row selector'!$C101,10),"")</f>
        <v>4.7058825492858887</v>
      </c>
      <c r="G111" s="130">
        <f>IFERROR(INDEX(SourceData!$A$2:$FR$281,'Row selector'!$C101,5),"")</f>
        <v>157</v>
      </c>
      <c r="H111" s="131">
        <f>IFERROR(INDEX(SourceData!$A$2:$FR$281,'Row selector'!$C101,8),"")</f>
        <v>161.22407531738281</v>
      </c>
      <c r="I111" s="132">
        <f>IFERROR(INDEX(SourceData!$A$2:$FR$281,'Row selector'!$C101,11),"")</f>
        <v>5.4589710235595703</v>
      </c>
      <c r="J111" s="133">
        <f>IFERROR(INDEX(SourceData!$A$2:$FR$281,'Row selector'!$C101,6),"")</f>
        <v>333</v>
      </c>
      <c r="K111" s="134">
        <f>IFERROR(INDEX(SourceData!$A$2:$FR$281,'Row selector'!$C101,9),"")</f>
        <v>168.23194885253906</v>
      </c>
      <c r="L111" s="134">
        <f>IFERROR(INDEX(SourceData!$A$2:$FR$281,'Row selector'!$C101,12),"")</f>
        <v>5.0332527160644531</v>
      </c>
      <c r="M111" s="82"/>
    </row>
    <row r="112" spans="1:13" ht="15.75" customHeight="1">
      <c r="A112" s="171" t="str">
        <f>IFERROR(INDEX(SourceData!$A$2:$FR$281,'Row selector'!$C102,1),"")</f>
        <v>CCG</v>
      </c>
      <c r="B112" s="155" t="str">
        <f>IFERROR(INDEX(SourceData!$A$2:$FR$281,'Row selector'!$C102,2),"")</f>
        <v>NHS Medway CCG</v>
      </c>
      <c r="C112" s="218" t="str">
        <f t="shared" si="1"/>
        <v>&gt;</v>
      </c>
      <c r="D112" s="130">
        <f>IFERROR(INDEX(SourceData!$A$2:$FR$281,'Row selector'!$C102,4),"")</f>
        <v>192</v>
      </c>
      <c r="E112" s="131">
        <f>IFERROR(INDEX(SourceData!$A$2:$FR$281,'Row selector'!$C102,7),"")</f>
        <v>136.86912536621094</v>
      </c>
      <c r="F112" s="132">
        <f>IFERROR(INDEX(SourceData!$A$2:$FR$281,'Row selector'!$C102,10),"")</f>
        <v>4.1558442115783691</v>
      </c>
      <c r="G112" s="130">
        <f>IFERROR(INDEX(SourceData!$A$2:$FR$281,'Row selector'!$C102,5),"")</f>
        <v>193</v>
      </c>
      <c r="H112" s="131">
        <f>IFERROR(INDEX(SourceData!$A$2:$FR$281,'Row selector'!$C102,8),"")</f>
        <v>139.59005737304688</v>
      </c>
      <c r="I112" s="132">
        <f>IFERROR(INDEX(SourceData!$A$2:$FR$281,'Row selector'!$C102,11),"")</f>
        <v>5.1979532241821289</v>
      </c>
      <c r="J112" s="133">
        <f>IFERROR(INDEX(SourceData!$A$2:$FR$281,'Row selector'!$C102,6),"")</f>
        <v>385</v>
      </c>
      <c r="K112" s="134">
        <f>IFERROR(INDEX(SourceData!$A$2:$FR$281,'Row selector'!$C102,9),"")</f>
        <v>138.2197265625</v>
      </c>
      <c r="L112" s="134">
        <f>IFERROR(INDEX(SourceData!$A$2:$FR$281,'Row selector'!$C102,12),"")</f>
        <v>4.6201848983764648</v>
      </c>
      <c r="M112" s="82"/>
    </row>
    <row r="113" spans="1:13" ht="15.75" customHeight="1">
      <c r="A113" s="171" t="str">
        <f>IFERROR(INDEX(SourceData!$A$2:$FR$281,'Row selector'!$C103,1),"")</f>
        <v>CCG</v>
      </c>
      <c r="B113" s="155" t="str">
        <f>IFERROR(INDEX(SourceData!$A$2:$FR$281,'Row selector'!$C103,2),"")</f>
        <v>NHS Merton CCG</v>
      </c>
      <c r="C113" s="218" t="str">
        <f t="shared" si="1"/>
        <v>&gt;</v>
      </c>
      <c r="D113" s="130">
        <f>IFERROR(INDEX(SourceData!$A$2:$FR$281,'Row selector'!$C103,4),"")</f>
        <v>142</v>
      </c>
      <c r="E113" s="131">
        <f>IFERROR(INDEX(SourceData!$A$2:$FR$281,'Row selector'!$C103,7),"")</f>
        <v>136.21234130859375</v>
      </c>
      <c r="F113" s="132">
        <f>IFERROR(INDEX(SourceData!$A$2:$FR$281,'Row selector'!$C103,10),"")</f>
        <v>4.1999406814575195</v>
      </c>
      <c r="G113" s="130">
        <f>IFERROR(INDEX(SourceData!$A$2:$FR$281,'Row selector'!$C103,5),"")</f>
        <v>131</v>
      </c>
      <c r="H113" s="131">
        <f>IFERROR(INDEX(SourceData!$A$2:$FR$281,'Row selector'!$C103,8),"")</f>
        <v>129.98611450195312</v>
      </c>
      <c r="I113" s="132">
        <f>IFERROR(INDEX(SourceData!$A$2:$FR$281,'Row selector'!$C103,11),"")</f>
        <v>4.8232693672180176</v>
      </c>
      <c r="J113" s="133">
        <f>IFERROR(INDEX(SourceData!$A$2:$FR$281,'Row selector'!$C103,6),"")</f>
        <v>273</v>
      </c>
      <c r="K113" s="134">
        <f>IFERROR(INDEX(SourceData!$A$2:$FR$281,'Row selector'!$C103,9),"")</f>
        <v>133.15190124511719</v>
      </c>
      <c r="L113" s="134">
        <f>IFERROR(INDEX(SourceData!$A$2:$FR$281,'Row selector'!$C103,12),"")</f>
        <v>4.4776120185852051</v>
      </c>
      <c r="M113" s="82"/>
    </row>
    <row r="114" spans="1:13" ht="15.75" customHeight="1">
      <c r="A114" s="171" t="str">
        <f>IFERROR(INDEX(SourceData!$A$2:$FR$281,'Row selector'!$C104,1),"")</f>
        <v>CCG</v>
      </c>
      <c r="B114" s="155" t="str">
        <f>IFERROR(INDEX(SourceData!$A$2:$FR$281,'Row selector'!$C104,2),"")</f>
        <v>NHS Mid Essex CCG</v>
      </c>
      <c r="C114" s="218" t="str">
        <f t="shared" si="1"/>
        <v>&gt;</v>
      </c>
      <c r="D114" s="130">
        <f>IFERROR(INDEX(SourceData!$A$2:$FR$281,'Row selector'!$C104,4),"")</f>
        <v>288</v>
      </c>
      <c r="E114" s="131">
        <f>IFERROR(INDEX(SourceData!$A$2:$FR$281,'Row selector'!$C104,7),"")</f>
        <v>146.18917846679687</v>
      </c>
      <c r="F114" s="132">
        <f>IFERROR(INDEX(SourceData!$A$2:$FR$281,'Row selector'!$C104,10),"")</f>
        <v>3.8945233821868896</v>
      </c>
      <c r="G114" s="130">
        <f>IFERROR(INDEX(SourceData!$A$2:$FR$281,'Row selector'!$C104,5),"")</f>
        <v>321</v>
      </c>
      <c r="H114" s="131">
        <f>IFERROR(INDEX(SourceData!$A$2:$FR$281,'Row selector'!$C104,8),"")</f>
        <v>167.68269348144531</v>
      </c>
      <c r="I114" s="132">
        <f>IFERROR(INDEX(SourceData!$A$2:$FR$281,'Row selector'!$C104,11),"")</f>
        <v>5.069488525390625</v>
      </c>
      <c r="J114" s="133">
        <f>IFERROR(INDEX(SourceData!$A$2:$FR$281,'Row selector'!$C104,6),"")</f>
        <v>609</v>
      </c>
      <c r="K114" s="134">
        <f>IFERROR(INDEX(SourceData!$A$2:$FR$281,'Row selector'!$C104,9),"")</f>
        <v>156.78178405761719</v>
      </c>
      <c r="L114" s="134">
        <f>IFERROR(INDEX(SourceData!$A$2:$FR$281,'Row selector'!$C104,12),"")</f>
        <v>4.4365119934082031</v>
      </c>
      <c r="M114" s="82"/>
    </row>
    <row r="115" spans="1:13" ht="15.75" customHeight="1">
      <c r="A115" s="171" t="str">
        <f>IFERROR(INDEX(SourceData!$A$2:$FR$281,'Row selector'!$C105,1),"")</f>
        <v>CCG</v>
      </c>
      <c r="B115" s="155" t="str">
        <f>IFERROR(INDEX(SourceData!$A$2:$FR$281,'Row selector'!$C105,2),"")</f>
        <v>NHS Milton Keynes CCG</v>
      </c>
      <c r="C115" s="218" t="str">
        <f t="shared" si="1"/>
        <v>&gt;</v>
      </c>
      <c r="D115" s="130">
        <f>IFERROR(INDEX(SourceData!$A$2:$FR$281,'Row selector'!$C105,4),"")</f>
        <v>190</v>
      </c>
      <c r="E115" s="131">
        <f>IFERROR(INDEX(SourceData!$A$2:$FR$281,'Row selector'!$C105,7),"")</f>
        <v>139.10343933105469</v>
      </c>
      <c r="F115" s="132">
        <f>IFERROR(INDEX(SourceData!$A$2:$FR$281,'Row selector'!$C105,10),"")</f>
        <v>4.2515106201171875</v>
      </c>
      <c r="G115" s="130">
        <f>IFERROR(INDEX(SourceData!$A$2:$FR$281,'Row selector'!$C105,5),"")</f>
        <v>217</v>
      </c>
      <c r="H115" s="131">
        <f>IFERROR(INDEX(SourceData!$A$2:$FR$281,'Row selector'!$C105,8),"")</f>
        <v>162.03703308105469</v>
      </c>
      <c r="I115" s="132">
        <f>IFERROR(INDEX(SourceData!$A$2:$FR$281,'Row selector'!$C105,11),"")</f>
        <v>5.9615383148193359</v>
      </c>
      <c r="J115" s="133">
        <f>IFERROR(INDEX(SourceData!$A$2:$FR$281,'Row selector'!$C105,6),"")</f>
        <v>407</v>
      </c>
      <c r="K115" s="134">
        <f>IFERROR(INDEX(SourceData!$A$2:$FR$281,'Row selector'!$C105,9),"")</f>
        <v>150.45710754394531</v>
      </c>
      <c r="L115" s="134">
        <f>IFERROR(INDEX(SourceData!$A$2:$FR$281,'Row selector'!$C105,12),"")</f>
        <v>5.0191144943237305</v>
      </c>
      <c r="M115" s="82"/>
    </row>
    <row r="116" spans="1:13" ht="15.75" customHeight="1">
      <c r="A116" s="171" t="str">
        <f>IFERROR(INDEX(SourceData!$A$2:$FR$281,'Row selector'!$C106,1),"")</f>
        <v>CCG</v>
      </c>
      <c r="B116" s="155" t="str">
        <f>IFERROR(INDEX(SourceData!$A$2:$FR$281,'Row selector'!$C106,2),"")</f>
        <v>NHS Morecambe Bay CCG</v>
      </c>
      <c r="C116" s="218" t="str">
        <f t="shared" si="1"/>
        <v>&gt;</v>
      </c>
      <c r="D116" s="130">
        <f>IFERROR(INDEX(SourceData!$A$2:$FR$281,'Row selector'!$C106,4),"")</f>
        <v>356</v>
      </c>
      <c r="E116" s="131">
        <f>IFERROR(INDEX(SourceData!$A$2:$FR$281,'Row selector'!$C106,7),"")</f>
        <v>201.45431518554687</v>
      </c>
      <c r="F116" s="132">
        <f>IFERROR(INDEX(SourceData!$A$2:$FR$281,'Row selector'!$C106,10),"")</f>
        <v>4.6959505081176758</v>
      </c>
      <c r="G116" s="130">
        <f>IFERROR(INDEX(SourceData!$A$2:$FR$281,'Row selector'!$C106,5),"")</f>
        <v>400</v>
      </c>
      <c r="H116" s="131">
        <f>IFERROR(INDEX(SourceData!$A$2:$FR$281,'Row selector'!$C106,8),"")</f>
        <v>232.81668090820312</v>
      </c>
      <c r="I116" s="132">
        <f>IFERROR(INDEX(SourceData!$A$2:$FR$281,'Row selector'!$C106,11),"")</f>
        <v>6.4998373985290527</v>
      </c>
      <c r="J116" s="133">
        <f>IFERROR(INDEX(SourceData!$A$2:$FR$281,'Row selector'!$C106,6),"")</f>
        <v>756</v>
      </c>
      <c r="K116" s="134">
        <f>IFERROR(INDEX(SourceData!$A$2:$FR$281,'Row selector'!$C106,9),"")</f>
        <v>216.91476440429688</v>
      </c>
      <c r="L116" s="134">
        <f>IFERROR(INDEX(SourceData!$A$2:$FR$281,'Row selector'!$C106,12),"")</f>
        <v>5.5041861534118652</v>
      </c>
      <c r="M116" s="82"/>
    </row>
    <row r="117" spans="1:13" ht="15.75" customHeight="1">
      <c r="A117" s="171" t="str">
        <f>IFERROR(INDEX(SourceData!$A$2:$FR$281,'Row selector'!$C107,1),"")</f>
        <v>CCG</v>
      </c>
      <c r="B117" s="155" t="str">
        <f>IFERROR(INDEX(SourceData!$A$2:$FR$281,'Row selector'!$C107,2),"")</f>
        <v>NHS Nene CCG</v>
      </c>
      <c r="C117" s="218" t="str">
        <f t="shared" si="1"/>
        <v>&gt;</v>
      </c>
      <c r="D117" s="130">
        <f>IFERROR(INDEX(SourceData!$A$2:$FR$281,'Row selector'!$C107,4),"")</f>
        <v>479</v>
      </c>
      <c r="E117" s="131">
        <f>IFERROR(INDEX(SourceData!$A$2:$FR$281,'Row selector'!$C107,7),"")</f>
        <v>146.03970336914062</v>
      </c>
      <c r="F117" s="132">
        <f>IFERROR(INDEX(SourceData!$A$2:$FR$281,'Row selector'!$C107,10),"")</f>
        <v>3.9449844360351562</v>
      </c>
      <c r="G117" s="130">
        <f>IFERROR(INDEX(SourceData!$A$2:$FR$281,'Row selector'!$C107,5),"")</f>
        <v>587</v>
      </c>
      <c r="H117" s="131">
        <f>IFERROR(INDEX(SourceData!$A$2:$FR$281,'Row selector'!$C107,8),"")</f>
        <v>183.06336975097656</v>
      </c>
      <c r="I117" s="132">
        <f>IFERROR(INDEX(SourceData!$A$2:$FR$281,'Row selector'!$C107,11),"")</f>
        <v>5.7878131866455078</v>
      </c>
      <c r="J117" s="133">
        <f>IFERROR(INDEX(SourceData!$A$2:$FR$281,'Row selector'!$C107,6),"")</f>
        <v>1066</v>
      </c>
      <c r="K117" s="134">
        <f>IFERROR(INDEX(SourceData!$A$2:$FR$281,'Row selector'!$C107,9),"")</f>
        <v>164.34208679199219</v>
      </c>
      <c r="L117" s="134">
        <f>IFERROR(INDEX(SourceData!$A$2:$FR$281,'Row selector'!$C107,12),"")</f>
        <v>4.7837014198303223</v>
      </c>
      <c r="M117" s="82"/>
    </row>
    <row r="118" spans="1:13" ht="15.75" customHeight="1">
      <c r="A118" s="171" t="str">
        <f>IFERROR(INDEX(SourceData!$A$2:$FR$281,'Row selector'!$C108,1),"")</f>
        <v>CCG</v>
      </c>
      <c r="B118" s="155" t="str">
        <f>IFERROR(INDEX(SourceData!$A$2:$FR$281,'Row selector'!$C108,2),"")</f>
        <v>NHS Newark &amp; Sherwood CCG</v>
      </c>
      <c r="C118" s="218" t="str">
        <f t="shared" si="1"/>
        <v>&gt;</v>
      </c>
      <c r="D118" s="130">
        <f>IFERROR(INDEX(SourceData!$A$2:$FR$281,'Row selector'!$C108,4),"")</f>
        <v>103</v>
      </c>
      <c r="E118" s="131">
        <f>IFERROR(INDEX(SourceData!$A$2:$FR$281,'Row selector'!$C108,7),"")</f>
        <v>168.33641052246094</v>
      </c>
      <c r="F118" s="132">
        <f>IFERROR(INDEX(SourceData!$A$2:$FR$281,'Row selector'!$C108,10),"")</f>
        <v>4.1515517234802246</v>
      </c>
      <c r="G118" s="130">
        <f>IFERROR(INDEX(SourceData!$A$2:$FR$281,'Row selector'!$C108,5),"")</f>
        <v>107</v>
      </c>
      <c r="H118" s="131">
        <f>IFERROR(INDEX(SourceData!$A$2:$FR$281,'Row selector'!$C108,8),"")</f>
        <v>182.79037475585937</v>
      </c>
      <c r="I118" s="132">
        <f>IFERROR(INDEX(SourceData!$A$2:$FR$281,'Row selector'!$C108,11),"")</f>
        <v>5.5012855529785156</v>
      </c>
      <c r="J118" s="133">
        <f>IFERROR(INDEX(SourceData!$A$2:$FR$281,'Row selector'!$C108,6),"")</f>
        <v>210</v>
      </c>
      <c r="K118" s="134">
        <f>IFERROR(INDEX(SourceData!$A$2:$FR$281,'Row selector'!$C108,9),"")</f>
        <v>175.40342712402344</v>
      </c>
      <c r="L118" s="134">
        <f>IFERROR(INDEX(SourceData!$A$2:$FR$281,'Row selector'!$C108,12),"")</f>
        <v>4.7446904182434082</v>
      </c>
      <c r="M118" s="82"/>
    </row>
    <row r="119" spans="1:13" ht="15.75" customHeight="1">
      <c r="A119" s="171" t="str">
        <f>IFERROR(INDEX(SourceData!$A$2:$FR$281,'Row selector'!$C109,1),"")</f>
        <v>CCG</v>
      </c>
      <c r="B119" s="155" t="str">
        <f>IFERROR(INDEX(SourceData!$A$2:$FR$281,'Row selector'!$C109,2),"")</f>
        <v>NHS Newbury and District CCG</v>
      </c>
      <c r="C119" s="218" t="str">
        <f t="shared" si="1"/>
        <v>&gt;</v>
      </c>
      <c r="D119" s="130">
        <f>IFERROR(INDEX(SourceData!$A$2:$FR$281,'Row selector'!$C109,4),"")</f>
        <v>102</v>
      </c>
      <c r="E119" s="131">
        <f>IFERROR(INDEX(SourceData!$A$2:$FR$281,'Row selector'!$C109,7),"")</f>
        <v>189.23933410644531</v>
      </c>
      <c r="F119" s="132">
        <f>IFERROR(INDEX(SourceData!$A$2:$FR$281,'Row selector'!$C109,10),"")</f>
        <v>4.806786060333252</v>
      </c>
      <c r="G119" s="130">
        <f>IFERROR(INDEX(SourceData!$A$2:$FR$281,'Row selector'!$C109,5),"")</f>
        <v>123</v>
      </c>
      <c r="H119" s="131">
        <f>IFERROR(INDEX(SourceData!$A$2:$FR$281,'Row selector'!$C109,8),"")</f>
        <v>231.0987548828125</v>
      </c>
      <c r="I119" s="132">
        <f>IFERROR(INDEX(SourceData!$A$2:$FR$281,'Row selector'!$C109,11),"")</f>
        <v>7.0689654350280762</v>
      </c>
      <c r="J119" s="133">
        <f>IFERROR(INDEX(SourceData!$A$2:$FR$281,'Row selector'!$C109,6),"")</f>
        <v>225</v>
      </c>
      <c r="K119" s="134">
        <f>IFERROR(INDEX(SourceData!$A$2:$FR$281,'Row selector'!$C109,9),"")</f>
        <v>210.03697204589844</v>
      </c>
      <c r="L119" s="134">
        <f>IFERROR(INDEX(SourceData!$A$2:$FR$281,'Row selector'!$C109,12),"")</f>
        <v>5.8259968757629395</v>
      </c>
      <c r="M119" s="82"/>
    </row>
    <row r="120" spans="1:13" ht="15.75" customHeight="1">
      <c r="A120" s="171" t="str">
        <f>IFERROR(INDEX(SourceData!$A$2:$FR$281,'Row selector'!$C110,1),"")</f>
        <v>CCG</v>
      </c>
      <c r="B120" s="155" t="str">
        <f>IFERROR(INDEX(SourceData!$A$2:$FR$281,'Row selector'!$C110,2),"")</f>
        <v>NHS Newcastle Gateshead CCG</v>
      </c>
      <c r="C120" s="218" t="str">
        <f t="shared" si="1"/>
        <v>&gt;</v>
      </c>
      <c r="D120" s="130">
        <f>IFERROR(INDEX(SourceData!$A$2:$FR$281,'Row selector'!$C110,4),"")</f>
        <v>376</v>
      </c>
      <c r="E120" s="131">
        <f>IFERROR(INDEX(SourceData!$A$2:$FR$281,'Row selector'!$C110,7),"")</f>
        <v>151.26219177246094</v>
      </c>
      <c r="F120" s="132">
        <f>IFERROR(INDEX(SourceData!$A$2:$FR$281,'Row selector'!$C110,10),"")</f>
        <v>4.1973652839660645</v>
      </c>
      <c r="G120" s="130">
        <f>IFERROR(INDEX(SourceData!$A$2:$FR$281,'Row selector'!$C110,5),"")</f>
        <v>410</v>
      </c>
      <c r="H120" s="131">
        <f>IFERROR(INDEX(SourceData!$A$2:$FR$281,'Row selector'!$C110,8),"")</f>
        <v>164.33195495605469</v>
      </c>
      <c r="I120" s="132">
        <f>IFERROR(INDEX(SourceData!$A$2:$FR$281,'Row selector'!$C110,11),"")</f>
        <v>5.8296599388122559</v>
      </c>
      <c r="J120" s="133">
        <f>IFERROR(INDEX(SourceData!$A$2:$FR$281,'Row selector'!$C110,6),"")</f>
        <v>786</v>
      </c>
      <c r="K120" s="134">
        <f>IFERROR(INDEX(SourceData!$A$2:$FR$281,'Row selector'!$C110,9),"")</f>
        <v>157.80914306640625</v>
      </c>
      <c r="L120" s="134">
        <f>IFERROR(INDEX(SourceData!$A$2:$FR$281,'Row selector'!$C110,12),"")</f>
        <v>4.9152646064758301</v>
      </c>
      <c r="M120" s="82"/>
    </row>
    <row r="121" spans="1:13" ht="15.75" customHeight="1">
      <c r="A121" s="171" t="str">
        <f>IFERROR(INDEX(SourceData!$A$2:$FR$281,'Row selector'!$C111,1),"")</f>
        <v>CCG</v>
      </c>
      <c r="B121" s="155" t="str">
        <f>IFERROR(INDEX(SourceData!$A$2:$FR$281,'Row selector'!$C111,2),"")</f>
        <v>NHS Newham CCG</v>
      </c>
      <c r="C121" s="218" t="str">
        <f t="shared" si="1"/>
        <v>&gt;</v>
      </c>
      <c r="D121" s="130">
        <f>IFERROR(INDEX(SourceData!$A$2:$FR$281,'Row selector'!$C111,4),"")</f>
        <v>72</v>
      </c>
      <c r="E121" s="131">
        <f>IFERROR(INDEX(SourceData!$A$2:$FR$281,'Row selector'!$C111,7),"")</f>
        <v>44.538471221923828</v>
      </c>
      <c r="F121" s="132">
        <f>IFERROR(INDEX(SourceData!$A$2:$FR$281,'Row selector'!$C111,10),"")</f>
        <v>2.5</v>
      </c>
      <c r="G121" s="130">
        <f>IFERROR(INDEX(SourceData!$A$2:$FR$281,'Row selector'!$C111,5),"")</f>
        <v>63</v>
      </c>
      <c r="H121" s="131">
        <f>IFERROR(INDEX(SourceData!$A$2:$FR$281,'Row selector'!$C111,8),"")</f>
        <v>35.132724761962891</v>
      </c>
      <c r="I121" s="132">
        <f>IFERROR(INDEX(SourceData!$A$2:$FR$281,'Row selector'!$C111,11),"")</f>
        <v>2.7355623245239258</v>
      </c>
      <c r="J121" s="133">
        <f>IFERROR(INDEX(SourceData!$A$2:$FR$281,'Row selector'!$C111,6),"")</f>
        <v>135</v>
      </c>
      <c r="K121" s="134">
        <f>IFERROR(INDEX(SourceData!$A$2:$FR$281,'Row selector'!$C111,9),"")</f>
        <v>39.591995239257813</v>
      </c>
      <c r="L121" s="134">
        <f>IFERROR(INDEX(SourceData!$A$2:$FR$281,'Row selector'!$C111,12),"")</f>
        <v>2.6046690940856934</v>
      </c>
      <c r="M121" s="82"/>
    </row>
    <row r="122" spans="1:13" ht="15.75" customHeight="1">
      <c r="A122" s="171" t="str">
        <f>IFERROR(INDEX(SourceData!$A$2:$FR$281,'Row selector'!$C112,1),"")</f>
        <v>CCG</v>
      </c>
      <c r="B122" s="155" t="str">
        <f>IFERROR(INDEX(SourceData!$A$2:$FR$281,'Row selector'!$C112,2),"")</f>
        <v>NHS North &amp; West Reading CCG</v>
      </c>
      <c r="C122" s="218" t="str">
        <f t="shared" si="1"/>
        <v>&gt;</v>
      </c>
      <c r="D122" s="130">
        <f>IFERROR(INDEX(SourceData!$A$2:$FR$281,'Row selector'!$C112,4),"")</f>
        <v>87</v>
      </c>
      <c r="E122" s="131">
        <f>IFERROR(INDEX(SourceData!$A$2:$FR$281,'Row selector'!$C112,7),"")</f>
        <v>170.12455749511719</v>
      </c>
      <c r="F122" s="132">
        <f>IFERROR(INDEX(SourceData!$A$2:$FR$281,'Row selector'!$C112,10),"")</f>
        <v>4.2049298286437988</v>
      </c>
      <c r="G122" s="130">
        <f>IFERROR(INDEX(SourceData!$A$2:$FR$281,'Row selector'!$C112,5),"")</f>
        <v>105</v>
      </c>
      <c r="H122" s="131">
        <f>IFERROR(INDEX(SourceData!$A$2:$FR$281,'Row selector'!$C112,8),"")</f>
        <v>213.37126159667969</v>
      </c>
      <c r="I122" s="132">
        <f>IFERROR(INDEX(SourceData!$A$2:$FR$281,'Row selector'!$C112,11),"")</f>
        <v>5.9523811340332031</v>
      </c>
      <c r="J122" s="133">
        <f>IFERROR(INDEX(SourceData!$A$2:$FR$281,'Row selector'!$C112,6),"")</f>
        <v>192</v>
      </c>
      <c r="K122" s="134">
        <f>IFERROR(INDEX(SourceData!$A$2:$FR$281,'Row selector'!$C112,9),"")</f>
        <v>191.33224487304687</v>
      </c>
      <c r="L122" s="134">
        <f>IFERROR(INDEX(SourceData!$A$2:$FR$281,'Row selector'!$C112,12),"")</f>
        <v>5.0091314315795898</v>
      </c>
      <c r="M122" s="82"/>
    </row>
    <row r="123" spans="1:13" ht="15.75" customHeight="1">
      <c r="A123" s="171" t="str">
        <f>IFERROR(INDEX(SourceData!$A$2:$FR$281,'Row selector'!$C113,1),"")</f>
        <v>CCG</v>
      </c>
      <c r="B123" s="155" t="str">
        <f>IFERROR(INDEX(SourceData!$A$2:$FR$281,'Row selector'!$C113,2),"")</f>
        <v>NHS North Cumbria CCG</v>
      </c>
      <c r="C123" s="218" t="str">
        <f t="shared" si="1"/>
        <v>&gt;</v>
      </c>
      <c r="D123" s="130">
        <f>IFERROR(INDEX(SourceData!$A$2:$FR$281,'Row selector'!$C113,4),"")</f>
        <v>289</v>
      </c>
      <c r="E123" s="131">
        <f>IFERROR(INDEX(SourceData!$A$2:$FR$281,'Row selector'!$C113,7),"")</f>
        <v>179.20480346679687</v>
      </c>
      <c r="F123" s="132">
        <f>IFERROR(INDEX(SourceData!$A$2:$FR$281,'Row selector'!$C113,10),"")</f>
        <v>4.3224649429321289</v>
      </c>
      <c r="G123" s="130">
        <f>IFERROR(INDEX(SourceData!$A$2:$FR$281,'Row selector'!$C113,5),"")</f>
        <v>289</v>
      </c>
      <c r="H123" s="131">
        <f>IFERROR(INDEX(SourceData!$A$2:$FR$281,'Row selector'!$C113,8),"")</f>
        <v>184.12217712402344</v>
      </c>
      <c r="I123" s="132">
        <f>IFERROR(INDEX(SourceData!$A$2:$FR$281,'Row selector'!$C113,11),"")</f>
        <v>5.4405121803283691</v>
      </c>
      <c r="J123" s="133">
        <f>IFERROR(INDEX(SourceData!$A$2:$FR$281,'Row selector'!$C113,6),"")</f>
        <v>578</v>
      </c>
      <c r="K123" s="134">
        <f>IFERROR(INDEX(SourceData!$A$2:$FR$281,'Row selector'!$C113,9),"")</f>
        <v>181.63020324707031</v>
      </c>
      <c r="L123" s="134">
        <f>IFERROR(INDEX(SourceData!$A$2:$FR$281,'Row selector'!$C113,12),"")</f>
        <v>4.817469596862793</v>
      </c>
      <c r="M123" s="82"/>
    </row>
    <row r="124" spans="1:13" ht="15.75" customHeight="1">
      <c r="A124" s="171" t="str">
        <f>IFERROR(INDEX(SourceData!$A$2:$FR$281,'Row selector'!$C114,1),"")</f>
        <v>CCG</v>
      </c>
      <c r="B124" s="155" t="str">
        <f>IFERROR(INDEX(SourceData!$A$2:$FR$281,'Row selector'!$C114,2),"")</f>
        <v>NHS North Derbyshire CCG</v>
      </c>
      <c r="C124" s="218" t="str">
        <f t="shared" si="1"/>
        <v>&gt;</v>
      </c>
      <c r="D124" s="130">
        <f>IFERROR(INDEX(SourceData!$A$2:$FR$281,'Row selector'!$C114,4),"")</f>
        <v>257</v>
      </c>
      <c r="E124" s="131">
        <f>IFERROR(INDEX(SourceData!$A$2:$FR$281,'Row selector'!$C114,7),"")</f>
        <v>184.5203857421875</v>
      </c>
      <c r="F124" s="132">
        <f>IFERROR(INDEX(SourceData!$A$2:$FR$281,'Row selector'!$C114,10),"")</f>
        <v>4.3041367530822754</v>
      </c>
      <c r="G124" s="130">
        <f>IFERROR(INDEX(SourceData!$A$2:$FR$281,'Row selector'!$C114,5),"")</f>
        <v>294</v>
      </c>
      <c r="H124" s="131">
        <f>IFERROR(INDEX(SourceData!$A$2:$FR$281,'Row selector'!$C114,8),"")</f>
        <v>219.55535888671875</v>
      </c>
      <c r="I124" s="132">
        <f>IFERROR(INDEX(SourceData!$A$2:$FR$281,'Row selector'!$C114,11),"")</f>
        <v>5.8160238265991211</v>
      </c>
      <c r="J124" s="133">
        <f>IFERROR(INDEX(SourceData!$A$2:$FR$281,'Row selector'!$C114,6),"")</f>
        <v>551</v>
      </c>
      <c r="K124" s="134">
        <f>IFERROR(INDEX(SourceData!$A$2:$FR$281,'Row selector'!$C114,9),"")</f>
        <v>201.69334411621094</v>
      </c>
      <c r="L124" s="134">
        <f>IFERROR(INDEX(SourceData!$A$2:$FR$281,'Row selector'!$C114,12),"")</f>
        <v>4.997279167175293</v>
      </c>
      <c r="M124" s="82"/>
    </row>
    <row r="125" spans="1:13" ht="15.75" customHeight="1">
      <c r="A125" s="171" t="str">
        <f>IFERROR(INDEX(SourceData!$A$2:$FR$281,'Row selector'!$C115,1),"")</f>
        <v>CCG</v>
      </c>
      <c r="B125" s="155" t="str">
        <f>IFERROR(INDEX(SourceData!$A$2:$FR$281,'Row selector'!$C115,2),"")</f>
        <v>NHS North Durham CCG</v>
      </c>
      <c r="C125" s="218" t="str">
        <f t="shared" si="1"/>
        <v>&gt;</v>
      </c>
      <c r="D125" s="130">
        <f>IFERROR(INDEX(SourceData!$A$2:$FR$281,'Row selector'!$C115,4),"")</f>
        <v>199</v>
      </c>
      <c r="E125" s="131">
        <f>IFERROR(INDEX(SourceData!$A$2:$FR$281,'Row selector'!$C115,7),"")</f>
        <v>158.32099914550781</v>
      </c>
      <c r="F125" s="132">
        <f>IFERROR(INDEX(SourceData!$A$2:$FR$281,'Row selector'!$C115,10),"")</f>
        <v>4.2277460098266602</v>
      </c>
      <c r="G125" s="130">
        <f>IFERROR(INDEX(SourceData!$A$2:$FR$281,'Row selector'!$C115,5),"")</f>
        <v>183</v>
      </c>
      <c r="H125" s="131">
        <f>IFERROR(INDEX(SourceData!$A$2:$FR$281,'Row selector'!$C115,8),"")</f>
        <v>150.17849731445312</v>
      </c>
      <c r="I125" s="132">
        <f>IFERROR(INDEX(SourceData!$A$2:$FR$281,'Row selector'!$C115,11),"")</f>
        <v>5.1578354835510254</v>
      </c>
      <c r="J125" s="133">
        <f>IFERROR(INDEX(SourceData!$A$2:$FR$281,'Row selector'!$C115,6),"")</f>
        <v>382</v>
      </c>
      <c r="K125" s="134">
        <f>IFERROR(INDEX(SourceData!$A$2:$FR$281,'Row selector'!$C115,9),"")</f>
        <v>154.31288146972656</v>
      </c>
      <c r="L125" s="134">
        <f>IFERROR(INDEX(SourceData!$A$2:$FR$281,'Row selector'!$C115,12),"")</f>
        <v>4.6274986267089844</v>
      </c>
      <c r="M125" s="82"/>
    </row>
    <row r="126" spans="1:13" ht="15.75" customHeight="1">
      <c r="A126" s="171" t="str">
        <f>IFERROR(INDEX(SourceData!$A$2:$FR$281,'Row selector'!$C116,1),"")</f>
        <v>CCG</v>
      </c>
      <c r="B126" s="155" t="str">
        <f>IFERROR(INDEX(SourceData!$A$2:$FR$281,'Row selector'!$C116,2),"")</f>
        <v>NHS North East Essex CCG</v>
      </c>
      <c r="C126" s="218" t="str">
        <f t="shared" si="1"/>
        <v>&gt;</v>
      </c>
      <c r="D126" s="130">
        <f>IFERROR(INDEX(SourceData!$A$2:$FR$281,'Row selector'!$C116,4),"")</f>
        <v>295</v>
      </c>
      <c r="E126" s="131">
        <f>IFERROR(INDEX(SourceData!$A$2:$FR$281,'Row selector'!$C116,7),"")</f>
        <v>175.57955932617187</v>
      </c>
      <c r="F126" s="132">
        <f>IFERROR(INDEX(SourceData!$A$2:$FR$281,'Row selector'!$C116,10),"")</f>
        <v>4.4274349212646484</v>
      </c>
      <c r="G126" s="130">
        <f>IFERROR(INDEX(SourceData!$A$2:$FR$281,'Row selector'!$C116,5),"")</f>
        <v>356</v>
      </c>
      <c r="H126" s="131">
        <f>IFERROR(INDEX(SourceData!$A$2:$FR$281,'Row selector'!$C116,8),"")</f>
        <v>220.81901550292969</v>
      </c>
      <c r="I126" s="132">
        <f>IFERROR(INDEX(SourceData!$A$2:$FR$281,'Row selector'!$C116,11),"")</f>
        <v>6.3401603698730469</v>
      </c>
      <c r="J126" s="133">
        <f>IFERROR(INDEX(SourceData!$A$2:$FR$281,'Row selector'!$C116,6),"")</f>
        <v>651</v>
      </c>
      <c r="K126" s="134">
        <f>IFERROR(INDEX(SourceData!$A$2:$FR$281,'Row selector'!$C116,9),"")</f>
        <v>197.7322998046875</v>
      </c>
      <c r="L126" s="134">
        <f>IFERROR(INDEX(SourceData!$A$2:$FR$281,'Row selector'!$C116,12),"")</f>
        <v>5.3021664619445801</v>
      </c>
      <c r="M126" s="82"/>
    </row>
    <row r="127" spans="1:13" ht="15.75" customHeight="1">
      <c r="A127" s="171" t="str">
        <f>IFERROR(INDEX(SourceData!$A$2:$FR$281,'Row selector'!$C117,1),"")</f>
        <v>CCG</v>
      </c>
      <c r="B127" s="155" t="str">
        <f>IFERROR(INDEX(SourceData!$A$2:$FR$281,'Row selector'!$C117,2),"")</f>
        <v>NHS North East Hampshire and Farnham CCG</v>
      </c>
      <c r="C127" s="218" t="str">
        <f t="shared" si="1"/>
        <v>&gt;</v>
      </c>
      <c r="D127" s="130">
        <f>IFERROR(INDEX(SourceData!$A$2:$FR$281,'Row selector'!$C117,4),"")</f>
        <v>155</v>
      </c>
      <c r="E127" s="131">
        <f>IFERROR(INDEX(SourceData!$A$2:$FR$281,'Row selector'!$C117,7),"")</f>
        <v>146.73445129394531</v>
      </c>
      <c r="F127" s="132">
        <f>IFERROR(INDEX(SourceData!$A$2:$FR$281,'Row selector'!$C117,10),"")</f>
        <v>3.9390089511871338</v>
      </c>
      <c r="G127" s="130">
        <f>IFERROR(INDEX(SourceData!$A$2:$FR$281,'Row selector'!$C117,5),"")</f>
        <v>154</v>
      </c>
      <c r="H127" s="131">
        <f>IFERROR(INDEX(SourceData!$A$2:$FR$281,'Row selector'!$C117,8),"")</f>
        <v>146.78968811035156</v>
      </c>
      <c r="I127" s="132">
        <f>IFERROR(INDEX(SourceData!$A$2:$FR$281,'Row selector'!$C117,11),"")</f>
        <v>4.7138047218322754</v>
      </c>
      <c r="J127" s="133">
        <f>IFERROR(INDEX(SourceData!$A$2:$FR$281,'Row selector'!$C117,6),"")</f>
        <v>309</v>
      </c>
      <c r="K127" s="134">
        <f>IFERROR(INDEX(SourceData!$A$2:$FR$281,'Row selector'!$C117,9),"")</f>
        <v>146.76197814941406</v>
      </c>
      <c r="L127" s="134">
        <f>IFERROR(INDEX(SourceData!$A$2:$FR$281,'Row selector'!$C117,12),"")</f>
        <v>4.2904748916625977</v>
      </c>
      <c r="M127" s="82"/>
    </row>
    <row r="128" spans="1:13" ht="15.75" customHeight="1">
      <c r="A128" s="171" t="str">
        <f>IFERROR(INDEX(SourceData!$A$2:$FR$281,'Row selector'!$C118,1),"")</f>
        <v>CCG</v>
      </c>
      <c r="B128" s="155" t="str">
        <f>IFERROR(INDEX(SourceData!$A$2:$FR$281,'Row selector'!$C118,2),"")</f>
        <v>NHS North East Lincolnshire CCG</v>
      </c>
      <c r="C128" s="218" t="str">
        <f t="shared" si="1"/>
        <v>&gt;</v>
      </c>
      <c r="D128" s="130">
        <f>IFERROR(INDEX(SourceData!$A$2:$FR$281,'Row selector'!$C118,4),"")</f>
        <v>129</v>
      </c>
      <c r="E128" s="131">
        <f>IFERROR(INDEX(SourceData!$A$2:$FR$281,'Row selector'!$C118,7),"")</f>
        <v>159.19047546386719</v>
      </c>
      <c r="F128" s="132">
        <f>IFERROR(INDEX(SourceData!$A$2:$FR$281,'Row selector'!$C118,10),"")</f>
        <v>4.1788144111633301</v>
      </c>
      <c r="G128" s="130">
        <f>IFERROR(INDEX(SourceData!$A$2:$FR$281,'Row selector'!$C118,5),"")</f>
        <v>157</v>
      </c>
      <c r="H128" s="131">
        <f>IFERROR(INDEX(SourceData!$A$2:$FR$281,'Row selector'!$C118,8),"")</f>
        <v>201.00115966796875</v>
      </c>
      <c r="I128" s="132">
        <f>IFERROR(INDEX(SourceData!$A$2:$FR$281,'Row selector'!$C118,11),"")</f>
        <v>6.351132869720459</v>
      </c>
      <c r="J128" s="133">
        <f>IFERROR(INDEX(SourceData!$A$2:$FR$281,'Row selector'!$C118,6),"")</f>
        <v>286</v>
      </c>
      <c r="K128" s="134">
        <f>IFERROR(INDEX(SourceData!$A$2:$FR$281,'Row selector'!$C118,9),"")</f>
        <v>179.71145629882812</v>
      </c>
      <c r="L128" s="134">
        <f>IFERROR(INDEX(SourceData!$A$2:$FR$281,'Row selector'!$C118,12),"")</f>
        <v>5.1448101997375488</v>
      </c>
      <c r="M128" s="82"/>
    </row>
    <row r="129" spans="1:13" ht="15.75" customHeight="1">
      <c r="A129" s="171" t="str">
        <f>IFERROR(INDEX(SourceData!$A$2:$FR$281,'Row selector'!$C119,1),"")</f>
        <v>CCG</v>
      </c>
      <c r="B129" s="155" t="str">
        <f>IFERROR(INDEX(SourceData!$A$2:$FR$281,'Row selector'!$C119,2),"")</f>
        <v>NHS North Hampshire CCG</v>
      </c>
      <c r="C129" s="218" t="str">
        <f t="shared" si="1"/>
        <v>&gt;</v>
      </c>
      <c r="D129" s="130">
        <f>IFERROR(INDEX(SourceData!$A$2:$FR$281,'Row selector'!$C119,4),"")</f>
        <v>173</v>
      </c>
      <c r="E129" s="131">
        <f>IFERROR(INDEX(SourceData!$A$2:$FR$281,'Row selector'!$C119,7),"")</f>
        <v>154.40499877929687</v>
      </c>
      <c r="F129" s="132">
        <f>IFERROR(INDEX(SourceData!$A$2:$FR$281,'Row selector'!$C119,10),"")</f>
        <v>4.0279393196105957</v>
      </c>
      <c r="G129" s="130">
        <f>IFERROR(INDEX(SourceData!$A$2:$FR$281,'Row selector'!$C119,5),"")</f>
        <v>152</v>
      </c>
      <c r="H129" s="131">
        <f>IFERROR(INDEX(SourceData!$A$2:$FR$281,'Row selector'!$C119,8),"")</f>
        <v>138.3931884765625</v>
      </c>
      <c r="I129" s="132">
        <f>IFERROR(INDEX(SourceData!$A$2:$FR$281,'Row selector'!$C119,11),"")</f>
        <v>4.5495362281799316</v>
      </c>
      <c r="J129" s="133">
        <f>IFERROR(INDEX(SourceData!$A$2:$FR$281,'Row selector'!$C119,6),"")</f>
        <v>325</v>
      </c>
      <c r="K129" s="134">
        <f>IFERROR(INDEX(SourceData!$A$2:$FR$281,'Row selector'!$C119,9),"")</f>
        <v>146.47886657714844</v>
      </c>
      <c r="L129" s="134">
        <f>IFERROR(INDEX(SourceData!$A$2:$FR$281,'Row selector'!$C119,12),"")</f>
        <v>4.2561550140380859</v>
      </c>
      <c r="M129" s="82"/>
    </row>
    <row r="130" spans="1:13" ht="15.75" customHeight="1">
      <c r="A130" s="171" t="str">
        <f>IFERROR(INDEX(SourceData!$A$2:$FR$281,'Row selector'!$C120,1),"")</f>
        <v>CCG</v>
      </c>
      <c r="B130" s="155" t="str">
        <f>IFERROR(INDEX(SourceData!$A$2:$FR$281,'Row selector'!$C120,2),"")</f>
        <v>NHS North Kirklees CCG</v>
      </c>
      <c r="C130" s="218" t="str">
        <f t="shared" si="1"/>
        <v>&gt;</v>
      </c>
      <c r="D130" s="130">
        <f>IFERROR(INDEX(SourceData!$A$2:$FR$281,'Row selector'!$C120,4),"")</f>
        <v>141</v>
      </c>
      <c r="E130" s="131">
        <f>IFERROR(INDEX(SourceData!$A$2:$FR$281,'Row selector'!$C120,7),"")</f>
        <v>145.80575561523437</v>
      </c>
      <c r="F130" s="132">
        <f>IFERROR(INDEX(SourceData!$A$2:$FR$281,'Row selector'!$C120,10),"")</f>
        <v>4.4918766021728516</v>
      </c>
      <c r="G130" s="130">
        <f>IFERROR(INDEX(SourceData!$A$2:$FR$281,'Row selector'!$C120,5),"")</f>
        <v>142</v>
      </c>
      <c r="H130" s="131">
        <f>IFERROR(INDEX(SourceData!$A$2:$FR$281,'Row selector'!$C120,8),"")</f>
        <v>149.0015869140625</v>
      </c>
      <c r="I130" s="132">
        <f>IFERROR(INDEX(SourceData!$A$2:$FR$281,'Row selector'!$C120,11),"")</f>
        <v>5.812525749206543</v>
      </c>
      <c r="J130" s="133">
        <f>IFERROR(INDEX(SourceData!$A$2:$FR$281,'Row selector'!$C120,6),"")</f>
        <v>283</v>
      </c>
      <c r="K130" s="134">
        <f>IFERROR(INDEX(SourceData!$A$2:$FR$281,'Row selector'!$C120,9),"")</f>
        <v>147.39199829101562</v>
      </c>
      <c r="L130" s="134">
        <f>IFERROR(INDEX(SourceData!$A$2:$FR$281,'Row selector'!$C120,12),"")</f>
        <v>5.0698676109313965</v>
      </c>
      <c r="M130" s="82"/>
    </row>
    <row r="131" spans="1:13" ht="15.75" customHeight="1">
      <c r="A131" s="171" t="str">
        <f>IFERROR(INDEX(SourceData!$A$2:$FR$281,'Row selector'!$C121,1),"")</f>
        <v>CCG</v>
      </c>
      <c r="B131" s="155" t="str">
        <f>IFERROR(INDEX(SourceData!$A$2:$FR$281,'Row selector'!$C121,2),"")</f>
        <v>NHS North Lincolnshire CCG</v>
      </c>
      <c r="C131" s="218" t="str">
        <f t="shared" si="1"/>
        <v>&gt;</v>
      </c>
      <c r="D131" s="130">
        <f>IFERROR(INDEX(SourceData!$A$2:$FR$281,'Row selector'!$C121,4),"")</f>
        <v>157</v>
      </c>
      <c r="E131" s="131">
        <f>IFERROR(INDEX(SourceData!$A$2:$FR$281,'Row selector'!$C121,7),"")</f>
        <v>182.11344909667969</v>
      </c>
      <c r="F131" s="132">
        <f>IFERROR(INDEX(SourceData!$A$2:$FR$281,'Row selector'!$C121,10),"")</f>
        <v>4.5799298286437988</v>
      </c>
      <c r="G131" s="130">
        <f>IFERROR(INDEX(SourceData!$A$2:$FR$281,'Row selector'!$C121,5),"")</f>
        <v>163</v>
      </c>
      <c r="H131" s="131">
        <f>IFERROR(INDEX(SourceData!$A$2:$FR$281,'Row selector'!$C121,8),"")</f>
        <v>192.72607421875</v>
      </c>
      <c r="I131" s="132">
        <f>IFERROR(INDEX(SourceData!$A$2:$FR$281,'Row selector'!$C121,11),"")</f>
        <v>6.028106689453125</v>
      </c>
      <c r="J131" s="133">
        <f>IFERROR(INDEX(SourceData!$A$2:$FR$281,'Row selector'!$C121,6),"")</f>
        <v>320</v>
      </c>
      <c r="K131" s="134">
        <f>IFERROR(INDEX(SourceData!$A$2:$FR$281,'Row selector'!$C121,9),"")</f>
        <v>187.36898803710937</v>
      </c>
      <c r="L131" s="134">
        <f>IFERROR(INDEX(SourceData!$A$2:$FR$281,'Row selector'!$C121,12),"")</f>
        <v>5.2185258865356445</v>
      </c>
      <c r="M131" s="82"/>
    </row>
    <row r="132" spans="1:13" ht="15.75" customHeight="1">
      <c r="A132" s="171" t="str">
        <f>IFERROR(INDEX(SourceData!$A$2:$FR$281,'Row selector'!$C122,1),"")</f>
        <v>CCG</v>
      </c>
      <c r="B132" s="155" t="str">
        <f>IFERROR(INDEX(SourceData!$A$2:$FR$281,'Row selector'!$C122,2),"")</f>
        <v>NHS North Norfolk CCG</v>
      </c>
      <c r="C132" s="218" t="str">
        <f t="shared" si="1"/>
        <v>&gt;</v>
      </c>
      <c r="D132" s="130">
        <f>IFERROR(INDEX(SourceData!$A$2:$FR$281,'Row selector'!$C122,4),"")</f>
        <v>227</v>
      </c>
      <c r="E132" s="131">
        <f>IFERROR(INDEX(SourceData!$A$2:$FR$281,'Row selector'!$C122,7),"")</f>
        <v>257.3958740234375</v>
      </c>
      <c r="F132" s="132">
        <f>IFERROR(INDEX(SourceData!$A$2:$FR$281,'Row selector'!$C122,10),"")</f>
        <v>5.327387809753418</v>
      </c>
      <c r="G132" s="130">
        <f>IFERROR(INDEX(SourceData!$A$2:$FR$281,'Row selector'!$C122,5),"")</f>
        <v>251</v>
      </c>
      <c r="H132" s="131">
        <f>IFERROR(INDEX(SourceData!$A$2:$FR$281,'Row selector'!$C122,8),"")</f>
        <v>299.88409423828125</v>
      </c>
      <c r="I132" s="132">
        <f>IFERROR(INDEX(SourceData!$A$2:$FR$281,'Row selector'!$C122,11),"")</f>
        <v>6.607001781463623</v>
      </c>
      <c r="J132" s="133">
        <f>IFERROR(INDEX(SourceData!$A$2:$FR$281,'Row selector'!$C122,6),"")</f>
        <v>478</v>
      </c>
      <c r="K132" s="134">
        <f>IFERROR(INDEX(SourceData!$A$2:$FR$281,'Row selector'!$C122,9),"")</f>
        <v>278.08480834960937</v>
      </c>
      <c r="L132" s="134">
        <f>IFERROR(INDEX(SourceData!$A$2:$FR$281,'Row selector'!$C122,12),"")</f>
        <v>5.9305210113525391</v>
      </c>
      <c r="M132" s="82"/>
    </row>
    <row r="133" spans="1:13" ht="15.75" customHeight="1">
      <c r="A133" s="171" t="str">
        <f>IFERROR(INDEX(SourceData!$A$2:$FR$281,'Row selector'!$C123,1),"")</f>
        <v>CCG</v>
      </c>
      <c r="B133" s="155" t="str">
        <f>IFERROR(INDEX(SourceData!$A$2:$FR$281,'Row selector'!$C123,2),"")</f>
        <v>NHS North Somerset CCG</v>
      </c>
      <c r="C133" s="218" t="str">
        <f t="shared" si="1"/>
        <v>&gt;</v>
      </c>
      <c r="D133" s="130">
        <f>IFERROR(INDEX(SourceData!$A$2:$FR$281,'Row selector'!$C123,4),"")</f>
        <v>233</v>
      </c>
      <c r="E133" s="131">
        <f>IFERROR(INDEX(SourceData!$A$2:$FR$281,'Row selector'!$C123,7),"")</f>
        <v>214.51127624511719</v>
      </c>
      <c r="F133" s="132">
        <f>IFERROR(INDEX(SourceData!$A$2:$FR$281,'Row selector'!$C123,10),"")</f>
        <v>4.8430681228637695</v>
      </c>
      <c r="G133" s="130">
        <f>IFERROR(INDEX(SourceData!$A$2:$FR$281,'Row selector'!$C123,5),"")</f>
        <v>306</v>
      </c>
      <c r="H133" s="131">
        <f>IFERROR(INDEX(SourceData!$A$2:$FR$281,'Row selector'!$C123,8),"")</f>
        <v>296.90866088867187</v>
      </c>
      <c r="I133" s="132">
        <f>IFERROR(INDEX(SourceData!$A$2:$FR$281,'Row selector'!$C123,11),"")</f>
        <v>7.2529034614562988</v>
      </c>
      <c r="J133" s="133">
        <f>IFERROR(INDEX(SourceData!$A$2:$FR$281,'Row selector'!$C123,6),"")</f>
        <v>539</v>
      </c>
      <c r="K133" s="134">
        <f>IFERROR(INDEX(SourceData!$A$2:$FR$281,'Row selector'!$C123,9),"")</f>
        <v>254.62843322753906</v>
      </c>
      <c r="L133" s="134">
        <f>IFERROR(INDEX(SourceData!$A$2:$FR$281,'Row selector'!$C123,12),"")</f>
        <v>5.9689922332763672</v>
      </c>
      <c r="M133" s="82"/>
    </row>
    <row r="134" spans="1:13" ht="15.75" customHeight="1">
      <c r="A134" s="171" t="str">
        <f>IFERROR(INDEX(SourceData!$A$2:$FR$281,'Row selector'!$C124,1),"")</f>
        <v>CCG</v>
      </c>
      <c r="B134" s="155" t="str">
        <f>IFERROR(INDEX(SourceData!$A$2:$FR$281,'Row selector'!$C124,2),"")</f>
        <v>NHS North Staffordshire CCG</v>
      </c>
      <c r="C134" s="218" t="str">
        <f t="shared" si="1"/>
        <v>&gt;</v>
      </c>
      <c r="D134" s="130">
        <f>IFERROR(INDEX(SourceData!$A$2:$FR$281,'Row selector'!$C124,4),"")</f>
        <v>182</v>
      </c>
      <c r="E134" s="131">
        <f>IFERROR(INDEX(SourceData!$A$2:$FR$281,'Row selector'!$C124,7),"")</f>
        <v>165.37637329101562</v>
      </c>
      <c r="F134" s="132">
        <f>IFERROR(INDEX(SourceData!$A$2:$FR$281,'Row selector'!$C124,10),"")</f>
        <v>4.0963311195373535</v>
      </c>
      <c r="G134" s="130">
        <f>IFERROR(INDEX(SourceData!$A$2:$FR$281,'Row selector'!$C124,5),"")</f>
        <v>176</v>
      </c>
      <c r="H134" s="131">
        <f>IFERROR(INDEX(SourceData!$A$2:$FR$281,'Row selector'!$C124,8),"")</f>
        <v>162.55656433105469</v>
      </c>
      <c r="I134" s="132">
        <f>IFERROR(INDEX(SourceData!$A$2:$FR$281,'Row selector'!$C124,11),"")</f>
        <v>5.0242648124694824</v>
      </c>
      <c r="J134" s="133">
        <f>IFERROR(INDEX(SourceData!$A$2:$FR$281,'Row selector'!$C124,6),"")</f>
        <v>358</v>
      </c>
      <c r="K134" s="134">
        <f>IFERROR(INDEX(SourceData!$A$2:$FR$281,'Row selector'!$C124,9),"")</f>
        <v>163.97798156738281</v>
      </c>
      <c r="L134" s="134">
        <f>IFERROR(INDEX(SourceData!$A$2:$FR$281,'Row selector'!$C124,12),"")</f>
        <v>4.5054116249084473</v>
      </c>
      <c r="M134" s="82"/>
    </row>
    <row r="135" spans="1:13" ht="15.75" customHeight="1">
      <c r="A135" s="171" t="str">
        <f>IFERROR(INDEX(SourceData!$A$2:$FR$281,'Row selector'!$C125,1),"")</f>
        <v>CCG</v>
      </c>
      <c r="B135" s="155" t="str">
        <f>IFERROR(INDEX(SourceData!$A$2:$FR$281,'Row selector'!$C125,2),"")</f>
        <v>NHS North Tyneside CCG</v>
      </c>
      <c r="C135" s="218" t="str">
        <f t="shared" si="1"/>
        <v>&gt;</v>
      </c>
      <c r="D135" s="130">
        <f>IFERROR(INDEX(SourceData!$A$2:$FR$281,'Row selector'!$C125,4),"")</f>
        <v>178</v>
      </c>
      <c r="E135" s="131">
        <f>IFERROR(INDEX(SourceData!$A$2:$FR$281,'Row selector'!$C125,7),"")</f>
        <v>169.46409606933594</v>
      </c>
      <c r="F135" s="132">
        <f>IFERROR(INDEX(SourceData!$A$2:$FR$281,'Row selector'!$C125,10),"")</f>
        <v>4.2300381660461426</v>
      </c>
      <c r="G135" s="130">
        <f>IFERROR(INDEX(SourceData!$A$2:$FR$281,'Row selector'!$C125,5),"")</f>
        <v>180</v>
      </c>
      <c r="H135" s="131">
        <f>IFERROR(INDEX(SourceData!$A$2:$FR$281,'Row selector'!$C125,8),"")</f>
        <v>183.1688232421875</v>
      </c>
      <c r="I135" s="132">
        <f>IFERROR(INDEX(SourceData!$A$2:$FR$281,'Row selector'!$C125,11),"")</f>
        <v>5.8727569580078125</v>
      </c>
      <c r="J135" s="133">
        <f>IFERROR(INDEX(SourceData!$A$2:$FR$281,'Row selector'!$C125,6),"")</f>
        <v>358</v>
      </c>
      <c r="K135" s="134">
        <f>IFERROR(INDEX(SourceData!$A$2:$FR$281,'Row selector'!$C125,9),"")</f>
        <v>176.08837890625</v>
      </c>
      <c r="L135" s="134">
        <f>IFERROR(INDEX(SourceData!$A$2:$FR$281,'Row selector'!$C125,12),"")</f>
        <v>4.9223155975341797</v>
      </c>
      <c r="M135" s="82"/>
    </row>
    <row r="136" spans="1:13" ht="15.75" customHeight="1">
      <c r="A136" s="171" t="str">
        <f>IFERROR(INDEX(SourceData!$A$2:$FR$281,'Row selector'!$C126,1),"")</f>
        <v>CCG</v>
      </c>
      <c r="B136" s="155" t="str">
        <f>IFERROR(INDEX(SourceData!$A$2:$FR$281,'Row selector'!$C126,2),"")</f>
        <v>NHS North West Surrey CCG</v>
      </c>
      <c r="C136" s="218" t="str">
        <f t="shared" si="1"/>
        <v>&gt;</v>
      </c>
      <c r="D136" s="130">
        <f>IFERROR(INDEX(SourceData!$A$2:$FR$281,'Row selector'!$C126,4),"")</f>
        <v>283</v>
      </c>
      <c r="E136" s="131">
        <f>IFERROR(INDEX(SourceData!$A$2:$FR$281,'Row selector'!$C126,7),"")</f>
        <v>161.9493408203125</v>
      </c>
      <c r="F136" s="132">
        <f>IFERROR(INDEX(SourceData!$A$2:$FR$281,'Row selector'!$C126,10),"")</f>
        <v>4.270409107208252</v>
      </c>
      <c r="G136" s="130">
        <f>IFERROR(INDEX(SourceData!$A$2:$FR$281,'Row selector'!$C126,5),"")</f>
        <v>269</v>
      </c>
      <c r="H136" s="131">
        <f>IFERROR(INDEX(SourceData!$A$2:$FR$281,'Row selector'!$C126,8),"")</f>
        <v>158.37037658691406</v>
      </c>
      <c r="I136" s="132">
        <f>IFERROR(INDEX(SourceData!$A$2:$FR$281,'Row selector'!$C126,11),"")</f>
        <v>5.1671147346496582</v>
      </c>
      <c r="J136" s="133">
        <f>IFERROR(INDEX(SourceData!$A$2:$FR$281,'Row selector'!$C126,6),"")</f>
        <v>552</v>
      </c>
      <c r="K136" s="134">
        <f>IFERROR(INDEX(SourceData!$A$2:$FR$281,'Row selector'!$C126,9),"")</f>
        <v>160.18525695800781</v>
      </c>
      <c r="L136" s="134">
        <f>IFERROR(INDEX(SourceData!$A$2:$FR$281,'Row selector'!$C126,12),"")</f>
        <v>4.6649203300476074</v>
      </c>
      <c r="M136" s="82"/>
    </row>
    <row r="137" spans="1:13" ht="15.75" customHeight="1">
      <c r="A137" s="171" t="str">
        <f>IFERROR(INDEX(SourceData!$A$2:$FR$281,'Row selector'!$C127,1),"")</f>
        <v>CCG</v>
      </c>
      <c r="B137" s="155" t="str">
        <f>IFERROR(INDEX(SourceData!$A$2:$FR$281,'Row selector'!$C127,2),"")</f>
        <v>NHS Northern, Eastern and Western Devon CCG</v>
      </c>
      <c r="C137" s="218" t="str">
        <f t="shared" si="1"/>
        <v>&gt;</v>
      </c>
      <c r="D137" s="130">
        <f>IFERROR(INDEX(SourceData!$A$2:$FR$281,'Row selector'!$C127,4),"")</f>
        <v>1036</v>
      </c>
      <c r="E137" s="131">
        <f>IFERROR(INDEX(SourceData!$A$2:$FR$281,'Row selector'!$C127,7),"")</f>
        <v>226.81495666503906</v>
      </c>
      <c r="F137" s="132">
        <f>IFERROR(INDEX(SourceData!$A$2:$FR$281,'Row selector'!$C127,10),"")</f>
        <v>5.1875219345092773</v>
      </c>
      <c r="G137" s="130">
        <f>IFERROR(INDEX(SourceData!$A$2:$FR$281,'Row selector'!$C127,5),"")</f>
        <v>1101</v>
      </c>
      <c r="H137" s="131">
        <f>IFERROR(INDEX(SourceData!$A$2:$FR$281,'Row selector'!$C127,8),"")</f>
        <v>249.50993347167969</v>
      </c>
      <c r="I137" s="132">
        <f>IFERROR(INDEX(SourceData!$A$2:$FR$281,'Row selector'!$C127,11),"")</f>
        <v>6.5688204765319824</v>
      </c>
      <c r="J137" s="133">
        <f>IFERROR(INDEX(SourceData!$A$2:$FR$281,'Row selector'!$C127,6),"")</f>
        <v>2137</v>
      </c>
      <c r="K137" s="134">
        <f>IFERROR(INDEX(SourceData!$A$2:$FR$281,'Row selector'!$C127,9),"")</f>
        <v>237.96664428710937</v>
      </c>
      <c r="L137" s="134">
        <f>IFERROR(INDEX(SourceData!$A$2:$FR$281,'Row selector'!$C127,12),"")</f>
        <v>5.8178153038024902</v>
      </c>
      <c r="M137" s="82"/>
    </row>
    <row r="138" spans="1:13" ht="15.75" customHeight="1">
      <c r="A138" s="171" t="str">
        <f>IFERROR(INDEX(SourceData!$A$2:$FR$281,'Row selector'!$C128,1),"")</f>
        <v>CCG</v>
      </c>
      <c r="B138" s="155" t="str">
        <f>IFERROR(INDEX(SourceData!$A$2:$FR$281,'Row selector'!$C128,2),"")</f>
        <v>NHS Northumberland CCG</v>
      </c>
      <c r="C138" s="218" t="str">
        <f t="shared" si="1"/>
        <v>&gt;</v>
      </c>
      <c r="D138" s="130">
        <f>IFERROR(INDEX(SourceData!$A$2:$FR$281,'Row selector'!$C128,4),"")</f>
        <v>320</v>
      </c>
      <c r="E138" s="131">
        <f>IFERROR(INDEX(SourceData!$A$2:$FR$281,'Row selector'!$C128,7),"")</f>
        <v>197.74813842773437</v>
      </c>
      <c r="F138" s="132">
        <f>IFERROR(INDEX(SourceData!$A$2:$FR$281,'Row selector'!$C128,10),"")</f>
        <v>4.514035701751709</v>
      </c>
      <c r="G138" s="130">
        <f>IFERROR(INDEX(SourceData!$A$2:$FR$281,'Row selector'!$C128,5),"")</f>
        <v>348</v>
      </c>
      <c r="H138" s="131">
        <f>IFERROR(INDEX(SourceData!$A$2:$FR$281,'Row selector'!$C128,8),"")</f>
        <v>225.710205078125</v>
      </c>
      <c r="I138" s="132">
        <f>IFERROR(INDEX(SourceData!$A$2:$FR$281,'Row selector'!$C128,11),"")</f>
        <v>6.0754189491271973</v>
      </c>
      <c r="J138" s="133">
        <f>IFERROR(INDEX(SourceData!$A$2:$FR$281,'Row selector'!$C128,6),"")</f>
        <v>668</v>
      </c>
      <c r="K138" s="134">
        <f>IFERROR(INDEX(SourceData!$A$2:$FR$281,'Row selector'!$C128,9),"")</f>
        <v>211.39106750488281</v>
      </c>
      <c r="L138" s="134">
        <f>IFERROR(INDEX(SourceData!$A$2:$FR$281,'Row selector'!$C128,12),"")</f>
        <v>5.2118282318115234</v>
      </c>
      <c r="M138" s="82"/>
    </row>
    <row r="139" spans="1:13" ht="15.75" customHeight="1">
      <c r="A139" s="171" t="str">
        <f>IFERROR(INDEX(SourceData!$A$2:$FR$281,'Row selector'!$C129,1),"")</f>
        <v>CCG</v>
      </c>
      <c r="B139" s="155" t="str">
        <f>IFERROR(INDEX(SourceData!$A$2:$FR$281,'Row selector'!$C129,2),"")</f>
        <v>NHS Norwich CCG</v>
      </c>
      <c r="C139" s="218" t="str">
        <f t="shared" si="1"/>
        <v>&gt;</v>
      </c>
      <c r="D139" s="130">
        <f>IFERROR(INDEX(SourceData!$A$2:$FR$281,'Row selector'!$C129,4),"")</f>
        <v>166</v>
      </c>
      <c r="E139" s="131">
        <f>IFERROR(INDEX(SourceData!$A$2:$FR$281,'Row selector'!$C129,7),"")</f>
        <v>151.27490234375</v>
      </c>
      <c r="F139" s="132">
        <f>IFERROR(INDEX(SourceData!$A$2:$FR$281,'Row selector'!$C129,10),"")</f>
        <v>4.2336139678955078</v>
      </c>
      <c r="G139" s="130">
        <f>IFERROR(INDEX(SourceData!$A$2:$FR$281,'Row selector'!$C129,5),"")</f>
        <v>199</v>
      </c>
      <c r="H139" s="131">
        <f>IFERROR(INDEX(SourceData!$A$2:$FR$281,'Row selector'!$C129,8),"")</f>
        <v>185.87361145019531</v>
      </c>
      <c r="I139" s="132">
        <f>IFERROR(INDEX(SourceData!$A$2:$FR$281,'Row selector'!$C129,11),"")</f>
        <v>5.9015421867370605</v>
      </c>
      <c r="J139" s="133">
        <f>IFERROR(INDEX(SourceData!$A$2:$FR$281,'Row selector'!$C129,6),"")</f>
        <v>365</v>
      </c>
      <c r="K139" s="134">
        <f>IFERROR(INDEX(SourceData!$A$2:$FR$281,'Row selector'!$C129,9),"")</f>
        <v>168.36103820800781</v>
      </c>
      <c r="L139" s="134">
        <f>IFERROR(INDEX(SourceData!$A$2:$FR$281,'Row selector'!$C129,12),"")</f>
        <v>5.0047988891601562</v>
      </c>
      <c r="M139" s="82"/>
    </row>
    <row r="140" spans="1:13" ht="15.75" customHeight="1">
      <c r="A140" s="171" t="str">
        <f>IFERROR(INDEX(SourceData!$A$2:$FR$281,'Row selector'!$C130,1),"")</f>
        <v>CCG</v>
      </c>
      <c r="B140" s="155" t="str">
        <f>IFERROR(INDEX(SourceData!$A$2:$FR$281,'Row selector'!$C130,2),"")</f>
        <v>NHS Nottingham City CCG</v>
      </c>
      <c r="C140" s="218" t="str">
        <f t="shared" si="1"/>
        <v>&gt;</v>
      </c>
      <c r="D140" s="130">
        <f>IFERROR(INDEX(SourceData!$A$2:$FR$281,'Row selector'!$C130,4),"")</f>
        <v>169</v>
      </c>
      <c r="E140" s="131">
        <f>IFERROR(INDEX(SourceData!$A$2:$FR$281,'Row selector'!$C130,7),"")</f>
        <v>105.09035491943359</v>
      </c>
      <c r="F140" s="132">
        <f>IFERROR(INDEX(SourceData!$A$2:$FR$281,'Row selector'!$C130,10),"")</f>
        <v>4.0238094329833984</v>
      </c>
      <c r="G140" s="130">
        <f>IFERROR(INDEX(SourceData!$A$2:$FR$281,'Row selector'!$C130,5),"")</f>
        <v>149</v>
      </c>
      <c r="H140" s="131">
        <f>IFERROR(INDEX(SourceData!$A$2:$FR$281,'Row selector'!$C130,8),"")</f>
        <v>90.595130920410156</v>
      </c>
      <c r="I140" s="132">
        <f>IFERROR(INDEX(SourceData!$A$2:$FR$281,'Row selector'!$C130,11),"")</f>
        <v>4.4082841873168945</v>
      </c>
      <c r="J140" s="133">
        <f>IFERROR(INDEX(SourceData!$A$2:$FR$281,'Row selector'!$C130,6),"")</f>
        <v>318</v>
      </c>
      <c r="K140" s="134">
        <f>IFERROR(INDEX(SourceData!$A$2:$FR$281,'Row selector'!$C130,9),"")</f>
        <v>97.761329650878906</v>
      </c>
      <c r="L140" s="134">
        <f>IFERROR(INDEX(SourceData!$A$2:$FR$281,'Row selector'!$C130,12),"")</f>
        <v>4.1952505111694336</v>
      </c>
      <c r="M140" s="82"/>
    </row>
    <row r="141" spans="1:13" ht="15.75" customHeight="1">
      <c r="A141" s="171" t="str">
        <f>IFERROR(INDEX(SourceData!$A$2:$FR$281,'Row selector'!$C131,1),"")</f>
        <v>CCG</v>
      </c>
      <c r="B141" s="155" t="str">
        <f>IFERROR(INDEX(SourceData!$A$2:$FR$281,'Row selector'!$C131,2),"")</f>
        <v>NHS Nottingham North and East CCG</v>
      </c>
      <c r="C141" s="218" t="str">
        <f t="shared" ref="C141:C204" si="2">IF(A141="","","&gt;")</f>
        <v>&gt;</v>
      </c>
      <c r="D141" s="130">
        <f>IFERROR(INDEX(SourceData!$A$2:$FR$281,'Row selector'!$C131,4),"")</f>
        <v>131</v>
      </c>
      <c r="E141" s="131">
        <f>IFERROR(INDEX(SourceData!$A$2:$FR$281,'Row selector'!$C131,7),"")</f>
        <v>170.94686889648437</v>
      </c>
      <c r="F141" s="132">
        <f>IFERROR(INDEX(SourceData!$A$2:$FR$281,'Row selector'!$C131,10),"")</f>
        <v>4.1534557342529297</v>
      </c>
      <c r="G141" s="130">
        <f>IFERROR(INDEX(SourceData!$A$2:$FR$281,'Row selector'!$C131,5),"")</f>
        <v>153</v>
      </c>
      <c r="H141" s="131">
        <f>IFERROR(INDEX(SourceData!$A$2:$FR$281,'Row selector'!$C131,8),"")</f>
        <v>207.62373352050781</v>
      </c>
      <c r="I141" s="132">
        <f>IFERROR(INDEX(SourceData!$A$2:$FR$281,'Row selector'!$C131,11),"")</f>
        <v>6.0474309921264648</v>
      </c>
      <c r="J141" s="133">
        <f>IFERROR(INDEX(SourceData!$A$2:$FR$281,'Row selector'!$C131,6),"")</f>
        <v>284</v>
      </c>
      <c r="K141" s="134">
        <f>IFERROR(INDEX(SourceData!$A$2:$FR$281,'Row selector'!$C131,9),"")</f>
        <v>188.926513671875</v>
      </c>
      <c r="L141" s="134">
        <f>IFERROR(INDEX(SourceData!$A$2:$FR$281,'Row selector'!$C131,12),"")</f>
        <v>4.9964814186096191</v>
      </c>
      <c r="M141" s="82"/>
    </row>
    <row r="142" spans="1:13" ht="15.75" customHeight="1">
      <c r="A142" s="171" t="str">
        <f>IFERROR(INDEX(SourceData!$A$2:$FR$281,'Row selector'!$C132,1),"")</f>
        <v>CCG</v>
      </c>
      <c r="B142" s="155" t="str">
        <f>IFERROR(INDEX(SourceData!$A$2:$FR$281,'Row selector'!$C132,2),"")</f>
        <v>NHS Nottingham West CCG</v>
      </c>
      <c r="C142" s="218" t="str">
        <f t="shared" si="2"/>
        <v>&gt;</v>
      </c>
      <c r="D142" s="130">
        <f>IFERROR(INDEX(SourceData!$A$2:$FR$281,'Row selector'!$C132,4),"")</f>
        <v>110</v>
      </c>
      <c r="E142" s="131">
        <f>IFERROR(INDEX(SourceData!$A$2:$FR$281,'Row selector'!$C132,7),"")</f>
        <v>193.77113342285156</v>
      </c>
      <c r="F142" s="132">
        <f>IFERROR(INDEX(SourceData!$A$2:$FR$281,'Row selector'!$C132,10),"")</f>
        <v>4.7129392623901367</v>
      </c>
      <c r="G142" s="130">
        <f>IFERROR(INDEX(SourceData!$A$2:$FR$281,'Row selector'!$C132,5),"")</f>
        <v>92</v>
      </c>
      <c r="H142" s="131">
        <f>IFERROR(INDEX(SourceData!$A$2:$FR$281,'Row selector'!$C132,8),"")</f>
        <v>164.57077026367188</v>
      </c>
      <c r="I142" s="132">
        <f>IFERROR(INDEX(SourceData!$A$2:$FR$281,'Row selector'!$C132,11),"")</f>
        <v>4.8293962478637695</v>
      </c>
      <c r="J142" s="133">
        <f>IFERROR(INDEX(SourceData!$A$2:$FR$281,'Row selector'!$C132,6),"")</f>
        <v>202</v>
      </c>
      <c r="K142" s="134">
        <f>IFERROR(INDEX(SourceData!$A$2:$FR$281,'Row selector'!$C132,9),"")</f>
        <v>179.28305053710937</v>
      </c>
      <c r="L142" s="134">
        <f>IFERROR(INDEX(SourceData!$A$2:$FR$281,'Row selector'!$C132,12),"")</f>
        <v>4.7652750015258789</v>
      </c>
      <c r="M142" s="82"/>
    </row>
    <row r="143" spans="1:13" ht="15.75" customHeight="1">
      <c r="A143" s="171" t="str">
        <f>IFERROR(INDEX(SourceData!$A$2:$FR$281,'Row selector'!$C133,1),"")</f>
        <v>CCG</v>
      </c>
      <c r="B143" s="155" t="str">
        <f>IFERROR(INDEX(SourceData!$A$2:$FR$281,'Row selector'!$C133,2),"")</f>
        <v>NHS Oldham CCG</v>
      </c>
      <c r="C143" s="218" t="str">
        <f t="shared" si="2"/>
        <v>&gt;</v>
      </c>
      <c r="D143" s="130">
        <f>IFERROR(INDEX(SourceData!$A$2:$FR$281,'Row selector'!$C133,4),"")</f>
        <v>165</v>
      </c>
      <c r="E143" s="131">
        <f>IFERROR(INDEX(SourceData!$A$2:$FR$281,'Row selector'!$C133,7),"")</f>
        <v>139.88978576660156</v>
      </c>
      <c r="F143" s="132">
        <f>IFERROR(INDEX(SourceData!$A$2:$FR$281,'Row selector'!$C133,10),"")</f>
        <v>4.2591638565063477</v>
      </c>
      <c r="G143" s="130">
        <f>IFERROR(INDEX(SourceData!$A$2:$FR$281,'Row selector'!$C133,5),"")</f>
        <v>205</v>
      </c>
      <c r="H143" s="131">
        <f>IFERROR(INDEX(SourceData!$A$2:$FR$281,'Row selector'!$C133,8),"")</f>
        <v>178.61187744140625</v>
      </c>
      <c r="I143" s="132">
        <f>IFERROR(INDEX(SourceData!$A$2:$FR$281,'Row selector'!$C133,11),"")</f>
        <v>6.2671966552734375</v>
      </c>
      <c r="J143" s="133">
        <f>IFERROR(INDEX(SourceData!$A$2:$FR$281,'Row selector'!$C133,6),"")</f>
        <v>370</v>
      </c>
      <c r="K143" s="134">
        <f>IFERROR(INDEX(SourceData!$A$2:$FR$281,'Row selector'!$C133,9),"")</f>
        <v>158.98661804199219</v>
      </c>
      <c r="L143" s="134">
        <f>IFERROR(INDEX(SourceData!$A$2:$FR$281,'Row selector'!$C133,12),"")</f>
        <v>5.1784462928771973</v>
      </c>
      <c r="M143" s="82"/>
    </row>
    <row r="144" spans="1:13" ht="15.75" customHeight="1">
      <c r="A144" s="171" t="str">
        <f>IFERROR(INDEX(SourceData!$A$2:$FR$281,'Row selector'!$C134,1),"")</f>
        <v>CCG</v>
      </c>
      <c r="B144" s="155" t="str">
        <f>IFERROR(INDEX(SourceData!$A$2:$FR$281,'Row selector'!$C134,2),"")</f>
        <v>NHS Oxfordshire CCG</v>
      </c>
      <c r="C144" s="218" t="str">
        <f t="shared" si="2"/>
        <v>&gt;</v>
      </c>
      <c r="D144" s="130">
        <f>IFERROR(INDEX(SourceData!$A$2:$FR$281,'Row selector'!$C134,4),"")</f>
        <v>649</v>
      </c>
      <c r="E144" s="131">
        <f>IFERROR(INDEX(SourceData!$A$2:$FR$281,'Row selector'!$C134,7),"")</f>
        <v>193.51760864257812</v>
      </c>
      <c r="F144" s="132">
        <f>IFERROR(INDEX(SourceData!$A$2:$FR$281,'Row selector'!$C134,10),"")</f>
        <v>4.8177566528320313</v>
      </c>
      <c r="G144" s="130">
        <f>IFERROR(INDEX(SourceData!$A$2:$FR$281,'Row selector'!$C134,5),"")</f>
        <v>686</v>
      </c>
      <c r="H144" s="131">
        <f>IFERROR(INDEX(SourceData!$A$2:$FR$281,'Row selector'!$C134,8),"")</f>
        <v>205.77366638183594</v>
      </c>
      <c r="I144" s="132">
        <f>IFERROR(INDEX(SourceData!$A$2:$FR$281,'Row selector'!$C134,11),"")</f>
        <v>6.1829652786254883</v>
      </c>
      <c r="J144" s="133">
        <f>IFERROR(INDEX(SourceData!$A$2:$FR$281,'Row selector'!$C134,6),"")</f>
        <v>1335</v>
      </c>
      <c r="K144" s="134">
        <f>IFERROR(INDEX(SourceData!$A$2:$FR$281,'Row selector'!$C134,9),"")</f>
        <v>199.62736511230469</v>
      </c>
      <c r="L144" s="134">
        <f>IFERROR(INDEX(SourceData!$A$2:$FR$281,'Row selector'!$C134,12),"")</f>
        <v>5.4343400001525879</v>
      </c>
      <c r="M144" s="82"/>
    </row>
    <row r="145" spans="1:13" ht="15.75" customHeight="1">
      <c r="A145" s="171" t="str">
        <f>IFERROR(INDEX(SourceData!$A$2:$FR$281,'Row selector'!$C135,1),"")</f>
        <v>CCG</v>
      </c>
      <c r="B145" s="155" t="str">
        <f>IFERROR(INDEX(SourceData!$A$2:$FR$281,'Row selector'!$C135,2),"")</f>
        <v>NHS Portsmouth CCG</v>
      </c>
      <c r="C145" s="218" t="str">
        <f t="shared" si="2"/>
        <v>&gt;</v>
      </c>
      <c r="D145" s="130">
        <f>IFERROR(INDEX(SourceData!$A$2:$FR$281,'Row selector'!$C135,4),"")</f>
        <v>170</v>
      </c>
      <c r="E145" s="131">
        <f>IFERROR(INDEX(SourceData!$A$2:$FR$281,'Row selector'!$C135,7),"")</f>
        <v>161.43583679199219</v>
      </c>
      <c r="F145" s="132">
        <f>IFERROR(INDEX(SourceData!$A$2:$FR$281,'Row selector'!$C135,10),"")</f>
        <v>4.6020574569702148</v>
      </c>
      <c r="G145" s="130">
        <f>IFERROR(INDEX(SourceData!$A$2:$FR$281,'Row selector'!$C135,5),"")</f>
        <v>156</v>
      </c>
      <c r="H145" s="131">
        <f>IFERROR(INDEX(SourceData!$A$2:$FR$281,'Row selector'!$C135,8),"")</f>
        <v>142.43063354492188</v>
      </c>
      <c r="I145" s="132">
        <f>IFERROR(INDEX(SourceData!$A$2:$FR$281,'Row selector'!$C135,11),"")</f>
        <v>5.9158134460449219</v>
      </c>
      <c r="J145" s="133">
        <f>IFERROR(INDEX(SourceData!$A$2:$FR$281,'Row selector'!$C135,6),"")</f>
        <v>326</v>
      </c>
      <c r="K145" s="134">
        <f>IFERROR(INDEX(SourceData!$A$2:$FR$281,'Row selector'!$C135,9),"")</f>
        <v>151.74647521972656</v>
      </c>
      <c r="L145" s="134">
        <f>IFERROR(INDEX(SourceData!$A$2:$FR$281,'Row selector'!$C135,12),"")</f>
        <v>5.1492652893066406</v>
      </c>
      <c r="M145" s="82"/>
    </row>
    <row r="146" spans="1:13" ht="15.75" customHeight="1">
      <c r="A146" s="171" t="str">
        <f>IFERROR(INDEX(SourceData!$A$2:$FR$281,'Row selector'!$C136,1),"")</f>
        <v>CCG</v>
      </c>
      <c r="B146" s="155" t="str">
        <f>IFERROR(INDEX(SourceData!$A$2:$FR$281,'Row selector'!$C136,2),"")</f>
        <v>NHS Redbridge CCG</v>
      </c>
      <c r="C146" s="218" t="str">
        <f t="shared" si="2"/>
        <v>&gt;</v>
      </c>
      <c r="D146" s="130">
        <f>IFERROR(INDEX(SourceData!$A$2:$FR$281,'Row selector'!$C136,4),"")</f>
        <v>122</v>
      </c>
      <c r="E146" s="131">
        <f>IFERROR(INDEX(SourceData!$A$2:$FR$281,'Row selector'!$C136,7),"")</f>
        <v>81.377822875976563</v>
      </c>
      <c r="F146" s="132">
        <f>IFERROR(INDEX(SourceData!$A$2:$FR$281,'Row selector'!$C136,10),"")</f>
        <v>3.1074886322021484</v>
      </c>
      <c r="G146" s="130">
        <f>IFERROR(INDEX(SourceData!$A$2:$FR$281,'Row selector'!$C136,5),"")</f>
        <v>130</v>
      </c>
      <c r="H146" s="131">
        <f>IFERROR(INDEX(SourceData!$A$2:$FR$281,'Row selector'!$C136,8),"")</f>
        <v>87.054931640625</v>
      </c>
      <c r="I146" s="132">
        <f>IFERROR(INDEX(SourceData!$A$2:$FR$281,'Row selector'!$C136,11),"")</f>
        <v>4.1074247360229492</v>
      </c>
      <c r="J146" s="133">
        <f>IFERROR(INDEX(SourceData!$A$2:$FR$281,'Row selector'!$C136,6),"")</f>
        <v>252</v>
      </c>
      <c r="K146" s="134">
        <f>IFERROR(INDEX(SourceData!$A$2:$FR$281,'Row selector'!$C136,9),"")</f>
        <v>84.210807800292969</v>
      </c>
      <c r="L146" s="134">
        <f>IFERROR(INDEX(SourceData!$A$2:$FR$281,'Row selector'!$C136,12),"")</f>
        <v>3.5538005828857422</v>
      </c>
      <c r="M146" s="82"/>
    </row>
    <row r="147" spans="1:13" ht="15.75" customHeight="1">
      <c r="A147" s="171" t="str">
        <f>IFERROR(INDEX(SourceData!$A$2:$FR$281,'Row selector'!$C137,1),"")</f>
        <v>CCG</v>
      </c>
      <c r="B147" s="155" t="str">
        <f>IFERROR(INDEX(SourceData!$A$2:$FR$281,'Row selector'!$C137,2),"")</f>
        <v>NHS Redditch and Bromsgrove CCG</v>
      </c>
      <c r="C147" s="218" t="str">
        <f t="shared" si="2"/>
        <v>&gt;</v>
      </c>
      <c r="D147" s="130">
        <f>IFERROR(INDEX(SourceData!$A$2:$FR$281,'Row selector'!$C137,4),"")</f>
        <v>151</v>
      </c>
      <c r="E147" s="131">
        <f>IFERROR(INDEX(SourceData!$A$2:$FR$281,'Row selector'!$C137,7),"")</f>
        <v>164.4378662109375</v>
      </c>
      <c r="F147" s="132">
        <f>IFERROR(INDEX(SourceData!$A$2:$FR$281,'Row selector'!$C137,10),"")</f>
        <v>4.1088433265686035</v>
      </c>
      <c r="G147" s="130">
        <f>IFERROR(INDEX(SourceData!$A$2:$FR$281,'Row selector'!$C137,5),"")</f>
        <v>190</v>
      </c>
      <c r="H147" s="131">
        <f>IFERROR(INDEX(SourceData!$A$2:$FR$281,'Row selector'!$C137,8),"")</f>
        <v>211.31773376464844</v>
      </c>
      <c r="I147" s="132">
        <f>IFERROR(INDEX(SourceData!$A$2:$FR$281,'Row selector'!$C137,11),"")</f>
        <v>5.8914728164672852</v>
      </c>
      <c r="J147" s="133">
        <f>IFERROR(INDEX(SourceData!$A$2:$FR$281,'Row selector'!$C137,6),"")</f>
        <v>341</v>
      </c>
      <c r="K147" s="134">
        <f>IFERROR(INDEX(SourceData!$A$2:$FR$281,'Row selector'!$C137,9),"")</f>
        <v>187.63067626953125</v>
      </c>
      <c r="L147" s="134">
        <f>IFERROR(INDEX(SourceData!$A$2:$FR$281,'Row selector'!$C137,12),"")</f>
        <v>4.9420289993286133</v>
      </c>
      <c r="M147" s="82"/>
    </row>
    <row r="148" spans="1:13" ht="15.75" customHeight="1">
      <c r="A148" s="171" t="str">
        <f>IFERROR(INDEX(SourceData!$A$2:$FR$281,'Row selector'!$C138,1),"")</f>
        <v>CCG</v>
      </c>
      <c r="B148" s="155" t="str">
        <f>IFERROR(INDEX(SourceData!$A$2:$FR$281,'Row selector'!$C138,2),"")</f>
        <v>NHS Richmond CCG</v>
      </c>
      <c r="C148" s="218" t="str">
        <f t="shared" si="2"/>
        <v>&gt;</v>
      </c>
      <c r="D148" s="130">
        <f>IFERROR(INDEX(SourceData!$A$2:$FR$281,'Row selector'!$C138,4),"")</f>
        <v>145</v>
      </c>
      <c r="E148" s="131">
        <f>IFERROR(INDEX(SourceData!$A$2:$FR$281,'Row selector'!$C138,7),"")</f>
        <v>144.05929565429687</v>
      </c>
      <c r="F148" s="132">
        <f>IFERROR(INDEX(SourceData!$A$2:$FR$281,'Row selector'!$C138,10),"")</f>
        <v>4.0604872703552246</v>
      </c>
      <c r="G148" s="130">
        <f>IFERROR(INDEX(SourceData!$A$2:$FR$281,'Row selector'!$C138,5),"")</f>
        <v>164</v>
      </c>
      <c r="H148" s="131">
        <f>IFERROR(INDEX(SourceData!$A$2:$FR$281,'Row selector'!$C138,8),"")</f>
        <v>172.28157043457031</v>
      </c>
      <c r="I148" s="132">
        <f>IFERROR(INDEX(SourceData!$A$2:$FR$281,'Row selector'!$C138,11),"")</f>
        <v>5.7003822326660156</v>
      </c>
      <c r="J148" s="133">
        <f>IFERROR(INDEX(SourceData!$A$2:$FR$281,'Row selector'!$C138,6),"")</f>
        <v>309</v>
      </c>
      <c r="K148" s="134">
        <f>IFERROR(INDEX(SourceData!$A$2:$FR$281,'Row selector'!$C138,9),"")</f>
        <v>157.77702331542969</v>
      </c>
      <c r="L148" s="134">
        <f>IFERROR(INDEX(SourceData!$A$2:$FR$281,'Row selector'!$C138,12),"")</f>
        <v>4.7921833992004395</v>
      </c>
      <c r="M148" s="82"/>
    </row>
    <row r="149" spans="1:13" ht="15.75" customHeight="1">
      <c r="A149" s="171" t="str">
        <f>IFERROR(INDEX(SourceData!$A$2:$FR$281,'Row selector'!$C139,1),"")</f>
        <v>CCG</v>
      </c>
      <c r="B149" s="155" t="str">
        <f>IFERROR(INDEX(SourceData!$A$2:$FR$281,'Row selector'!$C139,2),"")</f>
        <v>NHS Rotherham CCG</v>
      </c>
      <c r="C149" s="218" t="str">
        <f t="shared" si="2"/>
        <v>&gt;</v>
      </c>
      <c r="D149" s="130">
        <f>IFERROR(INDEX(SourceData!$A$2:$FR$281,'Row selector'!$C139,4),"")</f>
        <v>203</v>
      </c>
      <c r="E149" s="131">
        <f>IFERROR(INDEX(SourceData!$A$2:$FR$281,'Row selector'!$C139,7),"")</f>
        <v>152.63845825195312</v>
      </c>
      <c r="F149" s="132">
        <f>IFERROR(INDEX(SourceData!$A$2:$FR$281,'Row selector'!$C139,10),"")</f>
        <v>4.1530280113220215</v>
      </c>
      <c r="G149" s="130">
        <f>IFERROR(INDEX(SourceData!$A$2:$FR$281,'Row selector'!$C139,5),"")</f>
        <v>185</v>
      </c>
      <c r="H149" s="131">
        <f>IFERROR(INDEX(SourceData!$A$2:$FR$281,'Row selector'!$C139,8),"")</f>
        <v>143.48204040527344</v>
      </c>
      <c r="I149" s="132">
        <f>IFERROR(INDEX(SourceData!$A$2:$FR$281,'Row selector'!$C139,11),"")</f>
        <v>4.8607463836669922</v>
      </c>
      <c r="J149" s="133">
        <f>IFERROR(INDEX(SourceData!$A$2:$FR$281,'Row selector'!$C139,6),"")</f>
        <v>388</v>
      </c>
      <c r="K149" s="134">
        <f>IFERROR(INDEX(SourceData!$A$2:$FR$281,'Row selector'!$C139,9),"")</f>
        <v>148.13117980957031</v>
      </c>
      <c r="L149" s="134">
        <f>IFERROR(INDEX(SourceData!$A$2:$FR$281,'Row selector'!$C139,12),"")</f>
        <v>4.4628477096557617</v>
      </c>
      <c r="M149" s="82"/>
    </row>
    <row r="150" spans="1:13" ht="15.75" customHeight="1">
      <c r="A150" s="171" t="str">
        <f>IFERROR(INDEX(SourceData!$A$2:$FR$281,'Row selector'!$C140,1),"")</f>
        <v>CCG</v>
      </c>
      <c r="B150" s="155" t="str">
        <f>IFERROR(INDEX(SourceData!$A$2:$FR$281,'Row selector'!$C140,2),"")</f>
        <v>NHS Rushcliffe CCG</v>
      </c>
      <c r="C150" s="218" t="str">
        <f t="shared" si="2"/>
        <v>&gt;</v>
      </c>
      <c r="D150" s="130">
        <f>IFERROR(INDEX(SourceData!$A$2:$FR$281,'Row selector'!$C140,4),"")</f>
        <v>108</v>
      </c>
      <c r="E150" s="131">
        <f>IFERROR(INDEX(SourceData!$A$2:$FR$281,'Row selector'!$C140,7),"")</f>
        <v>184.96000671386719</v>
      </c>
      <c r="F150" s="132">
        <f>IFERROR(INDEX(SourceData!$A$2:$FR$281,'Row selector'!$C140,10),"")</f>
        <v>4.3742403984069824</v>
      </c>
      <c r="G150" s="130">
        <f>IFERROR(INDEX(SourceData!$A$2:$FR$281,'Row selector'!$C140,5),"")</f>
        <v>120</v>
      </c>
      <c r="H150" s="131">
        <f>IFERROR(INDEX(SourceData!$A$2:$FR$281,'Row selector'!$C140,8),"")</f>
        <v>211.21926879882812</v>
      </c>
      <c r="I150" s="132">
        <f>IFERROR(INDEX(SourceData!$A$2:$FR$281,'Row selector'!$C140,11),"")</f>
        <v>6.386375904083252</v>
      </c>
      <c r="J150" s="133">
        <f>IFERROR(INDEX(SourceData!$A$2:$FR$281,'Row selector'!$C140,6),"")</f>
        <v>228</v>
      </c>
      <c r="K150" s="134">
        <f>IFERROR(INDEX(SourceData!$A$2:$FR$281,'Row selector'!$C140,9),"")</f>
        <v>197.9097900390625</v>
      </c>
      <c r="L150" s="134">
        <f>IFERROR(INDEX(SourceData!$A$2:$FR$281,'Row selector'!$C140,12),"")</f>
        <v>5.2437901496887207</v>
      </c>
      <c r="M150" s="82"/>
    </row>
    <row r="151" spans="1:13" ht="15.75" customHeight="1">
      <c r="A151" s="171" t="str">
        <f>IFERROR(INDEX(SourceData!$A$2:$FR$281,'Row selector'!$C141,1),"")</f>
        <v>CCG</v>
      </c>
      <c r="B151" s="155" t="str">
        <f>IFERROR(INDEX(SourceData!$A$2:$FR$281,'Row selector'!$C141,2),"")</f>
        <v>NHS Salford CCG</v>
      </c>
      <c r="C151" s="218" t="str">
        <f t="shared" si="2"/>
        <v>&gt;</v>
      </c>
      <c r="D151" s="130">
        <f>IFERROR(INDEX(SourceData!$A$2:$FR$281,'Row selector'!$C141,4),"")</f>
        <v>188</v>
      </c>
      <c r="E151" s="131">
        <f>IFERROR(INDEX(SourceData!$A$2:$FR$281,'Row selector'!$C141,7),"")</f>
        <v>152.35008239746094</v>
      </c>
      <c r="F151" s="132">
        <f>IFERROR(INDEX(SourceData!$A$2:$FR$281,'Row selector'!$C141,10),"")</f>
        <v>4.5138053894042969</v>
      </c>
      <c r="G151" s="130">
        <f>IFERROR(INDEX(SourceData!$A$2:$FR$281,'Row selector'!$C141,5),"")</f>
        <v>179</v>
      </c>
      <c r="H151" s="131">
        <f>IFERROR(INDEX(SourceData!$A$2:$FR$281,'Row selector'!$C141,8),"")</f>
        <v>142.82749938964844</v>
      </c>
      <c r="I151" s="132">
        <f>IFERROR(INDEX(SourceData!$A$2:$FR$281,'Row selector'!$C141,11),"")</f>
        <v>5.5867667198181152</v>
      </c>
      <c r="J151" s="133">
        <f>IFERROR(INDEX(SourceData!$A$2:$FR$281,'Row selector'!$C141,6),"")</f>
        <v>367</v>
      </c>
      <c r="K151" s="134">
        <f>IFERROR(INDEX(SourceData!$A$2:$FR$281,'Row selector'!$C141,9),"")</f>
        <v>147.55192565917969</v>
      </c>
      <c r="L151" s="134">
        <f>IFERROR(INDEX(SourceData!$A$2:$FR$281,'Row selector'!$C141,12),"")</f>
        <v>4.9803228378295898</v>
      </c>
      <c r="M151" s="82"/>
    </row>
    <row r="152" spans="1:13" ht="15.75" customHeight="1">
      <c r="A152" s="171" t="str">
        <f>IFERROR(INDEX(SourceData!$A$2:$FR$281,'Row selector'!$C142,1),"")</f>
        <v>CCG</v>
      </c>
      <c r="B152" s="155" t="str">
        <f>IFERROR(INDEX(SourceData!$A$2:$FR$281,'Row selector'!$C142,2),"")</f>
        <v>NHS Sandwell and West Birmingham CCG</v>
      </c>
      <c r="C152" s="218" t="str">
        <f t="shared" si="2"/>
        <v>&gt;</v>
      </c>
      <c r="D152" s="130">
        <f>IFERROR(INDEX(SourceData!$A$2:$FR$281,'Row selector'!$C142,4),"")</f>
        <v>227</v>
      </c>
      <c r="E152" s="131">
        <f>IFERROR(INDEX(SourceData!$A$2:$FR$281,'Row selector'!$C142,7),"")</f>
        <v>91.877540588378906</v>
      </c>
      <c r="F152" s="132">
        <f>IFERROR(INDEX(SourceData!$A$2:$FR$281,'Row selector'!$C142,10),"")</f>
        <v>3.486943244934082</v>
      </c>
      <c r="G152" s="130">
        <f>IFERROR(INDEX(SourceData!$A$2:$FR$281,'Row selector'!$C142,5),"")</f>
        <v>261</v>
      </c>
      <c r="H152" s="131">
        <f>IFERROR(INDEX(SourceData!$A$2:$FR$281,'Row selector'!$C142,8),"")</f>
        <v>105.24829864501953</v>
      </c>
      <c r="I152" s="132">
        <f>IFERROR(INDEX(SourceData!$A$2:$FR$281,'Row selector'!$C142,11),"")</f>
        <v>4.7610359191894531</v>
      </c>
      <c r="J152" s="133">
        <f>IFERROR(INDEX(SourceData!$A$2:$FR$281,'Row selector'!$C142,6),"")</f>
        <v>488</v>
      </c>
      <c r="K152" s="134">
        <f>IFERROR(INDEX(SourceData!$A$2:$FR$281,'Row selector'!$C142,9),"")</f>
        <v>98.575302124023438</v>
      </c>
      <c r="L152" s="134">
        <f>IFERROR(INDEX(SourceData!$A$2:$FR$281,'Row selector'!$C142,12),"")</f>
        <v>4.0693798065185547</v>
      </c>
      <c r="M152" s="82"/>
    </row>
    <row r="153" spans="1:13" ht="15.75" customHeight="1">
      <c r="A153" s="171" t="str">
        <f>IFERROR(INDEX(SourceData!$A$2:$FR$281,'Row selector'!$C143,1),"")</f>
        <v>CCG</v>
      </c>
      <c r="B153" s="155" t="str">
        <f>IFERROR(INDEX(SourceData!$A$2:$FR$281,'Row selector'!$C143,2),"")</f>
        <v>NHS Scarborough and Ryedale CCG</v>
      </c>
      <c r="C153" s="218" t="str">
        <f t="shared" si="2"/>
        <v>&gt;</v>
      </c>
      <c r="D153" s="130">
        <f>IFERROR(INDEX(SourceData!$A$2:$FR$281,'Row selector'!$C143,4),"")</f>
        <v>109</v>
      </c>
      <c r="E153" s="131">
        <f>IFERROR(INDEX(SourceData!$A$2:$FR$281,'Row selector'!$C143,7),"")</f>
        <v>191.1107177734375</v>
      </c>
      <c r="F153" s="132">
        <f>IFERROR(INDEX(SourceData!$A$2:$FR$281,'Row selector'!$C143,10),"")</f>
        <v>4.3322734832763672</v>
      </c>
      <c r="G153" s="130">
        <f>IFERROR(INDEX(SourceData!$A$2:$FR$281,'Row selector'!$C143,5),"")</f>
        <v>115</v>
      </c>
      <c r="H153" s="131">
        <f>IFERROR(INDEX(SourceData!$A$2:$FR$281,'Row selector'!$C143,8),"")</f>
        <v>211.7161865234375</v>
      </c>
      <c r="I153" s="132">
        <f>IFERROR(INDEX(SourceData!$A$2:$FR$281,'Row selector'!$C143,11),"")</f>
        <v>5.9125962257385254</v>
      </c>
      <c r="J153" s="133">
        <f>IFERROR(INDEX(SourceData!$A$2:$FR$281,'Row selector'!$C143,6),"")</f>
        <v>224</v>
      </c>
      <c r="K153" s="134">
        <f>IFERROR(INDEX(SourceData!$A$2:$FR$281,'Row selector'!$C143,9),"")</f>
        <v>201.16206359863281</v>
      </c>
      <c r="L153" s="134">
        <f>IFERROR(INDEX(SourceData!$A$2:$FR$281,'Row selector'!$C143,12),"")</f>
        <v>5.0212955474853516</v>
      </c>
      <c r="M153" s="82"/>
    </row>
    <row r="154" spans="1:13" ht="15.75" customHeight="1">
      <c r="A154" s="171" t="str">
        <f>IFERROR(INDEX(SourceData!$A$2:$FR$281,'Row selector'!$C144,1),"")</f>
        <v>CCG</v>
      </c>
      <c r="B154" s="155" t="str">
        <f>IFERROR(INDEX(SourceData!$A$2:$FR$281,'Row selector'!$C144,2),"")</f>
        <v>NHS Sheffield CCG</v>
      </c>
      <c r="C154" s="218" t="str">
        <f t="shared" si="2"/>
        <v>&gt;</v>
      </c>
      <c r="D154" s="130">
        <f>IFERROR(INDEX(SourceData!$A$2:$FR$281,'Row selector'!$C144,4),"")</f>
        <v>440</v>
      </c>
      <c r="E154" s="131">
        <f>IFERROR(INDEX(SourceData!$A$2:$FR$281,'Row selector'!$C144,7),"")</f>
        <v>152.13069152832031</v>
      </c>
      <c r="F154" s="132">
        <f>IFERROR(INDEX(SourceData!$A$2:$FR$281,'Row selector'!$C144,10),"")</f>
        <v>4.4198894500732422</v>
      </c>
      <c r="G154" s="130">
        <f>IFERROR(INDEX(SourceData!$A$2:$FR$281,'Row selector'!$C144,5),"")</f>
        <v>424</v>
      </c>
      <c r="H154" s="131">
        <f>IFERROR(INDEX(SourceData!$A$2:$FR$281,'Row selector'!$C144,8),"")</f>
        <v>148.14866638183594</v>
      </c>
      <c r="I154" s="132">
        <f>IFERROR(INDEX(SourceData!$A$2:$FR$281,'Row selector'!$C144,11),"")</f>
        <v>5.457587718963623</v>
      </c>
      <c r="J154" s="133">
        <f>IFERROR(INDEX(SourceData!$A$2:$FR$281,'Row selector'!$C144,6),"")</f>
        <v>864</v>
      </c>
      <c r="K154" s="134">
        <f>IFERROR(INDEX(SourceData!$A$2:$FR$281,'Row selector'!$C144,9),"")</f>
        <v>150.150146484375</v>
      </c>
      <c r="L154" s="134">
        <f>IFERROR(INDEX(SourceData!$A$2:$FR$281,'Row selector'!$C144,12),"")</f>
        <v>4.8747463226318359</v>
      </c>
      <c r="M154" s="82"/>
    </row>
    <row r="155" spans="1:13" ht="15.75" customHeight="1">
      <c r="A155" s="171" t="str">
        <f>IFERROR(INDEX(SourceData!$A$2:$FR$281,'Row selector'!$C145,1),"")</f>
        <v>CCG</v>
      </c>
      <c r="B155" s="155" t="str">
        <f>IFERROR(INDEX(SourceData!$A$2:$FR$281,'Row selector'!$C145,2),"")</f>
        <v>NHS Shropshire CCG</v>
      </c>
      <c r="C155" s="218" t="str">
        <f t="shared" si="2"/>
        <v>&gt;</v>
      </c>
      <c r="D155" s="130">
        <f>IFERROR(INDEX(SourceData!$A$2:$FR$281,'Row selector'!$C145,4),"")</f>
        <v>299</v>
      </c>
      <c r="E155" s="131">
        <f>IFERROR(INDEX(SourceData!$A$2:$FR$281,'Row selector'!$C145,7),"")</f>
        <v>189.44194030761719</v>
      </c>
      <c r="F155" s="132">
        <f>IFERROR(INDEX(SourceData!$A$2:$FR$281,'Row selector'!$C145,10),"")</f>
        <v>4.4080791473388672</v>
      </c>
      <c r="G155" s="130">
        <f>IFERROR(INDEX(SourceData!$A$2:$FR$281,'Row selector'!$C145,5),"")</f>
        <v>325</v>
      </c>
      <c r="H155" s="131">
        <f>IFERROR(INDEX(SourceData!$A$2:$FR$281,'Row selector'!$C145,8),"")</f>
        <v>208.9481201171875</v>
      </c>
      <c r="I155" s="132">
        <f>IFERROR(INDEX(SourceData!$A$2:$FR$281,'Row selector'!$C145,11),"")</f>
        <v>5.9578366279602051</v>
      </c>
      <c r="J155" s="133">
        <f>IFERROR(INDEX(SourceData!$A$2:$FR$281,'Row selector'!$C145,6),"")</f>
        <v>624</v>
      </c>
      <c r="K155" s="134">
        <f>IFERROR(INDEX(SourceData!$A$2:$FR$281,'Row selector'!$C145,9),"")</f>
        <v>199.12373352050781</v>
      </c>
      <c r="L155" s="134">
        <f>IFERROR(INDEX(SourceData!$A$2:$FR$281,'Row selector'!$C145,12),"")</f>
        <v>5.098872184753418</v>
      </c>
      <c r="M155" s="82"/>
    </row>
    <row r="156" spans="1:13" ht="15.75" customHeight="1">
      <c r="A156" s="171" t="str">
        <f>IFERROR(INDEX(SourceData!$A$2:$FR$281,'Row selector'!$C146,1),"")</f>
        <v>CCG</v>
      </c>
      <c r="B156" s="155" t="str">
        <f>IFERROR(INDEX(SourceData!$A$2:$FR$281,'Row selector'!$C146,2),"")</f>
        <v>NHS Slough CCG</v>
      </c>
      <c r="C156" s="218" t="str">
        <f t="shared" si="2"/>
        <v>&gt;</v>
      </c>
      <c r="D156" s="130">
        <f>IFERROR(INDEX(SourceData!$A$2:$FR$281,'Row selector'!$C146,4),"")</f>
        <v>58</v>
      </c>
      <c r="E156" s="131">
        <f>IFERROR(INDEX(SourceData!$A$2:$FR$281,'Row selector'!$C146,7),"")</f>
        <v>79.37811279296875</v>
      </c>
      <c r="F156" s="132">
        <f>IFERROR(INDEX(SourceData!$A$2:$FR$281,'Row selector'!$C146,10),"")</f>
        <v>3.306727409362793</v>
      </c>
      <c r="G156" s="130">
        <f>IFERROR(INDEX(SourceData!$A$2:$FR$281,'Row selector'!$C146,5),"")</f>
        <v>81</v>
      </c>
      <c r="H156" s="131">
        <f>IFERROR(INDEX(SourceData!$A$2:$FR$281,'Row selector'!$C146,8),"")</f>
        <v>109.29256439208984</v>
      </c>
      <c r="I156" s="132">
        <f>IFERROR(INDEX(SourceData!$A$2:$FR$281,'Row selector'!$C146,11),"")</f>
        <v>5.5479450225830078</v>
      </c>
      <c r="J156" s="133">
        <f>IFERROR(INDEX(SourceData!$A$2:$FR$281,'Row selector'!$C146,6),"")</f>
        <v>139</v>
      </c>
      <c r="K156" s="134">
        <f>IFERROR(INDEX(SourceData!$A$2:$FR$281,'Row selector'!$C146,9),"")</f>
        <v>94.441535949707031</v>
      </c>
      <c r="L156" s="134">
        <f>IFERROR(INDEX(SourceData!$A$2:$FR$281,'Row selector'!$C146,12),"")</f>
        <v>4.3248291015625</v>
      </c>
      <c r="M156" s="82"/>
    </row>
    <row r="157" spans="1:13" ht="15.75" customHeight="1">
      <c r="A157" s="171" t="str">
        <f>IFERROR(INDEX(SourceData!$A$2:$FR$281,'Row selector'!$C147,1),"")</f>
        <v>CCG</v>
      </c>
      <c r="B157" s="155" t="str">
        <f>IFERROR(INDEX(SourceData!$A$2:$FR$281,'Row selector'!$C147,2),"")</f>
        <v>NHS Solihull CCG</v>
      </c>
      <c r="C157" s="218" t="str">
        <f t="shared" si="2"/>
        <v>&gt;</v>
      </c>
      <c r="D157" s="130">
        <f>IFERROR(INDEX(SourceData!$A$2:$FR$281,'Row selector'!$C147,4),"")</f>
        <v>209</v>
      </c>
      <c r="E157" s="131">
        <f>IFERROR(INDEX(SourceData!$A$2:$FR$281,'Row selector'!$C147,7),"")</f>
        <v>192.15032958984375</v>
      </c>
      <c r="F157" s="132">
        <f>IFERROR(INDEX(SourceData!$A$2:$FR$281,'Row selector'!$C147,10),"")</f>
        <v>4.2299127578735352</v>
      </c>
      <c r="G157" s="130">
        <f>IFERROR(INDEX(SourceData!$A$2:$FR$281,'Row selector'!$C147,5),"")</f>
        <v>265</v>
      </c>
      <c r="H157" s="131">
        <f>IFERROR(INDEX(SourceData!$A$2:$FR$281,'Row selector'!$C147,8),"")</f>
        <v>257.29653930664062</v>
      </c>
      <c r="I157" s="132">
        <f>IFERROR(INDEX(SourceData!$A$2:$FR$281,'Row selector'!$C147,11),"")</f>
        <v>6.1215062141418457</v>
      </c>
      <c r="J157" s="133">
        <f>IFERROR(INDEX(SourceData!$A$2:$FR$281,'Row selector'!$C147,6),"")</f>
        <v>474</v>
      </c>
      <c r="K157" s="134">
        <f>IFERROR(INDEX(SourceData!$A$2:$FR$281,'Row selector'!$C147,9),"")</f>
        <v>223.83514404296875</v>
      </c>
      <c r="L157" s="134">
        <f>IFERROR(INDEX(SourceData!$A$2:$FR$281,'Row selector'!$C147,12),"")</f>
        <v>5.1132683753967285</v>
      </c>
      <c r="M157" s="82"/>
    </row>
    <row r="158" spans="1:13" ht="15.75" customHeight="1">
      <c r="A158" s="171" t="str">
        <f>IFERROR(INDEX(SourceData!$A$2:$FR$281,'Row selector'!$C148,1),"")</f>
        <v>CCG</v>
      </c>
      <c r="B158" s="155" t="str">
        <f>IFERROR(INDEX(SourceData!$A$2:$FR$281,'Row selector'!$C148,2),"")</f>
        <v>NHS Somerset CCG</v>
      </c>
      <c r="C158" s="218" t="str">
        <f t="shared" si="2"/>
        <v>&gt;</v>
      </c>
      <c r="D158" s="130">
        <f>IFERROR(INDEX(SourceData!$A$2:$FR$281,'Row selector'!$C148,4),"")</f>
        <v>647</v>
      </c>
      <c r="E158" s="131">
        <f>IFERROR(INDEX(SourceData!$A$2:$FR$281,'Row selector'!$C148,7),"")</f>
        <v>230.13117980957031</v>
      </c>
      <c r="F158" s="132">
        <f>IFERROR(INDEX(SourceData!$A$2:$FR$281,'Row selector'!$C148,10),"")</f>
        <v>5.0725207328796387</v>
      </c>
      <c r="G158" s="130">
        <f>IFERROR(INDEX(SourceData!$A$2:$FR$281,'Row selector'!$C148,5),"")</f>
        <v>633</v>
      </c>
      <c r="H158" s="131">
        <f>IFERROR(INDEX(SourceData!$A$2:$FR$281,'Row selector'!$C148,8),"")</f>
        <v>235.92729187011719</v>
      </c>
      <c r="I158" s="132">
        <f>IFERROR(INDEX(SourceData!$A$2:$FR$281,'Row selector'!$C148,11),"")</f>
        <v>6.2518520355224609</v>
      </c>
      <c r="J158" s="133">
        <f>IFERROR(INDEX(SourceData!$A$2:$FR$281,'Row selector'!$C148,6),"")</f>
        <v>1280</v>
      </c>
      <c r="K158" s="134">
        <f>IFERROR(INDEX(SourceData!$A$2:$FR$281,'Row selector'!$C148,9),"")</f>
        <v>232.96150207519531</v>
      </c>
      <c r="L158" s="134">
        <f>IFERROR(INDEX(SourceData!$A$2:$FR$281,'Row selector'!$C148,12),"")</f>
        <v>5.5944056510925293</v>
      </c>
      <c r="M158" s="82"/>
    </row>
    <row r="159" spans="1:13" ht="15.75" customHeight="1">
      <c r="A159" s="171" t="str">
        <f>IFERROR(INDEX(SourceData!$A$2:$FR$281,'Row selector'!$C149,1),"")</f>
        <v>CCG</v>
      </c>
      <c r="B159" s="155" t="str">
        <f>IFERROR(INDEX(SourceData!$A$2:$FR$281,'Row selector'!$C149,2),"")</f>
        <v>NHS South Cheshire CCG</v>
      </c>
      <c r="C159" s="218" t="str">
        <f t="shared" si="2"/>
        <v>&gt;</v>
      </c>
      <c r="D159" s="130">
        <f>IFERROR(INDEX(SourceData!$A$2:$FR$281,'Row selector'!$C149,4),"")</f>
        <v>141</v>
      </c>
      <c r="E159" s="131">
        <f>IFERROR(INDEX(SourceData!$A$2:$FR$281,'Row selector'!$C149,7),"")</f>
        <v>154.70195007324219</v>
      </c>
      <c r="F159" s="132">
        <f>IFERROR(INDEX(SourceData!$A$2:$FR$281,'Row selector'!$C149,10),"")</f>
        <v>4.1458396911621094</v>
      </c>
      <c r="G159" s="130">
        <f>IFERROR(INDEX(SourceData!$A$2:$FR$281,'Row selector'!$C149,5),"")</f>
        <v>141</v>
      </c>
      <c r="H159" s="131">
        <f>IFERROR(INDEX(SourceData!$A$2:$FR$281,'Row selector'!$C149,8),"")</f>
        <v>158.99327087402344</v>
      </c>
      <c r="I159" s="132">
        <f>IFERROR(INDEX(SourceData!$A$2:$FR$281,'Row selector'!$C149,11),"")</f>
        <v>4.8503613471984863</v>
      </c>
      <c r="J159" s="133">
        <f>IFERROR(INDEX(SourceData!$A$2:$FR$281,'Row selector'!$C149,6),"")</f>
        <v>282</v>
      </c>
      <c r="K159" s="134">
        <f>IFERROR(INDEX(SourceData!$A$2:$FR$281,'Row selector'!$C149,9),"")</f>
        <v>156.81825256347656</v>
      </c>
      <c r="L159" s="134">
        <f>IFERROR(INDEX(SourceData!$A$2:$FR$281,'Row selector'!$C149,12),"")</f>
        <v>4.4705138206481934</v>
      </c>
      <c r="M159" s="82"/>
    </row>
    <row r="160" spans="1:13" ht="15.75" customHeight="1">
      <c r="A160" s="171" t="str">
        <f>IFERROR(INDEX(SourceData!$A$2:$FR$281,'Row selector'!$C150,1),"")</f>
        <v>CCG</v>
      </c>
      <c r="B160" s="155" t="str">
        <f>IFERROR(INDEX(SourceData!$A$2:$FR$281,'Row selector'!$C150,2),"")</f>
        <v>NHS South Devon and Torbay CCG</v>
      </c>
      <c r="C160" s="218" t="str">
        <f t="shared" si="2"/>
        <v>&gt;</v>
      </c>
      <c r="D160" s="130">
        <f>IFERROR(INDEX(SourceData!$A$2:$FR$281,'Row selector'!$C150,4),"")</f>
        <v>337</v>
      </c>
      <c r="E160" s="131">
        <f>IFERROR(INDEX(SourceData!$A$2:$FR$281,'Row selector'!$C150,7),"")</f>
        <v>233.42961120605469</v>
      </c>
      <c r="F160" s="132">
        <f>IFERROR(INDEX(SourceData!$A$2:$FR$281,'Row selector'!$C150,10),"")</f>
        <v>4.7099928855895996</v>
      </c>
      <c r="G160" s="130">
        <f>IFERROR(INDEX(SourceData!$A$2:$FR$281,'Row selector'!$C150,5),"")</f>
        <v>340</v>
      </c>
      <c r="H160" s="131">
        <f>IFERROR(INDEX(SourceData!$A$2:$FR$281,'Row selector'!$C150,8),"")</f>
        <v>250.88177490234375</v>
      </c>
      <c r="I160" s="132">
        <f>IFERROR(INDEX(SourceData!$A$2:$FR$281,'Row selector'!$C150,11),"")</f>
        <v>5.8229150772094727</v>
      </c>
      <c r="J160" s="133">
        <f>IFERROR(INDEX(SourceData!$A$2:$FR$281,'Row selector'!$C150,6),"")</f>
        <v>677</v>
      </c>
      <c r="K160" s="134">
        <f>IFERROR(INDEX(SourceData!$A$2:$FR$281,'Row selector'!$C150,9),"")</f>
        <v>241.87986755371094</v>
      </c>
      <c r="L160" s="134">
        <f>IFERROR(INDEX(SourceData!$A$2:$FR$281,'Row selector'!$C150,12),"")</f>
        <v>5.2100968360900879</v>
      </c>
      <c r="M160" s="82"/>
    </row>
    <row r="161" spans="1:13" ht="15.75" customHeight="1">
      <c r="A161" s="171" t="str">
        <f>IFERROR(INDEX(SourceData!$A$2:$FR$281,'Row selector'!$C151,1),"")</f>
        <v>CCG</v>
      </c>
      <c r="B161" s="155" t="str">
        <f>IFERROR(INDEX(SourceData!$A$2:$FR$281,'Row selector'!$C151,2),"")</f>
        <v>NHS South East Staffordshire and Seisdon Peninsula CCG</v>
      </c>
      <c r="C161" s="218" t="str">
        <f t="shared" si="2"/>
        <v>&gt;</v>
      </c>
      <c r="D161" s="130">
        <f>IFERROR(INDEX(SourceData!$A$2:$FR$281,'Row selector'!$C151,4),"")</f>
        <v>205</v>
      </c>
      <c r="E161" s="131">
        <f>IFERROR(INDEX(SourceData!$A$2:$FR$281,'Row selector'!$C151,7),"")</f>
        <v>181.10501098632812</v>
      </c>
      <c r="F161" s="132">
        <f>IFERROR(INDEX(SourceData!$A$2:$FR$281,'Row selector'!$C151,10),"")</f>
        <v>4.238163948059082</v>
      </c>
      <c r="G161" s="130">
        <f>IFERROR(INDEX(SourceData!$A$2:$FR$281,'Row selector'!$C151,5),"")</f>
        <v>253</v>
      </c>
      <c r="H161" s="131">
        <f>IFERROR(INDEX(SourceData!$A$2:$FR$281,'Row selector'!$C151,8),"")</f>
        <v>225.9150390625</v>
      </c>
      <c r="I161" s="132">
        <f>IFERROR(INDEX(SourceData!$A$2:$FR$281,'Row selector'!$C151,11),"")</f>
        <v>6.2888393402099609</v>
      </c>
      <c r="J161" s="133">
        <f>IFERROR(INDEX(SourceData!$A$2:$FR$281,'Row selector'!$C151,6),"")</f>
        <v>458</v>
      </c>
      <c r="K161" s="134">
        <f>IFERROR(INDEX(SourceData!$A$2:$FR$281,'Row selector'!$C151,9),"")</f>
        <v>203.39013671875</v>
      </c>
      <c r="L161" s="134">
        <f>IFERROR(INDEX(SourceData!$A$2:$FR$281,'Row selector'!$C151,12),"")</f>
        <v>5.1693000793457031</v>
      </c>
      <c r="M161" s="82"/>
    </row>
    <row r="162" spans="1:13" ht="15.75" customHeight="1">
      <c r="A162" s="171" t="str">
        <f>IFERROR(INDEX(SourceData!$A$2:$FR$281,'Row selector'!$C152,1),"")</f>
        <v>CCG</v>
      </c>
      <c r="B162" s="155" t="str">
        <f>IFERROR(INDEX(SourceData!$A$2:$FR$281,'Row selector'!$C152,2),"")</f>
        <v>NHS South Eastern Hampshire CCG</v>
      </c>
      <c r="C162" s="218" t="str">
        <f t="shared" si="2"/>
        <v>&gt;</v>
      </c>
      <c r="D162" s="130">
        <f>IFERROR(INDEX(SourceData!$A$2:$FR$281,'Row selector'!$C152,4),"")</f>
        <v>202</v>
      </c>
      <c r="E162" s="131">
        <f>IFERROR(INDEX(SourceData!$A$2:$FR$281,'Row selector'!$C152,7),"")</f>
        <v>184.21748352050781</v>
      </c>
      <c r="F162" s="132">
        <f>IFERROR(INDEX(SourceData!$A$2:$FR$281,'Row selector'!$C152,10),"")</f>
        <v>4.183927059173584</v>
      </c>
      <c r="G162" s="130">
        <f>IFERROR(INDEX(SourceData!$A$2:$FR$281,'Row selector'!$C152,5),"")</f>
        <v>235</v>
      </c>
      <c r="H162" s="131">
        <f>IFERROR(INDEX(SourceData!$A$2:$FR$281,'Row selector'!$C152,8),"")</f>
        <v>228.98011779785156</v>
      </c>
      <c r="I162" s="132">
        <f>IFERROR(INDEX(SourceData!$A$2:$FR$281,'Row selector'!$C152,11),"")</f>
        <v>6.2583222389221191</v>
      </c>
      <c r="J162" s="133">
        <f>IFERROR(INDEX(SourceData!$A$2:$FR$281,'Row selector'!$C152,6),"")</f>
        <v>437</v>
      </c>
      <c r="K162" s="134">
        <f>IFERROR(INDEX(SourceData!$A$2:$FR$281,'Row selector'!$C152,9),"")</f>
        <v>205.85824584960937</v>
      </c>
      <c r="L162" s="134">
        <f>IFERROR(INDEX(SourceData!$A$2:$FR$281,'Row selector'!$C152,12),"")</f>
        <v>5.0914597511291504</v>
      </c>
      <c r="M162" s="82"/>
    </row>
    <row r="163" spans="1:13" ht="15.75" customHeight="1">
      <c r="A163" s="171" t="str">
        <f>IFERROR(INDEX(SourceData!$A$2:$FR$281,'Row selector'!$C153,1),"")</f>
        <v>CCG</v>
      </c>
      <c r="B163" s="155" t="str">
        <f>IFERROR(INDEX(SourceData!$A$2:$FR$281,'Row selector'!$C153,2),"")</f>
        <v>NHS South Gloucestershire CCG</v>
      </c>
      <c r="C163" s="218" t="str">
        <f t="shared" si="2"/>
        <v>&gt;</v>
      </c>
      <c r="D163" s="130">
        <f>IFERROR(INDEX(SourceData!$A$2:$FR$281,'Row selector'!$C153,4),"")</f>
        <v>259</v>
      </c>
      <c r="E163" s="131">
        <f>IFERROR(INDEX(SourceData!$A$2:$FR$281,'Row selector'!$C153,7),"")</f>
        <v>185.3123779296875</v>
      </c>
      <c r="F163" s="132">
        <f>IFERROR(INDEX(SourceData!$A$2:$FR$281,'Row selector'!$C153,10),"")</f>
        <v>4.4517016410827637</v>
      </c>
      <c r="G163" s="130">
        <f>IFERROR(INDEX(SourceData!$A$2:$FR$281,'Row selector'!$C153,5),"")</f>
        <v>337</v>
      </c>
      <c r="H163" s="131">
        <f>IFERROR(INDEX(SourceData!$A$2:$FR$281,'Row selector'!$C153,8),"")</f>
        <v>244.45266723632812</v>
      </c>
      <c r="I163" s="132">
        <f>IFERROR(INDEX(SourceData!$A$2:$FR$281,'Row selector'!$C153,11),"")</f>
        <v>7.0887675285339355</v>
      </c>
      <c r="J163" s="133">
        <f>IFERROR(INDEX(SourceData!$A$2:$FR$281,'Row selector'!$C153,6),"")</f>
        <v>596</v>
      </c>
      <c r="K163" s="134">
        <f>IFERROR(INDEX(SourceData!$A$2:$FR$281,'Row selector'!$C153,9),"")</f>
        <v>214.67962646484375</v>
      </c>
      <c r="L163" s="134">
        <f>IFERROR(INDEX(SourceData!$A$2:$FR$281,'Row selector'!$C153,12),"")</f>
        <v>5.6375331878662109</v>
      </c>
      <c r="M163" s="82"/>
    </row>
    <row r="164" spans="1:13" ht="15.75" customHeight="1">
      <c r="A164" s="171" t="str">
        <f>IFERROR(INDEX(SourceData!$A$2:$FR$281,'Row selector'!$C154,1),"")</f>
        <v>CCG</v>
      </c>
      <c r="B164" s="155" t="str">
        <f>IFERROR(INDEX(SourceData!$A$2:$FR$281,'Row selector'!$C154,2),"")</f>
        <v>NHS South Kent Coast CCG</v>
      </c>
      <c r="C164" s="218" t="str">
        <f t="shared" si="2"/>
        <v>&gt;</v>
      </c>
      <c r="D164" s="130">
        <f>IFERROR(INDEX(SourceData!$A$2:$FR$281,'Row selector'!$C154,4),"")</f>
        <v>178</v>
      </c>
      <c r="E164" s="131">
        <f>IFERROR(INDEX(SourceData!$A$2:$FR$281,'Row selector'!$C154,7),"")</f>
        <v>169.20634460449219</v>
      </c>
      <c r="F164" s="132">
        <f>IFERROR(INDEX(SourceData!$A$2:$FR$281,'Row selector'!$C154,10),"")</f>
        <v>4.2492241859436035</v>
      </c>
      <c r="G164" s="130">
        <f>IFERROR(INDEX(SourceData!$A$2:$FR$281,'Row selector'!$C154,5),"")</f>
        <v>212</v>
      </c>
      <c r="H164" s="131">
        <f>IFERROR(INDEX(SourceData!$A$2:$FR$281,'Row selector'!$C154,8),"")</f>
        <v>207.12429809570312</v>
      </c>
      <c r="I164" s="132">
        <f>IFERROR(INDEX(SourceData!$A$2:$FR$281,'Row selector'!$C154,11),"")</f>
        <v>5.5892434120178223</v>
      </c>
      <c r="J164" s="133">
        <f>IFERROR(INDEX(SourceData!$A$2:$FR$281,'Row selector'!$C154,6),"")</f>
        <v>390</v>
      </c>
      <c r="K164" s="134">
        <f>IFERROR(INDEX(SourceData!$A$2:$FR$281,'Row selector'!$C154,9),"")</f>
        <v>187.90562438964844</v>
      </c>
      <c r="L164" s="134">
        <f>IFERROR(INDEX(SourceData!$A$2:$FR$281,'Row selector'!$C154,12),"")</f>
        <v>4.885993480682373</v>
      </c>
      <c r="M164" s="82"/>
    </row>
    <row r="165" spans="1:13" ht="15.75" customHeight="1">
      <c r="A165" s="171" t="str">
        <f>IFERROR(INDEX(SourceData!$A$2:$FR$281,'Row selector'!$C155,1),"")</f>
        <v>CCG</v>
      </c>
      <c r="B165" s="155" t="str">
        <f>IFERROR(INDEX(SourceData!$A$2:$FR$281,'Row selector'!$C155,2),"")</f>
        <v>NHS South Lincolnshire CCG</v>
      </c>
      <c r="C165" s="218" t="str">
        <f t="shared" si="2"/>
        <v>&gt;</v>
      </c>
      <c r="D165" s="130">
        <f>IFERROR(INDEX(SourceData!$A$2:$FR$281,'Row selector'!$C155,4),"")</f>
        <v>122</v>
      </c>
      <c r="E165" s="131">
        <f>IFERROR(INDEX(SourceData!$A$2:$FR$281,'Row selector'!$C155,7),"")</f>
        <v>160.64256286621094</v>
      </c>
      <c r="F165" s="132">
        <f>IFERROR(INDEX(SourceData!$A$2:$FR$281,'Row selector'!$C155,10),"")</f>
        <v>4.0210943222045898</v>
      </c>
      <c r="G165" s="130">
        <f>IFERROR(INDEX(SourceData!$A$2:$FR$281,'Row selector'!$C155,5),"")</f>
        <v>152</v>
      </c>
      <c r="H165" s="131">
        <f>IFERROR(INDEX(SourceData!$A$2:$FR$281,'Row selector'!$C155,8),"")</f>
        <v>211.39590454101562</v>
      </c>
      <c r="I165" s="132">
        <f>IFERROR(INDEX(SourceData!$A$2:$FR$281,'Row selector'!$C155,11),"")</f>
        <v>5.5698056221008301</v>
      </c>
      <c r="J165" s="133">
        <f>IFERROR(INDEX(SourceData!$A$2:$FR$281,'Row selector'!$C155,6),"")</f>
        <v>274</v>
      </c>
      <c r="K165" s="134">
        <f>IFERROR(INDEX(SourceData!$A$2:$FR$281,'Row selector'!$C155,9),"")</f>
        <v>185.32546997070312</v>
      </c>
      <c r="L165" s="134">
        <f>IFERROR(INDEX(SourceData!$A$2:$FR$281,'Row selector'!$C155,12),"")</f>
        <v>4.7544679641723633</v>
      </c>
      <c r="M165" s="82"/>
    </row>
    <row r="166" spans="1:13" ht="15.75" customHeight="1">
      <c r="A166" s="171" t="str">
        <f>IFERROR(INDEX(SourceData!$A$2:$FR$281,'Row selector'!$C156,1),"")</f>
        <v>CCG</v>
      </c>
      <c r="B166" s="155" t="str">
        <f>IFERROR(INDEX(SourceData!$A$2:$FR$281,'Row selector'!$C156,2),"")</f>
        <v>NHS South Norfolk CCG</v>
      </c>
      <c r="C166" s="218" t="str">
        <f t="shared" si="2"/>
        <v>&gt;</v>
      </c>
      <c r="D166" s="130">
        <f>IFERROR(INDEX(SourceData!$A$2:$FR$281,'Row selector'!$C156,4),"")</f>
        <v>258</v>
      </c>
      <c r="E166" s="131">
        <f>IFERROR(INDEX(SourceData!$A$2:$FR$281,'Row selector'!$C156,7),"")</f>
        <v>220.99636840820312</v>
      </c>
      <c r="F166" s="132">
        <f>IFERROR(INDEX(SourceData!$A$2:$FR$281,'Row selector'!$C156,10),"")</f>
        <v>5.1343283653259277</v>
      </c>
      <c r="G166" s="130">
        <f>IFERROR(INDEX(SourceData!$A$2:$FR$281,'Row selector'!$C156,5),"")</f>
        <v>271</v>
      </c>
      <c r="H166" s="131">
        <f>IFERROR(INDEX(SourceData!$A$2:$FR$281,'Row selector'!$C156,8),"")</f>
        <v>239.44583129882812</v>
      </c>
      <c r="I166" s="132">
        <f>IFERROR(INDEX(SourceData!$A$2:$FR$281,'Row selector'!$C156,11),"")</f>
        <v>6.0967378616333008</v>
      </c>
      <c r="J166" s="133">
        <f>IFERROR(INDEX(SourceData!$A$2:$FR$281,'Row selector'!$C156,6),"")</f>
        <v>529</v>
      </c>
      <c r="K166" s="134">
        <f>IFERROR(INDEX(SourceData!$A$2:$FR$281,'Row selector'!$C156,9),"")</f>
        <v>230.07803344726562</v>
      </c>
      <c r="L166" s="134">
        <f>IFERROR(INDEX(SourceData!$A$2:$FR$281,'Row selector'!$C156,12),"")</f>
        <v>5.5860614776611328</v>
      </c>
      <c r="M166" s="82"/>
    </row>
    <row r="167" spans="1:13" ht="15.75" customHeight="1">
      <c r="A167" s="171" t="str">
        <f>IFERROR(INDEX(SourceData!$A$2:$FR$281,'Row selector'!$C157,1),"")</f>
        <v>CCG</v>
      </c>
      <c r="B167" s="155" t="str">
        <f>IFERROR(INDEX(SourceData!$A$2:$FR$281,'Row selector'!$C157,2),"")</f>
        <v>NHS South Reading CCG</v>
      </c>
      <c r="C167" s="218" t="str">
        <f t="shared" si="2"/>
        <v>&gt;</v>
      </c>
      <c r="D167" s="130">
        <f>IFERROR(INDEX(SourceData!$A$2:$FR$281,'Row selector'!$C157,4),"")</f>
        <v>51</v>
      </c>
      <c r="E167" s="131">
        <f>IFERROR(INDEX(SourceData!$A$2:$FR$281,'Row selector'!$C157,7),"")</f>
        <v>93.137077331542969</v>
      </c>
      <c r="F167" s="132">
        <f>IFERROR(INDEX(SourceData!$A$2:$FR$281,'Row selector'!$C157,10),"")</f>
        <v>3.3618984222412109</v>
      </c>
      <c r="G167" s="130">
        <f>IFERROR(INDEX(SourceData!$A$2:$FR$281,'Row selector'!$C157,5),"")</f>
        <v>52</v>
      </c>
      <c r="H167" s="131">
        <f>IFERROR(INDEX(SourceData!$A$2:$FR$281,'Row selector'!$C157,8),"")</f>
        <v>90.794807434082031</v>
      </c>
      <c r="I167" s="132">
        <f>IFERROR(INDEX(SourceData!$A$2:$FR$281,'Row selector'!$C157,11),"")</f>
        <v>4.4217686653137207</v>
      </c>
      <c r="J167" s="133">
        <f>IFERROR(INDEX(SourceData!$A$2:$FR$281,'Row selector'!$C157,6),"")</f>
        <v>103</v>
      </c>
      <c r="K167" s="134">
        <f>IFERROR(INDEX(SourceData!$A$2:$FR$281,'Row selector'!$C157,9),"")</f>
        <v>91.939659118652344</v>
      </c>
      <c r="L167" s="134">
        <f>IFERROR(INDEX(SourceData!$A$2:$FR$281,'Row selector'!$C157,12),"")</f>
        <v>3.8247308731079102</v>
      </c>
      <c r="M167" s="82"/>
    </row>
    <row r="168" spans="1:13" ht="15.75" customHeight="1">
      <c r="A168" s="171" t="str">
        <f>IFERROR(INDEX(SourceData!$A$2:$FR$281,'Row selector'!$C158,1),"")</f>
        <v>CCG</v>
      </c>
      <c r="B168" s="155" t="str">
        <f>IFERROR(INDEX(SourceData!$A$2:$FR$281,'Row selector'!$C158,2),"")</f>
        <v>NHS South Sefton CCG</v>
      </c>
      <c r="C168" s="218" t="str">
        <f t="shared" si="2"/>
        <v>&gt;</v>
      </c>
      <c r="D168" s="130">
        <f>IFERROR(INDEX(SourceData!$A$2:$FR$281,'Row selector'!$C158,4),"")</f>
        <v>168</v>
      </c>
      <c r="E168" s="131">
        <f>IFERROR(INDEX(SourceData!$A$2:$FR$281,'Row selector'!$C158,7),"")</f>
        <v>204.33482360839844</v>
      </c>
      <c r="F168" s="132">
        <f>IFERROR(INDEX(SourceData!$A$2:$FR$281,'Row selector'!$C158,10),"")</f>
        <v>4.7849617004394531</v>
      </c>
      <c r="G168" s="130">
        <f>IFERROR(INDEX(SourceData!$A$2:$FR$281,'Row selector'!$C158,5),"")</f>
        <v>172</v>
      </c>
      <c r="H168" s="131">
        <f>IFERROR(INDEX(SourceData!$A$2:$FR$281,'Row selector'!$C158,8),"")</f>
        <v>224.36734008789062</v>
      </c>
      <c r="I168" s="132">
        <f>IFERROR(INDEX(SourceData!$A$2:$FR$281,'Row selector'!$C158,11),"")</f>
        <v>6.4179105758666992</v>
      </c>
      <c r="J168" s="133">
        <f>IFERROR(INDEX(SourceData!$A$2:$FR$281,'Row selector'!$C158,6),"")</f>
        <v>340</v>
      </c>
      <c r="K168" s="134">
        <f>IFERROR(INDEX(SourceData!$A$2:$FR$281,'Row selector'!$C158,9),"")</f>
        <v>214.00068664550781</v>
      </c>
      <c r="L168" s="134">
        <f>IFERROR(INDEX(SourceData!$A$2:$FR$281,'Row selector'!$C158,12),"")</f>
        <v>5.4918432235717773</v>
      </c>
      <c r="M168" s="82"/>
    </row>
    <row r="169" spans="1:13" ht="15.75" customHeight="1">
      <c r="A169" s="171" t="str">
        <f>IFERROR(INDEX(SourceData!$A$2:$FR$281,'Row selector'!$C159,1),"")</f>
        <v>CCG</v>
      </c>
      <c r="B169" s="155" t="str">
        <f>IFERROR(INDEX(SourceData!$A$2:$FR$281,'Row selector'!$C159,2),"")</f>
        <v>NHS South Tees CCG</v>
      </c>
      <c r="C169" s="218" t="str">
        <f t="shared" si="2"/>
        <v>&gt;</v>
      </c>
      <c r="D169" s="130">
        <f>IFERROR(INDEX(SourceData!$A$2:$FR$281,'Row selector'!$C159,4),"")</f>
        <v>288</v>
      </c>
      <c r="E169" s="131">
        <f>IFERROR(INDEX(SourceData!$A$2:$FR$281,'Row selector'!$C159,7),"")</f>
        <v>204.65737915039062</v>
      </c>
      <c r="F169" s="132">
        <f>IFERROR(INDEX(SourceData!$A$2:$FR$281,'Row selector'!$C159,10),"")</f>
        <v>5.1929316520690918</v>
      </c>
      <c r="G169" s="130">
        <f>IFERROR(INDEX(SourceData!$A$2:$FR$281,'Row selector'!$C159,5),"")</f>
        <v>292</v>
      </c>
      <c r="H169" s="131">
        <f>IFERROR(INDEX(SourceData!$A$2:$FR$281,'Row selector'!$C159,8),"")</f>
        <v>216.1697998046875</v>
      </c>
      <c r="I169" s="132">
        <f>IFERROR(INDEX(SourceData!$A$2:$FR$281,'Row selector'!$C159,11),"")</f>
        <v>6.2687849998474121</v>
      </c>
      <c r="J169" s="133">
        <f>IFERROR(INDEX(SourceData!$A$2:$FR$281,'Row selector'!$C159,6),"")</f>
        <v>580</v>
      </c>
      <c r="K169" s="134">
        <f>IFERROR(INDEX(SourceData!$A$2:$FR$281,'Row selector'!$C159,9),"")</f>
        <v>210.29579162597656</v>
      </c>
      <c r="L169" s="134">
        <f>IFERROR(INDEX(SourceData!$A$2:$FR$281,'Row selector'!$C159,12),"")</f>
        <v>5.6840453147888184</v>
      </c>
      <c r="M169" s="82"/>
    </row>
    <row r="170" spans="1:13" ht="15.75" customHeight="1">
      <c r="A170" s="171" t="str">
        <f>IFERROR(INDEX(SourceData!$A$2:$FR$281,'Row selector'!$C160,1),"")</f>
        <v>CCG</v>
      </c>
      <c r="B170" s="155" t="str">
        <f>IFERROR(INDEX(SourceData!$A$2:$FR$281,'Row selector'!$C160,2),"")</f>
        <v>NHS South Tyneside CCG</v>
      </c>
      <c r="C170" s="218" t="str">
        <f t="shared" si="2"/>
        <v>&gt;</v>
      </c>
      <c r="D170" s="130">
        <f>IFERROR(INDEX(SourceData!$A$2:$FR$281,'Row selector'!$C160,4),"")</f>
        <v>140</v>
      </c>
      <c r="E170" s="131">
        <f>IFERROR(INDEX(SourceData!$A$2:$FR$281,'Row selector'!$C160,7),"")</f>
        <v>181.83943176269531</v>
      </c>
      <c r="F170" s="132">
        <f>IFERROR(INDEX(SourceData!$A$2:$FR$281,'Row selector'!$C160,10),"")</f>
        <v>4.6037487983703613</v>
      </c>
      <c r="G170" s="130">
        <f>IFERROR(INDEX(SourceData!$A$2:$FR$281,'Row selector'!$C160,5),"")</f>
        <v>151</v>
      </c>
      <c r="H170" s="131">
        <f>IFERROR(INDEX(SourceData!$A$2:$FR$281,'Row selector'!$C160,8),"")</f>
        <v>208.48577880859375</v>
      </c>
      <c r="I170" s="132">
        <f>IFERROR(INDEX(SourceData!$A$2:$FR$281,'Row selector'!$C160,11),"")</f>
        <v>6.1834564208984375</v>
      </c>
      <c r="J170" s="133">
        <f>IFERROR(INDEX(SourceData!$A$2:$FR$281,'Row selector'!$C160,6),"")</f>
        <v>291</v>
      </c>
      <c r="K170" s="134">
        <f>IFERROR(INDEX(SourceData!$A$2:$FR$281,'Row selector'!$C160,9),"")</f>
        <v>194.75564575195312</v>
      </c>
      <c r="L170" s="134">
        <f>IFERROR(INDEX(SourceData!$A$2:$FR$281,'Row selector'!$C160,12),"")</f>
        <v>5.3073134422302246</v>
      </c>
      <c r="M170" s="82"/>
    </row>
    <row r="171" spans="1:13" ht="15.75" customHeight="1">
      <c r="A171" s="171" t="str">
        <f>IFERROR(INDEX(SourceData!$A$2:$FR$281,'Row selector'!$C161,1),"")</f>
        <v>CCG</v>
      </c>
      <c r="B171" s="155" t="str">
        <f>IFERROR(INDEX(SourceData!$A$2:$FR$281,'Row selector'!$C161,2),"")</f>
        <v>NHS South Warwickshire CCG</v>
      </c>
      <c r="C171" s="218" t="str">
        <f t="shared" si="2"/>
        <v>&gt;</v>
      </c>
      <c r="D171" s="130">
        <f>IFERROR(INDEX(SourceData!$A$2:$FR$281,'Row selector'!$C161,4),"")</f>
        <v>244</v>
      </c>
      <c r="E171" s="131">
        <f>IFERROR(INDEX(SourceData!$A$2:$FR$281,'Row selector'!$C161,7),"")</f>
        <v>183.77784729003906</v>
      </c>
      <c r="F171" s="132">
        <f>IFERROR(INDEX(SourceData!$A$2:$FR$281,'Row selector'!$C161,10),"")</f>
        <v>4.3916487693786621</v>
      </c>
      <c r="G171" s="130">
        <f>IFERROR(INDEX(SourceData!$A$2:$FR$281,'Row selector'!$C161,5),"")</f>
        <v>253</v>
      </c>
      <c r="H171" s="131">
        <f>IFERROR(INDEX(SourceData!$A$2:$FR$281,'Row selector'!$C161,8),"")</f>
        <v>194.73822021484375</v>
      </c>
      <c r="I171" s="132">
        <f>IFERROR(INDEX(SourceData!$A$2:$FR$281,'Row selector'!$C161,11),"")</f>
        <v>5.5433831214904785</v>
      </c>
      <c r="J171" s="133">
        <f>IFERROR(INDEX(SourceData!$A$2:$FR$281,'Row selector'!$C161,6),"")</f>
        <v>497</v>
      </c>
      <c r="K171" s="134">
        <f>IFERROR(INDEX(SourceData!$A$2:$FR$281,'Row selector'!$C161,9),"")</f>
        <v>189.19854736328125</v>
      </c>
      <c r="L171" s="134">
        <f>IFERROR(INDEX(SourceData!$A$2:$FR$281,'Row selector'!$C161,12),"")</f>
        <v>4.911067008972168</v>
      </c>
      <c r="M171" s="82"/>
    </row>
    <row r="172" spans="1:13" ht="15.75" customHeight="1">
      <c r="A172" s="171" t="str">
        <f>IFERROR(INDEX(SourceData!$A$2:$FR$281,'Row selector'!$C162,1),"")</f>
        <v>CCG</v>
      </c>
      <c r="B172" s="155" t="str">
        <f>IFERROR(INDEX(SourceData!$A$2:$FR$281,'Row selector'!$C162,2),"")</f>
        <v>NHS South West Lincolnshire CCG</v>
      </c>
      <c r="C172" s="218" t="str">
        <f t="shared" si="2"/>
        <v>&gt;</v>
      </c>
      <c r="D172" s="130">
        <f>IFERROR(INDEX(SourceData!$A$2:$FR$281,'Row selector'!$C162,4),"")</f>
        <v>130</v>
      </c>
      <c r="E172" s="131">
        <f>IFERROR(INDEX(SourceData!$A$2:$FR$281,'Row selector'!$C162,7),"")</f>
        <v>202.9664306640625</v>
      </c>
      <c r="F172" s="132">
        <f>IFERROR(INDEX(SourceData!$A$2:$FR$281,'Row selector'!$C162,10),"")</f>
        <v>5.0465836524963379</v>
      </c>
      <c r="G172" s="130">
        <f>IFERROR(INDEX(SourceData!$A$2:$FR$281,'Row selector'!$C162,5),"")</f>
        <v>124</v>
      </c>
      <c r="H172" s="131">
        <f>IFERROR(INDEX(SourceData!$A$2:$FR$281,'Row selector'!$C162,8),"")</f>
        <v>202.68061828613281</v>
      </c>
      <c r="I172" s="132">
        <f>IFERROR(INDEX(SourceData!$A$2:$FR$281,'Row selector'!$C162,11),"")</f>
        <v>5.5160140991210938</v>
      </c>
      <c r="J172" s="133">
        <f>IFERROR(INDEX(SourceData!$A$2:$FR$281,'Row selector'!$C162,6),"")</f>
        <v>254</v>
      </c>
      <c r="K172" s="134">
        <f>IFERROR(INDEX(SourceData!$A$2:$FR$281,'Row selector'!$C162,9),"")</f>
        <v>202.82679748535156</v>
      </c>
      <c r="L172" s="134">
        <f>IFERROR(INDEX(SourceData!$A$2:$FR$281,'Row selector'!$C162,12),"")</f>
        <v>5.2653398513793945</v>
      </c>
      <c r="M172" s="82"/>
    </row>
    <row r="173" spans="1:13" ht="15.75" customHeight="1">
      <c r="A173" s="171" t="str">
        <f>IFERROR(INDEX(SourceData!$A$2:$FR$281,'Row selector'!$C163,1),"")</f>
        <v>CCG</v>
      </c>
      <c r="B173" s="155" t="str">
        <f>IFERROR(INDEX(SourceData!$A$2:$FR$281,'Row selector'!$C163,2),"")</f>
        <v>NHS South Worcestershire CCG</v>
      </c>
      <c r="C173" s="218" t="str">
        <f t="shared" si="2"/>
        <v>&gt;</v>
      </c>
      <c r="D173" s="130">
        <f>IFERROR(INDEX(SourceData!$A$2:$FR$281,'Row selector'!$C163,4),"")</f>
        <v>265</v>
      </c>
      <c r="E173" s="131">
        <f>IFERROR(INDEX(SourceData!$A$2:$FR$281,'Row selector'!$C163,7),"")</f>
        <v>172.57659912109375</v>
      </c>
      <c r="F173" s="132">
        <f>IFERROR(INDEX(SourceData!$A$2:$FR$281,'Row selector'!$C163,10),"")</f>
        <v>4.1008977890014648</v>
      </c>
      <c r="G173" s="130">
        <f>IFERROR(INDEX(SourceData!$A$2:$FR$281,'Row selector'!$C163,5),"")</f>
        <v>346</v>
      </c>
      <c r="H173" s="131">
        <f>IFERROR(INDEX(SourceData!$A$2:$FR$281,'Row selector'!$C163,8),"")</f>
        <v>234.011474609375</v>
      </c>
      <c r="I173" s="132">
        <f>IFERROR(INDEX(SourceData!$A$2:$FR$281,'Row selector'!$C163,11),"")</f>
        <v>6.0038175582885742</v>
      </c>
      <c r="J173" s="133">
        <f>IFERROR(INDEX(SourceData!$A$2:$FR$281,'Row selector'!$C163,6),"")</f>
        <v>611</v>
      </c>
      <c r="K173" s="134">
        <f>IFERROR(INDEX(SourceData!$A$2:$FR$281,'Row selector'!$C163,9),"")</f>
        <v>202.71324157714844</v>
      </c>
      <c r="L173" s="134">
        <f>IFERROR(INDEX(SourceData!$A$2:$FR$281,'Row selector'!$C163,12),"")</f>
        <v>4.9979548454284668</v>
      </c>
      <c r="M173" s="82"/>
    </row>
    <row r="174" spans="1:13" ht="15.75" customHeight="1">
      <c r="A174" s="171" t="str">
        <f>IFERROR(INDEX(SourceData!$A$2:$FR$281,'Row selector'!$C164,1),"")</f>
        <v>CCG</v>
      </c>
      <c r="B174" s="155" t="str">
        <f>IFERROR(INDEX(SourceData!$A$2:$FR$281,'Row selector'!$C164,2),"")</f>
        <v>NHS Southampton CCG</v>
      </c>
      <c r="C174" s="218" t="str">
        <f t="shared" si="2"/>
        <v>&gt;</v>
      </c>
      <c r="D174" s="130">
        <f>IFERROR(INDEX(SourceData!$A$2:$FR$281,'Row selector'!$C164,4),"")</f>
        <v>180</v>
      </c>
      <c r="E174" s="131">
        <f>IFERROR(INDEX(SourceData!$A$2:$FR$281,'Row selector'!$C164,7),"")</f>
        <v>144.69918823242187</v>
      </c>
      <c r="F174" s="132">
        <f>IFERROR(INDEX(SourceData!$A$2:$FR$281,'Row selector'!$C164,10),"")</f>
        <v>4.5778231620788574</v>
      </c>
      <c r="G174" s="130">
        <f>IFERROR(INDEX(SourceData!$A$2:$FR$281,'Row selector'!$C164,5),"")</f>
        <v>206</v>
      </c>
      <c r="H174" s="131">
        <f>IFERROR(INDEX(SourceData!$A$2:$FR$281,'Row selector'!$C164,8),"")</f>
        <v>158.60916137695312</v>
      </c>
      <c r="I174" s="132">
        <f>IFERROR(INDEX(SourceData!$A$2:$FR$281,'Row selector'!$C164,11),"")</f>
        <v>6.3287248611450195</v>
      </c>
      <c r="J174" s="133">
        <f>IFERROR(INDEX(SourceData!$A$2:$FR$281,'Row selector'!$C164,6),"")</f>
        <v>386</v>
      </c>
      <c r="K174" s="134">
        <f>IFERROR(INDEX(SourceData!$A$2:$FR$281,'Row selector'!$C164,9),"")</f>
        <v>151.80415344238281</v>
      </c>
      <c r="L174" s="134">
        <f>IFERROR(INDEX(SourceData!$A$2:$FR$281,'Row selector'!$C164,12),"")</f>
        <v>5.3708086013793945</v>
      </c>
      <c r="M174" s="82"/>
    </row>
    <row r="175" spans="1:13" ht="15.75" customHeight="1">
      <c r="A175" s="171" t="str">
        <f>IFERROR(INDEX(SourceData!$A$2:$FR$281,'Row selector'!$C165,1),"")</f>
        <v>CCG</v>
      </c>
      <c r="B175" s="155" t="str">
        <f>IFERROR(INDEX(SourceData!$A$2:$FR$281,'Row selector'!$C165,2),"")</f>
        <v>NHS Southend CCG</v>
      </c>
      <c r="C175" s="218" t="str">
        <f t="shared" si="2"/>
        <v>&gt;</v>
      </c>
      <c r="D175" s="130">
        <f>IFERROR(INDEX(SourceData!$A$2:$FR$281,'Row selector'!$C165,4),"")</f>
        <v>159</v>
      </c>
      <c r="E175" s="131">
        <f>IFERROR(INDEX(SourceData!$A$2:$FR$281,'Row selector'!$C165,7),"")</f>
        <v>173.25546264648437</v>
      </c>
      <c r="F175" s="132">
        <f>IFERROR(INDEX(SourceData!$A$2:$FR$281,'Row selector'!$C165,10),"")</f>
        <v>4.7978272438049316</v>
      </c>
      <c r="G175" s="130">
        <f>IFERROR(INDEX(SourceData!$A$2:$FR$281,'Row selector'!$C165,5),"")</f>
        <v>133</v>
      </c>
      <c r="H175" s="131">
        <f>IFERROR(INDEX(SourceData!$A$2:$FR$281,'Row selector'!$C165,8),"")</f>
        <v>151.09001159667969</v>
      </c>
      <c r="I175" s="132">
        <f>IFERROR(INDEX(SourceData!$A$2:$FR$281,'Row selector'!$C165,11),"")</f>
        <v>5.0207624435424805</v>
      </c>
      <c r="J175" s="133">
        <f>IFERROR(INDEX(SourceData!$A$2:$FR$281,'Row selector'!$C165,6),"")</f>
        <v>292</v>
      </c>
      <c r="K175" s="134">
        <f>IFERROR(INDEX(SourceData!$A$2:$FR$281,'Row selector'!$C165,9),"")</f>
        <v>162.40357971191406</v>
      </c>
      <c r="L175" s="134">
        <f>IFERROR(INDEX(SourceData!$A$2:$FR$281,'Row selector'!$C165,12),"")</f>
        <v>4.8968639373779297</v>
      </c>
      <c r="M175" s="82"/>
    </row>
    <row r="176" spans="1:13" ht="15.75" customHeight="1">
      <c r="A176" s="171" t="str">
        <f>IFERROR(INDEX(SourceData!$A$2:$FR$281,'Row selector'!$C166,1),"")</f>
        <v>CCG</v>
      </c>
      <c r="B176" s="155" t="str">
        <f>IFERROR(INDEX(SourceData!$A$2:$FR$281,'Row selector'!$C166,2),"")</f>
        <v>NHS Southern Derbyshire CCG</v>
      </c>
      <c r="C176" s="218" t="str">
        <f t="shared" si="2"/>
        <v>&gt;</v>
      </c>
      <c r="D176" s="130">
        <f>IFERROR(INDEX(SourceData!$A$2:$FR$281,'Row selector'!$C166,4),"")</f>
        <v>400</v>
      </c>
      <c r="E176" s="131">
        <f>IFERROR(INDEX(SourceData!$A$2:$FR$281,'Row selector'!$C166,7),"")</f>
        <v>150.10226440429687</v>
      </c>
      <c r="F176" s="132">
        <f>IFERROR(INDEX(SourceData!$A$2:$FR$281,'Row selector'!$C166,10),"")</f>
        <v>4.0803837776184082</v>
      </c>
      <c r="G176" s="130">
        <f>IFERROR(INDEX(SourceData!$A$2:$FR$281,'Row selector'!$C166,5),"")</f>
        <v>448</v>
      </c>
      <c r="H176" s="131">
        <f>IFERROR(INDEX(SourceData!$A$2:$FR$281,'Row selector'!$C166,8),"")</f>
        <v>171.67381286621094</v>
      </c>
      <c r="I176" s="132">
        <f>IFERROR(INDEX(SourceData!$A$2:$FR$281,'Row selector'!$C166,11),"")</f>
        <v>5.9400687217712402</v>
      </c>
      <c r="J176" s="133">
        <f>IFERROR(INDEX(SourceData!$A$2:$FR$281,'Row selector'!$C166,6),"")</f>
        <v>848</v>
      </c>
      <c r="K176" s="134">
        <f>IFERROR(INDEX(SourceData!$A$2:$FR$281,'Row selector'!$C166,9),"")</f>
        <v>160.77505493164062</v>
      </c>
      <c r="L176" s="134">
        <f>IFERROR(INDEX(SourceData!$A$2:$FR$281,'Row selector'!$C166,12),"")</f>
        <v>4.8890171051025391</v>
      </c>
      <c r="M176" s="82"/>
    </row>
    <row r="177" spans="1:13" ht="15.75" customHeight="1">
      <c r="A177" s="171" t="str">
        <f>IFERROR(INDEX(SourceData!$A$2:$FR$281,'Row selector'!$C167,1),"")</f>
        <v>CCG</v>
      </c>
      <c r="B177" s="155" t="str">
        <f>IFERROR(INDEX(SourceData!$A$2:$FR$281,'Row selector'!$C167,2),"")</f>
        <v>NHS Southport and Formby CCG</v>
      </c>
      <c r="C177" s="218" t="str">
        <f t="shared" si="2"/>
        <v>&gt;</v>
      </c>
      <c r="D177" s="130">
        <f>IFERROR(INDEX(SourceData!$A$2:$FR$281,'Row selector'!$C167,4),"")</f>
        <v>134</v>
      </c>
      <c r="E177" s="131">
        <f>IFERROR(INDEX(SourceData!$A$2:$FR$281,'Row selector'!$C167,7),"")</f>
        <v>223.27751159667969</v>
      </c>
      <c r="F177" s="132">
        <f>IFERROR(INDEX(SourceData!$A$2:$FR$281,'Row selector'!$C167,10),"")</f>
        <v>4.8063125610351563</v>
      </c>
      <c r="G177" s="130">
        <f>IFERROR(INDEX(SourceData!$A$2:$FR$281,'Row selector'!$C167,5),"")</f>
        <v>143</v>
      </c>
      <c r="H177" s="131">
        <f>IFERROR(INDEX(SourceData!$A$2:$FR$281,'Row selector'!$C167,8),"")</f>
        <v>258.27191162109375</v>
      </c>
      <c r="I177" s="132">
        <f>IFERROR(INDEX(SourceData!$A$2:$FR$281,'Row selector'!$C167,11),"")</f>
        <v>6.4882030487060547</v>
      </c>
      <c r="J177" s="133">
        <f>IFERROR(INDEX(SourceData!$A$2:$FR$281,'Row selector'!$C167,6),"")</f>
        <v>277</v>
      </c>
      <c r="K177" s="134">
        <f>IFERROR(INDEX(SourceData!$A$2:$FR$281,'Row selector'!$C167,9),"")</f>
        <v>240.07002258300781</v>
      </c>
      <c r="L177" s="134">
        <f>IFERROR(INDEX(SourceData!$A$2:$FR$281,'Row selector'!$C167,12),"")</f>
        <v>5.5488781929016113</v>
      </c>
      <c r="M177" s="82"/>
    </row>
    <row r="178" spans="1:13" ht="15.75" customHeight="1">
      <c r="A178" s="171" t="str">
        <f>IFERROR(INDEX(SourceData!$A$2:$FR$281,'Row selector'!$C168,1),"")</f>
        <v>CCG</v>
      </c>
      <c r="B178" s="155" t="str">
        <f>IFERROR(INDEX(SourceData!$A$2:$FR$281,'Row selector'!$C168,2),"")</f>
        <v>NHS Southwark CCG</v>
      </c>
      <c r="C178" s="218" t="str">
        <f t="shared" si="2"/>
        <v>&gt;</v>
      </c>
      <c r="D178" s="130">
        <f>IFERROR(INDEX(SourceData!$A$2:$FR$281,'Row selector'!$C168,4),"")</f>
        <v>113</v>
      </c>
      <c r="E178" s="131">
        <f>IFERROR(INDEX(SourceData!$A$2:$FR$281,'Row selector'!$C168,7),"")</f>
        <v>71.893928527832031</v>
      </c>
      <c r="F178" s="132">
        <f>IFERROR(INDEX(SourceData!$A$2:$FR$281,'Row selector'!$C168,10),"")</f>
        <v>3.2564840316772461</v>
      </c>
      <c r="G178" s="130">
        <f>IFERROR(INDEX(SourceData!$A$2:$FR$281,'Row selector'!$C168,5),"")</f>
        <v>132</v>
      </c>
      <c r="H178" s="131">
        <f>IFERROR(INDEX(SourceData!$A$2:$FR$281,'Row selector'!$C168,8),"")</f>
        <v>84.589897155761719</v>
      </c>
      <c r="I178" s="132">
        <f>IFERROR(INDEX(SourceData!$A$2:$FR$281,'Row selector'!$C168,11),"")</f>
        <v>4.2746114730834961</v>
      </c>
      <c r="J178" s="133">
        <f>IFERROR(INDEX(SourceData!$A$2:$FR$281,'Row selector'!$C168,6),"")</f>
        <v>245</v>
      </c>
      <c r="K178" s="134">
        <f>IFERROR(INDEX(SourceData!$A$2:$FR$281,'Row selector'!$C168,9),"")</f>
        <v>78.219032287597656</v>
      </c>
      <c r="L178" s="134">
        <f>IFERROR(INDEX(SourceData!$A$2:$FR$281,'Row selector'!$C168,12),"")</f>
        <v>3.7358951568603516</v>
      </c>
      <c r="M178" s="82"/>
    </row>
    <row r="179" spans="1:13" ht="15.75" customHeight="1">
      <c r="A179" s="171" t="str">
        <f>IFERROR(INDEX(SourceData!$A$2:$FR$281,'Row selector'!$C169,1),"")</f>
        <v>CCG</v>
      </c>
      <c r="B179" s="155" t="str">
        <f>IFERROR(INDEX(SourceData!$A$2:$FR$281,'Row selector'!$C169,2),"")</f>
        <v>NHS St Helens CCG</v>
      </c>
      <c r="C179" s="218" t="str">
        <f t="shared" si="2"/>
        <v>&gt;</v>
      </c>
      <c r="D179" s="130">
        <f>IFERROR(INDEX(SourceData!$A$2:$FR$281,'Row selector'!$C169,4),"")</f>
        <v>166</v>
      </c>
      <c r="E179" s="131">
        <f>IFERROR(INDEX(SourceData!$A$2:$FR$281,'Row selector'!$C169,7),"")</f>
        <v>182.91204833984375</v>
      </c>
      <c r="F179" s="132">
        <f>IFERROR(INDEX(SourceData!$A$2:$FR$281,'Row selector'!$C169,10),"")</f>
        <v>4.7660064697265625</v>
      </c>
      <c r="G179" s="130">
        <f>IFERROR(INDEX(SourceData!$A$2:$FR$281,'Row selector'!$C169,5),"")</f>
        <v>152</v>
      </c>
      <c r="H179" s="131">
        <f>IFERROR(INDEX(SourceData!$A$2:$FR$281,'Row selector'!$C169,8),"")</f>
        <v>173.31614685058594</v>
      </c>
      <c r="I179" s="132">
        <f>IFERROR(INDEX(SourceData!$A$2:$FR$281,'Row selector'!$C169,11),"")</f>
        <v>5.1316676139831543</v>
      </c>
      <c r="J179" s="133">
        <f>IFERROR(INDEX(SourceData!$A$2:$FR$281,'Row selector'!$C169,6),"")</f>
        <v>318</v>
      </c>
      <c r="K179" s="134">
        <f>IFERROR(INDEX(SourceData!$A$2:$FR$281,'Row selector'!$C169,9),"")</f>
        <v>178.19618225097656</v>
      </c>
      <c r="L179" s="134">
        <f>IFERROR(INDEX(SourceData!$A$2:$FR$281,'Row selector'!$C169,12),"")</f>
        <v>4.9340572357177734</v>
      </c>
      <c r="M179" s="82"/>
    </row>
    <row r="180" spans="1:13" ht="15.75" customHeight="1">
      <c r="A180" s="171" t="str">
        <f>IFERROR(INDEX(SourceData!$A$2:$FR$281,'Row selector'!$C170,1),"")</f>
        <v>CCG</v>
      </c>
      <c r="B180" s="155" t="str">
        <f>IFERROR(INDEX(SourceData!$A$2:$FR$281,'Row selector'!$C170,2),"")</f>
        <v>NHS Stafford and Surrounds CCG</v>
      </c>
      <c r="C180" s="218" t="str">
        <f t="shared" si="2"/>
        <v>&gt;</v>
      </c>
      <c r="D180" s="130">
        <f>IFERROR(INDEX(SourceData!$A$2:$FR$281,'Row selector'!$C170,4),"")</f>
        <v>160</v>
      </c>
      <c r="E180" s="131">
        <f>IFERROR(INDEX(SourceData!$A$2:$FR$281,'Row selector'!$C170,7),"")</f>
        <v>208.69746398925781</v>
      </c>
      <c r="F180" s="132">
        <f>IFERROR(INDEX(SourceData!$A$2:$FR$281,'Row selector'!$C170,10),"")</f>
        <v>4.7875523567199707</v>
      </c>
      <c r="G180" s="130">
        <f>IFERROR(INDEX(SourceData!$A$2:$FR$281,'Row selector'!$C170,5),"")</f>
        <v>177</v>
      </c>
      <c r="H180" s="131">
        <f>IFERROR(INDEX(SourceData!$A$2:$FR$281,'Row selector'!$C170,8),"")</f>
        <v>229.01652526855469</v>
      </c>
      <c r="I180" s="132">
        <f>IFERROR(INDEX(SourceData!$A$2:$FR$281,'Row selector'!$C170,11),"")</f>
        <v>6.371490478515625</v>
      </c>
      <c r="J180" s="133">
        <f>IFERROR(INDEX(SourceData!$A$2:$FR$281,'Row selector'!$C170,6),"")</f>
        <v>337</v>
      </c>
      <c r="K180" s="134">
        <f>IFERROR(INDEX(SourceData!$A$2:$FR$281,'Row selector'!$C170,9),"")</f>
        <v>218.89797973632812</v>
      </c>
      <c r="L180" s="134">
        <f>IFERROR(INDEX(SourceData!$A$2:$FR$281,'Row selector'!$C170,12),"")</f>
        <v>5.5065360069274902</v>
      </c>
      <c r="M180" s="82"/>
    </row>
    <row r="181" spans="1:13" ht="15.75" customHeight="1">
      <c r="A181" s="171" t="str">
        <f>IFERROR(INDEX(SourceData!$A$2:$FR$281,'Row selector'!$C171,1),"")</f>
        <v>CCG</v>
      </c>
      <c r="B181" s="155" t="str">
        <f>IFERROR(INDEX(SourceData!$A$2:$FR$281,'Row selector'!$C171,2),"")</f>
        <v>NHS Stockport CCG</v>
      </c>
      <c r="C181" s="218" t="str">
        <f t="shared" si="2"/>
        <v>&gt;</v>
      </c>
      <c r="D181" s="130">
        <f>IFERROR(INDEX(SourceData!$A$2:$FR$281,'Row selector'!$C171,4),"")</f>
        <v>280</v>
      </c>
      <c r="E181" s="131">
        <f>IFERROR(INDEX(SourceData!$A$2:$FR$281,'Row selector'!$C171,7),"")</f>
        <v>188.80902099609375</v>
      </c>
      <c r="F181" s="132">
        <f>IFERROR(INDEX(SourceData!$A$2:$FR$281,'Row selector'!$C171,10),"")</f>
        <v>4.6465315818786621</v>
      </c>
      <c r="G181" s="130">
        <f>IFERROR(INDEX(SourceData!$A$2:$FR$281,'Row selector'!$C171,5),"")</f>
        <v>301</v>
      </c>
      <c r="H181" s="131">
        <f>IFERROR(INDEX(SourceData!$A$2:$FR$281,'Row selector'!$C171,8),"")</f>
        <v>211.58590698242187</v>
      </c>
      <c r="I181" s="132">
        <f>IFERROR(INDEX(SourceData!$A$2:$FR$281,'Row selector'!$C171,11),"")</f>
        <v>6.028439998626709</v>
      </c>
      <c r="J181" s="133">
        <f>IFERROR(INDEX(SourceData!$A$2:$FR$281,'Row selector'!$C171,6),"")</f>
        <v>581</v>
      </c>
      <c r="K181" s="134">
        <f>IFERROR(INDEX(SourceData!$A$2:$FR$281,'Row selector'!$C171,9),"")</f>
        <v>199.96076965332031</v>
      </c>
      <c r="L181" s="134">
        <f>IFERROR(INDEX(SourceData!$A$2:$FR$281,'Row selector'!$C171,12),"")</f>
        <v>5.2727108001708984</v>
      </c>
      <c r="M181" s="82"/>
    </row>
    <row r="182" spans="1:13" ht="15.75" customHeight="1">
      <c r="A182" s="171" t="str">
        <f>IFERROR(INDEX(SourceData!$A$2:$FR$281,'Row selector'!$C172,1),"")</f>
        <v>CCG</v>
      </c>
      <c r="B182" s="155" t="str">
        <f>IFERROR(INDEX(SourceData!$A$2:$FR$281,'Row selector'!$C172,2),"")</f>
        <v>NHS Stoke on Trent CCG</v>
      </c>
      <c r="C182" s="218" t="str">
        <f t="shared" si="2"/>
        <v>&gt;</v>
      </c>
      <c r="D182" s="130">
        <f>IFERROR(INDEX(SourceData!$A$2:$FR$281,'Row selector'!$C172,4),"")</f>
        <v>189</v>
      </c>
      <c r="E182" s="131">
        <f>IFERROR(INDEX(SourceData!$A$2:$FR$281,'Row selector'!$C172,7),"")</f>
        <v>144.23847961425781</v>
      </c>
      <c r="F182" s="132">
        <f>IFERROR(INDEX(SourceData!$A$2:$FR$281,'Row selector'!$C172,10),"")</f>
        <v>3.9203484058380127</v>
      </c>
      <c r="G182" s="130">
        <f>IFERROR(INDEX(SourceData!$A$2:$FR$281,'Row selector'!$C172,5),"")</f>
        <v>216</v>
      </c>
      <c r="H182" s="131">
        <f>IFERROR(INDEX(SourceData!$A$2:$FR$281,'Row selector'!$C172,8),"")</f>
        <v>165.63528442382812</v>
      </c>
      <c r="I182" s="132">
        <f>IFERROR(INDEX(SourceData!$A$2:$FR$281,'Row selector'!$C172,11),"")</f>
        <v>5.9751038551330566</v>
      </c>
      <c r="J182" s="133">
        <f>IFERROR(INDEX(SourceData!$A$2:$FR$281,'Row selector'!$C172,6),"")</f>
        <v>405</v>
      </c>
      <c r="K182" s="134">
        <f>IFERROR(INDEX(SourceData!$A$2:$FR$281,'Row selector'!$C172,9),"")</f>
        <v>154.9112548828125</v>
      </c>
      <c r="L182" s="134">
        <f>IFERROR(INDEX(SourceData!$A$2:$FR$281,'Row selector'!$C172,12),"")</f>
        <v>4.8008532524108887</v>
      </c>
      <c r="M182" s="82"/>
    </row>
    <row r="183" spans="1:13" ht="15.75" customHeight="1">
      <c r="A183" s="171" t="str">
        <f>IFERROR(INDEX(SourceData!$A$2:$FR$281,'Row selector'!$C173,1),"")</f>
        <v>CCG</v>
      </c>
      <c r="B183" s="155" t="str">
        <f>IFERROR(INDEX(SourceData!$A$2:$FR$281,'Row selector'!$C173,2),"")</f>
        <v>NHS Sunderland CCG</v>
      </c>
      <c r="C183" s="218" t="str">
        <f t="shared" si="2"/>
        <v>&gt;</v>
      </c>
      <c r="D183" s="130">
        <f>IFERROR(INDEX(SourceData!$A$2:$FR$281,'Row selector'!$C173,4),"")</f>
        <v>236</v>
      </c>
      <c r="E183" s="131">
        <f>IFERROR(INDEX(SourceData!$A$2:$FR$281,'Row selector'!$C173,7),"")</f>
        <v>165.64309692382812</v>
      </c>
      <c r="F183" s="132">
        <f>IFERROR(INDEX(SourceData!$A$2:$FR$281,'Row selector'!$C173,10),"")</f>
        <v>4.1777305603027344</v>
      </c>
      <c r="G183" s="130">
        <f>IFERROR(INDEX(SourceData!$A$2:$FR$281,'Row selector'!$C173,5),"")</f>
        <v>232</v>
      </c>
      <c r="H183" s="131">
        <f>IFERROR(INDEX(SourceData!$A$2:$FR$281,'Row selector'!$C173,8),"")</f>
        <v>171.23414611816406</v>
      </c>
      <c r="I183" s="132">
        <f>IFERROR(INDEX(SourceData!$A$2:$FR$281,'Row selector'!$C173,11),"")</f>
        <v>5.4562559127807617</v>
      </c>
      <c r="J183" s="133">
        <f>IFERROR(INDEX(SourceData!$A$2:$FR$281,'Row selector'!$C173,6),"")</f>
        <v>468</v>
      </c>
      <c r="K183" s="134">
        <f>IFERROR(INDEX(SourceData!$A$2:$FR$281,'Row selector'!$C173,9),"")</f>
        <v>168.36833190917969</v>
      </c>
      <c r="L183" s="134">
        <f>IFERROR(INDEX(SourceData!$A$2:$FR$281,'Row selector'!$C173,12),"")</f>
        <v>4.7267951965332031</v>
      </c>
      <c r="M183" s="82"/>
    </row>
    <row r="184" spans="1:13" ht="15.75" customHeight="1">
      <c r="A184" s="171" t="str">
        <f>IFERROR(INDEX(SourceData!$A$2:$FR$281,'Row selector'!$C174,1),"")</f>
        <v>CCG</v>
      </c>
      <c r="B184" s="155" t="str">
        <f>IFERROR(INDEX(SourceData!$A$2:$FR$281,'Row selector'!$C174,2),"")</f>
        <v>NHS Surrey Downs CCG</v>
      </c>
      <c r="C184" s="218" t="str">
        <f t="shared" si="2"/>
        <v>&gt;</v>
      </c>
      <c r="D184" s="130">
        <f>IFERROR(INDEX(SourceData!$A$2:$FR$281,'Row selector'!$C174,4),"")</f>
        <v>270</v>
      </c>
      <c r="E184" s="131">
        <f>IFERROR(INDEX(SourceData!$A$2:$FR$281,'Row selector'!$C174,7),"")</f>
        <v>182.24894714355469</v>
      </c>
      <c r="F184" s="132">
        <f>IFERROR(INDEX(SourceData!$A$2:$FR$281,'Row selector'!$C174,10),"")</f>
        <v>4.1634540557861328</v>
      </c>
      <c r="G184" s="130">
        <f>IFERROR(INDEX(SourceData!$A$2:$FR$281,'Row selector'!$C174,5),"")</f>
        <v>327</v>
      </c>
      <c r="H184" s="131">
        <f>IFERROR(INDEX(SourceData!$A$2:$FR$281,'Row selector'!$C174,8),"")</f>
        <v>233.488037109375</v>
      </c>
      <c r="I184" s="132">
        <f>IFERROR(INDEX(SourceData!$A$2:$FR$281,'Row selector'!$C174,11),"")</f>
        <v>6.1087241172790527</v>
      </c>
      <c r="J184" s="133">
        <f>IFERROR(INDEX(SourceData!$A$2:$FR$281,'Row selector'!$C174,6),"")</f>
        <v>597</v>
      </c>
      <c r="K184" s="134">
        <f>IFERROR(INDEX(SourceData!$A$2:$FR$281,'Row selector'!$C174,9),"")</f>
        <v>207.14852905273437</v>
      </c>
      <c r="L184" s="134">
        <f>IFERROR(INDEX(SourceData!$A$2:$FR$281,'Row selector'!$C174,12),"")</f>
        <v>5.0430817604064941</v>
      </c>
      <c r="M184" s="82"/>
    </row>
    <row r="185" spans="1:13" ht="15.75" customHeight="1">
      <c r="A185" s="171" t="str">
        <f>IFERROR(INDEX(SourceData!$A$2:$FR$281,'Row selector'!$C175,1),"")</f>
        <v>CCG</v>
      </c>
      <c r="B185" s="155" t="str">
        <f>IFERROR(INDEX(SourceData!$A$2:$FR$281,'Row selector'!$C175,2),"")</f>
        <v>NHS Surrey Heath CCG</v>
      </c>
      <c r="C185" s="218" t="str">
        <f t="shared" si="2"/>
        <v>&gt;</v>
      </c>
      <c r="D185" s="130">
        <f>IFERROR(INDEX(SourceData!$A$2:$FR$281,'Row selector'!$C175,4),"")</f>
        <v>85</v>
      </c>
      <c r="E185" s="131">
        <f>IFERROR(INDEX(SourceData!$A$2:$FR$281,'Row selector'!$C175,7),"")</f>
        <v>173.80636596679687</v>
      </c>
      <c r="F185" s="132">
        <f>IFERROR(INDEX(SourceData!$A$2:$FR$281,'Row selector'!$C175,10),"")</f>
        <v>4.2372879981994629</v>
      </c>
      <c r="G185" s="130">
        <f>IFERROR(INDEX(SourceData!$A$2:$FR$281,'Row selector'!$C175,5),"")</f>
        <v>96</v>
      </c>
      <c r="H185" s="131">
        <f>IFERROR(INDEX(SourceData!$A$2:$FR$281,'Row selector'!$C175,8),"")</f>
        <v>200.92088317871094</v>
      </c>
      <c r="I185" s="132">
        <f>IFERROR(INDEX(SourceData!$A$2:$FR$281,'Row selector'!$C175,11),"")</f>
        <v>5.7831325531005859</v>
      </c>
      <c r="J185" s="133">
        <f>IFERROR(INDEX(SourceData!$A$2:$FR$281,'Row selector'!$C175,6),"")</f>
        <v>181</v>
      </c>
      <c r="K185" s="134">
        <f>IFERROR(INDEX(SourceData!$A$2:$FR$281,'Row selector'!$C175,9),"")</f>
        <v>187.20587158203125</v>
      </c>
      <c r="L185" s="134">
        <f>IFERROR(INDEX(SourceData!$A$2:$FR$281,'Row selector'!$C175,12),"")</f>
        <v>4.9372611045837402</v>
      </c>
      <c r="M185" s="82"/>
    </row>
    <row r="186" spans="1:13" ht="15.75" customHeight="1">
      <c r="A186" s="171" t="str">
        <f>IFERROR(INDEX(SourceData!$A$2:$FR$281,'Row selector'!$C176,1),"")</f>
        <v>CCG</v>
      </c>
      <c r="B186" s="155" t="str">
        <f>IFERROR(INDEX(SourceData!$A$2:$FR$281,'Row selector'!$C176,2),"")</f>
        <v>NHS Sutton CCG</v>
      </c>
      <c r="C186" s="218" t="str">
        <f t="shared" si="2"/>
        <v>&gt;</v>
      </c>
      <c r="D186" s="130">
        <f>IFERROR(INDEX(SourceData!$A$2:$FR$281,'Row selector'!$C176,4),"")</f>
        <v>143</v>
      </c>
      <c r="E186" s="131">
        <f>IFERROR(INDEX(SourceData!$A$2:$FR$281,'Row selector'!$C176,7),"")</f>
        <v>137.99491882324219</v>
      </c>
      <c r="F186" s="132">
        <f>IFERROR(INDEX(SourceData!$A$2:$FR$281,'Row selector'!$C176,10),"")</f>
        <v>4.003359317779541</v>
      </c>
      <c r="G186" s="130">
        <f>IFERROR(INDEX(SourceData!$A$2:$FR$281,'Row selector'!$C176,5),"")</f>
        <v>171</v>
      </c>
      <c r="H186" s="131">
        <f>IFERROR(INDEX(SourceData!$A$2:$FR$281,'Row selector'!$C176,8),"")</f>
        <v>173.4403076171875</v>
      </c>
      <c r="I186" s="132">
        <f>IFERROR(INDEX(SourceData!$A$2:$FR$281,'Row selector'!$C176,11),"")</f>
        <v>6.3053097724914551</v>
      </c>
      <c r="J186" s="133">
        <f>IFERROR(INDEX(SourceData!$A$2:$FR$281,'Row selector'!$C176,6),"")</f>
        <v>314</v>
      </c>
      <c r="K186" s="134">
        <f>IFERROR(INDEX(SourceData!$A$2:$FR$281,'Row selector'!$C176,9),"")</f>
        <v>155.27642822265625</v>
      </c>
      <c r="L186" s="134">
        <f>IFERROR(INDEX(SourceData!$A$2:$FR$281,'Row selector'!$C176,12),"")</f>
        <v>4.9968171119689941</v>
      </c>
      <c r="M186" s="82"/>
    </row>
    <row r="187" spans="1:13" ht="15.75" customHeight="1">
      <c r="A187" s="171" t="str">
        <f>IFERROR(INDEX(SourceData!$A$2:$FR$281,'Row selector'!$C177,1),"")</f>
        <v>CCG</v>
      </c>
      <c r="B187" s="155" t="str">
        <f>IFERROR(INDEX(SourceData!$A$2:$FR$281,'Row selector'!$C177,2),"")</f>
        <v>NHS Swale CCG</v>
      </c>
      <c r="C187" s="218" t="str">
        <f t="shared" si="2"/>
        <v>&gt;</v>
      </c>
      <c r="D187" s="130">
        <f>IFERROR(INDEX(SourceData!$A$2:$FR$281,'Row selector'!$C177,4),"")</f>
        <v>86</v>
      </c>
      <c r="E187" s="131">
        <f>IFERROR(INDEX(SourceData!$A$2:$FR$281,'Row selector'!$C177,7),"")</f>
        <v>148.41915893554687</v>
      </c>
      <c r="F187" s="132">
        <f>IFERROR(INDEX(SourceData!$A$2:$FR$281,'Row selector'!$C177,10),"")</f>
        <v>4.6038541793823242</v>
      </c>
      <c r="G187" s="130">
        <f>IFERROR(INDEX(SourceData!$A$2:$FR$281,'Row selector'!$C177,5),"")</f>
        <v>91</v>
      </c>
      <c r="H187" s="131">
        <f>IFERROR(INDEX(SourceData!$A$2:$FR$281,'Row selector'!$C177,8),"")</f>
        <v>159.98875427246094</v>
      </c>
      <c r="I187" s="132">
        <f>IFERROR(INDEX(SourceData!$A$2:$FR$281,'Row selector'!$C177,11),"")</f>
        <v>4.9510335922241211</v>
      </c>
      <c r="J187" s="133">
        <f>IFERROR(INDEX(SourceData!$A$2:$FR$281,'Row selector'!$C177,6),"")</f>
        <v>177</v>
      </c>
      <c r="K187" s="134">
        <f>IFERROR(INDEX(SourceData!$A$2:$FR$281,'Row selector'!$C177,9),"")</f>
        <v>154.15029907226562</v>
      </c>
      <c r="L187" s="134">
        <f>IFERROR(INDEX(SourceData!$A$2:$FR$281,'Row selector'!$C177,12),"")</f>
        <v>4.776038646697998</v>
      </c>
      <c r="M187" s="82"/>
    </row>
    <row r="188" spans="1:13" ht="15.75" customHeight="1">
      <c r="A188" s="171" t="str">
        <f>IFERROR(INDEX(SourceData!$A$2:$FR$281,'Row selector'!$C178,1),"")</f>
        <v>CCG</v>
      </c>
      <c r="B188" s="155" t="str">
        <f>IFERROR(INDEX(SourceData!$A$2:$FR$281,'Row selector'!$C178,2),"")</f>
        <v>NHS Swindon CCG</v>
      </c>
      <c r="C188" s="218" t="str">
        <f t="shared" si="2"/>
        <v>&gt;</v>
      </c>
      <c r="D188" s="130">
        <f>IFERROR(INDEX(SourceData!$A$2:$FR$281,'Row selector'!$C178,4),"")</f>
        <v>175</v>
      </c>
      <c r="E188" s="131">
        <f>IFERROR(INDEX(SourceData!$A$2:$FR$281,'Row selector'!$C178,7),"")</f>
        <v>156.19979858398437</v>
      </c>
      <c r="F188" s="132">
        <f>IFERROR(INDEX(SourceData!$A$2:$FR$281,'Row selector'!$C178,10),"")</f>
        <v>4.6052632331848145</v>
      </c>
      <c r="G188" s="130">
        <f>IFERROR(INDEX(SourceData!$A$2:$FR$281,'Row selector'!$C178,5),"")</f>
        <v>217</v>
      </c>
      <c r="H188" s="131">
        <f>IFERROR(INDEX(SourceData!$A$2:$FR$281,'Row selector'!$C178,8),"")</f>
        <v>194.42701721191406</v>
      </c>
      <c r="I188" s="132">
        <f>IFERROR(INDEX(SourceData!$A$2:$FR$281,'Row selector'!$C178,11),"")</f>
        <v>7.1100916862487793</v>
      </c>
      <c r="J188" s="133">
        <f>IFERROR(INDEX(SourceData!$A$2:$FR$281,'Row selector'!$C178,6),"")</f>
        <v>392</v>
      </c>
      <c r="K188" s="134">
        <f>IFERROR(INDEX(SourceData!$A$2:$FR$281,'Row selector'!$C178,9),"")</f>
        <v>175.27699279785156</v>
      </c>
      <c r="L188" s="134">
        <f>IFERROR(INDEX(SourceData!$A$2:$FR$281,'Row selector'!$C178,12),"")</f>
        <v>5.7209572792053223</v>
      </c>
      <c r="M188" s="82"/>
    </row>
    <row r="189" spans="1:13" ht="15.75" customHeight="1">
      <c r="A189" s="171" t="str">
        <f>IFERROR(INDEX(SourceData!$A$2:$FR$281,'Row selector'!$C179,1),"")</f>
        <v>CCG</v>
      </c>
      <c r="B189" s="155" t="str">
        <f>IFERROR(INDEX(SourceData!$A$2:$FR$281,'Row selector'!$C179,2),"")</f>
        <v>NHS Tameside and Glossop CCG</v>
      </c>
      <c r="C189" s="218" t="str">
        <f t="shared" si="2"/>
        <v>&gt;</v>
      </c>
      <c r="D189" s="130">
        <f>IFERROR(INDEX(SourceData!$A$2:$FR$281,'Row selector'!$C179,4),"")</f>
        <v>226</v>
      </c>
      <c r="E189" s="131">
        <f>IFERROR(INDEX(SourceData!$A$2:$FR$281,'Row selector'!$C179,7),"")</f>
        <v>173.08723449707031</v>
      </c>
      <c r="F189" s="132">
        <f>IFERROR(INDEX(SourceData!$A$2:$FR$281,'Row selector'!$C179,10),"")</f>
        <v>4.5091781616210937</v>
      </c>
      <c r="G189" s="130">
        <f>IFERROR(INDEX(SourceData!$A$2:$FR$281,'Row selector'!$C179,5),"")</f>
        <v>217</v>
      </c>
      <c r="H189" s="131">
        <f>IFERROR(INDEX(SourceData!$A$2:$FR$281,'Row selector'!$C179,8),"")</f>
        <v>172.42201232910156</v>
      </c>
      <c r="I189" s="132">
        <f>IFERROR(INDEX(SourceData!$A$2:$FR$281,'Row selector'!$C179,11),"")</f>
        <v>5.7559680938720703</v>
      </c>
      <c r="J189" s="133">
        <f>IFERROR(INDEX(SourceData!$A$2:$FR$281,'Row selector'!$C179,6),"")</f>
        <v>443</v>
      </c>
      <c r="K189" s="134">
        <f>IFERROR(INDEX(SourceData!$A$2:$FR$281,'Row selector'!$C179,9),"")</f>
        <v>172.7607421875</v>
      </c>
      <c r="L189" s="134">
        <f>IFERROR(INDEX(SourceData!$A$2:$FR$281,'Row selector'!$C179,12),"")</f>
        <v>5.0444087982177734</v>
      </c>
      <c r="M189" s="82"/>
    </row>
    <row r="190" spans="1:13" ht="15.75" customHeight="1">
      <c r="A190" s="171" t="str">
        <f>IFERROR(INDEX(SourceData!$A$2:$FR$281,'Row selector'!$C180,1),"")</f>
        <v>CCG</v>
      </c>
      <c r="B190" s="155" t="str">
        <f>IFERROR(INDEX(SourceData!$A$2:$FR$281,'Row selector'!$C180,2),"")</f>
        <v>NHS Telford and Wrekin CCG</v>
      </c>
      <c r="C190" s="218" t="str">
        <f t="shared" si="2"/>
        <v>&gt;</v>
      </c>
      <c r="D190" s="130">
        <f>IFERROR(INDEX(SourceData!$A$2:$FR$281,'Row selector'!$C180,4),"")</f>
        <v>135</v>
      </c>
      <c r="E190" s="131">
        <f>IFERROR(INDEX(SourceData!$A$2:$FR$281,'Row selector'!$C180,7),"")</f>
        <v>155.04054260253906</v>
      </c>
      <c r="F190" s="132">
        <f>IFERROR(INDEX(SourceData!$A$2:$FR$281,'Row selector'!$C180,10),"")</f>
        <v>4.4790973663330078</v>
      </c>
      <c r="G190" s="130">
        <f>IFERROR(INDEX(SourceData!$A$2:$FR$281,'Row selector'!$C180,5),"")</f>
        <v>131</v>
      </c>
      <c r="H190" s="131">
        <f>IFERROR(INDEX(SourceData!$A$2:$FR$281,'Row selector'!$C180,8),"")</f>
        <v>152.49935913085937</v>
      </c>
      <c r="I190" s="132">
        <f>IFERROR(INDEX(SourceData!$A$2:$FR$281,'Row selector'!$C180,11),"")</f>
        <v>5.6709957122802734</v>
      </c>
      <c r="J190" s="133">
        <f>IFERROR(INDEX(SourceData!$A$2:$FR$281,'Row selector'!$C180,6),"")</f>
        <v>266</v>
      </c>
      <c r="K190" s="134">
        <f>IFERROR(INDEX(SourceData!$A$2:$FR$281,'Row selector'!$C180,9),"")</f>
        <v>153.778564453125</v>
      </c>
      <c r="L190" s="134">
        <f>IFERROR(INDEX(SourceData!$A$2:$FR$281,'Row selector'!$C180,12),"")</f>
        <v>4.9962434768676758</v>
      </c>
      <c r="M190" s="82"/>
    </row>
    <row r="191" spans="1:13" ht="15.75" customHeight="1">
      <c r="A191" s="171" t="str">
        <f>IFERROR(INDEX(SourceData!$A$2:$FR$281,'Row selector'!$C181,1),"")</f>
        <v>CCG</v>
      </c>
      <c r="B191" s="155" t="str">
        <f>IFERROR(INDEX(SourceData!$A$2:$FR$281,'Row selector'!$C181,2),"")</f>
        <v>NHS Thanet CCG</v>
      </c>
      <c r="C191" s="218" t="str">
        <f t="shared" si="2"/>
        <v>&gt;</v>
      </c>
      <c r="D191" s="130">
        <f>IFERROR(INDEX(SourceData!$A$2:$FR$281,'Row selector'!$C181,4),"")</f>
        <v>118</v>
      </c>
      <c r="E191" s="131">
        <f>IFERROR(INDEX(SourceData!$A$2:$FR$281,'Row selector'!$C181,7),"")</f>
        <v>162.57026672363281</v>
      </c>
      <c r="F191" s="132">
        <f>IFERROR(INDEX(SourceData!$A$2:$FR$281,'Row selector'!$C181,10),"")</f>
        <v>4.1769909858703613</v>
      </c>
      <c r="G191" s="130">
        <f>IFERROR(INDEX(SourceData!$A$2:$FR$281,'Row selector'!$C181,5),"")</f>
        <v>139</v>
      </c>
      <c r="H191" s="131">
        <f>IFERROR(INDEX(SourceData!$A$2:$FR$281,'Row selector'!$C181,8),"")</f>
        <v>204.20755004882813</v>
      </c>
      <c r="I191" s="132">
        <f>IFERROR(INDEX(SourceData!$A$2:$FR$281,'Row selector'!$C181,11),"")</f>
        <v>5.4897313117980957</v>
      </c>
      <c r="J191" s="133">
        <f>IFERROR(INDEX(SourceData!$A$2:$FR$281,'Row selector'!$C181,6),"")</f>
        <v>257</v>
      </c>
      <c r="K191" s="134">
        <f>IFERROR(INDEX(SourceData!$A$2:$FR$281,'Row selector'!$C181,9),"")</f>
        <v>182.72047424316406</v>
      </c>
      <c r="L191" s="134">
        <f>IFERROR(INDEX(SourceData!$A$2:$FR$281,'Row selector'!$C181,12),"")</f>
        <v>4.7974610328674316</v>
      </c>
      <c r="M191" s="82"/>
    </row>
    <row r="192" spans="1:13" ht="15.75" customHeight="1">
      <c r="A192" s="171" t="str">
        <f>IFERROR(INDEX(SourceData!$A$2:$FR$281,'Row selector'!$C182,1),"")</f>
        <v>CCG</v>
      </c>
      <c r="B192" s="155" t="str">
        <f>IFERROR(INDEX(SourceData!$A$2:$FR$281,'Row selector'!$C182,2),"")</f>
        <v>NHS Thurrock CCG</v>
      </c>
      <c r="C192" s="218" t="str">
        <f t="shared" si="2"/>
        <v>&gt;</v>
      </c>
      <c r="D192" s="130">
        <f>IFERROR(INDEX(SourceData!$A$2:$FR$281,'Row selector'!$C182,4),"")</f>
        <v>99</v>
      </c>
      <c r="E192" s="131">
        <f>IFERROR(INDEX(SourceData!$A$2:$FR$281,'Row selector'!$C182,7),"")</f>
        <v>116.95077514648437</v>
      </c>
      <c r="F192" s="132">
        <f>IFERROR(INDEX(SourceData!$A$2:$FR$281,'Row selector'!$C182,10),"")</f>
        <v>4.0145983695983887</v>
      </c>
      <c r="G192" s="130">
        <f>IFERROR(INDEX(SourceData!$A$2:$FR$281,'Row selector'!$C182,5),"")</f>
        <v>116</v>
      </c>
      <c r="H192" s="131">
        <f>IFERROR(INDEX(SourceData!$A$2:$FR$281,'Row selector'!$C182,8),"")</f>
        <v>140.82113647460937</v>
      </c>
      <c r="I192" s="132">
        <f>IFERROR(INDEX(SourceData!$A$2:$FR$281,'Row selector'!$C182,11),"")</f>
        <v>6.0701203346252441</v>
      </c>
      <c r="J192" s="133">
        <f>IFERROR(INDEX(SourceData!$A$2:$FR$281,'Row selector'!$C182,6),"")</f>
        <v>215</v>
      </c>
      <c r="K192" s="134">
        <f>IFERROR(INDEX(SourceData!$A$2:$FR$281,'Row selector'!$C182,9),"")</f>
        <v>128.72325134277344</v>
      </c>
      <c r="L192" s="134">
        <f>IFERROR(INDEX(SourceData!$A$2:$FR$281,'Row selector'!$C182,12),"")</f>
        <v>4.9120402336120605</v>
      </c>
      <c r="M192" s="82"/>
    </row>
    <row r="193" spans="1:13" ht="15.75" customHeight="1">
      <c r="A193" s="171" t="str">
        <f>IFERROR(INDEX(SourceData!$A$2:$FR$281,'Row selector'!$C183,1),"")</f>
        <v>CCG</v>
      </c>
      <c r="B193" s="155" t="str">
        <f>IFERROR(INDEX(SourceData!$A$2:$FR$281,'Row selector'!$C183,2),"")</f>
        <v>NHS Tower Hamlets CCG</v>
      </c>
      <c r="C193" s="218" t="str">
        <f t="shared" si="2"/>
        <v>&gt;</v>
      </c>
      <c r="D193" s="130">
        <f>IFERROR(INDEX(SourceData!$A$2:$FR$281,'Row selector'!$C183,4),"")</f>
        <v>71</v>
      </c>
      <c r="E193" s="131">
        <f>IFERROR(INDEX(SourceData!$A$2:$FR$281,'Row selector'!$C183,7),"")</f>
        <v>48.709205627441406</v>
      </c>
      <c r="F193" s="132">
        <f>IFERROR(INDEX(SourceData!$A$2:$FR$281,'Row selector'!$C183,10),"")</f>
        <v>3.3038623332977295</v>
      </c>
      <c r="G193" s="130">
        <f>IFERROR(INDEX(SourceData!$A$2:$FR$281,'Row selector'!$C183,5),"")</f>
        <v>73</v>
      </c>
      <c r="H193" s="131">
        <f>IFERROR(INDEX(SourceData!$A$2:$FR$281,'Row selector'!$C183,8),"")</f>
        <v>45.885688781738281</v>
      </c>
      <c r="I193" s="132">
        <f>IFERROR(INDEX(SourceData!$A$2:$FR$281,'Row selector'!$C183,11),"")</f>
        <v>4.1714286804199219</v>
      </c>
      <c r="J193" s="133">
        <f>IFERROR(INDEX(SourceData!$A$2:$FR$281,'Row selector'!$C183,6),"")</f>
        <v>144</v>
      </c>
      <c r="K193" s="134">
        <f>IFERROR(INDEX(SourceData!$A$2:$FR$281,'Row selector'!$C183,9),"")</f>
        <v>47.235725402832031</v>
      </c>
      <c r="L193" s="134">
        <f>IFERROR(INDEX(SourceData!$A$2:$FR$281,'Row selector'!$C183,12),"")</f>
        <v>3.6932547092437744</v>
      </c>
      <c r="M193" s="82"/>
    </row>
    <row r="194" spans="1:13" ht="15.75" customHeight="1">
      <c r="A194" s="171" t="str">
        <f>IFERROR(INDEX(SourceData!$A$2:$FR$281,'Row selector'!$C184,1),"")</f>
        <v>CCG</v>
      </c>
      <c r="B194" s="155" t="str">
        <f>IFERROR(INDEX(SourceData!$A$2:$FR$281,'Row selector'!$C184,2),"")</f>
        <v>NHS Trafford CCG</v>
      </c>
      <c r="C194" s="218" t="str">
        <f t="shared" si="2"/>
        <v>&gt;</v>
      </c>
      <c r="D194" s="130">
        <f>IFERROR(INDEX(SourceData!$A$2:$FR$281,'Row selector'!$C184,4),"")</f>
        <v>216</v>
      </c>
      <c r="E194" s="131">
        <f>IFERROR(INDEX(SourceData!$A$2:$FR$281,'Row selector'!$C184,7),"")</f>
        <v>180.27191162109375</v>
      </c>
      <c r="F194" s="132">
        <f>IFERROR(INDEX(SourceData!$A$2:$FR$281,'Row selector'!$C184,10),"")</f>
        <v>4.6025996208190918</v>
      </c>
      <c r="G194" s="130">
        <f>IFERROR(INDEX(SourceData!$A$2:$FR$281,'Row selector'!$C184,5),"")</f>
        <v>249</v>
      </c>
      <c r="H194" s="131">
        <f>IFERROR(INDEX(SourceData!$A$2:$FR$281,'Row selector'!$C184,8),"")</f>
        <v>216.79698181152344</v>
      </c>
      <c r="I194" s="132">
        <f>IFERROR(INDEX(SourceData!$A$2:$FR$281,'Row selector'!$C184,11),"")</f>
        <v>6.7406606674194336</v>
      </c>
      <c r="J194" s="133">
        <f>IFERROR(INDEX(SourceData!$A$2:$FR$281,'Row selector'!$C184,6),"")</f>
        <v>465</v>
      </c>
      <c r="K194" s="134">
        <f>IFERROR(INDEX(SourceData!$A$2:$FR$281,'Row selector'!$C184,9),"")</f>
        <v>198.14805603027344</v>
      </c>
      <c r="L194" s="134">
        <f>IFERROR(INDEX(SourceData!$A$2:$FR$281,'Row selector'!$C184,12),"")</f>
        <v>5.5442948341369629</v>
      </c>
      <c r="M194" s="82"/>
    </row>
    <row r="195" spans="1:13" ht="15.75" customHeight="1">
      <c r="A195" s="171" t="str">
        <f>IFERROR(INDEX(SourceData!$A$2:$FR$281,'Row selector'!$C185,1),"")</f>
        <v>CCG</v>
      </c>
      <c r="B195" s="155" t="str">
        <f>IFERROR(INDEX(SourceData!$A$2:$FR$281,'Row selector'!$C185,2),"")</f>
        <v>NHS Vale Royal CCG</v>
      </c>
      <c r="C195" s="218" t="str">
        <f t="shared" si="2"/>
        <v>&gt;</v>
      </c>
      <c r="D195" s="130">
        <f>IFERROR(INDEX(SourceData!$A$2:$FR$281,'Row selector'!$C185,4),"")</f>
        <v>76</v>
      </c>
      <c r="E195" s="131">
        <f>IFERROR(INDEX(SourceData!$A$2:$FR$281,'Row selector'!$C185,7),"")</f>
        <v>144.28645324707031</v>
      </c>
      <c r="F195" s="132">
        <f>IFERROR(INDEX(SourceData!$A$2:$FR$281,'Row selector'!$C185,10),"")</f>
        <v>3.8481013774871826</v>
      </c>
      <c r="G195" s="130">
        <f>IFERROR(INDEX(SourceData!$A$2:$FR$281,'Row selector'!$C185,5),"")</f>
        <v>102</v>
      </c>
      <c r="H195" s="131">
        <f>IFERROR(INDEX(SourceData!$A$2:$FR$281,'Row selector'!$C185,8),"")</f>
        <v>199.88633728027344</v>
      </c>
      <c r="I195" s="132">
        <f>IFERROR(INDEX(SourceData!$A$2:$FR$281,'Row selector'!$C185,11),"")</f>
        <v>6.0141510963439941</v>
      </c>
      <c r="J195" s="133">
        <f>IFERROR(INDEX(SourceData!$A$2:$FR$281,'Row selector'!$C185,6),"")</f>
        <v>178</v>
      </c>
      <c r="K195" s="134">
        <f>IFERROR(INDEX(SourceData!$A$2:$FR$281,'Row selector'!$C185,9),"")</f>
        <v>171.64567565917969</v>
      </c>
      <c r="L195" s="134">
        <f>IFERROR(INDEX(SourceData!$A$2:$FR$281,'Row selector'!$C185,12),"")</f>
        <v>4.8488149642944336</v>
      </c>
      <c r="M195" s="82"/>
    </row>
    <row r="196" spans="1:13" ht="15.75" customHeight="1">
      <c r="A196" s="171" t="str">
        <f>IFERROR(INDEX(SourceData!$A$2:$FR$281,'Row selector'!$C186,1),"")</f>
        <v>CCG</v>
      </c>
      <c r="B196" s="155" t="str">
        <f>IFERROR(INDEX(SourceData!$A$2:$FR$281,'Row selector'!$C186,2),"")</f>
        <v>NHS Vale of York CCG</v>
      </c>
      <c r="C196" s="218" t="str">
        <f t="shared" si="2"/>
        <v>&gt;</v>
      </c>
      <c r="D196" s="130">
        <f>IFERROR(INDEX(SourceData!$A$2:$FR$281,'Row selector'!$C186,4),"")</f>
        <v>322</v>
      </c>
      <c r="E196" s="131">
        <f>IFERROR(INDEX(SourceData!$A$2:$FR$281,'Row selector'!$C186,7),"")</f>
        <v>176.49348449707031</v>
      </c>
      <c r="F196" s="132">
        <f>IFERROR(INDEX(SourceData!$A$2:$FR$281,'Row selector'!$C186,10),"")</f>
        <v>4.5104355812072754</v>
      </c>
      <c r="G196" s="130">
        <f>IFERROR(INDEX(SourceData!$A$2:$FR$281,'Row selector'!$C186,5),"")</f>
        <v>408</v>
      </c>
      <c r="H196" s="131">
        <f>IFERROR(INDEX(SourceData!$A$2:$FR$281,'Row selector'!$C186,8),"")</f>
        <v>232.495849609375</v>
      </c>
      <c r="I196" s="132">
        <f>IFERROR(INDEX(SourceData!$A$2:$FR$281,'Row selector'!$C186,11),"")</f>
        <v>6.7672915458679199</v>
      </c>
      <c r="J196" s="133">
        <f>IFERROR(INDEX(SourceData!$A$2:$FR$281,'Row selector'!$C186,6),"")</f>
        <v>730</v>
      </c>
      <c r="K196" s="134">
        <f>IFERROR(INDEX(SourceData!$A$2:$FR$281,'Row selector'!$C186,9),"")</f>
        <v>203.95050048828125</v>
      </c>
      <c r="L196" s="134">
        <f>IFERROR(INDEX(SourceData!$A$2:$FR$281,'Row selector'!$C186,12),"")</f>
        <v>5.5437421798706055</v>
      </c>
      <c r="M196" s="82"/>
    </row>
    <row r="197" spans="1:13" ht="15.75" customHeight="1">
      <c r="A197" s="171" t="str">
        <f>IFERROR(INDEX(SourceData!$A$2:$FR$281,'Row selector'!$C187,1),"")</f>
        <v>CCG</v>
      </c>
      <c r="B197" s="155" t="str">
        <f>IFERROR(INDEX(SourceData!$A$2:$FR$281,'Row selector'!$C187,2),"")</f>
        <v>NHS Wakefield CCG</v>
      </c>
      <c r="C197" s="218" t="str">
        <f t="shared" si="2"/>
        <v>&gt;</v>
      </c>
      <c r="D197" s="130">
        <f>IFERROR(INDEX(SourceData!$A$2:$FR$281,'Row selector'!$C187,4),"")</f>
        <v>292</v>
      </c>
      <c r="E197" s="131">
        <f>IFERROR(INDEX(SourceData!$A$2:$FR$281,'Row selector'!$C187,7),"")</f>
        <v>170.60957336425781</v>
      </c>
      <c r="F197" s="132">
        <f>IFERROR(INDEX(SourceData!$A$2:$FR$281,'Row selector'!$C187,10),"")</f>
        <v>4.387019157409668</v>
      </c>
      <c r="G197" s="130">
        <f>IFERROR(INDEX(SourceData!$A$2:$FR$281,'Row selector'!$C187,5),"")</f>
        <v>365</v>
      </c>
      <c r="H197" s="131">
        <f>IFERROR(INDEX(SourceData!$A$2:$FR$281,'Row selector'!$C187,8),"")</f>
        <v>220.30021667480469</v>
      </c>
      <c r="I197" s="132">
        <f>IFERROR(INDEX(SourceData!$A$2:$FR$281,'Row selector'!$C187,11),"")</f>
        <v>6.8249812126159668</v>
      </c>
      <c r="J197" s="133">
        <f>IFERROR(INDEX(SourceData!$A$2:$FR$281,'Row selector'!$C187,6),"")</f>
        <v>657</v>
      </c>
      <c r="K197" s="134">
        <f>IFERROR(INDEX(SourceData!$A$2:$FR$281,'Row selector'!$C187,9),"")</f>
        <v>195.05157470703125</v>
      </c>
      <c r="L197" s="134">
        <f>IFERROR(INDEX(SourceData!$A$2:$FR$281,'Row selector'!$C187,12),"")</f>
        <v>5.4731755256652832</v>
      </c>
      <c r="M197" s="82"/>
    </row>
    <row r="198" spans="1:13" ht="15.75" customHeight="1">
      <c r="A198" s="171" t="str">
        <f>IFERROR(INDEX(SourceData!$A$2:$FR$281,'Row selector'!$C188,1),"")</f>
        <v>CCG</v>
      </c>
      <c r="B198" s="155" t="str">
        <f>IFERROR(INDEX(SourceData!$A$2:$FR$281,'Row selector'!$C188,2),"")</f>
        <v>NHS Walsall CCG</v>
      </c>
      <c r="C198" s="218" t="str">
        <f t="shared" si="2"/>
        <v>&gt;</v>
      </c>
      <c r="D198" s="130">
        <f>IFERROR(INDEX(SourceData!$A$2:$FR$281,'Row selector'!$C188,4),"")</f>
        <v>197</v>
      </c>
      <c r="E198" s="131">
        <f>IFERROR(INDEX(SourceData!$A$2:$FR$281,'Row selector'!$C188,7),"")</f>
        <v>138.93199157714844</v>
      </c>
      <c r="F198" s="132">
        <f>IFERROR(INDEX(SourceData!$A$2:$FR$281,'Row selector'!$C188,10),"")</f>
        <v>3.9558231830596924</v>
      </c>
      <c r="G198" s="130">
        <f>IFERROR(INDEX(SourceData!$A$2:$FR$281,'Row selector'!$C188,5),"")</f>
        <v>231</v>
      </c>
      <c r="H198" s="131">
        <f>IFERROR(INDEX(SourceData!$A$2:$FR$281,'Row selector'!$C188,8),"")</f>
        <v>168.712890625</v>
      </c>
      <c r="I198" s="132">
        <f>IFERROR(INDEX(SourceData!$A$2:$FR$281,'Row selector'!$C188,11),"")</f>
        <v>5.820106029510498</v>
      </c>
      <c r="J198" s="133">
        <f>IFERROR(INDEX(SourceData!$A$2:$FR$281,'Row selector'!$C188,6),"")</f>
        <v>428</v>
      </c>
      <c r="K198" s="134">
        <f>IFERROR(INDEX(SourceData!$A$2:$FR$281,'Row selector'!$C188,9),"")</f>
        <v>153.5618896484375</v>
      </c>
      <c r="L198" s="134">
        <f>IFERROR(INDEX(SourceData!$A$2:$FR$281,'Row selector'!$C188,12),"")</f>
        <v>4.7826571464538574</v>
      </c>
      <c r="M198" s="82"/>
    </row>
    <row r="199" spans="1:13" ht="15.75" customHeight="1">
      <c r="A199" s="171" t="str">
        <f>IFERROR(INDEX(SourceData!$A$2:$FR$281,'Row selector'!$C189,1),"")</f>
        <v>CCG</v>
      </c>
      <c r="B199" s="155" t="str">
        <f>IFERROR(INDEX(SourceData!$A$2:$FR$281,'Row selector'!$C189,2),"")</f>
        <v>NHS Waltham Forest CCG</v>
      </c>
      <c r="C199" s="218" t="str">
        <f t="shared" si="2"/>
        <v>&gt;</v>
      </c>
      <c r="D199" s="130">
        <f>IFERROR(INDEX(SourceData!$A$2:$FR$281,'Row selector'!$C189,4),"")</f>
        <v>96</v>
      </c>
      <c r="E199" s="131">
        <f>IFERROR(INDEX(SourceData!$A$2:$FR$281,'Row selector'!$C189,7),"")</f>
        <v>69.785194396972656</v>
      </c>
      <c r="F199" s="132">
        <f>IFERROR(INDEX(SourceData!$A$2:$FR$281,'Row selector'!$C189,10),"")</f>
        <v>2.9832193851470947</v>
      </c>
      <c r="G199" s="130">
        <f>IFERROR(INDEX(SourceData!$A$2:$FR$281,'Row selector'!$C189,5),"")</f>
        <v>117</v>
      </c>
      <c r="H199" s="131">
        <f>IFERROR(INDEX(SourceData!$A$2:$FR$281,'Row selector'!$C189,8),"")</f>
        <v>84.612159729003906</v>
      </c>
      <c r="I199" s="132">
        <f>IFERROR(INDEX(SourceData!$A$2:$FR$281,'Row selector'!$C189,11),"")</f>
        <v>4.2071199417114258</v>
      </c>
      <c r="J199" s="133">
        <f>IFERROR(INDEX(SourceData!$A$2:$FR$281,'Row selector'!$C189,6),"")</f>
        <v>213</v>
      </c>
      <c r="K199" s="134">
        <f>IFERROR(INDEX(SourceData!$A$2:$FR$281,'Row selector'!$C189,9),"")</f>
        <v>77.21783447265625</v>
      </c>
      <c r="L199" s="134">
        <f>IFERROR(INDEX(SourceData!$A$2:$FR$281,'Row selector'!$C189,12),"")</f>
        <v>3.5505917072296143</v>
      </c>
      <c r="M199" s="82"/>
    </row>
    <row r="200" spans="1:13" ht="15.75" customHeight="1">
      <c r="A200" s="171" t="str">
        <f>IFERROR(INDEX(SourceData!$A$2:$FR$281,'Row selector'!$C190,1),"")</f>
        <v>CCG</v>
      </c>
      <c r="B200" s="155" t="str">
        <f>IFERROR(INDEX(SourceData!$A$2:$FR$281,'Row selector'!$C190,2),"")</f>
        <v>NHS Wandsworth CCG</v>
      </c>
      <c r="C200" s="218" t="str">
        <f t="shared" si="2"/>
        <v>&gt;</v>
      </c>
      <c r="D200" s="130">
        <f>IFERROR(INDEX(SourceData!$A$2:$FR$281,'Row selector'!$C190,4),"")</f>
        <v>175</v>
      </c>
      <c r="E200" s="131">
        <f>IFERROR(INDEX(SourceData!$A$2:$FR$281,'Row selector'!$C190,7),"")</f>
        <v>106.64163970947266</v>
      </c>
      <c r="F200" s="132">
        <f>IFERROR(INDEX(SourceData!$A$2:$FR$281,'Row selector'!$C190,10),"")</f>
        <v>3.9001560211181641</v>
      </c>
      <c r="G200" s="130">
        <f>IFERROR(INDEX(SourceData!$A$2:$FR$281,'Row selector'!$C190,5),"")</f>
        <v>170</v>
      </c>
      <c r="H200" s="131">
        <f>IFERROR(INDEX(SourceData!$A$2:$FR$281,'Row selector'!$C190,8),"")</f>
        <v>111.84578704833984</v>
      </c>
      <c r="I200" s="132">
        <f>IFERROR(INDEX(SourceData!$A$2:$FR$281,'Row selector'!$C190,11),"")</f>
        <v>4.7433037757873535</v>
      </c>
      <c r="J200" s="133">
        <f>IFERROR(INDEX(SourceData!$A$2:$FR$281,'Row selector'!$C190,6),"")</f>
        <v>345</v>
      </c>
      <c r="K200" s="134">
        <f>IFERROR(INDEX(SourceData!$A$2:$FR$281,'Row selector'!$C190,9),"")</f>
        <v>109.14405822753906</v>
      </c>
      <c r="L200" s="134">
        <f>IFERROR(INDEX(SourceData!$A$2:$FR$281,'Row selector'!$C190,12),"")</f>
        <v>4.2745633125305176</v>
      </c>
      <c r="M200" s="82"/>
    </row>
    <row r="201" spans="1:13" ht="15.75" customHeight="1">
      <c r="A201" s="171" t="str">
        <f>IFERROR(INDEX(SourceData!$A$2:$FR$281,'Row selector'!$C191,1),"")</f>
        <v>CCG</v>
      </c>
      <c r="B201" s="155" t="str">
        <f>IFERROR(INDEX(SourceData!$A$2:$FR$281,'Row selector'!$C191,2),"")</f>
        <v>NHS Warrington CCG</v>
      </c>
      <c r="C201" s="218" t="str">
        <f t="shared" si="2"/>
        <v>&gt;</v>
      </c>
      <c r="D201" s="130">
        <f>IFERROR(INDEX(SourceData!$A$2:$FR$281,'Row selector'!$C191,4),"")</f>
        <v>151</v>
      </c>
      <c r="E201" s="131">
        <f>IFERROR(INDEX(SourceData!$A$2:$FR$281,'Row selector'!$C191,7),"")</f>
        <v>143.64399719238281</v>
      </c>
      <c r="F201" s="132">
        <f>IFERROR(INDEX(SourceData!$A$2:$FR$281,'Row selector'!$C191,10),"")</f>
        <v>3.9374184608459473</v>
      </c>
      <c r="G201" s="130">
        <f>IFERROR(INDEX(SourceData!$A$2:$FR$281,'Row selector'!$C191,5),"")</f>
        <v>149</v>
      </c>
      <c r="H201" s="131">
        <f>IFERROR(INDEX(SourceData!$A$2:$FR$281,'Row selector'!$C191,8),"")</f>
        <v>143.70033264160156</v>
      </c>
      <c r="I201" s="132">
        <f>IFERROR(INDEX(SourceData!$A$2:$FR$281,'Row selector'!$C191,11),"")</f>
        <v>4.9029288291931152</v>
      </c>
      <c r="J201" s="133">
        <f>IFERROR(INDEX(SourceData!$A$2:$FR$281,'Row selector'!$C191,6),"")</f>
        <v>300</v>
      </c>
      <c r="K201" s="134">
        <f>IFERROR(INDEX(SourceData!$A$2:$FR$281,'Row selector'!$C191,9),"")</f>
        <v>143.67196655273437</v>
      </c>
      <c r="L201" s="134">
        <f>IFERROR(INDEX(SourceData!$A$2:$FR$281,'Row selector'!$C191,12),"")</f>
        <v>4.3642711639404297</v>
      </c>
      <c r="M201" s="82"/>
    </row>
    <row r="202" spans="1:13" ht="15.75" customHeight="1">
      <c r="A202" s="171" t="str">
        <f>IFERROR(INDEX(SourceData!$A$2:$FR$281,'Row selector'!$C192,1),"")</f>
        <v>CCG</v>
      </c>
      <c r="B202" s="155" t="str">
        <f>IFERROR(INDEX(SourceData!$A$2:$FR$281,'Row selector'!$C192,2),"")</f>
        <v>NHS Warwickshire North CCG</v>
      </c>
      <c r="C202" s="218" t="str">
        <f t="shared" si="2"/>
        <v>&gt;</v>
      </c>
      <c r="D202" s="130">
        <f>IFERROR(INDEX(SourceData!$A$2:$FR$281,'Row selector'!$C192,4),"")</f>
        <v>151</v>
      </c>
      <c r="E202" s="131">
        <f>IFERROR(INDEX(SourceData!$A$2:$FR$281,'Row selector'!$C192,7),"")</f>
        <v>156.14335632324219</v>
      </c>
      <c r="F202" s="132">
        <f>IFERROR(INDEX(SourceData!$A$2:$FR$281,'Row selector'!$C192,10),"")</f>
        <v>4.0821843147277832</v>
      </c>
      <c r="G202" s="130">
        <f>IFERROR(INDEX(SourceData!$A$2:$FR$281,'Row selector'!$C192,5),"")</f>
        <v>155</v>
      </c>
      <c r="H202" s="131">
        <f>IFERROR(INDEX(SourceData!$A$2:$FR$281,'Row selector'!$C192,8),"")</f>
        <v>165.70097351074219</v>
      </c>
      <c r="I202" s="132">
        <f>IFERROR(INDEX(SourceData!$A$2:$FR$281,'Row selector'!$C192,11),"")</f>
        <v>5.1426677703857422</v>
      </c>
      <c r="J202" s="133">
        <f>IFERROR(INDEX(SourceData!$A$2:$FR$281,'Row selector'!$C192,6),"")</f>
        <v>306</v>
      </c>
      <c r="K202" s="134">
        <f>IFERROR(INDEX(SourceData!$A$2:$FR$281,'Row selector'!$C192,9),"")</f>
        <v>160.84269714355469</v>
      </c>
      <c r="L202" s="134">
        <f>IFERROR(INDEX(SourceData!$A$2:$FR$281,'Row selector'!$C192,12),"")</f>
        <v>4.5583195686340332</v>
      </c>
      <c r="M202" s="82"/>
    </row>
    <row r="203" spans="1:13" ht="15.75" customHeight="1">
      <c r="A203" s="171" t="str">
        <f>IFERROR(INDEX(SourceData!$A$2:$FR$281,'Row selector'!$C193,1),"")</f>
        <v>CCG</v>
      </c>
      <c r="B203" s="155" t="str">
        <f>IFERROR(INDEX(SourceData!$A$2:$FR$281,'Row selector'!$C193,2),"")</f>
        <v>NHS West Cheshire CCG</v>
      </c>
      <c r="C203" s="218" t="str">
        <f t="shared" si="2"/>
        <v>&gt;</v>
      </c>
      <c r="D203" s="130">
        <f>IFERROR(INDEX(SourceData!$A$2:$FR$281,'Row selector'!$C193,4),"")</f>
        <v>220</v>
      </c>
      <c r="E203" s="131">
        <f>IFERROR(INDEX(SourceData!$A$2:$FR$281,'Row selector'!$C193,7),"")</f>
        <v>184.36114501953125</v>
      </c>
      <c r="F203" s="132">
        <f>IFERROR(INDEX(SourceData!$A$2:$FR$281,'Row selector'!$C193,10),"")</f>
        <v>4.2218384742736816</v>
      </c>
      <c r="G203" s="130">
        <f>IFERROR(INDEX(SourceData!$A$2:$FR$281,'Row selector'!$C193,5),"")</f>
        <v>298</v>
      </c>
      <c r="H203" s="131">
        <f>IFERROR(INDEX(SourceData!$A$2:$FR$281,'Row selector'!$C193,8),"")</f>
        <v>264.543212890625</v>
      </c>
      <c r="I203" s="132">
        <f>IFERROR(INDEX(SourceData!$A$2:$FR$281,'Row selector'!$C193,11),"")</f>
        <v>6.9399161338806152</v>
      </c>
      <c r="J203" s="133">
        <f>IFERROR(INDEX(SourceData!$A$2:$FR$281,'Row selector'!$C193,6),"")</f>
        <v>518</v>
      </c>
      <c r="K203" s="134">
        <f>IFERROR(INDEX(SourceData!$A$2:$FR$281,'Row selector'!$C193,9),"")</f>
        <v>223.29704284667969</v>
      </c>
      <c r="L203" s="134">
        <f>IFERROR(INDEX(SourceData!$A$2:$FR$281,'Row selector'!$C193,12),"")</f>
        <v>5.449763298034668</v>
      </c>
      <c r="M203" s="82"/>
    </row>
    <row r="204" spans="1:13" ht="15.75" customHeight="1">
      <c r="A204" s="171" t="str">
        <f>IFERROR(INDEX(SourceData!$A$2:$FR$281,'Row selector'!$C194,1),"")</f>
        <v>CCG</v>
      </c>
      <c r="B204" s="155" t="str">
        <f>IFERROR(INDEX(SourceData!$A$2:$FR$281,'Row selector'!$C194,2),"")</f>
        <v>NHS West Essex CCG</v>
      </c>
      <c r="C204" s="218" t="str">
        <f t="shared" si="2"/>
        <v>&gt;</v>
      </c>
      <c r="D204" s="130">
        <f>IFERROR(INDEX(SourceData!$A$2:$FR$281,'Row selector'!$C194,4),"")</f>
        <v>241</v>
      </c>
      <c r="E204" s="131">
        <f>IFERROR(INDEX(SourceData!$A$2:$FR$281,'Row selector'!$C194,7),"")</f>
        <v>155.24349975585937</v>
      </c>
      <c r="F204" s="132">
        <f>IFERROR(INDEX(SourceData!$A$2:$FR$281,'Row selector'!$C194,10),"")</f>
        <v>4.1898469924926758</v>
      </c>
      <c r="G204" s="130">
        <f>IFERROR(INDEX(SourceData!$A$2:$FR$281,'Row selector'!$C194,5),"")</f>
        <v>292</v>
      </c>
      <c r="H204" s="131">
        <f>IFERROR(INDEX(SourceData!$A$2:$FR$281,'Row selector'!$C194,8),"")</f>
        <v>198.28335571289062</v>
      </c>
      <c r="I204" s="132">
        <f>IFERROR(INDEX(SourceData!$A$2:$FR$281,'Row selector'!$C194,11),"")</f>
        <v>5.7254900932312012</v>
      </c>
      <c r="J204" s="133">
        <f>IFERROR(INDEX(SourceData!$A$2:$FR$281,'Row selector'!$C194,6),"")</f>
        <v>533</v>
      </c>
      <c r="K204" s="134">
        <f>IFERROR(INDEX(SourceData!$A$2:$FR$281,'Row selector'!$C194,9),"")</f>
        <v>176.19601440429687</v>
      </c>
      <c r="L204" s="134">
        <f>IFERROR(INDEX(SourceData!$A$2:$FR$281,'Row selector'!$C194,12),"")</f>
        <v>4.9115371704101563</v>
      </c>
      <c r="M204" s="82"/>
    </row>
    <row r="205" spans="1:13" ht="15.75" customHeight="1">
      <c r="A205" s="171" t="str">
        <f>IFERROR(INDEX(SourceData!$A$2:$FR$281,'Row selector'!$C195,1),"")</f>
        <v>CCG</v>
      </c>
      <c r="B205" s="155" t="str">
        <f>IFERROR(INDEX(SourceData!$A$2:$FR$281,'Row selector'!$C195,2),"")</f>
        <v>NHS West Hampshire CCG</v>
      </c>
      <c r="C205" s="218" t="str">
        <f t="shared" ref="C205:C218" si="3">IF(A205="","","&gt;")</f>
        <v>&gt;</v>
      </c>
      <c r="D205" s="130">
        <f>IFERROR(INDEX(SourceData!$A$2:$FR$281,'Row selector'!$C195,4),"")</f>
        <v>577</v>
      </c>
      <c r="E205" s="131">
        <f>IFERROR(INDEX(SourceData!$A$2:$FR$281,'Row selector'!$C195,7),"")</f>
        <v>200.8157958984375</v>
      </c>
      <c r="F205" s="132">
        <f>IFERROR(INDEX(SourceData!$A$2:$FR$281,'Row selector'!$C195,10),"")</f>
        <v>4.537590503692627</v>
      </c>
      <c r="G205" s="130">
        <f>IFERROR(INDEX(SourceData!$A$2:$FR$281,'Row selector'!$C195,5),"")</f>
        <v>701</v>
      </c>
      <c r="H205" s="131">
        <f>IFERROR(INDEX(SourceData!$A$2:$FR$281,'Row selector'!$C195,8),"")</f>
        <v>258.701171875</v>
      </c>
      <c r="I205" s="132">
        <f>IFERROR(INDEX(SourceData!$A$2:$FR$281,'Row selector'!$C195,11),"")</f>
        <v>6.3473377227783203</v>
      </c>
      <c r="J205" s="133">
        <f>IFERROR(INDEX(SourceData!$A$2:$FR$281,'Row selector'!$C195,6),"")</f>
        <v>1278</v>
      </c>
      <c r="K205" s="134">
        <f>IFERROR(INDEX(SourceData!$A$2:$FR$281,'Row selector'!$C195,9),"")</f>
        <v>228.91041564941406</v>
      </c>
      <c r="L205" s="134">
        <f>IFERROR(INDEX(SourceData!$A$2:$FR$281,'Row selector'!$C195,12),"")</f>
        <v>5.3787879943847656</v>
      </c>
      <c r="M205" s="82"/>
    </row>
    <row r="206" spans="1:13" ht="15.75" customHeight="1">
      <c r="A206" s="171" t="str">
        <f>IFERROR(INDEX(SourceData!$A$2:$FR$281,'Row selector'!$C196,1),"")</f>
        <v>CCG</v>
      </c>
      <c r="B206" s="155" t="str">
        <f>IFERROR(INDEX(SourceData!$A$2:$FR$281,'Row selector'!$C196,2),"")</f>
        <v>NHS West Kent CCG</v>
      </c>
      <c r="C206" s="218" t="str">
        <f t="shared" si="3"/>
        <v>&gt;</v>
      </c>
      <c r="D206" s="130">
        <f>IFERROR(INDEX(SourceData!$A$2:$FR$281,'Row selector'!$C196,4),"")</f>
        <v>364</v>
      </c>
      <c r="E206" s="131">
        <f>IFERROR(INDEX(SourceData!$A$2:$FR$281,'Row selector'!$C196,7),"")</f>
        <v>148.65455627441406</v>
      </c>
      <c r="F206" s="132">
        <f>IFERROR(INDEX(SourceData!$A$2:$FR$281,'Row selector'!$C196,10),"")</f>
        <v>4.0158872604370117</v>
      </c>
      <c r="G206" s="130">
        <f>IFERROR(INDEX(SourceData!$A$2:$FR$281,'Row selector'!$C196,5),"")</f>
        <v>429</v>
      </c>
      <c r="H206" s="131">
        <f>IFERROR(INDEX(SourceData!$A$2:$FR$281,'Row selector'!$C196,8),"")</f>
        <v>181.23518371582031</v>
      </c>
      <c r="I206" s="132">
        <f>IFERROR(INDEX(SourceData!$A$2:$FR$281,'Row selector'!$C196,11),"")</f>
        <v>5.464968204498291</v>
      </c>
      <c r="J206" s="133">
        <f>IFERROR(INDEX(SourceData!$A$2:$FR$281,'Row selector'!$C196,6),"")</f>
        <v>793</v>
      </c>
      <c r="K206" s="134">
        <f>IFERROR(INDEX(SourceData!$A$2:$FR$281,'Row selector'!$C196,9),"")</f>
        <v>164.66903686523438</v>
      </c>
      <c r="L206" s="134">
        <f>IFERROR(INDEX(SourceData!$A$2:$FR$281,'Row selector'!$C196,12),"")</f>
        <v>4.6884236335754395</v>
      </c>
      <c r="M206" s="82"/>
    </row>
    <row r="207" spans="1:13" ht="15.75" customHeight="1">
      <c r="A207" s="171" t="str">
        <f>IFERROR(INDEX(SourceData!$A$2:$FR$281,'Row selector'!$C197,1),"")</f>
        <v>CCG</v>
      </c>
      <c r="B207" s="155" t="str">
        <f>IFERROR(INDEX(SourceData!$A$2:$FR$281,'Row selector'!$C197,2),"")</f>
        <v>NHS West Lancashire CCG</v>
      </c>
      <c r="C207" s="218" t="str">
        <f t="shared" si="3"/>
        <v>&gt;</v>
      </c>
      <c r="D207" s="130">
        <f>IFERROR(INDEX(SourceData!$A$2:$FR$281,'Row selector'!$C197,4),"")</f>
        <v>94</v>
      </c>
      <c r="E207" s="131">
        <f>IFERROR(INDEX(SourceData!$A$2:$FR$281,'Row selector'!$C197,7),"")</f>
        <v>161.45932006835937</v>
      </c>
      <c r="F207" s="132">
        <f>IFERROR(INDEX(SourceData!$A$2:$FR$281,'Row selector'!$C197,10),"")</f>
        <v>4.3761639595031738</v>
      </c>
      <c r="G207" s="130">
        <f>IFERROR(INDEX(SourceData!$A$2:$FR$281,'Row selector'!$C197,5),"")</f>
        <v>104</v>
      </c>
      <c r="H207" s="131">
        <f>IFERROR(INDEX(SourceData!$A$2:$FR$281,'Row selector'!$C197,8),"")</f>
        <v>188.46725463867187</v>
      </c>
      <c r="I207" s="132">
        <f>IFERROR(INDEX(SourceData!$A$2:$FR$281,'Row selector'!$C197,11),"")</f>
        <v>5.8591547012329102</v>
      </c>
      <c r="J207" s="133">
        <f>IFERROR(INDEX(SourceData!$A$2:$FR$281,'Row selector'!$C197,6),"")</f>
        <v>198</v>
      </c>
      <c r="K207" s="134">
        <f>IFERROR(INDEX(SourceData!$A$2:$FR$281,'Row selector'!$C197,9),"")</f>
        <v>174.60163879394531</v>
      </c>
      <c r="L207" s="134">
        <f>IFERROR(INDEX(SourceData!$A$2:$FR$281,'Row selector'!$C197,12),"")</f>
        <v>5.0471577644348145</v>
      </c>
      <c r="M207" s="82"/>
    </row>
    <row r="208" spans="1:13" ht="15.75" customHeight="1">
      <c r="A208" s="171" t="str">
        <f>IFERROR(INDEX(SourceData!$A$2:$FR$281,'Row selector'!$C198,1),"")</f>
        <v>CCG</v>
      </c>
      <c r="B208" s="155" t="str">
        <f>IFERROR(INDEX(SourceData!$A$2:$FR$281,'Row selector'!$C198,2),"")</f>
        <v>NHS West Leicestershire CCG</v>
      </c>
      <c r="C208" s="218" t="str">
        <f t="shared" si="3"/>
        <v>&gt;</v>
      </c>
      <c r="D208" s="130">
        <f>IFERROR(INDEX(SourceData!$A$2:$FR$281,'Row selector'!$C198,4),"")</f>
        <v>327</v>
      </c>
      <c r="E208" s="131">
        <f>IFERROR(INDEX(SourceData!$A$2:$FR$281,'Row selector'!$C198,7),"")</f>
        <v>166.09439086914062</v>
      </c>
      <c r="F208" s="132">
        <f>IFERROR(INDEX(SourceData!$A$2:$FR$281,'Row selector'!$C198,10),"")</f>
        <v>4.3951611518859863</v>
      </c>
      <c r="G208" s="130">
        <f>IFERROR(INDEX(SourceData!$A$2:$FR$281,'Row selector'!$C198,5),"")</f>
        <v>291</v>
      </c>
      <c r="H208" s="131">
        <f>IFERROR(INDEX(SourceData!$A$2:$FR$281,'Row selector'!$C198,8),"")</f>
        <v>148.36567687988281</v>
      </c>
      <c r="I208" s="132">
        <f>IFERROR(INDEX(SourceData!$A$2:$FR$281,'Row selector'!$C198,11),"")</f>
        <v>5.2584028244018555</v>
      </c>
      <c r="J208" s="133">
        <f>IFERROR(INDEX(SourceData!$A$2:$FR$281,'Row selector'!$C198,6),"")</f>
        <v>618</v>
      </c>
      <c r="K208" s="134">
        <f>IFERROR(INDEX(SourceData!$A$2:$FR$281,'Row selector'!$C198,9),"")</f>
        <v>157.2467041015625</v>
      </c>
      <c r="L208" s="134">
        <f>IFERROR(INDEX(SourceData!$A$2:$FR$281,'Row selector'!$C198,12),"")</f>
        <v>4.7633728981018066</v>
      </c>
      <c r="M208" s="82"/>
    </row>
    <row r="209" spans="1:13" ht="15.75" customHeight="1">
      <c r="A209" s="171" t="str">
        <f>IFERROR(INDEX(SourceData!$A$2:$FR$281,'Row selector'!$C199,1),"")</f>
        <v>CCG</v>
      </c>
      <c r="B209" s="155" t="str">
        <f>IFERROR(INDEX(SourceData!$A$2:$FR$281,'Row selector'!$C199,2),"")</f>
        <v>NHS West London CCG</v>
      </c>
      <c r="C209" s="218" t="str">
        <f t="shared" si="3"/>
        <v>&gt;</v>
      </c>
      <c r="D209" s="130">
        <f>IFERROR(INDEX(SourceData!$A$2:$FR$281,'Row selector'!$C199,4),"")</f>
        <v>117</v>
      </c>
      <c r="E209" s="131">
        <f>IFERROR(INDEX(SourceData!$A$2:$FR$281,'Row selector'!$C199,7),"")</f>
        <v>104.24184417724609</v>
      </c>
      <c r="F209" s="132">
        <f>IFERROR(INDEX(SourceData!$A$2:$FR$281,'Row selector'!$C199,10),"")</f>
        <v>3.5922627449035645</v>
      </c>
      <c r="G209" s="130">
        <f>IFERROR(INDEX(SourceData!$A$2:$FR$281,'Row selector'!$C199,5),"")</f>
        <v>113</v>
      </c>
      <c r="H209" s="131">
        <f>IFERROR(INDEX(SourceData!$A$2:$FR$281,'Row selector'!$C199,8),"")</f>
        <v>99.346771240234375</v>
      </c>
      <c r="I209" s="132">
        <f>IFERROR(INDEX(SourceData!$A$2:$FR$281,'Row selector'!$C199,11),"")</f>
        <v>4.4699368476867676</v>
      </c>
      <c r="J209" s="133">
        <f>IFERROR(INDEX(SourceData!$A$2:$FR$281,'Row selector'!$C199,6),"")</f>
        <v>230</v>
      </c>
      <c r="K209" s="134">
        <f>IFERROR(INDEX(SourceData!$A$2:$FR$281,'Row selector'!$C199,9),"")</f>
        <v>101.77801513671875</v>
      </c>
      <c r="L209" s="134">
        <f>IFERROR(INDEX(SourceData!$A$2:$FR$281,'Row selector'!$C199,12),"")</f>
        <v>3.975799560546875</v>
      </c>
      <c r="M209" s="82"/>
    </row>
    <row r="210" spans="1:13" ht="15.75" customHeight="1">
      <c r="A210" s="171" t="str">
        <f>IFERROR(INDEX(SourceData!$A$2:$FR$281,'Row selector'!$C200,1),"")</f>
        <v>CCG</v>
      </c>
      <c r="B210" s="155" t="str">
        <f>IFERROR(INDEX(SourceData!$A$2:$FR$281,'Row selector'!$C200,2),"")</f>
        <v>NHS West Norfolk CCG</v>
      </c>
      <c r="C210" s="218" t="str">
        <f t="shared" si="3"/>
        <v>&gt;</v>
      </c>
      <c r="D210" s="130">
        <f>IFERROR(INDEX(SourceData!$A$2:$FR$281,'Row selector'!$C200,4),"")</f>
        <v>203</v>
      </c>
      <c r="E210" s="131">
        <f>IFERROR(INDEX(SourceData!$A$2:$FR$281,'Row selector'!$C200,7),"")</f>
        <v>227.24220275878906</v>
      </c>
      <c r="F210" s="132">
        <f>IFERROR(INDEX(SourceData!$A$2:$FR$281,'Row selector'!$C200,10),"")</f>
        <v>4.9512195587158203</v>
      </c>
      <c r="G210" s="130">
        <f>IFERROR(INDEX(SourceData!$A$2:$FR$281,'Row selector'!$C200,5),"")</f>
        <v>236</v>
      </c>
      <c r="H210" s="131">
        <f>IFERROR(INDEX(SourceData!$A$2:$FR$281,'Row selector'!$C200,8),"")</f>
        <v>275.16732788085937</v>
      </c>
      <c r="I210" s="132">
        <f>IFERROR(INDEX(SourceData!$A$2:$FR$281,'Row selector'!$C200,11),"")</f>
        <v>6.5555553436279297</v>
      </c>
      <c r="J210" s="133">
        <f>IFERROR(INDEX(SourceData!$A$2:$FR$281,'Row selector'!$C200,6),"")</f>
        <v>439</v>
      </c>
      <c r="K210" s="134">
        <f>IFERROR(INDEX(SourceData!$A$2:$FR$281,'Row selector'!$C200,9),"")</f>
        <v>250.71673583984375</v>
      </c>
      <c r="L210" s="134">
        <f>IFERROR(INDEX(SourceData!$A$2:$FR$281,'Row selector'!$C200,12),"")</f>
        <v>5.701298713684082</v>
      </c>
      <c r="M210" s="82"/>
    </row>
    <row r="211" spans="1:13" ht="15.75" customHeight="1">
      <c r="A211" s="171" t="str">
        <f>IFERROR(INDEX(SourceData!$A$2:$FR$281,'Row selector'!$C201,1),"")</f>
        <v>CCG</v>
      </c>
      <c r="B211" s="155" t="str">
        <f>IFERROR(INDEX(SourceData!$A$2:$FR$281,'Row selector'!$C201,2),"")</f>
        <v>NHS West Suffolk CCG</v>
      </c>
      <c r="C211" s="218" t="str">
        <f t="shared" si="3"/>
        <v>&gt;</v>
      </c>
      <c r="D211" s="130">
        <f>IFERROR(INDEX(SourceData!$A$2:$FR$281,'Row selector'!$C201,4),"")</f>
        <v>235</v>
      </c>
      <c r="E211" s="131">
        <f>IFERROR(INDEX(SourceData!$A$2:$FR$281,'Row selector'!$C201,7),"")</f>
        <v>205.25810241699219</v>
      </c>
      <c r="F211" s="132">
        <f>IFERROR(INDEX(SourceData!$A$2:$FR$281,'Row selector'!$C201,10),"")</f>
        <v>4.8503613471984863</v>
      </c>
      <c r="G211" s="130">
        <f>IFERROR(INDEX(SourceData!$A$2:$FR$281,'Row selector'!$C201,5),"")</f>
        <v>302</v>
      </c>
      <c r="H211" s="131">
        <f>IFERROR(INDEX(SourceData!$A$2:$FR$281,'Row selector'!$C201,8),"")</f>
        <v>266.57015991210937</v>
      </c>
      <c r="I211" s="132">
        <f>IFERROR(INDEX(SourceData!$A$2:$FR$281,'Row selector'!$C201,11),"")</f>
        <v>7.0037107467651367</v>
      </c>
      <c r="J211" s="133">
        <f>IFERROR(INDEX(SourceData!$A$2:$FR$281,'Row selector'!$C201,6),"")</f>
        <v>537</v>
      </c>
      <c r="K211" s="134">
        <f>IFERROR(INDEX(SourceData!$A$2:$FR$281,'Row selector'!$C201,9),"")</f>
        <v>235.75276184082031</v>
      </c>
      <c r="L211" s="134">
        <f>IFERROR(INDEX(SourceData!$A$2:$FR$281,'Row selector'!$C201,12),"")</f>
        <v>5.8643660545349121</v>
      </c>
      <c r="M211" s="82"/>
    </row>
    <row r="212" spans="1:13" ht="15.75" customHeight="1">
      <c r="A212" s="171" t="str">
        <f>IFERROR(INDEX(SourceData!$A$2:$FR$281,'Row selector'!$C202,1),"")</f>
        <v>CCG</v>
      </c>
      <c r="B212" s="155" t="str">
        <f>IFERROR(INDEX(SourceData!$A$2:$FR$281,'Row selector'!$C202,2),"")</f>
        <v>NHS Wigan Borough CCG</v>
      </c>
      <c r="C212" s="218" t="str">
        <f t="shared" si="3"/>
        <v>&gt;</v>
      </c>
      <c r="D212" s="130">
        <f>IFERROR(INDEX(SourceData!$A$2:$FR$281,'Row selector'!$C202,4),"")</f>
        <v>242</v>
      </c>
      <c r="E212" s="131">
        <f>IFERROR(INDEX(SourceData!$A$2:$FR$281,'Row selector'!$C202,7),"")</f>
        <v>149.18840026855469</v>
      </c>
      <c r="F212" s="132">
        <f>IFERROR(INDEX(SourceData!$A$2:$FR$281,'Row selector'!$C202,10),"")</f>
        <v>4.1051740646362305</v>
      </c>
      <c r="G212" s="130">
        <f>IFERROR(INDEX(SourceData!$A$2:$FR$281,'Row selector'!$C202,5),"")</f>
        <v>279</v>
      </c>
      <c r="H212" s="131">
        <f>IFERROR(INDEX(SourceData!$A$2:$FR$281,'Row selector'!$C202,8),"")</f>
        <v>173.45460510253906</v>
      </c>
      <c r="I212" s="132">
        <f>IFERROR(INDEX(SourceData!$A$2:$FR$281,'Row selector'!$C202,11),"")</f>
        <v>5.7031888961791992</v>
      </c>
      <c r="J212" s="133">
        <f>IFERROR(INDEX(SourceData!$A$2:$FR$281,'Row selector'!$C202,6),"")</f>
        <v>521</v>
      </c>
      <c r="K212" s="134">
        <f>IFERROR(INDEX(SourceData!$A$2:$FR$281,'Row selector'!$C202,9),"")</f>
        <v>161.27035522460937</v>
      </c>
      <c r="L212" s="134">
        <f>IFERROR(INDEX(SourceData!$A$2:$FR$281,'Row selector'!$C202,12),"")</f>
        <v>4.829887866973877</v>
      </c>
      <c r="M212" s="82"/>
    </row>
    <row r="213" spans="1:13" ht="15.75" customHeight="1">
      <c r="A213" s="171" t="str">
        <f>IFERROR(INDEX(SourceData!$A$2:$FR$281,'Row selector'!$C203,1),"")</f>
        <v>CCG</v>
      </c>
      <c r="B213" s="155" t="str">
        <f>IFERROR(INDEX(SourceData!$A$2:$FR$281,'Row selector'!$C203,2),"")</f>
        <v>NHS Wiltshire CCG</v>
      </c>
      <c r="C213" s="218" t="str">
        <f t="shared" si="3"/>
        <v>&gt;</v>
      </c>
      <c r="D213" s="130">
        <f>IFERROR(INDEX(SourceData!$A$2:$FR$281,'Row selector'!$C203,4),"")</f>
        <v>514</v>
      </c>
      <c r="E213" s="131">
        <f>IFERROR(INDEX(SourceData!$A$2:$FR$281,'Row selector'!$C203,7),"")</f>
        <v>207.95909118652344</v>
      </c>
      <c r="F213" s="132">
        <f>IFERROR(INDEX(SourceData!$A$2:$FR$281,'Row selector'!$C203,10),"")</f>
        <v>4.8335528373718262</v>
      </c>
      <c r="G213" s="130">
        <f>IFERROR(INDEX(SourceData!$A$2:$FR$281,'Row selector'!$C203,5),"")</f>
        <v>573</v>
      </c>
      <c r="H213" s="131">
        <f>IFERROR(INDEX(SourceData!$A$2:$FR$281,'Row selector'!$C203,8),"")</f>
        <v>237.51788330078125</v>
      </c>
      <c r="I213" s="132">
        <f>IFERROR(INDEX(SourceData!$A$2:$FR$281,'Row selector'!$C203,11),"")</f>
        <v>6.3596005439758301</v>
      </c>
      <c r="J213" s="133">
        <f>IFERROR(INDEX(SourceData!$A$2:$FR$281,'Row selector'!$C203,6),"")</f>
        <v>1087</v>
      </c>
      <c r="K213" s="134">
        <f>IFERROR(INDEX(SourceData!$A$2:$FR$281,'Row selector'!$C203,9),"")</f>
        <v>222.55937194824219</v>
      </c>
      <c r="L213" s="134">
        <f>IFERROR(INDEX(SourceData!$A$2:$FR$281,'Row selector'!$C203,12),"")</f>
        <v>5.5334963798522949</v>
      </c>
      <c r="M213" s="82"/>
    </row>
    <row r="214" spans="1:13" ht="15.75" customHeight="1">
      <c r="A214" s="171" t="str">
        <f>IFERROR(INDEX(SourceData!$A$2:$FR$281,'Row selector'!$C204,1),"")</f>
        <v>CCG</v>
      </c>
      <c r="B214" s="155" t="str">
        <f>IFERROR(INDEX(SourceData!$A$2:$FR$281,'Row selector'!$C204,2),"")</f>
        <v>NHS Windsor, Ascot and Maidenhead CCG</v>
      </c>
      <c r="C214" s="218" t="str">
        <f t="shared" si="3"/>
        <v>&gt;</v>
      </c>
      <c r="D214" s="130">
        <f>IFERROR(INDEX(SourceData!$A$2:$FR$281,'Row selector'!$C204,4),"")</f>
        <v>127</v>
      </c>
      <c r="E214" s="131">
        <f>IFERROR(INDEX(SourceData!$A$2:$FR$281,'Row selector'!$C204,7),"")</f>
        <v>176.22979736328125</v>
      </c>
      <c r="F214" s="132">
        <f>IFERROR(INDEX(SourceData!$A$2:$FR$281,'Row selector'!$C204,10),"")</f>
        <v>4.4235458374023437</v>
      </c>
      <c r="G214" s="130">
        <f>IFERROR(INDEX(SourceData!$A$2:$FR$281,'Row selector'!$C204,5),"")</f>
        <v>130</v>
      </c>
      <c r="H214" s="131">
        <f>IFERROR(INDEX(SourceData!$A$2:$FR$281,'Row selector'!$C204,8),"")</f>
        <v>183.62619018554687</v>
      </c>
      <c r="I214" s="132">
        <f>IFERROR(INDEX(SourceData!$A$2:$FR$281,'Row selector'!$C204,11),"")</f>
        <v>5.3852524757385254</v>
      </c>
      <c r="J214" s="133">
        <f>IFERROR(INDEX(SourceData!$A$2:$FR$281,'Row selector'!$C204,6),"")</f>
        <v>257</v>
      </c>
      <c r="K214" s="134">
        <f>IFERROR(INDEX(SourceData!$A$2:$FR$281,'Row selector'!$C204,9),"")</f>
        <v>179.8951416015625</v>
      </c>
      <c r="L214" s="134">
        <f>IFERROR(INDEX(SourceData!$A$2:$FR$281,'Row selector'!$C204,12),"")</f>
        <v>4.8628191947937012</v>
      </c>
      <c r="M214" s="82"/>
    </row>
    <row r="215" spans="1:13" ht="15.75" customHeight="1">
      <c r="A215" s="171" t="str">
        <f>IFERROR(INDEX(SourceData!$A$2:$FR$281,'Row selector'!$C205,1),"")</f>
        <v>CCG</v>
      </c>
      <c r="B215" s="155" t="str">
        <f>IFERROR(INDEX(SourceData!$A$2:$FR$281,'Row selector'!$C205,2),"")</f>
        <v>NHS Wirral CCG</v>
      </c>
      <c r="C215" s="218" t="str">
        <f t="shared" si="3"/>
        <v>&gt;</v>
      </c>
      <c r="D215" s="130">
        <f>IFERROR(INDEX(SourceData!$A$2:$FR$281,'Row selector'!$C205,4),"")</f>
        <v>293</v>
      </c>
      <c r="E215" s="131">
        <f>IFERROR(INDEX(SourceData!$A$2:$FR$281,'Row selector'!$C205,7),"")</f>
        <v>176.49858093261719</v>
      </c>
      <c r="F215" s="132">
        <f>IFERROR(INDEX(SourceData!$A$2:$FR$281,'Row selector'!$C205,10),"")</f>
        <v>4.2911539077758789</v>
      </c>
      <c r="G215" s="130">
        <f>IFERROR(INDEX(SourceData!$A$2:$FR$281,'Row selector'!$C205,5),"")</f>
        <v>312</v>
      </c>
      <c r="H215" s="131">
        <f>IFERROR(INDEX(SourceData!$A$2:$FR$281,'Row selector'!$C205,8),"")</f>
        <v>200.99078369140625</v>
      </c>
      <c r="I215" s="132">
        <f>IFERROR(INDEX(SourceData!$A$2:$FR$281,'Row selector'!$C205,11),"")</f>
        <v>5.8219819068908691</v>
      </c>
      <c r="J215" s="133">
        <f>IFERROR(INDEX(SourceData!$A$2:$FR$281,'Row selector'!$C205,6),"")</f>
        <v>605</v>
      </c>
      <c r="K215" s="134">
        <f>IFERROR(INDEX(SourceData!$A$2:$FR$281,'Row selector'!$C205,9),"")</f>
        <v>188.33387756347656</v>
      </c>
      <c r="L215" s="134">
        <f>IFERROR(INDEX(SourceData!$A$2:$FR$281,'Row selector'!$C205,12),"")</f>
        <v>4.9643063545227051</v>
      </c>
      <c r="M215" s="82"/>
    </row>
    <row r="216" spans="1:13" ht="15.75" customHeight="1">
      <c r="A216" s="171" t="str">
        <f>IFERROR(INDEX(SourceData!$A$2:$FR$281,'Row selector'!$C206,1),"")</f>
        <v>CCG</v>
      </c>
      <c r="B216" s="155" t="str">
        <f>IFERROR(INDEX(SourceData!$A$2:$FR$281,'Row selector'!$C206,2),"")</f>
        <v>NHS Wokingham CCG</v>
      </c>
      <c r="C216" s="218" t="str">
        <f t="shared" si="3"/>
        <v>&gt;</v>
      </c>
      <c r="D216" s="130">
        <f>IFERROR(INDEX(SourceData!$A$2:$FR$281,'Row selector'!$C206,4),"")</f>
        <v>145</v>
      </c>
      <c r="E216" s="131">
        <f>IFERROR(INDEX(SourceData!$A$2:$FR$281,'Row selector'!$C206,7),"")</f>
        <v>176.50209045410156</v>
      </c>
      <c r="F216" s="132">
        <f>IFERROR(INDEX(SourceData!$A$2:$FR$281,'Row selector'!$C206,10),"")</f>
        <v>4.5017075538635254</v>
      </c>
      <c r="G216" s="130">
        <f>IFERROR(INDEX(SourceData!$A$2:$FR$281,'Row selector'!$C206,5),"")</f>
        <v>140</v>
      </c>
      <c r="H216" s="131">
        <f>IFERROR(INDEX(SourceData!$A$2:$FR$281,'Row selector'!$C206,8),"")</f>
        <v>175.6014404296875</v>
      </c>
      <c r="I216" s="132">
        <f>IFERROR(INDEX(SourceData!$A$2:$FR$281,'Row selector'!$C206,11),"")</f>
        <v>5.0779833793640137</v>
      </c>
      <c r="J216" s="133">
        <f>IFERROR(INDEX(SourceData!$A$2:$FR$281,'Row selector'!$C206,6),"")</f>
        <v>285</v>
      </c>
      <c r="K216" s="134">
        <f>IFERROR(INDEX(SourceData!$A$2:$FR$281,'Row selector'!$C206,9),"")</f>
        <v>176.05851745605469</v>
      </c>
      <c r="L216" s="134">
        <f>IFERROR(INDEX(SourceData!$A$2:$FR$281,'Row selector'!$C206,12),"")</f>
        <v>4.7674808502197266</v>
      </c>
      <c r="M216" s="82"/>
    </row>
    <row r="217" spans="1:13" ht="15.75" customHeight="1">
      <c r="A217" s="171" t="str">
        <f>IFERROR(INDEX(SourceData!$A$2:$FR$281,'Row selector'!$C207,1),"")</f>
        <v>CCG</v>
      </c>
      <c r="B217" s="155" t="str">
        <f>IFERROR(INDEX(SourceData!$A$2:$FR$281,'Row selector'!$C207,2),"")</f>
        <v>NHS Wolverhampton CCG</v>
      </c>
      <c r="C217" s="218" t="str">
        <f t="shared" si="3"/>
        <v>&gt;</v>
      </c>
      <c r="D217" s="130">
        <f>IFERROR(INDEX(SourceData!$A$2:$FR$281,'Row selector'!$C207,4),"")</f>
        <v>191</v>
      </c>
      <c r="E217" s="131">
        <f>IFERROR(INDEX(SourceData!$A$2:$FR$281,'Row selector'!$C207,7),"")</f>
        <v>147.38108825683594</v>
      </c>
      <c r="F217" s="132">
        <f>IFERROR(INDEX(SourceData!$A$2:$FR$281,'Row selector'!$C207,10),"")</f>
        <v>4.5584726333618164</v>
      </c>
      <c r="G217" s="130">
        <f>IFERROR(INDEX(SourceData!$A$2:$FR$281,'Row selector'!$C207,5),"")</f>
        <v>184</v>
      </c>
      <c r="H217" s="131">
        <f>IFERROR(INDEX(SourceData!$A$2:$FR$281,'Row selector'!$C207,8),"")</f>
        <v>144.85337829589844</v>
      </c>
      <c r="I217" s="132">
        <f>IFERROR(INDEX(SourceData!$A$2:$FR$281,'Row selector'!$C207,11),"")</f>
        <v>5.1977400779724121</v>
      </c>
      <c r="J217" s="133">
        <f>IFERROR(INDEX(SourceData!$A$2:$FR$281,'Row selector'!$C207,6),"")</f>
        <v>375</v>
      </c>
      <c r="K217" s="134">
        <f>IFERROR(INDEX(SourceData!$A$2:$FR$281,'Row selector'!$C207,9),"")</f>
        <v>146.12989807128906</v>
      </c>
      <c r="L217" s="134">
        <f>IFERROR(INDEX(SourceData!$A$2:$FR$281,'Row selector'!$C207,12),"")</f>
        <v>4.851229190826416</v>
      </c>
      <c r="M217" s="82"/>
    </row>
    <row r="218" spans="1:13" ht="14.25" customHeight="1">
      <c r="A218" s="171" t="str">
        <f>IFERROR(INDEX(SourceData!$A$2:$FR$281,'Row selector'!$C208,1),"")</f>
        <v>CCG</v>
      </c>
      <c r="B218" s="155" t="str">
        <f>IFERROR(INDEX(SourceData!$A$2:$FR$281,'Row selector'!$C208,2),"")</f>
        <v>NHS Wyre Forest CCG</v>
      </c>
      <c r="C218" s="218" t="str">
        <f t="shared" si="3"/>
        <v>&gt;</v>
      </c>
      <c r="D218" s="130">
        <f>IFERROR(INDEX(SourceData!$A$2:$FR$281,'Row selector'!$C208,4),"")</f>
        <v>107</v>
      </c>
      <c r="E218" s="131">
        <f>IFERROR(INDEX(SourceData!$A$2:$FR$281,'Row selector'!$C208,7),"")</f>
        <v>211.2703857421875</v>
      </c>
      <c r="F218" s="132">
        <f>IFERROR(INDEX(SourceData!$A$2:$FR$281,'Row selector'!$C208,10),"")</f>
        <v>4.6400694847106934</v>
      </c>
      <c r="G218" s="130">
        <f>IFERROR(INDEX(SourceData!$A$2:$FR$281,'Row selector'!$C208,5),"")</f>
        <v>126</v>
      </c>
      <c r="H218" s="131">
        <f>IFERROR(INDEX(SourceData!$A$2:$FR$281,'Row selector'!$C208,8),"")</f>
        <v>255.806396484375</v>
      </c>
      <c r="I218" s="132">
        <f>IFERROR(INDEX(SourceData!$A$2:$FR$281,'Row selector'!$C208,11),"")</f>
        <v>6.4814815521240234</v>
      </c>
      <c r="J218" s="133">
        <f>IFERROR(INDEX(SourceData!$A$2:$FR$281,'Row selector'!$C208,6),"")</f>
        <v>233</v>
      </c>
      <c r="K218" s="134">
        <f>IFERROR(INDEX(SourceData!$A$2:$FR$281,'Row selector'!$C208,9),"")</f>
        <v>233.22856140136719</v>
      </c>
      <c r="L218" s="134">
        <f>IFERROR(INDEX(SourceData!$A$2:$FR$281,'Row selector'!$C208,12),"")</f>
        <v>5.4823527336120605</v>
      </c>
      <c r="M218" s="82"/>
    </row>
    <row r="219" spans="1:13" ht="11.25" customHeight="1">
      <c r="A219" s="171" t="str">
        <f>IFERROR(INDEX(SourceData!$A$2:$FR$281,'Row selector'!$C209,1),"")</f>
        <v/>
      </c>
      <c r="B219" s="178" t="str">
        <f>IFERROR(INDEX(SourceData!$A$2:$FR$281,'Row selector'!$C209,2),"")</f>
        <v/>
      </c>
      <c r="C219" s="219"/>
      <c r="D219" s="174" t="str">
        <f>IFERROR(INDEX(SourceData!$A$2:$FF$281,'Row selector'!$C210,4),"")</f>
        <v/>
      </c>
      <c r="E219" s="175" t="str">
        <f>IFERROR(INDEX(SourceData!$A$2:$FF$281,'Row selector'!$C210,7),"")</f>
        <v/>
      </c>
      <c r="F219" s="175" t="str">
        <f>IFERROR(INDEX(SourceData!$A$2:$FF$281,'Row selector'!$C210,10),"")</f>
        <v/>
      </c>
      <c r="G219" s="176" t="str">
        <f>IFERROR(INDEX(SourceData!$A$2:$FF$281,'Row selector'!$C210,5),"")</f>
        <v/>
      </c>
      <c r="H219" s="177" t="str">
        <f>IFERROR(INDEX(SourceData!$A$2:$FF$281,'Row selector'!$C210,8),"")</f>
        <v/>
      </c>
      <c r="I219" s="177" t="str">
        <f>IFERROR(INDEX(SourceData!$A$2:$FF$281,'Row selector'!$C210,11),"")</f>
        <v/>
      </c>
      <c r="J219" s="176" t="str">
        <f>IFERROR(INDEX(SourceData!$A$2:$FF$281,'Row selector'!$C210,6),"")</f>
        <v/>
      </c>
      <c r="K219" s="177" t="str">
        <f>IFERROR(INDEX(SourceData!$A$2:$FF$281,'Row selector'!$C210,9),"")</f>
        <v/>
      </c>
      <c r="L219" s="177" t="str">
        <f>IFERROR(INDEX(SourceData!$A$2:$FF$281,'Row selector'!$C210,12),"")</f>
        <v/>
      </c>
      <c r="M219" s="172"/>
    </row>
    <row r="220" spans="1:13">
      <c r="A220" s="89" t="str">
        <f>IFERROR(INDEX(SourceData!$A$2:$FF$281,'Row selector'!$C211,1),"")</f>
        <v/>
      </c>
      <c r="B220" s="84" t="str">
        <f>IFERROR(INDEX(SourceData!$A$2:$FF$281,'Row selector'!$C211,2),"")</f>
        <v/>
      </c>
      <c r="C220" s="220"/>
      <c r="D220" s="94" t="str">
        <f>IFERROR(INDEX(SourceData!$A$2:$FF$281,'Row selector'!$C211,4),"")</f>
        <v/>
      </c>
      <c r="E220" s="90" t="str">
        <f>IFERROR(INDEX(SourceData!$A$2:$FF$281,'Row selector'!$C211,7),"")</f>
        <v/>
      </c>
      <c r="F220" s="90" t="str">
        <f>IFERROR(INDEX(SourceData!$A$2:$FF$281,'Row selector'!$C211,10),"")</f>
        <v/>
      </c>
      <c r="G220" s="91" t="str">
        <f>IFERROR(INDEX(SourceData!$A$2:$FF$281,'Row selector'!$C211,5),"")</f>
        <v/>
      </c>
      <c r="H220" s="92" t="str">
        <f>IFERROR(INDEX(SourceData!$A$2:$FF$281,'Row selector'!$C211,8),"")</f>
        <v/>
      </c>
      <c r="I220" s="92" t="str">
        <f>IFERROR(INDEX(SourceData!$A$2:$FF$281,'Row selector'!$C211,11),"")</f>
        <v/>
      </c>
      <c r="J220" s="91" t="str">
        <f>IFERROR(INDEX(SourceData!$A$2:$FF$281,'Row selector'!$C211,6),"")</f>
        <v/>
      </c>
      <c r="K220" s="92" t="str">
        <f>IFERROR(INDEX(SourceData!$A$2:$FF$281,'Row selector'!$C211,9),"")</f>
        <v/>
      </c>
      <c r="L220" s="92" t="str">
        <f>IFERROR(INDEX(SourceData!$A$2:$FF$281,'Row selector'!$C211,12),"")</f>
        <v/>
      </c>
      <c r="M220" s="84"/>
    </row>
    <row r="221" spans="1:13">
      <c r="A221" s="89" t="str">
        <f>IFERROR(INDEX(SourceData!$A$2:$FF$281,'Row selector'!$C212,1),"")</f>
        <v/>
      </c>
      <c r="B221" s="93" t="str">
        <f>IFERROR(INDEX(SourceData!$A$2:$FF$281,'Row selector'!$C212,2),"")</f>
        <v/>
      </c>
      <c r="C221" s="221"/>
      <c r="D221" s="94" t="str">
        <f>IFERROR(INDEX(SourceData!$A$2:$FF$281,'Row selector'!$C212,4),"")</f>
        <v/>
      </c>
      <c r="E221" s="90" t="str">
        <f>IFERROR(INDEX(SourceData!$A$2:$FF$281,'Row selector'!$C212,7),"")</f>
        <v/>
      </c>
      <c r="F221" s="90" t="str">
        <f>IFERROR(INDEX(SourceData!$A$2:$FF$281,'Row selector'!$C212,10),"")</f>
        <v/>
      </c>
      <c r="G221" s="94" t="str">
        <f>IFERROR(INDEX(SourceData!$A$2:$FF$281,'Row selector'!$C212,5),"")</f>
        <v/>
      </c>
      <c r="H221" s="90" t="str">
        <f>IFERROR(INDEX(SourceData!$A$2:$FF$281,'Row selector'!$C212,8),"")</f>
        <v/>
      </c>
      <c r="I221" s="92" t="str">
        <f>IFERROR(INDEX(SourceData!$A$2:$FF$281,'Row selector'!$C212,11),"")</f>
        <v/>
      </c>
      <c r="J221" s="91" t="str">
        <f>IFERROR(INDEX(SourceData!$A$2:$FF$281,'Row selector'!$C212,6),"")</f>
        <v/>
      </c>
      <c r="K221" s="92" t="str">
        <f>IFERROR(INDEX(SourceData!$A$2:$FF$281,'Row selector'!$C212,9),"")</f>
        <v/>
      </c>
      <c r="L221" s="92" t="str">
        <f>IFERROR(INDEX(SourceData!$A$2:$FF$281,'Row selector'!$C212,12),"")</f>
        <v/>
      </c>
      <c r="M221" s="84"/>
    </row>
    <row r="222" spans="1:13">
      <c r="A222" s="89" t="str">
        <f>IFERROR(INDEX(SourceData!$A$2:$FF$281,'Row selector'!$C213,1),"")</f>
        <v/>
      </c>
      <c r="B222" s="93" t="str">
        <f>IFERROR(INDEX(SourceData!$A$2:$FF$281,'Row selector'!$C213,2),"")</f>
        <v/>
      </c>
      <c r="C222" s="221"/>
      <c r="D222" s="94" t="str">
        <f>IFERROR(INDEX(SourceData!$A$2:$FF$281,'Row selector'!$C213,4),"")</f>
        <v/>
      </c>
      <c r="E222" s="90" t="str">
        <f>IFERROR(INDEX(SourceData!$A$2:$FF$281,'Row selector'!$C213,7),"")</f>
        <v/>
      </c>
      <c r="F222" s="90" t="str">
        <f>IFERROR(INDEX(SourceData!$A$2:$FF$281,'Row selector'!$C213,10),"")</f>
        <v/>
      </c>
      <c r="G222" s="94" t="str">
        <f>IFERROR(INDEX(SourceData!$A$2:$FF$281,'Row selector'!$C213,5),"")</f>
        <v/>
      </c>
      <c r="H222" s="92" t="str">
        <f>IFERROR(INDEX(SourceData!$A$2:$FF$281,'Row selector'!$C213,8),"")</f>
        <v/>
      </c>
      <c r="I222" s="92" t="str">
        <f>IFERROR(INDEX(SourceData!$A$2:$FF$281,'Row selector'!$C213,11),"")</f>
        <v/>
      </c>
      <c r="J222" s="91" t="str">
        <f>IFERROR(INDEX(SourceData!$A$2:$FF$281,'Row selector'!$C213,6),"")</f>
        <v/>
      </c>
      <c r="K222" s="92" t="str">
        <f>IFERROR(INDEX(SourceData!$A$2:$FF$281,'Row selector'!$C213,9),"")</f>
        <v/>
      </c>
      <c r="L222" s="92" t="str">
        <f>IFERROR(INDEX(SourceData!$A$2:$FF$281,'Row selector'!$C213,12),"")</f>
        <v/>
      </c>
      <c r="M222" s="84"/>
    </row>
    <row r="223" spans="1:13">
      <c r="A223" s="89" t="str">
        <f>IFERROR(INDEX(SourceData!$A$2:$FF$281,'Row selector'!$C214,1),"")</f>
        <v/>
      </c>
      <c r="B223" s="93" t="str">
        <f>IFERROR(INDEX(SourceData!$A$2:$FF$281,'Row selector'!$C214,2),"")</f>
        <v/>
      </c>
      <c r="C223" s="221"/>
      <c r="D223" s="94" t="str">
        <f>IFERROR(INDEX(SourceData!$A$2:$FF$281,'Row selector'!$C214,4),"")</f>
        <v/>
      </c>
      <c r="E223" s="90" t="str">
        <f>IFERROR(INDEX(SourceData!$A$2:$FF$281,'Row selector'!$C214,7),"")</f>
        <v/>
      </c>
      <c r="F223" s="90" t="str">
        <f>IFERROR(INDEX(SourceData!$A$2:$FF$281,'Row selector'!$C214,10),"")</f>
        <v/>
      </c>
      <c r="G223" s="94" t="str">
        <f>IFERROR(INDEX(SourceData!$A$2:$FF$281,'Row selector'!$C214,5),"")</f>
        <v/>
      </c>
      <c r="H223" s="92" t="str">
        <f>IFERROR(INDEX(SourceData!$A$2:$FF$281,'Row selector'!$C214,8),"")</f>
        <v/>
      </c>
      <c r="I223" s="92" t="str">
        <f>IFERROR(INDEX(SourceData!$A$2:$FF$281,'Row selector'!$C214,11),"")</f>
        <v/>
      </c>
      <c r="J223" s="91" t="str">
        <f>IFERROR(INDEX(SourceData!$A$2:$FF$281,'Row selector'!$C214,6),"")</f>
        <v/>
      </c>
      <c r="K223" s="92" t="str">
        <f>IFERROR(INDEX(SourceData!$A$2:$FF$281,'Row selector'!$C214,9),"")</f>
        <v/>
      </c>
      <c r="L223" s="90" t="str">
        <f>IFERROR(INDEX(SourceData!$A$2:$FF$281,'Row selector'!$C214,12),"")</f>
        <v/>
      </c>
      <c r="M223" s="84"/>
    </row>
    <row r="224" spans="1:13">
      <c r="A224" s="89" t="str">
        <f>IFERROR(INDEX(SourceData!$A$2:$FF$281,'Row selector'!$C215,1),"")</f>
        <v/>
      </c>
      <c r="B224" s="93" t="str">
        <f>IFERROR(INDEX(SourceData!$A$2:$FF$281,'Row selector'!$C215,2),"")</f>
        <v/>
      </c>
      <c r="C224" s="221"/>
      <c r="D224" s="94" t="str">
        <f>IFERROR(INDEX(SourceData!$A$2:$FF$281,'Row selector'!$C215,4),"")</f>
        <v/>
      </c>
      <c r="E224" s="90" t="str">
        <f>IFERROR(INDEX(SourceData!$A$2:$FF$281,'Row selector'!$C215,7),"")</f>
        <v/>
      </c>
      <c r="F224" s="90" t="str">
        <f>IFERROR(INDEX(SourceData!$A$2:$FF$281,'Row selector'!$C215,10),"")</f>
        <v/>
      </c>
      <c r="G224" s="94" t="str">
        <f>IFERROR(INDEX(SourceData!$A$2:$FF$281,'Row selector'!$C215,5),"")</f>
        <v/>
      </c>
      <c r="H224" s="92" t="str">
        <f>IFERROR(INDEX(SourceData!$A$2:$FF$281,'Row selector'!$C215,8),"")</f>
        <v/>
      </c>
      <c r="I224" s="92" t="str">
        <f>IFERROR(INDEX(SourceData!$A$2:$FF$281,'Row selector'!$C215,11),"")</f>
        <v/>
      </c>
      <c r="J224" s="91" t="str">
        <f>IFERROR(INDEX(SourceData!$A$2:$FF$281,'Row selector'!$C215,6),"")</f>
        <v/>
      </c>
      <c r="K224" s="92" t="str">
        <f>IFERROR(INDEX(SourceData!$A$2:$FF$281,'Row selector'!$C215,9),"")</f>
        <v/>
      </c>
      <c r="L224" s="92" t="str">
        <f>IFERROR(INDEX(SourceData!$A$2:$FF$281,'Row selector'!$C215,12),"")</f>
        <v/>
      </c>
      <c r="M224" s="84"/>
    </row>
    <row r="225" spans="1:13">
      <c r="A225" s="89" t="str">
        <f>IFERROR(INDEX(SourceData!$A$2:$FF$281,'Row selector'!$C216,1),"")</f>
        <v/>
      </c>
      <c r="B225" s="93" t="str">
        <f>IFERROR(INDEX(SourceData!$A$2:$FF$281,'Row selector'!$C216,2),"")</f>
        <v/>
      </c>
      <c r="C225" s="221"/>
      <c r="D225" s="94" t="str">
        <f>IFERROR(INDEX(SourceData!$A$2:$FF$281,'Row selector'!$C216,4),"")</f>
        <v/>
      </c>
      <c r="E225" s="90" t="str">
        <f>IFERROR(INDEX(SourceData!$A$2:$FF$281,'Row selector'!$C216,7),"")</f>
        <v/>
      </c>
      <c r="F225" s="90" t="str">
        <f>IFERROR(INDEX(SourceData!$A$2:$FF$281,'Row selector'!$C216,10),"")</f>
        <v/>
      </c>
      <c r="G225" s="94" t="str">
        <f>IFERROR(INDEX(SourceData!$A$2:$FF$281,'Row selector'!$C216,5),"")</f>
        <v/>
      </c>
      <c r="H225" s="92" t="str">
        <f>IFERROR(INDEX(SourceData!$A$2:$FF$281,'Row selector'!$C216,8),"")</f>
        <v/>
      </c>
      <c r="I225" s="90" t="str">
        <f>IFERROR(INDEX(SourceData!$A$2:$FF$281,'Row selector'!$C216,11),"")</f>
        <v/>
      </c>
      <c r="J225" s="91" t="str">
        <f>IFERROR(INDEX(SourceData!$A$2:$FF$281,'Row selector'!$C216,6),"")</f>
        <v/>
      </c>
      <c r="K225" s="92" t="str">
        <f>IFERROR(INDEX(SourceData!$A$2:$FF$281,'Row selector'!$C216,9),"")</f>
        <v/>
      </c>
      <c r="L225" s="92" t="str">
        <f>IFERROR(INDEX(SourceData!$A$2:$FF$281,'Row selector'!$C216,12),"")</f>
        <v/>
      </c>
      <c r="M225" s="84"/>
    </row>
    <row r="226" spans="1:13">
      <c r="A226" s="89" t="str">
        <f>IFERROR(INDEX(SourceData!$A$2:$FF$281,'Row selector'!$C217,1),"")</f>
        <v/>
      </c>
      <c r="B226" s="93" t="str">
        <f>IFERROR(INDEX(SourceData!$A$2:$FF$281,'Row selector'!$C217,2),"")</f>
        <v/>
      </c>
      <c r="C226" s="221"/>
      <c r="D226" s="94" t="str">
        <f>IFERROR(INDEX(SourceData!$A$2:$FF$281,'Row selector'!$C217,4),"")</f>
        <v/>
      </c>
      <c r="E226" s="90" t="str">
        <f>IFERROR(INDEX(SourceData!$A$2:$FF$281,'Row selector'!$C217,7),"")</f>
        <v/>
      </c>
      <c r="F226" s="90" t="str">
        <f>IFERROR(INDEX(SourceData!$A$2:$FF$281,'Row selector'!$C217,10),"")</f>
        <v/>
      </c>
      <c r="G226" s="94" t="str">
        <f>IFERROR(INDEX(SourceData!$A$2:$FF$281,'Row selector'!$C217,5),"")</f>
        <v/>
      </c>
      <c r="H226" s="92" t="str">
        <f>IFERROR(INDEX(SourceData!$A$2:$FF$281,'Row selector'!$C217,8),"")</f>
        <v/>
      </c>
      <c r="I226" s="92" t="str">
        <f>IFERROR(INDEX(SourceData!$A$2:$FF$281,'Row selector'!$C217,11),"")</f>
        <v/>
      </c>
      <c r="J226" s="91" t="str">
        <f>IFERROR(INDEX(SourceData!$A$2:$FF$281,'Row selector'!$C217,6),"")</f>
        <v/>
      </c>
      <c r="K226" s="92" t="str">
        <f>IFERROR(INDEX(SourceData!$A$2:$FF$281,'Row selector'!$C217,9),"")</f>
        <v/>
      </c>
      <c r="L226" s="92" t="str">
        <f>IFERROR(INDEX(SourceData!$A$2:$FF$281,'Row selector'!$C217,12),"")</f>
        <v/>
      </c>
      <c r="M226" s="84"/>
    </row>
    <row r="227" spans="1:13">
      <c r="A227" s="89" t="str">
        <f>IFERROR(INDEX(SourceData!$A$2:$FF$281,'Row selector'!$C218,1),"")</f>
        <v/>
      </c>
      <c r="B227" s="93" t="str">
        <f>IFERROR(INDEX(SourceData!$A$2:$FF$281,'Row selector'!$C218,2),"")</f>
        <v/>
      </c>
      <c r="C227" s="221"/>
      <c r="D227" s="94" t="str">
        <f>IFERROR(INDEX(SourceData!$A$2:$FF$281,'Row selector'!$C218,4),"")</f>
        <v/>
      </c>
      <c r="E227" s="90" t="str">
        <f>IFERROR(INDEX(SourceData!$A$2:$FF$281,'Row selector'!$C218,7),"")</f>
        <v/>
      </c>
      <c r="F227" s="90" t="str">
        <f>IFERROR(INDEX(SourceData!$A$2:$FF$281,'Row selector'!$C218,10),"")</f>
        <v/>
      </c>
      <c r="G227" s="94" t="str">
        <f>IFERROR(INDEX(SourceData!$A$2:$FF$281,'Row selector'!$C218,5),"")</f>
        <v/>
      </c>
      <c r="H227" s="92" t="str">
        <f>IFERROR(INDEX(SourceData!$A$2:$FF$281,'Row selector'!$C218,8),"")</f>
        <v/>
      </c>
      <c r="I227" s="92" t="str">
        <f>IFERROR(INDEX(SourceData!$A$2:$FF$281,'Row selector'!$C218,11),"")</f>
        <v/>
      </c>
      <c r="J227" s="91" t="str">
        <f>IFERROR(INDEX(SourceData!$A$2:$FF$281,'Row selector'!$C218,6),"")</f>
        <v/>
      </c>
      <c r="K227" s="92" t="str">
        <f>IFERROR(INDEX(SourceData!$A$2:$FF$281,'Row selector'!$C218,9),"")</f>
        <v/>
      </c>
      <c r="L227" s="92" t="str">
        <f>IFERROR(INDEX(SourceData!$A$2:$FF$281,'Row selector'!$C218,12),"")</f>
        <v/>
      </c>
      <c r="M227" s="84"/>
    </row>
    <row r="228" spans="1:13">
      <c r="A228" s="89" t="str">
        <f>IFERROR(INDEX(SourceData!$A$2:$FF$281,'Row selector'!$C219,1),"")</f>
        <v/>
      </c>
      <c r="B228" s="93" t="str">
        <f>IFERROR(INDEX(SourceData!$A$2:$FF$281,'Row selector'!$C219,2),"")</f>
        <v/>
      </c>
      <c r="C228" s="221"/>
      <c r="D228" s="94" t="str">
        <f>IFERROR(INDEX(SourceData!$A$2:$FF$281,'Row selector'!$C219,4),"")</f>
        <v/>
      </c>
      <c r="E228" s="90" t="str">
        <f>IFERROR(INDEX(SourceData!$A$2:$FF$281,'Row selector'!$C219,7),"")</f>
        <v/>
      </c>
      <c r="F228" s="90" t="str">
        <f>IFERROR(INDEX(SourceData!$A$2:$FF$281,'Row selector'!$C219,10),"")</f>
        <v/>
      </c>
      <c r="G228" s="94" t="str">
        <f>IFERROR(INDEX(SourceData!$A$2:$FF$281,'Row selector'!$C219,5),"")</f>
        <v/>
      </c>
      <c r="H228" s="92" t="str">
        <f>IFERROR(INDEX(SourceData!$A$2:$FF$281,'Row selector'!$C219,8),"")</f>
        <v/>
      </c>
      <c r="I228" s="92" t="str">
        <f>IFERROR(INDEX(SourceData!$A$2:$FF$281,'Row selector'!$C219,11),"")</f>
        <v/>
      </c>
      <c r="J228" s="91" t="str">
        <f>IFERROR(INDEX(SourceData!$A$2:$FF$281,'Row selector'!$C219,6),"")</f>
        <v/>
      </c>
      <c r="K228" s="92" t="str">
        <f>IFERROR(INDEX(SourceData!$A$2:$FF$281,'Row selector'!$C219,9),"")</f>
        <v/>
      </c>
      <c r="L228" s="92" t="str">
        <f>IFERROR(INDEX(SourceData!$A$2:$FF$281,'Row selector'!$C219,12),"")</f>
        <v/>
      </c>
      <c r="M228" s="84"/>
    </row>
    <row r="229" spans="1:13">
      <c r="A229" s="89" t="str">
        <f>IFERROR(INDEX(SourceData!$A$2:$FF$281,'Row selector'!$C220,1),"")</f>
        <v/>
      </c>
      <c r="B229" s="93" t="str">
        <f>IFERROR(INDEX(SourceData!$A$2:$FF$281,'Row selector'!$C220,2),"")</f>
        <v/>
      </c>
      <c r="C229" s="221"/>
      <c r="D229" s="94" t="str">
        <f>IFERROR(INDEX(SourceData!$A$2:$FF$281,'Row selector'!$C220,4),"")</f>
        <v/>
      </c>
      <c r="E229" s="90" t="str">
        <f>IFERROR(INDEX(SourceData!$A$2:$FF$281,'Row selector'!$C220,7),"")</f>
        <v/>
      </c>
      <c r="F229" s="90" t="str">
        <f>IFERROR(INDEX(SourceData!$A$2:$FF$281,'Row selector'!$C220,10),"")</f>
        <v/>
      </c>
      <c r="G229" s="94" t="str">
        <f>IFERROR(INDEX(SourceData!$A$2:$FF$281,'Row selector'!$C220,5),"")</f>
        <v/>
      </c>
      <c r="H229" s="92" t="str">
        <f>IFERROR(INDEX(SourceData!$A$2:$FF$281,'Row selector'!$C220,8),"")</f>
        <v/>
      </c>
      <c r="I229" s="92" t="str">
        <f>IFERROR(INDEX(SourceData!$A$2:$FF$281,'Row selector'!$C220,11),"")</f>
        <v/>
      </c>
      <c r="J229" s="91" t="str">
        <f>IFERROR(INDEX(SourceData!$A$2:$FF$281,'Row selector'!$C220,6),"")</f>
        <v/>
      </c>
      <c r="K229" s="92" t="str">
        <f>IFERROR(INDEX(SourceData!$A$2:$FF$281,'Row selector'!$C220,9),"")</f>
        <v/>
      </c>
      <c r="L229" s="92" t="str">
        <f>IFERROR(INDEX(SourceData!$A$2:$FF$281,'Row selector'!$C220,12),"")</f>
        <v/>
      </c>
      <c r="M229" s="84"/>
    </row>
    <row r="230" spans="1:13">
      <c r="A230" s="89" t="str">
        <f>IFERROR(INDEX(SourceData!$A$2:$FF$281,'Row selector'!$C221,1),"")</f>
        <v/>
      </c>
      <c r="B230" s="93" t="str">
        <f>IFERROR(INDEX(SourceData!$A$2:$FF$281,'Row selector'!$C221,2),"")</f>
        <v/>
      </c>
      <c r="C230" s="221"/>
      <c r="D230" s="94" t="str">
        <f>IFERROR(INDEX(SourceData!$A$2:$FF$281,'Row selector'!$C221,4),"")</f>
        <v/>
      </c>
      <c r="E230" s="90" t="str">
        <f>IFERROR(INDEX(SourceData!$A$2:$FF$281,'Row selector'!$C221,7),"")</f>
        <v/>
      </c>
      <c r="F230" s="90" t="str">
        <f>IFERROR(INDEX(SourceData!$A$2:$FF$281,'Row selector'!$C221,10),"")</f>
        <v/>
      </c>
      <c r="G230" s="94" t="str">
        <f>IFERROR(INDEX(SourceData!$A$2:$FF$281,'Row selector'!$C221,5),"")</f>
        <v/>
      </c>
      <c r="H230" s="92" t="str">
        <f>IFERROR(INDEX(SourceData!$A$2:$FF$281,'Row selector'!$C221,8),"")</f>
        <v/>
      </c>
      <c r="I230" s="92" t="str">
        <f>IFERROR(INDEX(SourceData!$A$2:$FF$281,'Row selector'!$C221,11),"")</f>
        <v/>
      </c>
      <c r="J230" s="91" t="str">
        <f>IFERROR(INDEX(SourceData!$A$2:$FF$281,'Row selector'!$C221,6),"")</f>
        <v/>
      </c>
      <c r="K230" s="92" t="str">
        <f>IFERROR(INDEX(SourceData!$A$2:$FF$281,'Row selector'!$C221,9),"")</f>
        <v/>
      </c>
      <c r="L230" s="92" t="str">
        <f>IFERROR(INDEX(SourceData!$A$2:$FF$281,'Row selector'!$C221,12),"")</f>
        <v/>
      </c>
      <c r="M230" s="84"/>
    </row>
    <row r="231" spans="1:13">
      <c r="A231" s="89" t="str">
        <f>IFERROR(INDEX(SourceData!$A$2:$FF$281,'Row selector'!$C222,1),"")</f>
        <v/>
      </c>
      <c r="B231" s="93" t="str">
        <f>IFERROR(INDEX(SourceData!$A$2:$FF$281,'Row selector'!$C222,2),"")</f>
        <v/>
      </c>
      <c r="C231" s="221"/>
      <c r="D231" s="94" t="str">
        <f>IFERROR(INDEX(SourceData!$A$2:$FF$281,'Row selector'!$C222,4),"")</f>
        <v/>
      </c>
      <c r="E231" s="90" t="str">
        <f>IFERROR(INDEX(SourceData!$A$2:$FF$281,'Row selector'!$C222,7),"")</f>
        <v/>
      </c>
      <c r="F231" s="90" t="str">
        <f>IFERROR(INDEX(SourceData!$A$2:$FF$281,'Row selector'!$C222,10),"")</f>
        <v/>
      </c>
      <c r="G231" s="94" t="str">
        <f>IFERROR(INDEX(SourceData!$A$2:$FF$281,'Row selector'!$C222,5),"")</f>
        <v/>
      </c>
      <c r="H231" s="92" t="str">
        <f>IFERROR(INDEX(SourceData!$A$2:$FF$281,'Row selector'!$C222,8),"")</f>
        <v/>
      </c>
      <c r="I231" s="92" t="str">
        <f>IFERROR(INDEX(SourceData!$A$2:$FF$281,'Row selector'!$C222,11),"")</f>
        <v/>
      </c>
      <c r="J231" s="91" t="str">
        <f>IFERROR(INDEX(SourceData!$A$2:$FF$281,'Row selector'!$C222,6),"")</f>
        <v/>
      </c>
      <c r="K231" s="92" t="str">
        <f>IFERROR(INDEX(SourceData!$A$2:$FF$281,'Row selector'!$C222,9),"")</f>
        <v/>
      </c>
      <c r="L231" s="92" t="str">
        <f>IFERROR(INDEX(SourceData!$A$2:$FF$281,'Row selector'!$C222,12),"")</f>
        <v/>
      </c>
      <c r="M231" s="84"/>
    </row>
    <row r="232" spans="1:13">
      <c r="A232" s="89" t="str">
        <f>IFERROR(INDEX(SourceData!$A$2:$FF$281,'Row selector'!$C223,1),"")</f>
        <v/>
      </c>
      <c r="B232" s="93" t="str">
        <f>IFERROR(INDEX(SourceData!$A$2:$FF$281,'Row selector'!$C223,2),"")</f>
        <v/>
      </c>
      <c r="C232" s="221"/>
      <c r="D232" s="94" t="str">
        <f>IFERROR(INDEX(SourceData!$A$2:$FF$281,'Row selector'!$C223,4),"")</f>
        <v/>
      </c>
      <c r="E232" s="90" t="str">
        <f>IFERROR(INDEX(SourceData!$A$2:$FF$281,'Row selector'!$C223,7),"")</f>
        <v/>
      </c>
      <c r="F232" s="90" t="str">
        <f>IFERROR(INDEX(SourceData!$A$2:$FF$281,'Row selector'!$C223,10),"")</f>
        <v/>
      </c>
      <c r="G232" s="94" t="str">
        <f>IFERROR(INDEX(SourceData!$A$2:$FF$281,'Row selector'!$C223,5),"")</f>
        <v/>
      </c>
      <c r="H232" s="92" t="str">
        <f>IFERROR(INDEX(SourceData!$A$2:$FF$281,'Row selector'!$C223,8),"")</f>
        <v/>
      </c>
      <c r="I232" s="92" t="str">
        <f>IFERROR(INDEX(SourceData!$A$2:$FF$281,'Row selector'!$C223,11),"")</f>
        <v/>
      </c>
      <c r="J232" s="91" t="str">
        <f>IFERROR(INDEX(SourceData!$A$2:$FF$281,'Row selector'!$C223,6),"")</f>
        <v/>
      </c>
      <c r="K232" s="92" t="str">
        <f>IFERROR(INDEX(SourceData!$A$2:$FF$281,'Row selector'!$C223,9),"")</f>
        <v/>
      </c>
      <c r="L232" s="92" t="str">
        <f>IFERROR(INDEX(SourceData!$A$2:$FF$281,'Row selector'!$C223,12),"")</f>
        <v/>
      </c>
      <c r="M232" s="84"/>
    </row>
    <row r="233" spans="1:13">
      <c r="A233" s="89" t="str">
        <f>IFERROR(INDEX(SourceData!$A$2:$FF$281,'Row selector'!$C224,1),"")</f>
        <v/>
      </c>
      <c r="B233" s="93" t="str">
        <f>IFERROR(INDEX(SourceData!$A$2:$FF$281,'Row selector'!$C224,2),"")</f>
        <v/>
      </c>
      <c r="C233" s="221"/>
      <c r="D233" s="94" t="str">
        <f>IFERROR(INDEX(SourceData!$A$2:$FF$281,'Row selector'!$C224,4),"")</f>
        <v/>
      </c>
      <c r="E233" s="90" t="str">
        <f>IFERROR(INDEX(SourceData!$A$2:$FF$281,'Row selector'!$C224,7),"")</f>
        <v/>
      </c>
      <c r="F233" s="90" t="str">
        <f>IFERROR(INDEX(SourceData!$A$2:$FF$281,'Row selector'!$C224,10),"")</f>
        <v/>
      </c>
      <c r="G233" s="94" t="str">
        <f>IFERROR(INDEX(SourceData!$A$2:$FF$281,'Row selector'!$C224,5),"")</f>
        <v/>
      </c>
      <c r="H233" s="92" t="str">
        <f>IFERROR(INDEX(SourceData!$A$2:$FF$281,'Row selector'!$C224,8),"")</f>
        <v/>
      </c>
      <c r="I233" s="92" t="str">
        <f>IFERROR(INDEX(SourceData!$A$2:$FF$281,'Row selector'!$C224,11),"")</f>
        <v/>
      </c>
      <c r="J233" s="91" t="str">
        <f>IFERROR(INDEX(SourceData!$A$2:$FF$281,'Row selector'!$C224,6),"")</f>
        <v/>
      </c>
      <c r="K233" s="92" t="str">
        <f>IFERROR(INDEX(SourceData!$A$2:$FF$281,'Row selector'!$C224,9),"")</f>
        <v/>
      </c>
      <c r="L233" s="92" t="str">
        <f>IFERROR(INDEX(SourceData!$A$2:$FF$281,'Row selector'!$C224,12),"")</f>
        <v/>
      </c>
      <c r="M233" s="84"/>
    </row>
    <row r="234" spans="1:13">
      <c r="A234" s="89" t="str">
        <f>IFERROR(INDEX(SourceData!$A$2:$FF$281,'Row selector'!$C225,1),"")</f>
        <v/>
      </c>
      <c r="B234" s="93" t="str">
        <f>IFERROR(INDEX(SourceData!$A$2:$FF$281,'Row selector'!$C225,2),"")</f>
        <v/>
      </c>
      <c r="C234" s="221"/>
      <c r="D234" s="94" t="str">
        <f>IFERROR(INDEX(SourceData!$A$2:$FF$281,'Row selector'!$C225,4),"")</f>
        <v/>
      </c>
      <c r="E234" s="90" t="str">
        <f>IFERROR(INDEX(SourceData!$A$2:$FF$281,'Row selector'!$C225,7),"")</f>
        <v/>
      </c>
      <c r="F234" s="90" t="str">
        <f>IFERROR(INDEX(SourceData!$A$2:$FF$281,'Row selector'!$C225,10),"")</f>
        <v/>
      </c>
      <c r="G234" s="94" t="str">
        <f>IFERROR(INDEX(SourceData!$A$2:$FF$281,'Row selector'!$C225,5),"")</f>
        <v/>
      </c>
      <c r="H234" s="92" t="str">
        <f>IFERROR(INDEX(SourceData!$A$2:$FF$281,'Row selector'!$C225,8),"")</f>
        <v/>
      </c>
      <c r="I234" s="92" t="str">
        <f>IFERROR(INDEX(SourceData!$A$2:$FF$281,'Row selector'!$C225,11),"")</f>
        <v/>
      </c>
      <c r="J234" s="91" t="str">
        <f>IFERROR(INDEX(SourceData!$A$2:$FF$281,'Row selector'!$C225,6),"")</f>
        <v/>
      </c>
      <c r="K234" s="92" t="str">
        <f>IFERROR(INDEX(SourceData!$A$2:$FF$281,'Row selector'!$C225,9),"")</f>
        <v/>
      </c>
      <c r="L234" s="92" t="str">
        <f>IFERROR(INDEX(SourceData!$A$2:$FF$281,'Row selector'!$C225,12),"")</f>
        <v/>
      </c>
      <c r="M234" s="84"/>
    </row>
    <row r="235" spans="1:13">
      <c r="A235" s="89" t="str">
        <f>IFERROR(INDEX(SourceData!$A$2:$FF$281,'Row selector'!$C226,1),"")</f>
        <v/>
      </c>
      <c r="B235" s="93" t="str">
        <f>IFERROR(INDEX(SourceData!$A$2:$FF$281,'Row selector'!$C226,2),"")</f>
        <v/>
      </c>
      <c r="C235" s="221"/>
      <c r="D235" s="94" t="str">
        <f>IFERROR(INDEX(SourceData!$A$2:$FF$281,'Row selector'!$C226,4),"")</f>
        <v/>
      </c>
      <c r="E235" s="90" t="str">
        <f>IFERROR(INDEX(SourceData!$A$2:$FF$281,'Row selector'!$C226,7),"")</f>
        <v/>
      </c>
      <c r="F235" s="90" t="str">
        <f>IFERROR(INDEX(SourceData!$A$2:$FF$281,'Row selector'!$C226,10),"")</f>
        <v/>
      </c>
      <c r="G235" s="94" t="str">
        <f>IFERROR(INDEX(SourceData!$A$2:$FF$281,'Row selector'!$C226,5),"")</f>
        <v/>
      </c>
      <c r="H235" s="92" t="str">
        <f>IFERROR(INDEX(SourceData!$A$2:$FF$281,'Row selector'!$C226,8),"")</f>
        <v/>
      </c>
      <c r="I235" s="92" t="str">
        <f>IFERROR(INDEX(SourceData!$A$2:$FF$281,'Row selector'!$C226,11),"")</f>
        <v/>
      </c>
      <c r="J235" s="91" t="str">
        <f>IFERROR(INDEX(SourceData!$A$2:$FF$281,'Row selector'!$C226,6),"")</f>
        <v/>
      </c>
      <c r="K235" s="92" t="str">
        <f>IFERROR(INDEX(SourceData!$A$2:$FF$281,'Row selector'!$C226,9),"")</f>
        <v/>
      </c>
      <c r="L235" s="92" t="str">
        <f>IFERROR(INDEX(SourceData!$A$2:$FF$281,'Row selector'!$C226,12),"")</f>
        <v/>
      </c>
      <c r="M235" s="84"/>
    </row>
    <row r="236" spans="1:13">
      <c r="A236" s="89" t="str">
        <f>IFERROR(INDEX(SourceData!$A$2:$FF$281,'Row selector'!$C227,1),"")</f>
        <v/>
      </c>
      <c r="B236" s="93" t="str">
        <f>IFERROR(INDEX(SourceData!$A$2:$FF$281,'Row selector'!$C227,2),"")</f>
        <v/>
      </c>
      <c r="C236" s="221"/>
      <c r="D236" s="94" t="str">
        <f>IFERROR(INDEX(SourceData!$A$2:$FF$281,'Row selector'!$C227,4),"")</f>
        <v/>
      </c>
      <c r="E236" s="90" t="str">
        <f>IFERROR(INDEX(SourceData!$A$2:$FF$281,'Row selector'!$C227,7),"")</f>
        <v/>
      </c>
      <c r="F236" s="90" t="str">
        <f>IFERROR(INDEX(SourceData!$A$2:$FF$281,'Row selector'!$C227,10),"")</f>
        <v/>
      </c>
      <c r="G236" s="94" t="str">
        <f>IFERROR(INDEX(SourceData!$A$2:$FF$281,'Row selector'!$C227,5),"")</f>
        <v/>
      </c>
      <c r="H236" s="92" t="str">
        <f>IFERROR(INDEX(SourceData!$A$2:$FF$281,'Row selector'!$C227,8),"")</f>
        <v/>
      </c>
      <c r="I236" s="92" t="str">
        <f>IFERROR(INDEX(SourceData!$A$2:$FF$281,'Row selector'!$C227,11),"")</f>
        <v/>
      </c>
      <c r="J236" s="91" t="str">
        <f>IFERROR(INDEX(SourceData!$A$2:$FF$281,'Row selector'!$C227,6),"")</f>
        <v/>
      </c>
      <c r="K236" s="92" t="str">
        <f>IFERROR(INDEX(SourceData!$A$2:$FF$281,'Row selector'!$C227,9),"")</f>
        <v/>
      </c>
      <c r="L236" s="92" t="str">
        <f>IFERROR(INDEX(SourceData!$A$2:$FF$281,'Row selector'!$C227,12),"")</f>
        <v/>
      </c>
      <c r="M236" s="84"/>
    </row>
    <row r="237" spans="1:13">
      <c r="A237" s="89" t="str">
        <f>IFERROR(INDEX(SourceData!$A$2:$FF$281,'Row selector'!$C228,1),"")</f>
        <v/>
      </c>
      <c r="B237" s="93" t="str">
        <f>IFERROR(INDEX(SourceData!$A$2:$FF$281,'Row selector'!$C228,2),"")</f>
        <v/>
      </c>
      <c r="C237" s="221"/>
      <c r="D237" s="94" t="str">
        <f>IFERROR(INDEX(SourceData!$A$2:$FF$281,'Row selector'!$C228,4),"")</f>
        <v/>
      </c>
      <c r="E237" s="90" t="str">
        <f>IFERROR(INDEX(SourceData!$A$2:$FF$281,'Row selector'!$C228,7),"")</f>
        <v/>
      </c>
      <c r="F237" s="90" t="str">
        <f>IFERROR(INDEX(SourceData!$A$2:$FF$281,'Row selector'!$C228,10),"")</f>
        <v/>
      </c>
      <c r="G237" s="94" t="str">
        <f>IFERROR(INDEX(SourceData!$A$2:$FF$281,'Row selector'!$C228,5),"")</f>
        <v/>
      </c>
      <c r="H237" s="92" t="str">
        <f>IFERROR(INDEX(SourceData!$A$2:$FF$281,'Row selector'!$C228,8),"")</f>
        <v/>
      </c>
      <c r="I237" s="92" t="str">
        <f>IFERROR(INDEX(SourceData!$A$2:$FF$281,'Row selector'!$C228,11),"")</f>
        <v/>
      </c>
      <c r="J237" s="91" t="str">
        <f>IFERROR(INDEX(SourceData!$A$2:$FF$281,'Row selector'!$C228,6),"")</f>
        <v/>
      </c>
      <c r="K237" s="92" t="str">
        <f>IFERROR(INDEX(SourceData!$A$2:$FF$281,'Row selector'!$C228,9),"")</f>
        <v/>
      </c>
      <c r="L237" s="92" t="str">
        <f>IFERROR(INDEX(SourceData!$A$2:$FF$281,'Row selector'!$C228,12),"")</f>
        <v/>
      </c>
      <c r="M237" s="84"/>
    </row>
    <row r="238" spans="1:13">
      <c r="A238" s="89" t="str">
        <f>IFERROR(INDEX(SourceData!$A$2:$FF$281,'Row selector'!$C229,1),"")</f>
        <v/>
      </c>
      <c r="B238" s="93" t="str">
        <f>IFERROR(INDEX(SourceData!$A$2:$FF$281,'Row selector'!$C229,2),"")</f>
        <v/>
      </c>
      <c r="C238" s="221"/>
      <c r="D238" s="94" t="str">
        <f>IFERROR(INDEX(SourceData!$A$2:$FF$281,'Row selector'!$C229,4),"")</f>
        <v/>
      </c>
      <c r="E238" s="90" t="str">
        <f>IFERROR(INDEX(SourceData!$A$2:$FF$281,'Row selector'!$C229,7),"")</f>
        <v/>
      </c>
      <c r="F238" s="90" t="str">
        <f>IFERROR(INDEX(SourceData!$A$2:$FF$281,'Row selector'!$C229,10),"")</f>
        <v/>
      </c>
      <c r="G238" s="94" t="str">
        <f>IFERROR(INDEX(SourceData!$A$2:$FF$281,'Row selector'!$C229,5),"")</f>
        <v/>
      </c>
      <c r="H238" s="92" t="str">
        <f>IFERROR(INDEX(SourceData!$A$2:$FF$281,'Row selector'!$C229,8),"")</f>
        <v/>
      </c>
      <c r="I238" s="92" t="str">
        <f>IFERROR(INDEX(SourceData!$A$2:$FF$281,'Row selector'!$C229,11),"")</f>
        <v/>
      </c>
      <c r="J238" s="91" t="str">
        <f>IFERROR(INDEX(SourceData!$A$2:$FF$281,'Row selector'!$C229,6),"")</f>
        <v/>
      </c>
      <c r="K238" s="92" t="str">
        <f>IFERROR(INDEX(SourceData!$A$2:$FF$281,'Row selector'!$C229,9),"")</f>
        <v/>
      </c>
      <c r="L238" s="92" t="str">
        <f>IFERROR(INDEX(SourceData!$A$2:$FF$281,'Row selector'!$C229,12),"")</f>
        <v/>
      </c>
      <c r="M238" s="84"/>
    </row>
    <row r="239" spans="1:13">
      <c r="A239" s="89" t="str">
        <f>IFERROR(INDEX(SourceData!$A$2:$FF$281,'Row selector'!$C230,1),"")</f>
        <v/>
      </c>
      <c r="B239" s="93" t="str">
        <f>IFERROR(INDEX(SourceData!$A$2:$FF$281,'Row selector'!$C230,2),"")</f>
        <v/>
      </c>
      <c r="C239" s="221"/>
      <c r="D239" s="94" t="str">
        <f>IFERROR(INDEX(SourceData!$A$2:$FF$281,'Row selector'!$C230,4),"")</f>
        <v/>
      </c>
      <c r="E239" s="90" t="str">
        <f>IFERROR(INDEX(SourceData!$A$2:$FF$281,'Row selector'!$C230,7),"")</f>
        <v/>
      </c>
      <c r="F239" s="90" t="str">
        <f>IFERROR(INDEX(SourceData!$A$2:$FF$281,'Row selector'!$C230,10),"")</f>
        <v/>
      </c>
      <c r="G239" s="94" t="str">
        <f>IFERROR(INDEX(SourceData!$A$2:$FF$281,'Row selector'!$C230,5),"")</f>
        <v/>
      </c>
      <c r="H239" s="92" t="str">
        <f>IFERROR(INDEX(SourceData!$A$2:$FF$281,'Row selector'!$C230,8),"")</f>
        <v/>
      </c>
      <c r="I239" s="92" t="str">
        <f>IFERROR(INDEX(SourceData!$A$2:$FF$281,'Row selector'!$C230,11),"")</f>
        <v/>
      </c>
      <c r="J239" s="91" t="str">
        <f>IFERROR(INDEX(SourceData!$A$2:$FF$281,'Row selector'!$C230,6),"")</f>
        <v/>
      </c>
      <c r="K239" s="92" t="str">
        <f>IFERROR(INDEX(SourceData!$A$2:$FF$281,'Row selector'!$C230,9),"")</f>
        <v/>
      </c>
      <c r="L239" s="92" t="str">
        <f>IFERROR(INDEX(SourceData!$A$2:$FF$281,'Row selector'!$C230,12),"")</f>
        <v/>
      </c>
      <c r="M239" s="84"/>
    </row>
    <row r="240" spans="1:13">
      <c r="A240" s="89" t="str">
        <f>IFERROR(INDEX(SourceData!$A$2:$FF$281,'Row selector'!$C231,1),"")</f>
        <v/>
      </c>
      <c r="B240" s="93" t="str">
        <f>IFERROR(INDEX(SourceData!$A$2:$FF$281,'Row selector'!$C231,2),"")</f>
        <v/>
      </c>
      <c r="C240" s="221"/>
      <c r="D240" s="94" t="str">
        <f>IFERROR(INDEX(SourceData!$A$2:$FF$281,'Row selector'!$C231,4),"")</f>
        <v/>
      </c>
      <c r="E240" s="90" t="str">
        <f>IFERROR(INDEX(SourceData!$A$2:$FF$281,'Row selector'!$C231,7),"")</f>
        <v/>
      </c>
      <c r="F240" s="90" t="str">
        <f>IFERROR(INDEX(SourceData!$A$2:$FF$281,'Row selector'!$C231,10),"")</f>
        <v/>
      </c>
      <c r="G240" s="94" t="str">
        <f>IFERROR(INDEX(SourceData!$A$2:$FF$281,'Row selector'!$C231,5),"")</f>
        <v/>
      </c>
      <c r="H240" s="92" t="str">
        <f>IFERROR(INDEX(SourceData!$A$2:$FF$281,'Row selector'!$C231,8),"")</f>
        <v/>
      </c>
      <c r="I240" s="92" t="str">
        <f>IFERROR(INDEX(SourceData!$A$2:$FF$281,'Row selector'!$C231,11),"")</f>
        <v/>
      </c>
      <c r="J240" s="91" t="str">
        <f>IFERROR(INDEX(SourceData!$A$2:$FF$281,'Row selector'!$C231,6),"")</f>
        <v/>
      </c>
      <c r="K240" s="92" t="str">
        <f>IFERROR(INDEX(SourceData!$A$2:$FF$281,'Row selector'!$C231,9),"")</f>
        <v/>
      </c>
      <c r="L240" s="92" t="str">
        <f>IFERROR(INDEX(SourceData!$A$2:$FF$281,'Row selector'!$C231,12),"")</f>
        <v/>
      </c>
      <c r="M240" s="84"/>
    </row>
    <row r="241" spans="1:13">
      <c r="A241" s="89" t="str">
        <f>IFERROR(INDEX(SourceData!$A$2:$FF$281,'Row selector'!$C232,1),"")</f>
        <v/>
      </c>
      <c r="B241" s="93" t="str">
        <f>IFERROR(INDEX(SourceData!$A$2:$FF$281,'Row selector'!$C232,2),"")</f>
        <v/>
      </c>
      <c r="C241" s="221"/>
      <c r="D241" s="94" t="str">
        <f>IFERROR(INDEX(SourceData!$A$2:$FF$281,'Row selector'!$C232,4),"")</f>
        <v/>
      </c>
      <c r="E241" s="90" t="str">
        <f>IFERROR(INDEX(SourceData!$A$2:$FF$281,'Row selector'!$C232,7),"")</f>
        <v/>
      </c>
      <c r="F241" s="90" t="str">
        <f>IFERROR(INDEX(SourceData!$A$2:$FF$281,'Row selector'!$C232,10),"")</f>
        <v/>
      </c>
      <c r="G241" s="94" t="str">
        <f>IFERROR(INDEX(SourceData!$A$2:$FF$281,'Row selector'!$C232,5),"")</f>
        <v/>
      </c>
      <c r="H241" s="92" t="str">
        <f>IFERROR(INDEX(SourceData!$A$2:$FF$281,'Row selector'!$C232,8),"")</f>
        <v/>
      </c>
      <c r="I241" s="92" t="str">
        <f>IFERROR(INDEX(SourceData!$A$2:$FF$281,'Row selector'!$C232,11),"")</f>
        <v/>
      </c>
      <c r="J241" s="91" t="str">
        <f>IFERROR(INDEX(SourceData!$A$2:$FF$281,'Row selector'!$C232,6),"")</f>
        <v/>
      </c>
      <c r="K241" s="92" t="str">
        <f>IFERROR(INDEX(SourceData!$A$2:$FF$281,'Row selector'!$C232,9),"")</f>
        <v/>
      </c>
      <c r="L241" s="92" t="str">
        <f>IFERROR(INDEX(SourceData!$A$2:$FF$281,'Row selector'!$C232,12),"")</f>
        <v/>
      </c>
      <c r="M241" s="84"/>
    </row>
    <row r="242" spans="1:13">
      <c r="A242" s="89" t="str">
        <f>IFERROR(INDEX(SourceData!$A$2:$FF$281,'Row selector'!$C233,1),"")</f>
        <v/>
      </c>
      <c r="B242" s="93" t="str">
        <f>IFERROR(INDEX(SourceData!$A$2:$FF$281,'Row selector'!$C233,2),"")</f>
        <v/>
      </c>
      <c r="C242" s="221"/>
      <c r="D242" s="94" t="str">
        <f>IFERROR(INDEX(SourceData!$A$2:$FF$281,'Row selector'!$C233,4),"")</f>
        <v/>
      </c>
      <c r="E242" s="90" t="str">
        <f>IFERROR(INDEX(SourceData!$A$2:$FF$281,'Row selector'!$C233,7),"")</f>
        <v/>
      </c>
      <c r="F242" s="90" t="str">
        <f>IFERROR(INDEX(SourceData!$A$2:$FF$281,'Row selector'!$C233,10),"")</f>
        <v/>
      </c>
      <c r="G242" s="94" t="str">
        <f>IFERROR(INDEX(SourceData!$A$2:$FF$281,'Row selector'!$C233,5),"")</f>
        <v/>
      </c>
      <c r="H242" s="92" t="str">
        <f>IFERROR(INDEX(SourceData!$A$2:$FF$281,'Row selector'!$C233,8),"")</f>
        <v/>
      </c>
      <c r="I242" s="92" t="str">
        <f>IFERROR(INDEX(SourceData!$A$2:$FF$281,'Row selector'!$C233,11),"")</f>
        <v/>
      </c>
      <c r="J242" s="91" t="str">
        <f>IFERROR(INDEX(SourceData!$A$2:$FF$281,'Row selector'!$C233,6),"")</f>
        <v/>
      </c>
      <c r="K242" s="92" t="str">
        <f>IFERROR(INDEX(SourceData!$A$2:$FF$281,'Row selector'!$C233,9),"")</f>
        <v/>
      </c>
      <c r="L242" s="92" t="str">
        <f>IFERROR(INDEX(SourceData!$A$2:$FF$281,'Row selector'!$C233,12),"")</f>
        <v/>
      </c>
      <c r="M242" s="84"/>
    </row>
    <row r="243" spans="1:13">
      <c r="A243" s="89" t="str">
        <f>IFERROR(INDEX(SourceData!$A$2:$FF$281,'Row selector'!$C234,1),"")</f>
        <v/>
      </c>
      <c r="B243" s="93" t="str">
        <f>IFERROR(INDEX(SourceData!$A$2:$FF$281,'Row selector'!$C234,2),"")</f>
        <v/>
      </c>
      <c r="C243" s="221"/>
      <c r="D243" s="94" t="str">
        <f>IFERROR(INDEX(SourceData!$A$2:$FF$281,'Row selector'!$C234,4),"")</f>
        <v/>
      </c>
      <c r="E243" s="90" t="str">
        <f>IFERROR(INDEX(SourceData!$A$2:$FF$281,'Row selector'!$C234,7),"")</f>
        <v/>
      </c>
      <c r="F243" s="90" t="str">
        <f>IFERROR(INDEX(SourceData!$A$2:$FF$281,'Row selector'!$C234,10),"")</f>
        <v/>
      </c>
      <c r="G243" s="94" t="str">
        <f>IFERROR(INDEX(SourceData!$A$2:$FF$281,'Row selector'!$C234,5),"")</f>
        <v/>
      </c>
      <c r="H243" s="92" t="str">
        <f>IFERROR(INDEX(SourceData!$A$2:$FF$281,'Row selector'!$C234,8),"")</f>
        <v/>
      </c>
      <c r="I243" s="92" t="str">
        <f>IFERROR(INDEX(SourceData!$A$2:$FF$281,'Row selector'!$C234,11),"")</f>
        <v/>
      </c>
      <c r="J243" s="91" t="str">
        <f>IFERROR(INDEX(SourceData!$A$2:$FF$281,'Row selector'!$C234,6),"")</f>
        <v/>
      </c>
      <c r="K243" s="92" t="str">
        <f>IFERROR(INDEX(SourceData!$A$2:$FF$281,'Row selector'!$C234,9),"")</f>
        <v/>
      </c>
      <c r="L243" s="92" t="str">
        <f>IFERROR(INDEX(SourceData!$A$2:$FF$281,'Row selector'!$C234,12),"")</f>
        <v/>
      </c>
      <c r="M243" s="84"/>
    </row>
    <row r="244" spans="1:13">
      <c r="A244" s="89" t="str">
        <f>IFERROR(INDEX(SourceData!$A$2:$FF$281,'Row selector'!$C235,1),"")</f>
        <v/>
      </c>
      <c r="B244" s="93" t="str">
        <f>IFERROR(INDEX(SourceData!$A$2:$FF$281,'Row selector'!$C235,2),"")</f>
        <v/>
      </c>
      <c r="C244" s="221"/>
      <c r="D244" s="94" t="str">
        <f>IFERROR(INDEX(SourceData!$A$2:$FF$281,'Row selector'!$C235,4),"")</f>
        <v/>
      </c>
      <c r="E244" s="90" t="str">
        <f>IFERROR(INDEX(SourceData!$A$2:$FF$281,'Row selector'!$C235,7),"")</f>
        <v/>
      </c>
      <c r="F244" s="90" t="str">
        <f>IFERROR(INDEX(SourceData!$A$2:$FF$281,'Row selector'!$C235,10),"")</f>
        <v/>
      </c>
      <c r="G244" s="94" t="str">
        <f>IFERROR(INDEX(SourceData!$A$2:$FF$281,'Row selector'!$C235,5),"")</f>
        <v/>
      </c>
      <c r="H244" s="92" t="str">
        <f>IFERROR(INDEX(SourceData!$A$2:$FF$281,'Row selector'!$C235,8),"")</f>
        <v/>
      </c>
      <c r="I244" s="92" t="str">
        <f>IFERROR(INDEX(SourceData!$A$2:$FF$281,'Row selector'!$C235,11),"")</f>
        <v/>
      </c>
      <c r="J244" s="91" t="str">
        <f>IFERROR(INDEX(SourceData!$A$2:$FF$281,'Row selector'!$C235,6),"")</f>
        <v/>
      </c>
      <c r="K244" s="92" t="str">
        <f>IFERROR(INDEX(SourceData!$A$2:$FF$281,'Row selector'!$C235,9),"")</f>
        <v/>
      </c>
      <c r="L244" s="92" t="str">
        <f>IFERROR(INDEX(SourceData!$A$2:$FF$281,'Row selector'!$C235,12),"")</f>
        <v/>
      </c>
      <c r="M244" s="84"/>
    </row>
    <row r="245" spans="1:13">
      <c r="A245" s="89" t="str">
        <f>IFERROR(INDEX(SourceData!$A$2:$FF$281,'Row selector'!$C236,1),"")</f>
        <v/>
      </c>
      <c r="B245" s="93" t="str">
        <f>IFERROR(INDEX(SourceData!$A$2:$FF$281,'Row selector'!$C236,2),"")</f>
        <v/>
      </c>
      <c r="C245" s="221"/>
      <c r="D245" s="94" t="str">
        <f>IFERROR(INDEX(SourceData!$A$2:$FF$281,'Row selector'!$C236,4),"")</f>
        <v/>
      </c>
      <c r="E245" s="90" t="str">
        <f>IFERROR(INDEX(SourceData!$A$2:$FF$281,'Row selector'!$C236,7),"")</f>
        <v/>
      </c>
      <c r="F245" s="90" t="str">
        <f>IFERROR(INDEX(SourceData!$A$2:$FF$281,'Row selector'!$C236,10),"")</f>
        <v/>
      </c>
      <c r="G245" s="94" t="str">
        <f>IFERROR(INDEX(SourceData!$A$2:$FF$281,'Row selector'!$C236,5),"")</f>
        <v/>
      </c>
      <c r="H245" s="92" t="str">
        <f>IFERROR(INDEX(SourceData!$A$2:$FF$281,'Row selector'!$C236,8),"")</f>
        <v/>
      </c>
      <c r="I245" s="92" t="str">
        <f>IFERROR(INDEX(SourceData!$A$2:$FF$281,'Row selector'!$C236,11),"")</f>
        <v/>
      </c>
      <c r="J245" s="91" t="str">
        <f>IFERROR(INDEX(SourceData!$A$2:$FF$281,'Row selector'!$C236,6),"")</f>
        <v/>
      </c>
      <c r="K245" s="92" t="str">
        <f>IFERROR(INDEX(SourceData!$A$2:$FF$281,'Row selector'!$C236,9),"")</f>
        <v/>
      </c>
      <c r="L245" s="92" t="str">
        <f>IFERROR(INDEX(SourceData!$A$2:$FF$281,'Row selector'!$C236,12),"")</f>
        <v/>
      </c>
      <c r="M245" s="84"/>
    </row>
    <row r="246" spans="1:13">
      <c r="A246" s="89" t="str">
        <f>IFERROR(INDEX(SourceData!$A$2:$FF$281,'Row selector'!$C237,1),"")</f>
        <v/>
      </c>
      <c r="B246" s="93" t="str">
        <f>IFERROR(INDEX(SourceData!$A$2:$FF$281,'Row selector'!$C237,2),"")</f>
        <v/>
      </c>
      <c r="C246" s="221"/>
      <c r="D246" s="94" t="str">
        <f>IFERROR(INDEX(SourceData!$A$2:$FF$281,'Row selector'!$C237,4),"")</f>
        <v/>
      </c>
      <c r="E246" s="90" t="str">
        <f>IFERROR(INDEX(SourceData!$A$2:$FF$281,'Row selector'!$C237,7),"")</f>
        <v/>
      </c>
      <c r="F246" s="90" t="str">
        <f>IFERROR(INDEX(SourceData!$A$2:$FF$281,'Row selector'!$C237,10),"")</f>
        <v/>
      </c>
      <c r="G246" s="94" t="str">
        <f>IFERROR(INDEX(SourceData!$A$2:$FF$281,'Row selector'!$C237,5),"")</f>
        <v/>
      </c>
      <c r="H246" s="92" t="str">
        <f>IFERROR(INDEX(SourceData!$A$2:$FF$281,'Row selector'!$C237,8),"")</f>
        <v/>
      </c>
      <c r="I246" s="92" t="str">
        <f>IFERROR(INDEX(SourceData!$A$2:$FF$281,'Row selector'!$C237,11),"")</f>
        <v/>
      </c>
      <c r="J246" s="91" t="str">
        <f>IFERROR(INDEX(SourceData!$A$2:$FF$281,'Row selector'!$C237,6),"")</f>
        <v/>
      </c>
      <c r="K246" s="92" t="str">
        <f>IFERROR(INDEX(SourceData!$A$2:$FF$281,'Row selector'!$C237,9),"")</f>
        <v/>
      </c>
      <c r="L246" s="92" t="str">
        <f>IFERROR(INDEX(SourceData!$A$2:$FF$281,'Row selector'!$C237,12),"")</f>
        <v/>
      </c>
      <c r="M246" s="84"/>
    </row>
    <row r="247" spans="1:13">
      <c r="A247" s="89" t="str">
        <f>IFERROR(INDEX(SourceData!$A$2:$FF$281,'Row selector'!$C238,1),"")</f>
        <v/>
      </c>
      <c r="B247" s="93" t="str">
        <f>IFERROR(INDEX(SourceData!$A$2:$FF$281,'Row selector'!$C238,2),"")</f>
        <v/>
      </c>
      <c r="C247" s="221"/>
      <c r="D247" s="94" t="str">
        <f>IFERROR(INDEX(SourceData!$A$2:$FF$281,'Row selector'!$C238,4),"")</f>
        <v/>
      </c>
      <c r="E247" s="90" t="str">
        <f>IFERROR(INDEX(SourceData!$A$2:$FF$281,'Row selector'!$C238,7),"")</f>
        <v/>
      </c>
      <c r="F247" s="90" t="str">
        <f>IFERROR(INDEX(SourceData!$A$2:$FF$281,'Row selector'!$C238,10),"")</f>
        <v/>
      </c>
      <c r="G247" s="94" t="str">
        <f>IFERROR(INDEX(SourceData!$A$2:$FF$281,'Row selector'!$C238,5),"")</f>
        <v/>
      </c>
      <c r="H247" s="92" t="str">
        <f>IFERROR(INDEX(SourceData!$A$2:$FF$281,'Row selector'!$C238,8),"")</f>
        <v/>
      </c>
      <c r="I247" s="92" t="str">
        <f>IFERROR(INDEX(SourceData!$A$2:$FF$281,'Row selector'!$C238,11),"")</f>
        <v/>
      </c>
      <c r="J247" s="91" t="str">
        <f>IFERROR(INDEX(SourceData!$A$2:$FF$281,'Row selector'!$C238,6),"")</f>
        <v/>
      </c>
      <c r="K247" s="92" t="str">
        <f>IFERROR(INDEX(SourceData!$A$2:$FF$281,'Row selector'!$C238,9),"")</f>
        <v/>
      </c>
      <c r="L247" s="92" t="str">
        <f>IFERROR(INDEX(SourceData!$A$2:$FF$281,'Row selector'!$C238,12),"")</f>
        <v/>
      </c>
      <c r="M247" s="84"/>
    </row>
    <row r="248" spans="1:13">
      <c r="A248" s="89" t="str">
        <f>IFERROR(INDEX(SourceData!$A$2:$FF$281,'Row selector'!$C239,1),"")</f>
        <v/>
      </c>
      <c r="B248" s="93" t="str">
        <f>IFERROR(INDEX(SourceData!$A$2:$FF$281,'Row selector'!$C239,2),"")</f>
        <v/>
      </c>
      <c r="C248" s="221"/>
      <c r="D248" s="94" t="str">
        <f>IFERROR(INDEX(SourceData!$A$2:$FF$281,'Row selector'!$C239,4),"")</f>
        <v/>
      </c>
      <c r="E248" s="90" t="str">
        <f>IFERROR(INDEX(SourceData!$A$2:$FF$281,'Row selector'!$C239,7),"")</f>
        <v/>
      </c>
      <c r="F248" s="90" t="str">
        <f>IFERROR(INDEX(SourceData!$A$2:$FF$281,'Row selector'!$C239,10),"")</f>
        <v/>
      </c>
      <c r="G248" s="94" t="str">
        <f>IFERROR(INDEX(SourceData!$A$2:$FF$281,'Row selector'!$C239,5),"")</f>
        <v/>
      </c>
      <c r="H248" s="92" t="str">
        <f>IFERROR(INDEX(SourceData!$A$2:$FF$281,'Row selector'!$C239,8),"")</f>
        <v/>
      </c>
      <c r="I248" s="92" t="str">
        <f>IFERROR(INDEX(SourceData!$A$2:$FF$281,'Row selector'!$C239,11),"")</f>
        <v/>
      </c>
      <c r="J248" s="91" t="str">
        <f>IFERROR(INDEX(SourceData!$A$2:$FF$281,'Row selector'!$C239,6),"")</f>
        <v/>
      </c>
      <c r="K248" s="92" t="str">
        <f>IFERROR(INDEX(SourceData!$A$2:$FF$281,'Row selector'!$C239,9),"")</f>
        <v/>
      </c>
      <c r="L248" s="92" t="str">
        <f>IFERROR(INDEX(SourceData!$A$2:$FF$281,'Row selector'!$C239,12),"")</f>
        <v/>
      </c>
      <c r="M248" s="84"/>
    </row>
    <row r="249" spans="1:13">
      <c r="A249" s="89" t="str">
        <f>IFERROR(INDEX(SourceData!$A$2:$FF$281,'Row selector'!$C240,1),"")</f>
        <v/>
      </c>
      <c r="B249" s="93" t="str">
        <f>IFERROR(INDEX(SourceData!$A$2:$FF$281,'Row selector'!$C240,2),"")</f>
        <v/>
      </c>
      <c r="C249" s="221"/>
      <c r="D249" s="94" t="str">
        <f>IFERROR(INDEX(SourceData!$A$2:$FF$281,'Row selector'!$C240,4),"")</f>
        <v/>
      </c>
      <c r="E249" s="90" t="str">
        <f>IFERROR(INDEX(SourceData!$A$2:$FF$281,'Row selector'!$C240,7),"")</f>
        <v/>
      </c>
      <c r="F249" s="90" t="str">
        <f>IFERROR(INDEX(SourceData!$A$2:$FF$281,'Row selector'!$C240,10),"")</f>
        <v/>
      </c>
      <c r="G249" s="94" t="str">
        <f>IFERROR(INDEX(SourceData!$A$2:$FF$281,'Row selector'!$C240,5),"")</f>
        <v/>
      </c>
      <c r="H249" s="92" t="str">
        <f>IFERROR(INDEX(SourceData!$A$2:$FF$281,'Row selector'!$C240,8),"")</f>
        <v/>
      </c>
      <c r="I249" s="92" t="str">
        <f>IFERROR(INDEX(SourceData!$A$2:$FF$281,'Row selector'!$C240,11),"")</f>
        <v/>
      </c>
      <c r="J249" s="91" t="str">
        <f>IFERROR(INDEX(SourceData!$A$2:$FF$281,'Row selector'!$C240,6),"")</f>
        <v/>
      </c>
      <c r="K249" s="92" t="str">
        <f>IFERROR(INDEX(SourceData!$A$2:$FF$281,'Row selector'!$C240,9),"")</f>
        <v/>
      </c>
      <c r="L249" s="92" t="str">
        <f>IFERROR(INDEX(SourceData!$A$2:$FF$281,'Row selector'!$C240,12),"")</f>
        <v/>
      </c>
      <c r="M249" s="84"/>
    </row>
    <row r="250" spans="1:13">
      <c r="A250" s="89" t="str">
        <f>IFERROR(INDEX(SourceData!$A$2:$FF$281,'Row selector'!$C241,1),"")</f>
        <v/>
      </c>
      <c r="B250" s="93" t="str">
        <f>IFERROR(INDEX(SourceData!$A$2:$FF$281,'Row selector'!$C241,2),"")</f>
        <v/>
      </c>
      <c r="C250" s="221"/>
      <c r="D250" s="94" t="str">
        <f>IFERROR(INDEX(SourceData!$A$2:$FF$281,'Row selector'!$C241,4),"")</f>
        <v/>
      </c>
      <c r="E250" s="90" t="str">
        <f>IFERROR(INDEX(SourceData!$A$2:$FF$281,'Row selector'!$C241,7),"")</f>
        <v/>
      </c>
      <c r="F250" s="90" t="str">
        <f>IFERROR(INDEX(SourceData!$A$2:$FF$281,'Row selector'!$C241,10),"")</f>
        <v/>
      </c>
      <c r="G250" s="94" t="str">
        <f>IFERROR(INDEX(SourceData!$A$2:$FF$281,'Row selector'!$C241,5),"")</f>
        <v/>
      </c>
      <c r="H250" s="92" t="str">
        <f>IFERROR(INDEX(SourceData!$A$2:$FF$281,'Row selector'!$C241,8),"")</f>
        <v/>
      </c>
      <c r="I250" s="92" t="str">
        <f>IFERROR(INDEX(SourceData!$A$2:$FF$281,'Row selector'!$C241,11),"")</f>
        <v/>
      </c>
      <c r="J250" s="91" t="str">
        <f>IFERROR(INDEX(SourceData!$A$2:$FF$281,'Row selector'!$C241,6),"")</f>
        <v/>
      </c>
      <c r="K250" s="92" t="str">
        <f>IFERROR(INDEX(SourceData!$A$2:$FF$281,'Row selector'!$C241,9),"")</f>
        <v/>
      </c>
      <c r="L250" s="92" t="str">
        <f>IFERROR(INDEX(SourceData!$A$2:$FF$281,'Row selector'!$C241,12),"")</f>
        <v/>
      </c>
      <c r="M250" s="84"/>
    </row>
    <row r="251" spans="1:13">
      <c r="A251" s="89" t="str">
        <f>IFERROR(INDEX(SourceData!$A$2:$FF$281,'Row selector'!$C242,1),"")</f>
        <v/>
      </c>
      <c r="B251" s="93" t="str">
        <f>IFERROR(INDEX(SourceData!$A$2:$FF$281,'Row selector'!$C242,2),"")</f>
        <v/>
      </c>
      <c r="C251" s="221"/>
      <c r="D251" s="94" t="str">
        <f>IFERROR(INDEX(SourceData!$A$2:$FF$281,'Row selector'!$C242,4),"")</f>
        <v/>
      </c>
      <c r="E251" s="90" t="str">
        <f>IFERROR(INDEX(SourceData!$A$2:$FF$281,'Row selector'!$C242,7),"")</f>
        <v/>
      </c>
      <c r="F251" s="90" t="str">
        <f>IFERROR(INDEX(SourceData!$A$2:$FF$281,'Row selector'!$C242,10),"")</f>
        <v/>
      </c>
      <c r="G251" s="94" t="str">
        <f>IFERROR(INDEX(SourceData!$A$2:$FF$281,'Row selector'!$C242,5),"")</f>
        <v/>
      </c>
      <c r="H251" s="92" t="str">
        <f>IFERROR(INDEX(SourceData!$A$2:$FF$281,'Row selector'!$C242,8),"")</f>
        <v/>
      </c>
      <c r="I251" s="92" t="str">
        <f>IFERROR(INDEX(SourceData!$A$2:$FF$281,'Row selector'!$C242,11),"")</f>
        <v/>
      </c>
      <c r="J251" s="91" t="str">
        <f>IFERROR(INDEX(SourceData!$A$2:$FF$281,'Row selector'!$C242,6),"")</f>
        <v/>
      </c>
      <c r="K251" s="92" t="str">
        <f>IFERROR(INDEX(SourceData!$A$2:$FF$281,'Row selector'!$C242,9),"")</f>
        <v/>
      </c>
      <c r="L251" s="92" t="str">
        <f>IFERROR(INDEX(SourceData!$A$2:$FF$281,'Row selector'!$C242,12),"")</f>
        <v/>
      </c>
      <c r="M251" s="84"/>
    </row>
    <row r="252" spans="1:13">
      <c r="A252" s="89" t="str">
        <f>IFERROR(INDEX(SourceData!$A$2:$FF$281,'Row selector'!$C243,1),"")</f>
        <v/>
      </c>
      <c r="B252" s="93" t="str">
        <f>IFERROR(INDEX(SourceData!$A$2:$FF$281,'Row selector'!$C243,2),"")</f>
        <v/>
      </c>
      <c r="C252" s="221"/>
      <c r="D252" s="94" t="str">
        <f>IFERROR(INDEX(SourceData!$A$2:$FF$281,'Row selector'!$C243,4),"")</f>
        <v/>
      </c>
      <c r="E252" s="90" t="str">
        <f>IFERROR(INDEX(SourceData!$A$2:$FF$281,'Row selector'!$C243,7),"")</f>
        <v/>
      </c>
      <c r="F252" s="90" t="str">
        <f>IFERROR(INDEX(SourceData!$A$2:$FF$281,'Row selector'!$C243,10),"")</f>
        <v/>
      </c>
      <c r="G252" s="94" t="str">
        <f>IFERROR(INDEX(SourceData!$A$2:$FF$281,'Row selector'!$C243,5),"")</f>
        <v/>
      </c>
      <c r="H252" s="92" t="str">
        <f>IFERROR(INDEX(SourceData!$A$2:$FF$281,'Row selector'!$C243,8),"")</f>
        <v/>
      </c>
      <c r="I252" s="92" t="str">
        <f>IFERROR(INDEX(SourceData!$A$2:$FF$281,'Row selector'!$C243,11),"")</f>
        <v/>
      </c>
      <c r="J252" s="91" t="str">
        <f>IFERROR(INDEX(SourceData!$A$2:$FF$281,'Row selector'!$C243,6),"")</f>
        <v/>
      </c>
      <c r="K252" s="92" t="str">
        <f>IFERROR(INDEX(SourceData!$A$2:$FF$281,'Row selector'!$C243,9),"")</f>
        <v/>
      </c>
      <c r="L252" s="92" t="str">
        <f>IFERROR(INDEX(SourceData!$A$2:$FF$281,'Row selector'!$C243,12),"")</f>
        <v/>
      </c>
      <c r="M252" s="84"/>
    </row>
    <row r="253" spans="1:13">
      <c r="A253" s="89" t="str">
        <f>IFERROR(INDEX(SourceData!$A$2:$FF$281,'Row selector'!$C244,1),"")</f>
        <v/>
      </c>
      <c r="B253" s="93" t="str">
        <f>IFERROR(INDEX(SourceData!$A$2:$FF$281,'Row selector'!$C244,2),"")</f>
        <v/>
      </c>
      <c r="C253" s="221"/>
      <c r="D253" s="94" t="str">
        <f>IFERROR(INDEX(SourceData!$A$2:$FF$281,'Row selector'!$C244,4),"")</f>
        <v/>
      </c>
      <c r="E253" s="90" t="str">
        <f>IFERROR(INDEX(SourceData!$A$2:$FF$281,'Row selector'!$C244,7),"")</f>
        <v/>
      </c>
      <c r="F253" s="90" t="str">
        <f>IFERROR(INDEX(SourceData!$A$2:$FF$281,'Row selector'!$C244,10),"")</f>
        <v/>
      </c>
      <c r="G253" s="94" t="str">
        <f>IFERROR(INDEX(SourceData!$A$2:$FF$281,'Row selector'!$C244,5),"")</f>
        <v/>
      </c>
      <c r="H253" s="92" t="str">
        <f>IFERROR(INDEX(SourceData!$A$2:$FF$281,'Row selector'!$C244,8),"")</f>
        <v/>
      </c>
      <c r="I253" s="92" t="str">
        <f>IFERROR(INDEX(SourceData!$A$2:$FF$281,'Row selector'!$C244,11),"")</f>
        <v/>
      </c>
      <c r="J253" s="91" t="str">
        <f>IFERROR(INDEX(SourceData!$A$2:$FF$281,'Row selector'!$C244,6),"")</f>
        <v/>
      </c>
      <c r="K253" s="92" t="str">
        <f>IFERROR(INDEX(SourceData!$A$2:$FF$281,'Row selector'!$C244,9),"")</f>
        <v/>
      </c>
      <c r="L253" s="92" t="str">
        <f>IFERROR(INDEX(SourceData!$A$2:$FF$281,'Row selector'!$C244,12),"")</f>
        <v/>
      </c>
      <c r="M253" s="84"/>
    </row>
    <row r="254" spans="1:13">
      <c r="A254" s="89" t="str">
        <f>IFERROR(INDEX(SourceData!$A$2:$FF$281,'Row selector'!$C245,1),"")</f>
        <v/>
      </c>
      <c r="B254" s="93" t="str">
        <f>IFERROR(INDEX(SourceData!$A$2:$FF$281,'Row selector'!$C245,2),"")</f>
        <v/>
      </c>
      <c r="C254" s="221"/>
      <c r="D254" s="94" t="str">
        <f>IFERROR(INDEX(SourceData!$A$2:$FF$281,'Row selector'!$C245,4),"")</f>
        <v/>
      </c>
      <c r="E254" s="90" t="str">
        <f>IFERROR(INDEX(SourceData!$A$2:$FF$281,'Row selector'!$C245,7),"")</f>
        <v/>
      </c>
      <c r="F254" s="90" t="str">
        <f>IFERROR(INDEX(SourceData!$A$2:$FF$281,'Row selector'!$C245,10),"")</f>
        <v/>
      </c>
      <c r="G254" s="94" t="str">
        <f>IFERROR(INDEX(SourceData!$A$2:$FF$281,'Row selector'!$C245,5),"")</f>
        <v/>
      </c>
      <c r="H254" s="92" t="str">
        <f>IFERROR(INDEX(SourceData!$A$2:$FF$281,'Row selector'!$C245,8),"")</f>
        <v/>
      </c>
      <c r="I254" s="92" t="str">
        <f>IFERROR(INDEX(SourceData!$A$2:$FF$281,'Row selector'!$C245,11),"")</f>
        <v/>
      </c>
      <c r="J254" s="91" t="str">
        <f>IFERROR(INDEX(SourceData!$A$2:$FF$281,'Row selector'!$C245,6),"")</f>
        <v/>
      </c>
      <c r="K254" s="92" t="str">
        <f>IFERROR(INDEX(SourceData!$A$2:$FF$281,'Row selector'!$C245,9),"")</f>
        <v/>
      </c>
      <c r="L254" s="92" t="str">
        <f>IFERROR(INDEX(SourceData!$A$2:$FF$281,'Row selector'!$C245,12),"")</f>
        <v/>
      </c>
      <c r="M254" s="84"/>
    </row>
    <row r="255" spans="1:13">
      <c r="A255" s="89" t="str">
        <f>IFERROR(INDEX(SourceData!$A$2:$FF$281,'Row selector'!$C246,1),"")</f>
        <v/>
      </c>
      <c r="B255" s="93" t="str">
        <f>IFERROR(INDEX(SourceData!$A$2:$FF$281,'Row selector'!$C246,2),"")</f>
        <v/>
      </c>
      <c r="C255" s="221"/>
      <c r="D255" s="94" t="str">
        <f>IFERROR(INDEX(SourceData!$A$2:$FF$281,'Row selector'!$C246,4),"")</f>
        <v/>
      </c>
      <c r="E255" s="90" t="str">
        <f>IFERROR(INDEX(SourceData!$A$2:$FF$281,'Row selector'!$C246,7),"")</f>
        <v/>
      </c>
      <c r="F255" s="90" t="str">
        <f>IFERROR(INDEX(SourceData!$A$2:$FF$281,'Row selector'!$C246,10),"")</f>
        <v/>
      </c>
      <c r="G255" s="94" t="str">
        <f>IFERROR(INDEX(SourceData!$A$2:$FF$281,'Row selector'!$C246,5),"")</f>
        <v/>
      </c>
      <c r="H255" s="92" t="str">
        <f>IFERROR(INDEX(SourceData!$A$2:$FF$281,'Row selector'!$C246,8),"")</f>
        <v/>
      </c>
      <c r="I255" s="92" t="str">
        <f>IFERROR(INDEX(SourceData!$A$2:$FF$281,'Row selector'!$C246,11),"")</f>
        <v/>
      </c>
      <c r="J255" s="91" t="str">
        <f>IFERROR(INDEX(SourceData!$A$2:$FF$281,'Row selector'!$C246,6),"")</f>
        <v/>
      </c>
      <c r="K255" s="92" t="str">
        <f>IFERROR(INDEX(SourceData!$A$2:$FF$281,'Row selector'!$C246,9),"")</f>
        <v/>
      </c>
      <c r="L255" s="92" t="str">
        <f>IFERROR(INDEX(SourceData!$A$2:$FF$281,'Row selector'!$C246,12),"")</f>
        <v/>
      </c>
      <c r="M255" s="84"/>
    </row>
    <row r="256" spans="1:13">
      <c r="A256" s="89" t="str">
        <f>IFERROR(INDEX(SourceData!$A$2:$FF$281,'Row selector'!$C247,1),"")</f>
        <v/>
      </c>
      <c r="B256" s="93" t="str">
        <f>IFERROR(INDEX(SourceData!$A$2:$FF$281,'Row selector'!$C247,2),"")</f>
        <v/>
      </c>
      <c r="C256" s="221"/>
      <c r="D256" s="94" t="str">
        <f>IFERROR(INDEX(SourceData!$A$2:$FF$281,'Row selector'!$C247,4),"")</f>
        <v/>
      </c>
      <c r="E256" s="90" t="str">
        <f>IFERROR(INDEX(SourceData!$A$2:$FF$281,'Row selector'!$C247,7),"")</f>
        <v/>
      </c>
      <c r="F256" s="90" t="str">
        <f>IFERROR(INDEX(SourceData!$A$2:$FF$281,'Row selector'!$C247,10),"")</f>
        <v/>
      </c>
      <c r="G256" s="94" t="str">
        <f>IFERROR(INDEX(SourceData!$A$2:$FF$281,'Row selector'!$C247,5),"")</f>
        <v/>
      </c>
      <c r="H256" s="92" t="str">
        <f>IFERROR(INDEX(SourceData!$A$2:$FF$281,'Row selector'!$C247,8),"")</f>
        <v/>
      </c>
      <c r="I256" s="92" t="str">
        <f>IFERROR(INDEX(SourceData!$A$2:$FF$281,'Row selector'!$C247,11),"")</f>
        <v/>
      </c>
      <c r="J256" s="91" t="str">
        <f>IFERROR(INDEX(SourceData!$A$2:$FF$281,'Row selector'!$C247,6),"")</f>
        <v/>
      </c>
      <c r="K256" s="92" t="str">
        <f>IFERROR(INDEX(SourceData!$A$2:$FF$281,'Row selector'!$C247,9),"")</f>
        <v/>
      </c>
      <c r="L256" s="92" t="str">
        <f>IFERROR(INDEX(SourceData!$A$2:$FF$281,'Row selector'!$C247,12),"")</f>
        <v/>
      </c>
      <c r="M256" s="84"/>
    </row>
    <row r="257" spans="1:13">
      <c r="A257" s="89" t="str">
        <f>IFERROR(INDEX(SourceData!$A$2:$FF$281,'Row selector'!$C248,1),"")</f>
        <v/>
      </c>
      <c r="B257" s="93" t="str">
        <f>IFERROR(INDEX(SourceData!$A$2:$FF$281,'Row selector'!$C248,2),"")</f>
        <v/>
      </c>
      <c r="C257" s="221"/>
      <c r="D257" s="94" t="str">
        <f>IFERROR(INDEX(SourceData!$A$2:$FF$281,'Row selector'!$C248,4),"")</f>
        <v/>
      </c>
      <c r="E257" s="90" t="str">
        <f>IFERROR(INDEX(SourceData!$A$2:$FF$281,'Row selector'!$C248,7),"")</f>
        <v/>
      </c>
      <c r="F257" s="90" t="str">
        <f>IFERROR(INDEX(SourceData!$A$2:$FF$281,'Row selector'!$C248,10),"")</f>
        <v/>
      </c>
      <c r="G257" s="94" t="str">
        <f>IFERROR(INDEX(SourceData!$A$2:$FF$281,'Row selector'!$C248,5),"")</f>
        <v/>
      </c>
      <c r="H257" s="92" t="str">
        <f>IFERROR(INDEX(SourceData!$A$2:$FF$281,'Row selector'!$C248,8),"")</f>
        <v/>
      </c>
      <c r="I257" s="92" t="str">
        <f>IFERROR(INDEX(SourceData!$A$2:$FF$281,'Row selector'!$C248,11),"")</f>
        <v/>
      </c>
      <c r="J257" s="91" t="str">
        <f>IFERROR(INDEX(SourceData!$A$2:$FF$281,'Row selector'!$C248,6),"")</f>
        <v/>
      </c>
      <c r="K257" s="92" t="str">
        <f>IFERROR(INDEX(SourceData!$A$2:$FF$281,'Row selector'!$C248,9),"")</f>
        <v/>
      </c>
      <c r="L257" s="92" t="str">
        <f>IFERROR(INDEX(SourceData!$A$2:$FF$281,'Row selector'!$C248,12),"")</f>
        <v/>
      </c>
      <c r="M257" s="84"/>
    </row>
    <row r="258" spans="1:13">
      <c r="A258" s="89" t="str">
        <f>IFERROR(INDEX(SourceData!$A$2:$FF$281,'Row selector'!$C249,1),"")</f>
        <v/>
      </c>
      <c r="B258" s="93" t="str">
        <f>IFERROR(INDEX(SourceData!$A$2:$FF$281,'Row selector'!$C249,2),"")</f>
        <v/>
      </c>
      <c r="C258" s="221"/>
      <c r="D258" s="94" t="str">
        <f>IFERROR(INDEX(SourceData!$A$2:$FF$281,'Row selector'!$C249,4),"")</f>
        <v/>
      </c>
      <c r="E258" s="90" t="str">
        <f>IFERROR(INDEX(SourceData!$A$2:$FF$281,'Row selector'!$C249,7),"")</f>
        <v/>
      </c>
      <c r="F258" s="90" t="str">
        <f>IFERROR(INDEX(SourceData!$A$2:$FF$281,'Row selector'!$C249,10),"")</f>
        <v/>
      </c>
      <c r="G258" s="94" t="str">
        <f>IFERROR(INDEX(SourceData!$A$2:$FF$281,'Row selector'!$C249,5),"")</f>
        <v/>
      </c>
      <c r="H258" s="92" t="str">
        <f>IFERROR(INDEX(SourceData!$A$2:$FF$281,'Row selector'!$C249,8),"")</f>
        <v/>
      </c>
      <c r="I258" s="92" t="str">
        <f>IFERROR(INDEX(SourceData!$A$2:$FF$281,'Row selector'!$C249,11),"")</f>
        <v/>
      </c>
      <c r="J258" s="91" t="str">
        <f>IFERROR(INDEX(SourceData!$A$2:$FF$281,'Row selector'!$C249,6),"")</f>
        <v/>
      </c>
      <c r="K258" s="92" t="str">
        <f>IFERROR(INDEX(SourceData!$A$2:$FF$281,'Row selector'!$C249,9),"")</f>
        <v/>
      </c>
      <c r="L258" s="92" t="str">
        <f>IFERROR(INDEX(SourceData!$A$2:$FF$281,'Row selector'!$C249,12),"")</f>
        <v/>
      </c>
      <c r="M258" s="84"/>
    </row>
    <row r="259" spans="1:13">
      <c r="A259" s="89" t="str">
        <f>IFERROR(INDEX(SourceData!$A$2:$FF$281,'Row selector'!$C250,1),"")</f>
        <v/>
      </c>
      <c r="B259" s="93" t="str">
        <f>IFERROR(INDEX(SourceData!$A$2:$FF$281,'Row selector'!$C250,2),"")</f>
        <v/>
      </c>
      <c r="C259" s="221"/>
      <c r="D259" s="94" t="str">
        <f>IFERROR(INDEX(SourceData!$A$2:$FF$281,'Row selector'!$C250,4),"")</f>
        <v/>
      </c>
      <c r="E259" s="90" t="str">
        <f>IFERROR(INDEX(SourceData!$A$2:$FF$281,'Row selector'!$C250,7),"")</f>
        <v/>
      </c>
      <c r="F259" s="90" t="str">
        <f>IFERROR(INDEX(SourceData!$A$2:$FF$281,'Row selector'!$C250,10),"")</f>
        <v/>
      </c>
      <c r="G259" s="94" t="str">
        <f>IFERROR(INDEX(SourceData!$A$2:$FF$281,'Row selector'!$C250,5),"")</f>
        <v/>
      </c>
      <c r="H259" s="92" t="str">
        <f>IFERROR(INDEX(SourceData!$A$2:$FF$281,'Row selector'!$C250,8),"")</f>
        <v/>
      </c>
      <c r="I259" s="92" t="str">
        <f>IFERROR(INDEX(SourceData!$A$2:$FF$281,'Row selector'!$C250,11),"")</f>
        <v/>
      </c>
      <c r="J259" s="91" t="str">
        <f>IFERROR(INDEX(SourceData!$A$2:$FF$281,'Row selector'!$C250,6),"")</f>
        <v/>
      </c>
      <c r="K259" s="92" t="str">
        <f>IFERROR(INDEX(SourceData!$A$2:$FF$281,'Row selector'!$C250,9),"")</f>
        <v/>
      </c>
      <c r="L259" s="92" t="str">
        <f>IFERROR(INDEX(SourceData!$A$2:$FF$281,'Row selector'!$C250,12),"")</f>
        <v/>
      </c>
      <c r="M259" s="84"/>
    </row>
    <row r="260" spans="1:13">
      <c r="A260" s="89" t="str">
        <f>IFERROR(INDEX(SourceData!$A$2:$FF$281,'Row selector'!$C251,1),"")</f>
        <v/>
      </c>
      <c r="B260" s="93" t="str">
        <f>IFERROR(INDEX(SourceData!$A$2:$FF$281,'Row selector'!$C251,2),"")</f>
        <v/>
      </c>
      <c r="C260" s="221"/>
      <c r="D260" s="94" t="str">
        <f>IFERROR(INDEX(SourceData!$A$2:$FF$281,'Row selector'!$C251,4),"")</f>
        <v/>
      </c>
      <c r="E260" s="90" t="str">
        <f>IFERROR(INDEX(SourceData!$A$2:$FF$281,'Row selector'!$C251,7),"")</f>
        <v/>
      </c>
      <c r="F260" s="90" t="str">
        <f>IFERROR(INDEX(SourceData!$A$2:$FF$281,'Row selector'!$C251,10),"")</f>
        <v/>
      </c>
      <c r="G260" s="94" t="str">
        <f>IFERROR(INDEX(SourceData!$A$2:$FF$281,'Row selector'!$C251,5),"")</f>
        <v/>
      </c>
      <c r="H260" s="92" t="str">
        <f>IFERROR(INDEX(SourceData!$A$2:$FF$281,'Row selector'!$C251,8),"")</f>
        <v/>
      </c>
      <c r="I260" s="92" t="str">
        <f>IFERROR(INDEX(SourceData!$A$2:$FF$281,'Row selector'!$C251,11),"")</f>
        <v/>
      </c>
      <c r="J260" s="91" t="str">
        <f>IFERROR(INDEX(SourceData!$A$2:$FF$281,'Row selector'!$C251,6),"")</f>
        <v/>
      </c>
      <c r="K260" s="92" t="str">
        <f>IFERROR(INDEX(SourceData!$A$2:$FF$281,'Row selector'!$C251,9),"")</f>
        <v/>
      </c>
      <c r="L260" s="92" t="str">
        <f>IFERROR(INDEX(SourceData!$A$2:$FF$281,'Row selector'!$C251,12),"")</f>
        <v/>
      </c>
      <c r="M260" s="84"/>
    </row>
    <row r="261" spans="1:13">
      <c r="A261" s="89" t="str">
        <f>IFERROR(INDEX(SourceData!$A$2:$FF$281,'Row selector'!$C252,1),"")</f>
        <v/>
      </c>
      <c r="B261" s="93" t="str">
        <f>IFERROR(INDEX(SourceData!$A$2:$FF$281,'Row selector'!$C252,2),"")</f>
        <v/>
      </c>
      <c r="C261" s="221"/>
      <c r="D261" s="94" t="str">
        <f>IFERROR(INDEX(SourceData!$A$2:$FF$281,'Row selector'!$C252,4),"")</f>
        <v/>
      </c>
      <c r="E261" s="90" t="str">
        <f>IFERROR(INDEX(SourceData!$A$2:$FF$281,'Row selector'!$C252,7),"")</f>
        <v/>
      </c>
      <c r="F261" s="90" t="str">
        <f>IFERROR(INDEX(SourceData!$A$2:$FF$281,'Row selector'!$C252,10),"")</f>
        <v/>
      </c>
      <c r="G261" s="94" t="str">
        <f>IFERROR(INDEX(SourceData!$A$2:$FF$281,'Row selector'!$C252,5),"")</f>
        <v/>
      </c>
      <c r="H261" s="92" t="str">
        <f>IFERROR(INDEX(SourceData!$A$2:$FF$281,'Row selector'!$C252,8),"")</f>
        <v/>
      </c>
      <c r="I261" s="92" t="str">
        <f>IFERROR(INDEX(SourceData!$A$2:$FF$281,'Row selector'!$C252,11),"")</f>
        <v/>
      </c>
      <c r="J261" s="91" t="str">
        <f>IFERROR(INDEX(SourceData!$A$2:$FF$281,'Row selector'!$C252,6),"")</f>
        <v/>
      </c>
      <c r="K261" s="92" t="str">
        <f>IFERROR(INDEX(SourceData!$A$2:$FF$281,'Row selector'!$C252,9),"")</f>
        <v/>
      </c>
      <c r="L261" s="92" t="str">
        <f>IFERROR(INDEX(SourceData!$A$2:$FF$281,'Row selector'!$C252,12),"")</f>
        <v/>
      </c>
      <c r="M261" s="84"/>
    </row>
    <row r="262" spans="1:13">
      <c r="A262" s="89" t="str">
        <f>IFERROR(INDEX(SourceData!$A$2:$FF$281,'Row selector'!$C253,1),"")</f>
        <v/>
      </c>
      <c r="B262" s="93" t="str">
        <f>IFERROR(INDEX(SourceData!$A$2:$FF$281,'Row selector'!$C253,2),"")</f>
        <v/>
      </c>
      <c r="C262" s="221"/>
      <c r="D262" s="94" t="str">
        <f>IFERROR(INDEX(SourceData!$A$2:$FF$281,'Row selector'!$C253,4),"")</f>
        <v/>
      </c>
      <c r="E262" s="90" t="str">
        <f>IFERROR(INDEX(SourceData!$A$2:$FF$281,'Row selector'!$C253,7),"")</f>
        <v/>
      </c>
      <c r="F262" s="90" t="str">
        <f>IFERROR(INDEX(SourceData!$A$2:$FF$281,'Row selector'!$C253,10),"")</f>
        <v/>
      </c>
      <c r="G262" s="94" t="str">
        <f>IFERROR(INDEX(SourceData!$A$2:$FF$281,'Row selector'!$C253,5),"")</f>
        <v/>
      </c>
      <c r="H262" s="92" t="str">
        <f>IFERROR(INDEX(SourceData!$A$2:$FF$281,'Row selector'!$C253,8),"")</f>
        <v/>
      </c>
      <c r="I262" s="92" t="str">
        <f>IFERROR(INDEX(SourceData!$A$2:$FF$281,'Row selector'!$C253,11),"")</f>
        <v/>
      </c>
      <c r="J262" s="91" t="str">
        <f>IFERROR(INDEX(SourceData!$A$2:$FF$281,'Row selector'!$C253,6),"")</f>
        <v/>
      </c>
      <c r="K262" s="92" t="str">
        <f>IFERROR(INDEX(SourceData!$A$2:$FF$281,'Row selector'!$C253,9),"")</f>
        <v/>
      </c>
      <c r="L262" s="92" t="str">
        <f>IFERROR(INDEX(SourceData!$A$2:$FF$281,'Row selector'!$C253,12),"")</f>
        <v/>
      </c>
      <c r="M262" s="84"/>
    </row>
    <row r="263" spans="1:13">
      <c r="A263" s="89" t="str">
        <f>IFERROR(INDEX(SourceData!$A$2:$FF$281,'Row selector'!$C254,1),"")</f>
        <v/>
      </c>
      <c r="B263" s="93" t="str">
        <f>IFERROR(INDEX(SourceData!$A$2:$FF$281,'Row selector'!$C254,2),"")</f>
        <v/>
      </c>
      <c r="C263" s="221"/>
      <c r="D263" s="94" t="str">
        <f>IFERROR(INDEX(SourceData!$A$2:$FF$281,'Row selector'!$C254,4),"")</f>
        <v/>
      </c>
      <c r="E263" s="90" t="str">
        <f>IFERROR(INDEX(SourceData!$A$2:$FF$281,'Row selector'!$C254,7),"")</f>
        <v/>
      </c>
      <c r="F263" s="90" t="str">
        <f>IFERROR(INDEX(SourceData!$A$2:$FF$281,'Row selector'!$C254,10),"")</f>
        <v/>
      </c>
      <c r="G263" s="94" t="str">
        <f>IFERROR(INDEX(SourceData!$A$2:$FF$281,'Row selector'!$C254,5),"")</f>
        <v/>
      </c>
      <c r="H263" s="92" t="str">
        <f>IFERROR(INDEX(SourceData!$A$2:$FF$281,'Row selector'!$C254,8),"")</f>
        <v/>
      </c>
      <c r="I263" s="92" t="str">
        <f>IFERROR(INDEX(SourceData!$A$2:$FF$281,'Row selector'!$C254,11),"")</f>
        <v/>
      </c>
      <c r="J263" s="91" t="str">
        <f>IFERROR(INDEX(SourceData!$A$2:$FF$281,'Row selector'!$C254,6),"")</f>
        <v/>
      </c>
      <c r="K263" s="92" t="str">
        <f>IFERROR(INDEX(SourceData!$A$2:$FF$281,'Row selector'!$C254,9),"")</f>
        <v/>
      </c>
      <c r="L263" s="92" t="str">
        <f>IFERROR(INDEX(SourceData!$A$2:$FF$281,'Row selector'!$C254,12),"")</f>
        <v/>
      </c>
      <c r="M263" s="84"/>
    </row>
    <row r="264" spans="1:13">
      <c r="A264" s="89" t="str">
        <f>IFERROR(INDEX(SourceData!$A$2:$FF$281,'Row selector'!$C255,1),"")</f>
        <v/>
      </c>
      <c r="B264" s="93" t="str">
        <f>IFERROR(INDEX(SourceData!$A$2:$FF$281,'Row selector'!$C255,2),"")</f>
        <v/>
      </c>
      <c r="C264" s="221"/>
      <c r="D264" s="94" t="str">
        <f>IFERROR(INDEX(SourceData!$A$2:$FF$281,'Row selector'!$C255,4),"")</f>
        <v/>
      </c>
      <c r="E264" s="90" t="str">
        <f>IFERROR(INDEX(SourceData!$A$2:$FF$281,'Row selector'!$C255,7),"")</f>
        <v/>
      </c>
      <c r="F264" s="90" t="str">
        <f>IFERROR(INDEX(SourceData!$A$2:$FF$281,'Row selector'!$C255,10),"")</f>
        <v/>
      </c>
      <c r="G264" s="94" t="str">
        <f>IFERROR(INDEX(SourceData!$A$2:$FF$281,'Row selector'!$C255,5),"")</f>
        <v/>
      </c>
      <c r="H264" s="92" t="str">
        <f>IFERROR(INDEX(SourceData!$A$2:$FF$281,'Row selector'!$C255,8),"")</f>
        <v/>
      </c>
      <c r="I264" s="92" t="str">
        <f>IFERROR(INDEX(SourceData!$A$2:$FF$281,'Row selector'!$C255,11),"")</f>
        <v/>
      </c>
      <c r="J264" s="91" t="str">
        <f>IFERROR(INDEX(SourceData!$A$2:$FF$281,'Row selector'!$C255,6),"")</f>
        <v/>
      </c>
      <c r="K264" s="92" t="str">
        <f>IFERROR(INDEX(SourceData!$A$2:$FF$281,'Row selector'!$C255,9),"")</f>
        <v/>
      </c>
      <c r="L264" s="92" t="str">
        <f>IFERROR(INDEX(SourceData!$A$2:$FF$281,'Row selector'!$C255,12),"")</f>
        <v/>
      </c>
      <c r="M264" s="84"/>
    </row>
    <row r="265" spans="1:13">
      <c r="A265" s="89" t="str">
        <f>IFERROR(INDEX(SourceData!$A$2:$FF$281,'Row selector'!$C256,1),"")</f>
        <v/>
      </c>
      <c r="B265" s="93" t="str">
        <f>IFERROR(INDEX(SourceData!$A$2:$FF$281,'Row selector'!$C256,2),"")</f>
        <v/>
      </c>
      <c r="C265" s="221"/>
      <c r="D265" s="94" t="str">
        <f>IFERROR(INDEX(SourceData!$A$2:$FF$281,'Row selector'!$C256,4),"")</f>
        <v/>
      </c>
      <c r="E265" s="90" t="str">
        <f>IFERROR(INDEX(SourceData!$A$2:$FF$281,'Row selector'!$C256,7),"")</f>
        <v/>
      </c>
      <c r="F265" s="90" t="str">
        <f>IFERROR(INDEX(SourceData!$A$2:$FF$281,'Row selector'!$C256,10),"")</f>
        <v/>
      </c>
      <c r="G265" s="94" t="str">
        <f>IFERROR(INDEX(SourceData!$A$2:$FF$281,'Row selector'!$C256,5),"")</f>
        <v/>
      </c>
      <c r="H265" s="92" t="str">
        <f>IFERROR(INDEX(SourceData!$A$2:$FF$281,'Row selector'!$C256,8),"")</f>
        <v/>
      </c>
      <c r="I265" s="92" t="str">
        <f>IFERROR(INDEX(SourceData!$A$2:$FF$281,'Row selector'!$C256,11),"")</f>
        <v/>
      </c>
      <c r="J265" s="91" t="str">
        <f>IFERROR(INDEX(SourceData!$A$2:$FF$281,'Row selector'!$C256,6),"")</f>
        <v/>
      </c>
      <c r="K265" s="92" t="str">
        <f>IFERROR(INDEX(SourceData!$A$2:$FF$281,'Row selector'!$C256,9),"")</f>
        <v/>
      </c>
      <c r="L265" s="92" t="str">
        <f>IFERROR(INDEX(SourceData!$A$2:$FF$281,'Row selector'!$C256,12),"")</f>
        <v/>
      </c>
      <c r="M265" s="84"/>
    </row>
    <row r="266" spans="1:13">
      <c r="A266" s="89" t="str">
        <f>IFERROR(INDEX(SourceData!$A$2:$FF$281,'Row selector'!$C257,1),"")</f>
        <v/>
      </c>
      <c r="B266" s="93" t="str">
        <f>IFERROR(INDEX(SourceData!$A$2:$FF$281,'Row selector'!$C257,2),"")</f>
        <v/>
      </c>
      <c r="C266" s="221"/>
      <c r="D266" s="94" t="str">
        <f>IFERROR(INDEX(SourceData!$A$2:$FF$281,'Row selector'!$C257,4),"")</f>
        <v/>
      </c>
      <c r="E266" s="90" t="str">
        <f>IFERROR(INDEX(SourceData!$A$2:$FF$281,'Row selector'!$C257,7),"")</f>
        <v/>
      </c>
      <c r="F266" s="90" t="str">
        <f>IFERROR(INDEX(SourceData!$A$2:$FF$281,'Row selector'!$C257,10),"")</f>
        <v/>
      </c>
      <c r="G266" s="94" t="str">
        <f>IFERROR(INDEX(SourceData!$A$2:$FF$281,'Row selector'!$C257,5),"")</f>
        <v/>
      </c>
      <c r="H266" s="92" t="str">
        <f>IFERROR(INDEX(SourceData!$A$2:$FF$281,'Row selector'!$C257,8),"")</f>
        <v/>
      </c>
      <c r="I266" s="92" t="str">
        <f>IFERROR(INDEX(SourceData!$A$2:$FF$281,'Row selector'!$C257,11),"")</f>
        <v/>
      </c>
      <c r="J266" s="91" t="str">
        <f>IFERROR(INDEX(SourceData!$A$2:$FF$281,'Row selector'!$C257,6),"")</f>
        <v/>
      </c>
      <c r="K266" s="92" t="str">
        <f>IFERROR(INDEX(SourceData!$A$2:$FF$281,'Row selector'!$C257,9),"")</f>
        <v/>
      </c>
      <c r="L266" s="92" t="str">
        <f>IFERROR(INDEX(SourceData!$A$2:$FF$281,'Row selector'!$C257,12),"")</f>
        <v/>
      </c>
      <c r="M266" s="84"/>
    </row>
    <row r="267" spans="1:13">
      <c r="A267" s="89" t="str">
        <f>IFERROR(INDEX(SourceData!$A$2:$FF$281,'Row selector'!$C258,1),"")</f>
        <v/>
      </c>
      <c r="B267" s="93" t="str">
        <f>IFERROR(INDEX(SourceData!$A$2:$FF$281,'Row selector'!$C258,2),"")</f>
        <v/>
      </c>
      <c r="C267" s="221"/>
      <c r="D267" s="94" t="str">
        <f>IFERROR(INDEX(SourceData!$A$2:$FF$281,'Row selector'!$C258,4),"")</f>
        <v/>
      </c>
      <c r="E267" s="90" t="str">
        <f>IFERROR(INDEX(SourceData!$A$2:$FF$281,'Row selector'!$C258,7),"")</f>
        <v/>
      </c>
      <c r="F267" s="90" t="str">
        <f>IFERROR(INDEX(SourceData!$A$2:$FF$281,'Row selector'!$C258,10),"")</f>
        <v/>
      </c>
      <c r="G267" s="94" t="str">
        <f>IFERROR(INDEX(SourceData!$A$2:$FF$281,'Row selector'!$C258,5),"")</f>
        <v/>
      </c>
      <c r="H267" s="92" t="str">
        <f>IFERROR(INDEX(SourceData!$A$2:$FF$281,'Row selector'!$C258,8),"")</f>
        <v/>
      </c>
      <c r="I267" s="92" t="str">
        <f>IFERROR(INDEX(SourceData!$A$2:$FF$281,'Row selector'!$C258,11),"")</f>
        <v/>
      </c>
      <c r="J267" s="91" t="str">
        <f>IFERROR(INDEX(SourceData!$A$2:$FF$281,'Row selector'!$C258,6),"")</f>
        <v/>
      </c>
      <c r="K267" s="92" t="str">
        <f>IFERROR(INDEX(SourceData!$A$2:$FF$281,'Row selector'!$C258,9),"")</f>
        <v/>
      </c>
      <c r="L267" s="92" t="str">
        <f>IFERROR(INDEX(SourceData!$A$2:$FF$281,'Row selector'!$C258,12),"")</f>
        <v/>
      </c>
      <c r="M267" s="84"/>
    </row>
    <row r="268" spans="1:13">
      <c r="A268" s="89" t="str">
        <f>IFERROR(INDEX(SourceData!$A$2:$FF$281,'Row selector'!$C259,1),"")</f>
        <v/>
      </c>
      <c r="B268" s="93" t="str">
        <f>IFERROR(INDEX(SourceData!$A$2:$FF$281,'Row selector'!$C259,2),"")</f>
        <v/>
      </c>
      <c r="C268" s="221"/>
      <c r="D268" s="94" t="str">
        <f>IFERROR(INDEX(SourceData!$A$2:$FF$281,'Row selector'!$C259,4),"")</f>
        <v/>
      </c>
      <c r="E268" s="90" t="str">
        <f>IFERROR(INDEX(SourceData!$A$2:$FF$281,'Row selector'!$C259,7),"")</f>
        <v/>
      </c>
      <c r="F268" s="90" t="str">
        <f>IFERROR(INDEX(SourceData!$A$2:$FF$281,'Row selector'!$C259,10),"")</f>
        <v/>
      </c>
      <c r="G268" s="94" t="str">
        <f>IFERROR(INDEX(SourceData!$A$2:$FF$281,'Row selector'!$C259,5),"")</f>
        <v/>
      </c>
      <c r="H268" s="92" t="str">
        <f>IFERROR(INDEX(SourceData!$A$2:$FF$281,'Row selector'!$C259,8),"")</f>
        <v/>
      </c>
      <c r="I268" s="92" t="str">
        <f>IFERROR(INDEX(SourceData!$A$2:$FF$281,'Row selector'!$C259,11),"")</f>
        <v/>
      </c>
      <c r="J268" s="91" t="str">
        <f>IFERROR(INDEX(SourceData!$A$2:$FF$281,'Row selector'!$C259,6),"")</f>
        <v/>
      </c>
      <c r="K268" s="92" t="str">
        <f>IFERROR(INDEX(SourceData!$A$2:$FF$281,'Row selector'!$C259,9),"")</f>
        <v/>
      </c>
      <c r="L268" s="92" t="str">
        <f>IFERROR(INDEX(SourceData!$A$2:$FF$281,'Row selector'!$C259,12),"")</f>
        <v/>
      </c>
      <c r="M268" s="84"/>
    </row>
    <row r="269" spans="1:13">
      <c r="A269" s="89" t="str">
        <f>IFERROR(INDEX(SourceData!$A$2:$FF$281,'Row selector'!$C260,1),"")</f>
        <v/>
      </c>
      <c r="B269" s="93" t="str">
        <f>IFERROR(INDEX(SourceData!$A$2:$FF$281,'Row selector'!$C260,2),"")</f>
        <v/>
      </c>
      <c r="C269" s="221"/>
      <c r="D269" s="94" t="str">
        <f>IFERROR(INDEX(SourceData!$A$2:$FF$281,'Row selector'!$C260,4),"")</f>
        <v/>
      </c>
      <c r="E269" s="90" t="str">
        <f>IFERROR(INDEX(SourceData!$A$2:$FF$281,'Row selector'!$C260,7),"")</f>
        <v/>
      </c>
      <c r="F269" s="90" t="str">
        <f>IFERROR(INDEX(SourceData!$A$2:$FF$281,'Row selector'!$C260,10),"")</f>
        <v/>
      </c>
      <c r="G269" s="94" t="str">
        <f>IFERROR(INDEX(SourceData!$A$2:$FF$281,'Row selector'!$C260,5),"")</f>
        <v/>
      </c>
      <c r="H269" s="92" t="str">
        <f>IFERROR(INDEX(SourceData!$A$2:$FF$281,'Row selector'!$C260,8),"")</f>
        <v/>
      </c>
      <c r="I269" s="92" t="str">
        <f>IFERROR(INDEX(SourceData!$A$2:$FF$281,'Row selector'!$C260,11),"")</f>
        <v/>
      </c>
      <c r="J269" s="91" t="str">
        <f>IFERROR(INDEX(SourceData!$A$2:$FF$281,'Row selector'!$C260,6),"")</f>
        <v/>
      </c>
      <c r="K269" s="92" t="str">
        <f>IFERROR(INDEX(SourceData!$A$2:$FF$281,'Row selector'!$C260,9),"")</f>
        <v/>
      </c>
      <c r="L269" s="92" t="str">
        <f>IFERROR(INDEX(SourceData!$A$2:$FF$281,'Row selector'!$C260,12),"")</f>
        <v/>
      </c>
      <c r="M269" s="84"/>
    </row>
    <row r="270" spans="1:13">
      <c r="A270" s="89" t="str">
        <f>IFERROR(INDEX(SourceData!$A$2:$FF$281,'Row selector'!$C261,1),"")</f>
        <v/>
      </c>
      <c r="B270" s="93" t="str">
        <f>IFERROR(INDEX(SourceData!$A$2:$FF$281,'Row selector'!$C261,2),"")</f>
        <v/>
      </c>
      <c r="C270" s="221"/>
      <c r="D270" s="94" t="str">
        <f>IFERROR(INDEX(SourceData!$A$2:$FF$281,'Row selector'!$C261,4),"")</f>
        <v/>
      </c>
      <c r="E270" s="90" t="str">
        <f>IFERROR(INDEX(SourceData!$A$2:$FF$281,'Row selector'!$C261,7),"")</f>
        <v/>
      </c>
      <c r="F270" s="90" t="str">
        <f>IFERROR(INDEX(SourceData!$A$2:$FF$281,'Row selector'!$C261,10),"")</f>
        <v/>
      </c>
      <c r="G270" s="94" t="str">
        <f>IFERROR(INDEX(SourceData!$A$2:$FF$281,'Row selector'!$C261,5),"")</f>
        <v/>
      </c>
      <c r="H270" s="92" t="str">
        <f>IFERROR(INDEX(SourceData!$A$2:$FF$281,'Row selector'!$C261,8),"")</f>
        <v/>
      </c>
      <c r="I270" s="92" t="str">
        <f>IFERROR(INDEX(SourceData!$A$2:$FF$281,'Row selector'!$C261,11),"")</f>
        <v/>
      </c>
      <c r="J270" s="91" t="str">
        <f>IFERROR(INDEX(SourceData!$A$2:$FF$281,'Row selector'!$C261,6),"")</f>
        <v/>
      </c>
      <c r="K270" s="92" t="str">
        <f>IFERROR(INDEX(SourceData!$A$2:$FF$281,'Row selector'!$C261,9),"")</f>
        <v/>
      </c>
      <c r="L270" s="92" t="str">
        <f>IFERROR(INDEX(SourceData!$A$2:$FF$281,'Row selector'!$C261,12),"")</f>
        <v/>
      </c>
      <c r="M270" s="84"/>
    </row>
    <row r="271" spans="1:13">
      <c r="A271" s="89" t="str">
        <f>IFERROR(INDEX(SourceData!$A$2:$FF$281,'Row selector'!$C262,1),"")</f>
        <v/>
      </c>
      <c r="B271" s="93" t="str">
        <f>IFERROR(INDEX(SourceData!$A$2:$FF$281,'Row selector'!$C262,2),"")</f>
        <v/>
      </c>
      <c r="C271" s="221"/>
      <c r="D271" s="94" t="str">
        <f>IFERROR(INDEX(SourceData!$A$2:$FF$281,'Row selector'!$C262,4),"")</f>
        <v/>
      </c>
      <c r="E271" s="90" t="str">
        <f>IFERROR(INDEX(SourceData!$A$2:$FF$281,'Row selector'!$C262,7),"")</f>
        <v/>
      </c>
      <c r="F271" s="90" t="str">
        <f>IFERROR(INDEX(SourceData!$A$2:$FF$281,'Row selector'!$C262,10),"")</f>
        <v/>
      </c>
      <c r="G271" s="94" t="str">
        <f>IFERROR(INDEX(SourceData!$A$2:$FF$281,'Row selector'!$C262,5),"")</f>
        <v/>
      </c>
      <c r="H271" s="92" t="str">
        <f>IFERROR(INDEX(SourceData!$A$2:$FF$281,'Row selector'!$C262,8),"")</f>
        <v/>
      </c>
      <c r="I271" s="92" t="str">
        <f>IFERROR(INDEX(SourceData!$A$2:$FF$281,'Row selector'!$C262,11),"")</f>
        <v/>
      </c>
      <c r="J271" s="91" t="str">
        <f>IFERROR(INDEX(SourceData!$A$2:$FF$281,'Row selector'!$C262,6),"")</f>
        <v/>
      </c>
      <c r="K271" s="92" t="str">
        <f>IFERROR(INDEX(SourceData!$A$2:$FF$281,'Row selector'!$C262,9),"")</f>
        <v/>
      </c>
      <c r="L271" s="92" t="str">
        <f>IFERROR(INDEX(SourceData!$A$2:$FF$281,'Row selector'!$C262,12),"")</f>
        <v/>
      </c>
      <c r="M271" s="84"/>
    </row>
    <row r="272" spans="1:13">
      <c r="A272" s="89" t="str">
        <f>IFERROR(INDEX(SourceData!$A$2:$FF$281,'Row selector'!$C263,1),"")</f>
        <v/>
      </c>
      <c r="B272" s="93" t="str">
        <f>IFERROR(INDEX(SourceData!$A$2:$FF$281,'Row selector'!$C263,2),"")</f>
        <v/>
      </c>
      <c r="C272" s="221"/>
      <c r="D272" s="94" t="str">
        <f>IFERROR(INDEX(SourceData!$A$2:$FF$281,'Row selector'!$C263,4),"")</f>
        <v/>
      </c>
      <c r="E272" s="90" t="str">
        <f>IFERROR(INDEX(SourceData!$A$2:$FF$281,'Row selector'!$C263,7),"")</f>
        <v/>
      </c>
      <c r="F272" s="90" t="str">
        <f>IFERROR(INDEX(SourceData!$A$2:$FF$281,'Row selector'!$C263,10),"")</f>
        <v/>
      </c>
      <c r="G272" s="94" t="str">
        <f>IFERROR(INDEX(SourceData!$A$2:$FF$281,'Row selector'!$C263,5),"")</f>
        <v/>
      </c>
      <c r="H272" s="92" t="str">
        <f>IFERROR(INDEX(SourceData!$A$2:$FF$281,'Row selector'!$C263,8),"")</f>
        <v/>
      </c>
      <c r="I272" s="92" t="str">
        <f>IFERROR(INDEX(SourceData!$A$2:$FF$281,'Row selector'!$C263,11),"")</f>
        <v/>
      </c>
      <c r="J272" s="91" t="str">
        <f>IFERROR(INDEX(SourceData!$A$2:$FF$281,'Row selector'!$C263,6),"")</f>
        <v/>
      </c>
      <c r="K272" s="92" t="str">
        <f>IFERROR(INDEX(SourceData!$A$2:$FF$281,'Row selector'!$C263,9),"")</f>
        <v/>
      </c>
      <c r="L272" s="92" t="str">
        <f>IFERROR(INDEX(SourceData!$A$2:$FF$281,'Row selector'!$C263,12),"")</f>
        <v/>
      </c>
      <c r="M272" s="84"/>
    </row>
    <row r="273" spans="1:16">
      <c r="A273" s="89" t="str">
        <f>IFERROR(INDEX(SourceData!$A$2:$FF$281,'Row selector'!$C264,1),"")</f>
        <v/>
      </c>
      <c r="B273" s="93" t="str">
        <f>IFERROR(INDEX(SourceData!$A$2:$FF$281,'Row selector'!$C264,2),"")</f>
        <v/>
      </c>
      <c r="C273" s="221"/>
      <c r="D273" s="94" t="str">
        <f>IFERROR(INDEX(SourceData!$A$2:$FF$281,'Row selector'!$C264,4),"")</f>
        <v/>
      </c>
      <c r="E273" s="90" t="str">
        <f>IFERROR(INDEX(SourceData!$A$2:$FF$281,'Row selector'!$C264,7),"")</f>
        <v/>
      </c>
      <c r="F273" s="90" t="str">
        <f>IFERROR(INDEX(SourceData!$A$2:$FF$281,'Row selector'!$C264,10),"")</f>
        <v/>
      </c>
      <c r="G273" s="94" t="str">
        <f>IFERROR(INDEX(SourceData!$A$2:$FF$281,'Row selector'!$C264,5),"")</f>
        <v/>
      </c>
      <c r="H273" s="92" t="str">
        <f>IFERROR(INDEX(SourceData!$A$2:$FF$281,'Row selector'!$C264,8),"")</f>
        <v/>
      </c>
      <c r="I273" s="92" t="str">
        <f>IFERROR(INDEX(SourceData!$A$2:$FF$281,'Row selector'!$C264,11),"")</f>
        <v/>
      </c>
      <c r="J273" s="91" t="str">
        <f>IFERROR(INDEX(SourceData!$A$2:$FF$281,'Row selector'!$C264,6),"")</f>
        <v/>
      </c>
      <c r="K273" s="92" t="str">
        <f>IFERROR(INDEX(SourceData!$A$2:$FF$281,'Row selector'!$C264,9),"")</f>
        <v/>
      </c>
      <c r="L273" s="92" t="str">
        <f>IFERROR(INDEX(SourceData!$A$2:$FF$281,'Row selector'!$C264,12),"")</f>
        <v/>
      </c>
      <c r="M273" s="84"/>
    </row>
    <row r="274" spans="1:16">
      <c r="A274" s="89" t="str">
        <f>IFERROR(INDEX(SourceData!$A$2:$FF$281,'Row selector'!$C265,1),"")</f>
        <v/>
      </c>
      <c r="B274" s="93" t="str">
        <f>IFERROR(INDEX(SourceData!$A$2:$FF$281,'Row selector'!$C265,2),"")</f>
        <v/>
      </c>
      <c r="C274" s="221"/>
      <c r="D274" s="94" t="str">
        <f>IFERROR(INDEX(SourceData!$A$2:$FF$281,'Row selector'!$C265,4),"")</f>
        <v/>
      </c>
      <c r="E274" s="90" t="str">
        <f>IFERROR(INDEX(SourceData!$A$2:$FF$281,'Row selector'!$C265,7),"")</f>
        <v/>
      </c>
      <c r="F274" s="90" t="str">
        <f>IFERROR(INDEX(SourceData!$A$2:$FF$281,'Row selector'!$C265,10),"")</f>
        <v/>
      </c>
      <c r="G274" s="94" t="str">
        <f>IFERROR(INDEX(SourceData!$A$2:$FF$281,'Row selector'!$C265,5),"")</f>
        <v/>
      </c>
      <c r="H274" s="92" t="str">
        <f>IFERROR(INDEX(SourceData!$A$2:$FF$281,'Row selector'!$C265,8),"")</f>
        <v/>
      </c>
      <c r="I274" s="92" t="str">
        <f>IFERROR(INDEX(SourceData!$A$2:$FF$281,'Row selector'!$C265,11),"")</f>
        <v/>
      </c>
      <c r="J274" s="91" t="str">
        <f>IFERROR(INDEX(SourceData!$A$2:$FF$281,'Row selector'!$C265,6),"")</f>
        <v/>
      </c>
      <c r="K274" s="92" t="str">
        <f>IFERROR(INDEX(SourceData!$A$2:$FF$281,'Row selector'!$C265,9),"")</f>
        <v/>
      </c>
      <c r="L274" s="92" t="str">
        <f>IFERROR(INDEX(SourceData!$A$2:$FF$281,'Row selector'!$C265,12),"")</f>
        <v/>
      </c>
      <c r="M274" s="84"/>
    </row>
    <row r="275" spans="1:16">
      <c r="A275" s="89" t="str">
        <f>IFERROR(INDEX(SourceData!$A$2:$FF$281,'Row selector'!$C266,1),"")</f>
        <v/>
      </c>
      <c r="B275" s="93" t="str">
        <f>IFERROR(INDEX(SourceData!$A$2:$FF$281,'Row selector'!$C266,2),"")</f>
        <v/>
      </c>
      <c r="C275" s="221"/>
      <c r="D275" s="94" t="str">
        <f>IFERROR(INDEX(SourceData!$A$2:$FF$281,'Row selector'!$C266,4),"")</f>
        <v/>
      </c>
      <c r="E275" s="90" t="str">
        <f>IFERROR(INDEX(SourceData!$A$2:$FF$281,'Row selector'!$C266,7),"")</f>
        <v/>
      </c>
      <c r="F275" s="90" t="str">
        <f>IFERROR(INDEX(SourceData!$A$2:$FF$281,'Row selector'!$C266,10),"")</f>
        <v/>
      </c>
      <c r="G275" s="94" t="str">
        <f>IFERROR(INDEX(SourceData!$A$2:$FF$281,'Row selector'!$C266,5),"")</f>
        <v/>
      </c>
      <c r="H275" s="92" t="str">
        <f>IFERROR(INDEX(SourceData!$A$2:$FF$281,'Row selector'!$C266,8),"")</f>
        <v/>
      </c>
      <c r="I275" s="92" t="str">
        <f>IFERROR(INDEX(SourceData!$A$2:$FF$281,'Row selector'!$C266,11),"")</f>
        <v/>
      </c>
      <c r="J275" s="91" t="str">
        <f>IFERROR(INDEX(SourceData!$A$2:$FF$281,'Row selector'!$C266,6),"")</f>
        <v/>
      </c>
      <c r="K275" s="92" t="str">
        <f>IFERROR(INDEX(SourceData!$A$2:$FF$281,'Row selector'!$C266,9),"")</f>
        <v/>
      </c>
      <c r="L275" s="92" t="str">
        <f>IFERROR(INDEX(SourceData!$A$2:$FF$281,'Row selector'!$C266,12),"")</f>
        <v/>
      </c>
      <c r="M275" s="84"/>
    </row>
    <row r="276" spans="1:16">
      <c r="A276" s="89" t="str">
        <f>IFERROR(INDEX(SourceData!$A$2:$FF$281,'Row selector'!$C267,1),"")</f>
        <v/>
      </c>
      <c r="B276" s="93" t="str">
        <f>IFERROR(INDEX(SourceData!$A$2:$FF$281,'Row selector'!$C267,2),"")</f>
        <v/>
      </c>
      <c r="C276" s="221"/>
      <c r="D276" s="94" t="str">
        <f>IFERROR(INDEX(SourceData!$A$2:$FF$281,'Row selector'!$C267,4),"")</f>
        <v/>
      </c>
      <c r="E276" s="90" t="str">
        <f>IFERROR(INDEX(SourceData!$A$2:$FF$281,'Row selector'!$C267,7),"")</f>
        <v/>
      </c>
      <c r="F276" s="90" t="str">
        <f>IFERROR(INDEX(SourceData!$A$2:$FF$281,'Row selector'!$C267,10),"")</f>
        <v/>
      </c>
      <c r="G276" s="94" t="str">
        <f>IFERROR(INDEX(SourceData!$A$2:$FF$281,'Row selector'!$C267,5),"")</f>
        <v/>
      </c>
      <c r="H276" s="92" t="str">
        <f>IFERROR(INDEX(SourceData!$A$2:$FF$281,'Row selector'!$C267,8),"")</f>
        <v/>
      </c>
      <c r="I276" s="92" t="str">
        <f>IFERROR(INDEX(SourceData!$A$2:$FF$281,'Row selector'!$C267,11),"")</f>
        <v/>
      </c>
      <c r="J276" s="91" t="str">
        <f>IFERROR(INDEX(SourceData!$A$2:$FF$281,'Row selector'!$C267,6),"")</f>
        <v/>
      </c>
      <c r="K276" s="92" t="str">
        <f>IFERROR(INDEX(SourceData!$A$2:$FF$281,'Row selector'!$C267,9),"")</f>
        <v/>
      </c>
      <c r="L276" s="92" t="str">
        <f>IFERROR(INDEX(SourceData!$A$2:$FF$281,'Row selector'!$C267,12),"")</f>
        <v/>
      </c>
      <c r="M276" s="84"/>
    </row>
    <row r="277" spans="1:16">
      <c r="A277" s="89" t="str">
        <f>IFERROR(INDEX(SourceData!$A$2:$FF$281,'Row selector'!$C268,1),"")</f>
        <v/>
      </c>
      <c r="B277" s="93" t="str">
        <f>IFERROR(INDEX(SourceData!$A$2:$FF$281,'Row selector'!$C268,2),"")</f>
        <v/>
      </c>
      <c r="C277" s="221"/>
      <c r="D277" s="94" t="str">
        <f>IFERROR(INDEX(SourceData!$A$2:$FF$281,'Row selector'!$C268,4),"")</f>
        <v/>
      </c>
      <c r="E277" s="90" t="str">
        <f>IFERROR(INDEX(SourceData!$A$2:$FF$281,'Row selector'!$C268,7),"")</f>
        <v/>
      </c>
      <c r="F277" s="90" t="str">
        <f>IFERROR(INDEX(SourceData!$A$2:$FF$281,'Row selector'!$C268,10),"")</f>
        <v/>
      </c>
      <c r="G277" s="94" t="str">
        <f>IFERROR(INDEX(SourceData!$A$2:$FF$281,'Row selector'!$C268,5),"")</f>
        <v/>
      </c>
      <c r="H277" s="92" t="str">
        <f>IFERROR(INDEX(SourceData!$A$2:$FF$281,'Row selector'!$C268,8),"")</f>
        <v/>
      </c>
      <c r="I277" s="92" t="str">
        <f>IFERROR(INDEX(SourceData!$A$2:$FF$281,'Row selector'!$C268,11),"")</f>
        <v/>
      </c>
      <c r="J277" s="91" t="str">
        <f>IFERROR(INDEX(SourceData!$A$2:$FF$281,'Row selector'!$C268,6),"")</f>
        <v/>
      </c>
      <c r="K277" s="92" t="str">
        <f>IFERROR(INDEX(SourceData!$A$2:$FF$281,'Row selector'!$C268,9),"")</f>
        <v/>
      </c>
      <c r="L277" s="92" t="str">
        <f>IFERROR(INDEX(SourceData!$A$2:$FF$281,'Row selector'!$C268,12),"")</f>
        <v/>
      </c>
      <c r="M277" s="84"/>
    </row>
    <row r="278" spans="1:16">
      <c r="A278" s="89" t="str">
        <f>IFERROR(INDEX(SourceData!$A$2:$FF$281,'Row selector'!$C269,1),"")</f>
        <v/>
      </c>
      <c r="B278" s="93" t="str">
        <f>IFERROR(INDEX(SourceData!$A$2:$FF$281,'Row selector'!$C269,2),"")</f>
        <v/>
      </c>
      <c r="C278" s="221"/>
      <c r="D278" s="94" t="str">
        <f>IFERROR(INDEX(SourceData!$A$2:$FF$281,'Row selector'!$C269,4),"")</f>
        <v/>
      </c>
      <c r="E278" s="90" t="str">
        <f>IFERROR(INDEX(SourceData!$A$2:$FF$281,'Row selector'!$C269,7),"")</f>
        <v/>
      </c>
      <c r="F278" s="90" t="str">
        <f>IFERROR(INDEX(SourceData!$A$2:$FF$281,'Row selector'!$C269,10),"")</f>
        <v/>
      </c>
      <c r="G278" s="94" t="str">
        <f>IFERROR(INDEX(SourceData!$A$2:$FF$281,'Row selector'!$C269,5),"")</f>
        <v/>
      </c>
      <c r="H278" s="92" t="str">
        <f>IFERROR(INDEX(SourceData!$A$2:$FF$281,'Row selector'!$C269,8),"")</f>
        <v/>
      </c>
      <c r="I278" s="92" t="str">
        <f>IFERROR(INDEX(SourceData!$A$2:$FF$281,'Row selector'!$C269,11),"")</f>
        <v/>
      </c>
      <c r="J278" s="91" t="str">
        <f>IFERROR(INDEX(SourceData!$A$2:$FF$281,'Row selector'!$C269,6),"")</f>
        <v/>
      </c>
      <c r="K278" s="92" t="str">
        <f>IFERROR(INDEX(SourceData!$A$2:$FF$281,'Row selector'!$C269,9),"")</f>
        <v/>
      </c>
      <c r="L278" s="92" t="str">
        <f>IFERROR(INDEX(SourceData!$A$2:$FF$281,'Row selector'!$C269,12),"")</f>
        <v/>
      </c>
      <c r="M278" s="84"/>
    </row>
    <row r="279" spans="1:16">
      <c r="A279" s="89" t="str">
        <f>IFERROR(INDEX(SourceData!$A$2:$FF$281,'Row selector'!$C270,1),"")</f>
        <v/>
      </c>
      <c r="B279" s="93" t="str">
        <f>IFERROR(INDEX(SourceData!$A$2:$FF$281,'Row selector'!$C270,2),"")</f>
        <v/>
      </c>
      <c r="C279" s="221"/>
      <c r="D279" s="94" t="str">
        <f>IFERROR(INDEX(SourceData!$A$2:$FF$281,'Row selector'!$C270,4),"")</f>
        <v/>
      </c>
      <c r="E279" s="90" t="str">
        <f>IFERROR(INDEX(SourceData!$A$2:$FF$281,'Row selector'!$C270,7),"")</f>
        <v/>
      </c>
      <c r="F279" s="90" t="str">
        <f>IFERROR(INDEX(SourceData!$A$2:$FF$281,'Row selector'!$C270,10),"")</f>
        <v/>
      </c>
      <c r="G279" s="94" t="str">
        <f>IFERROR(INDEX(SourceData!$A$2:$FF$281,'Row selector'!$C270,5),"")</f>
        <v/>
      </c>
      <c r="H279" s="92" t="str">
        <f>IFERROR(INDEX(SourceData!$A$2:$FF$281,'Row selector'!$C270,8),"")</f>
        <v/>
      </c>
      <c r="I279" s="92" t="str">
        <f>IFERROR(INDEX(SourceData!$A$2:$FF$281,'Row selector'!$C270,11),"")</f>
        <v/>
      </c>
      <c r="J279" s="91" t="str">
        <f>IFERROR(INDEX(SourceData!$A$2:$FF$281,'Row selector'!$C270,6),"")</f>
        <v/>
      </c>
      <c r="K279" s="92" t="str">
        <f>IFERROR(INDEX(SourceData!$A$2:$FF$281,'Row selector'!$C270,9),"")</f>
        <v/>
      </c>
      <c r="L279" s="92" t="str">
        <f>IFERROR(INDEX(SourceData!$A$2:$FF$281,'Row selector'!$C270,12),"")</f>
        <v/>
      </c>
      <c r="M279" s="84"/>
    </row>
    <row r="280" spans="1:16">
      <c r="A280" s="89" t="str">
        <f>IFERROR(INDEX(SourceData!$A$2:$FF$281,'Row selector'!$C271,1),"")</f>
        <v/>
      </c>
      <c r="B280" s="93" t="str">
        <f>IFERROR(INDEX(SourceData!$A$2:$FF$281,'Row selector'!$C271,2),"")</f>
        <v/>
      </c>
      <c r="C280" s="221"/>
      <c r="D280" s="94" t="str">
        <f>IFERROR(INDEX(SourceData!$A$2:$FF$281,'Row selector'!$C271,4),"")</f>
        <v/>
      </c>
      <c r="E280" s="90" t="str">
        <f>IFERROR(INDEX(SourceData!$A$2:$FF$281,'Row selector'!$C271,7),"")</f>
        <v/>
      </c>
      <c r="F280" s="90" t="str">
        <f>IFERROR(INDEX(SourceData!$A$2:$FF$281,'Row selector'!$C271,10),"")</f>
        <v/>
      </c>
      <c r="G280" s="94" t="str">
        <f>IFERROR(INDEX(SourceData!$A$2:$FF$281,'Row selector'!$C271,5),"")</f>
        <v/>
      </c>
      <c r="H280" s="92" t="str">
        <f>IFERROR(INDEX(SourceData!$A$2:$FF$281,'Row selector'!$C271,8),"")</f>
        <v/>
      </c>
      <c r="I280" s="92" t="str">
        <f>IFERROR(INDEX(SourceData!$A$2:$FF$281,'Row selector'!$C271,11),"")</f>
        <v/>
      </c>
      <c r="J280" s="91" t="str">
        <f>IFERROR(INDEX(SourceData!$A$2:$FF$281,'Row selector'!$C271,6),"")</f>
        <v/>
      </c>
      <c r="K280" s="92" t="str">
        <f>IFERROR(INDEX(SourceData!$A$2:$FF$281,'Row selector'!$C271,9),"")</f>
        <v/>
      </c>
      <c r="L280" s="92" t="str">
        <f>IFERROR(INDEX(SourceData!$A$2:$FF$281,'Row selector'!$C271,12),"")</f>
        <v/>
      </c>
      <c r="M280" s="84"/>
      <c r="P280" s="88"/>
    </row>
    <row r="281" spans="1:16">
      <c r="A281" s="89" t="str">
        <f>IFERROR(INDEX(SourceData!$A$2:$FF$281,'Row selector'!$C272,1),"")</f>
        <v/>
      </c>
      <c r="B281" s="93" t="str">
        <f>IFERROR(INDEX(SourceData!$A$2:$FF$281,'Row selector'!$C272,2),"")</f>
        <v/>
      </c>
      <c r="C281" s="221"/>
      <c r="D281" s="94" t="str">
        <f>IFERROR(INDEX(SourceData!$A$2:$FF$281,'Row selector'!$C272,4),"")</f>
        <v/>
      </c>
      <c r="E281" s="90" t="str">
        <f>IFERROR(INDEX(SourceData!$A$2:$FF$281,'Row selector'!$C272,7),"")</f>
        <v/>
      </c>
      <c r="F281" s="90" t="str">
        <f>IFERROR(INDEX(SourceData!$A$2:$FF$281,'Row selector'!$C272,10),"")</f>
        <v/>
      </c>
      <c r="G281" s="94" t="str">
        <f>IFERROR(INDEX(SourceData!$A$2:$FF$281,'Row selector'!$C272,5),"")</f>
        <v/>
      </c>
      <c r="H281" s="92" t="str">
        <f>IFERROR(INDEX(SourceData!$A$2:$FF$281,'Row selector'!$C272,8),"")</f>
        <v/>
      </c>
      <c r="I281" s="92" t="str">
        <f>IFERROR(INDEX(SourceData!$A$2:$FF$281,'Row selector'!$C272,11),"")</f>
        <v/>
      </c>
      <c r="J281" s="91" t="str">
        <f>IFERROR(INDEX(SourceData!$A$2:$FF$281,'Row selector'!$C272,6),"")</f>
        <v/>
      </c>
      <c r="K281" s="92" t="str">
        <f>IFERROR(INDEX(SourceData!$A$2:$FF$281,'Row selector'!$C272,9),"")</f>
        <v/>
      </c>
      <c r="L281" s="92" t="str">
        <f>IFERROR(INDEX(SourceData!$A$2:$FF$281,'Row selector'!$C272,12),"")</f>
        <v/>
      </c>
      <c r="M281" s="84"/>
    </row>
    <row r="282" spans="1:16">
      <c r="A282" s="89" t="str">
        <f>IFERROR(INDEX(SourceData!$A$2:$FF$281,'Row selector'!$C273,1),"")</f>
        <v/>
      </c>
      <c r="B282" s="93" t="str">
        <f>IFERROR(INDEX(SourceData!$A$2:$FF$281,'Row selector'!$C273,2),"")</f>
        <v/>
      </c>
      <c r="C282" s="221"/>
      <c r="D282" s="94" t="str">
        <f>IFERROR(INDEX(SourceData!$A$2:$FF$281,'Row selector'!$C273,4),"")</f>
        <v/>
      </c>
      <c r="E282" s="90" t="str">
        <f>IFERROR(INDEX(SourceData!$A$2:$FF$281,'Row selector'!$C273,7),"")</f>
        <v/>
      </c>
      <c r="F282" s="90" t="str">
        <f>IFERROR(INDEX(SourceData!$A$2:$FF$281,'Row selector'!$C273,10),"")</f>
        <v/>
      </c>
      <c r="G282" s="94" t="str">
        <f>IFERROR(INDEX(SourceData!$A$2:$FF$281,'Row selector'!$C273,5),"")</f>
        <v/>
      </c>
      <c r="H282" s="92" t="str">
        <f>IFERROR(INDEX(SourceData!$A$2:$FF$281,'Row selector'!$C273,8),"")</f>
        <v/>
      </c>
      <c r="I282" s="92" t="str">
        <f>IFERROR(INDEX(SourceData!$A$2:$FF$281,'Row selector'!$C273,11),"")</f>
        <v/>
      </c>
      <c r="J282" s="91" t="str">
        <f>IFERROR(INDEX(SourceData!$A$2:$FF$281,'Row selector'!$C273,6),"")</f>
        <v/>
      </c>
      <c r="K282" s="92" t="str">
        <f>IFERROR(INDEX(SourceData!$A$2:$FF$281,'Row selector'!$C273,9),"")</f>
        <v/>
      </c>
      <c r="L282" s="92" t="str">
        <f>IFERROR(INDEX(SourceData!$A$2:$FF$281,'Row selector'!$C273,12),"")</f>
        <v/>
      </c>
      <c r="M282" s="84"/>
    </row>
    <row r="283" spans="1:16">
      <c r="A283" s="89" t="str">
        <f>IFERROR(INDEX(SourceData!$A$2:$FF$281,'Row selector'!$C274,1),"")</f>
        <v/>
      </c>
      <c r="B283" s="93" t="str">
        <f>IFERROR(INDEX(SourceData!$A$2:$FF$281,'Row selector'!$C274,2),"")</f>
        <v/>
      </c>
      <c r="C283" s="221"/>
      <c r="D283" s="94" t="str">
        <f>IFERROR(INDEX(SourceData!$A$2:$FF$281,'Row selector'!$C274,4),"")</f>
        <v/>
      </c>
      <c r="E283" s="90" t="str">
        <f>IFERROR(INDEX(SourceData!$A$2:$FF$281,'Row selector'!$C274,7),"")</f>
        <v/>
      </c>
      <c r="F283" s="90" t="str">
        <f>IFERROR(INDEX(SourceData!$A$2:$FF$281,'Row selector'!$C274,10),"")</f>
        <v/>
      </c>
      <c r="G283" s="94" t="str">
        <f>IFERROR(INDEX(SourceData!$A$2:$FF$281,'Row selector'!$C274,5),"")</f>
        <v/>
      </c>
      <c r="H283" s="92" t="str">
        <f>IFERROR(INDEX(SourceData!$A$2:$FF$281,'Row selector'!$C274,8),"")</f>
        <v/>
      </c>
      <c r="I283" s="92" t="str">
        <f>IFERROR(INDEX(SourceData!$A$2:$FF$281,'Row selector'!$C274,11),"")</f>
        <v/>
      </c>
      <c r="J283" s="91" t="str">
        <f>IFERROR(INDEX(SourceData!$A$2:$FF$281,'Row selector'!$C274,6),"")</f>
        <v/>
      </c>
      <c r="K283" s="92" t="str">
        <f>IFERROR(INDEX(SourceData!$A$2:$FF$281,'Row selector'!$C274,9),"")</f>
        <v/>
      </c>
      <c r="L283" s="92" t="str">
        <f>IFERROR(INDEX(SourceData!$A$2:$FF$281,'Row selector'!$C274,12),"")</f>
        <v/>
      </c>
      <c r="M283" s="84"/>
    </row>
    <row r="284" spans="1:16">
      <c r="A284" s="89" t="str">
        <f>IFERROR(INDEX(SourceData!$A$2:$FF$281,'Row selector'!$C275,1),"")</f>
        <v/>
      </c>
      <c r="B284" s="93" t="str">
        <f>IFERROR(INDEX(SourceData!$A$2:$FF$281,'Row selector'!$C275,2),"")</f>
        <v/>
      </c>
      <c r="C284" s="221"/>
      <c r="D284" s="94" t="str">
        <f>IFERROR(INDEX(SourceData!$A$2:$FF$281,'Row selector'!$C275,4),"")</f>
        <v/>
      </c>
      <c r="E284" s="90" t="str">
        <f>IFERROR(INDEX(SourceData!$A$2:$FF$281,'Row selector'!$C275,7),"")</f>
        <v/>
      </c>
      <c r="F284" s="90" t="str">
        <f>IFERROR(INDEX(SourceData!$A$2:$FF$281,'Row selector'!$C275,10),"")</f>
        <v/>
      </c>
      <c r="G284" s="94" t="str">
        <f>IFERROR(INDEX(SourceData!$A$2:$FF$281,'Row selector'!$C275,5),"")</f>
        <v/>
      </c>
      <c r="H284" s="92" t="str">
        <f>IFERROR(INDEX(SourceData!$A$2:$FF$281,'Row selector'!$C275,8),"")</f>
        <v/>
      </c>
      <c r="I284" s="92" t="str">
        <f>IFERROR(INDEX(SourceData!$A$2:$FF$281,'Row selector'!$C275,11),"")</f>
        <v/>
      </c>
      <c r="J284" s="91" t="str">
        <f>IFERROR(INDEX(SourceData!$A$2:$FF$281,'Row selector'!$C275,6),"")</f>
        <v/>
      </c>
      <c r="K284" s="92" t="str">
        <f>IFERROR(INDEX(SourceData!$A$2:$FF$281,'Row selector'!$C275,9),"")</f>
        <v/>
      </c>
      <c r="L284" s="92" t="str">
        <f>IFERROR(INDEX(SourceData!$A$2:$FF$281,'Row selector'!$C275,12),"")</f>
        <v/>
      </c>
      <c r="M284" s="84"/>
    </row>
    <row r="285" spans="1:16">
      <c r="A285" s="89" t="str">
        <f>IFERROR(INDEX(SourceData!$A$2:$FF$281,'Row selector'!$C276,1),"")</f>
        <v/>
      </c>
      <c r="B285" s="93" t="str">
        <f>IFERROR(INDEX(SourceData!$A$2:$FF$281,'Row selector'!$C276,2),"")</f>
        <v/>
      </c>
      <c r="C285" s="221"/>
      <c r="D285" s="94" t="str">
        <f>IFERROR(INDEX(SourceData!$A$2:$FF$281,'Row selector'!$C276,4),"")</f>
        <v/>
      </c>
      <c r="E285" s="90" t="str">
        <f>IFERROR(INDEX(SourceData!$A$2:$FF$281,'Row selector'!$C276,7),"")</f>
        <v/>
      </c>
      <c r="F285" s="90" t="str">
        <f>IFERROR(INDEX(SourceData!$A$2:$FF$281,'Row selector'!$C276,10),"")</f>
        <v/>
      </c>
      <c r="G285" s="94" t="str">
        <f>IFERROR(INDEX(SourceData!$A$2:$FF$281,'Row selector'!$C276,5),"")</f>
        <v/>
      </c>
      <c r="H285" s="92" t="str">
        <f>IFERROR(INDEX(SourceData!$A$2:$FF$281,'Row selector'!$C276,8),"")</f>
        <v/>
      </c>
      <c r="I285" s="92" t="str">
        <f>IFERROR(INDEX(SourceData!$A$2:$FF$281,'Row selector'!$C276,11),"")</f>
        <v/>
      </c>
      <c r="J285" s="91" t="str">
        <f>IFERROR(INDEX(SourceData!$A$2:$FF$281,'Row selector'!$C276,6),"")</f>
        <v/>
      </c>
      <c r="K285" s="92" t="str">
        <f>IFERROR(INDEX(SourceData!$A$2:$FF$281,'Row selector'!$C276,9),"")</f>
        <v/>
      </c>
      <c r="L285" s="92" t="str">
        <f>IFERROR(INDEX(SourceData!$A$2:$FF$281,'Row selector'!$C276,12),"")</f>
        <v/>
      </c>
      <c r="M285" s="84"/>
    </row>
    <row r="286" spans="1:16">
      <c r="A286" s="89" t="str">
        <f>IFERROR(INDEX(SourceData!$A$2:$FF$281,'Row selector'!$C277,1),"")</f>
        <v/>
      </c>
      <c r="B286" s="93" t="str">
        <f>IFERROR(INDEX(SourceData!$A$2:$FF$281,'Row selector'!$C277,2),"")</f>
        <v/>
      </c>
      <c r="C286" s="221"/>
      <c r="D286" s="94" t="str">
        <f>IFERROR(INDEX(SourceData!$A$2:$FF$281,'Row selector'!$C277,4),"")</f>
        <v/>
      </c>
      <c r="E286" s="90" t="str">
        <f>IFERROR(INDEX(SourceData!$A$2:$FF$281,'Row selector'!$C277,7),"")</f>
        <v/>
      </c>
      <c r="F286" s="90" t="str">
        <f>IFERROR(INDEX(SourceData!$A$2:$FF$281,'Row selector'!$C277,10),"")</f>
        <v/>
      </c>
      <c r="G286" s="94" t="str">
        <f>IFERROR(INDEX(SourceData!$A$2:$FF$281,'Row selector'!$C277,5),"")</f>
        <v/>
      </c>
      <c r="H286" s="92" t="str">
        <f>IFERROR(INDEX(SourceData!$A$2:$FF$281,'Row selector'!$C277,8),"")</f>
        <v/>
      </c>
      <c r="I286" s="92" t="str">
        <f>IFERROR(INDEX(SourceData!$A$2:$FF$281,'Row selector'!$C277,11),"")</f>
        <v/>
      </c>
      <c r="J286" s="91" t="str">
        <f>IFERROR(INDEX(SourceData!$A$2:$FF$281,'Row selector'!$C277,6),"")</f>
        <v/>
      </c>
      <c r="K286" s="92" t="str">
        <f>IFERROR(INDEX(SourceData!$A$2:$FF$281,'Row selector'!$C277,9),"")</f>
        <v/>
      </c>
      <c r="L286" s="92" t="str">
        <f>IFERROR(INDEX(SourceData!$A$2:$FF$281,'Row selector'!$C277,12),"")</f>
        <v/>
      </c>
      <c r="M286" s="84"/>
    </row>
    <row r="287" spans="1:16">
      <c r="A287" s="89" t="str">
        <f>IFERROR(INDEX(SourceData!$A$2:$FF$281,'Row selector'!$C278,1),"")</f>
        <v/>
      </c>
      <c r="B287" s="93" t="str">
        <f>IFERROR(INDEX(SourceData!$A$2:$FF$281,'Row selector'!$C278,2),"")</f>
        <v/>
      </c>
      <c r="C287" s="221"/>
      <c r="D287" s="94" t="str">
        <f>IFERROR(INDEX(SourceData!$A$2:$FF$281,'Row selector'!$C278,4),"")</f>
        <v/>
      </c>
      <c r="E287" s="90" t="str">
        <f>IFERROR(INDEX(SourceData!$A$2:$FF$281,'Row selector'!$C278,7),"")</f>
        <v/>
      </c>
      <c r="F287" s="90" t="str">
        <f>IFERROR(INDEX(SourceData!$A$2:$FF$281,'Row selector'!$C278,10),"")</f>
        <v/>
      </c>
      <c r="G287" s="94" t="str">
        <f>IFERROR(INDEX(SourceData!$A$2:$FF$281,'Row selector'!$C278,5),"")</f>
        <v/>
      </c>
      <c r="H287" s="92" t="str">
        <f>IFERROR(INDEX(SourceData!$A$2:$FF$281,'Row selector'!$C278,8),"")</f>
        <v/>
      </c>
      <c r="I287" s="92" t="str">
        <f>IFERROR(INDEX(SourceData!$A$2:$FF$281,'Row selector'!$C278,11),"")</f>
        <v/>
      </c>
      <c r="J287" s="91" t="str">
        <f>IFERROR(INDEX(SourceData!$A$2:$FF$281,'Row selector'!$C278,6),"")</f>
        <v/>
      </c>
      <c r="K287" s="92" t="str">
        <f>IFERROR(INDEX(SourceData!$A$2:$FF$281,'Row selector'!$C278,9),"")</f>
        <v/>
      </c>
      <c r="L287" s="92" t="str">
        <f>IFERROR(INDEX(SourceData!$A$2:$FF$281,'Row selector'!$C278,12),"")</f>
        <v/>
      </c>
      <c r="M287" s="84"/>
    </row>
    <row r="288" spans="1:16">
      <c r="A288" s="89" t="str">
        <f>IFERROR(INDEX(SourceData!$A$2:$FF$281,'Row selector'!$C279,1),"")</f>
        <v/>
      </c>
      <c r="B288" s="93" t="str">
        <f>IFERROR(INDEX(SourceData!$A$2:$FF$281,'Row selector'!$C279,2),"")</f>
        <v/>
      </c>
      <c r="C288" s="221"/>
      <c r="D288" s="94" t="str">
        <f>IFERROR(INDEX(SourceData!$A$2:$FF$281,'Row selector'!$C279,4),"")</f>
        <v/>
      </c>
      <c r="E288" s="90" t="str">
        <f>IFERROR(INDEX(SourceData!$A$2:$FF$281,'Row selector'!$C279,7),"")</f>
        <v/>
      </c>
      <c r="F288" s="90" t="str">
        <f>IFERROR(INDEX(SourceData!$A$2:$FF$281,'Row selector'!$C279,10),"")</f>
        <v/>
      </c>
      <c r="G288" s="94" t="str">
        <f>IFERROR(INDEX(SourceData!$A$2:$FF$281,'Row selector'!$C279,5),"")</f>
        <v/>
      </c>
      <c r="H288" s="92" t="str">
        <f>IFERROR(INDEX(SourceData!$A$2:$FF$281,'Row selector'!$C279,8),"")</f>
        <v/>
      </c>
      <c r="I288" s="92" t="str">
        <f>IFERROR(INDEX(SourceData!$A$2:$FF$281,'Row selector'!$C279,11),"")</f>
        <v/>
      </c>
      <c r="J288" s="91" t="str">
        <f>IFERROR(INDEX(SourceData!$A$2:$FF$281,'Row selector'!$C279,6),"")</f>
        <v/>
      </c>
      <c r="K288" s="92" t="str">
        <f>IFERROR(INDEX(SourceData!$A$2:$FF$281,'Row selector'!$C279,9),"")</f>
        <v/>
      </c>
      <c r="L288" s="92" t="str">
        <f>IFERROR(INDEX(SourceData!$A$2:$FF$281,'Row selector'!$C279,12),"")</f>
        <v/>
      </c>
      <c r="M288" s="84"/>
    </row>
    <row r="289" spans="1:13">
      <c r="A289" s="89" t="str">
        <f>IFERROR(INDEX(SourceData!$A$2:$FF$281,'Row selector'!$C280,1),"")</f>
        <v/>
      </c>
      <c r="B289" s="93" t="str">
        <f>IFERROR(INDEX(SourceData!$A$2:$FF$281,'Row selector'!$C280,2),"")</f>
        <v/>
      </c>
      <c r="C289" s="221"/>
      <c r="D289" s="94" t="str">
        <f>IFERROR(INDEX(SourceData!$A$2:$FF$281,'Row selector'!$C280,4),"")</f>
        <v/>
      </c>
      <c r="E289" s="90" t="str">
        <f>IFERROR(INDEX(SourceData!$A$2:$FF$281,'Row selector'!$C280,7),"")</f>
        <v/>
      </c>
      <c r="F289" s="90" t="str">
        <f>IFERROR(INDEX(SourceData!$A$2:$FF$281,'Row selector'!$C280,10),"")</f>
        <v/>
      </c>
      <c r="G289" s="94" t="str">
        <f>IFERROR(INDEX(SourceData!$A$2:$FF$281,'Row selector'!$C280,5),"")</f>
        <v/>
      </c>
      <c r="H289" s="92" t="str">
        <f>IFERROR(INDEX(SourceData!$A$2:$FF$281,'Row selector'!$C280,8),"")</f>
        <v/>
      </c>
      <c r="I289" s="92" t="str">
        <f>IFERROR(INDEX(SourceData!$A$2:$FF$281,'Row selector'!$C280,11),"")</f>
        <v/>
      </c>
      <c r="J289" s="91" t="str">
        <f>IFERROR(INDEX(SourceData!$A$2:$FF$281,'Row selector'!$C280,6),"")</f>
        <v/>
      </c>
      <c r="K289" s="92" t="str">
        <f>IFERROR(INDEX(SourceData!$A$2:$FF$281,'Row selector'!$C280,9),"")</f>
        <v/>
      </c>
      <c r="L289" s="92" t="str">
        <f>IFERROR(INDEX(SourceData!$A$2:$FF$281,'Row selector'!$C280,12),"")</f>
        <v/>
      </c>
      <c r="M289" s="84"/>
    </row>
    <row r="290" spans="1:13">
      <c r="A290" s="89" t="str">
        <f>IFERROR(INDEX(SourceData!$A$2:$FF$281,'Row selector'!$C281,1),"")</f>
        <v/>
      </c>
      <c r="B290" s="93" t="str">
        <f>IFERROR(INDEX(SourceData!$A$2:$FF$281,'Row selector'!$C281,2),"")</f>
        <v/>
      </c>
      <c r="C290" s="221"/>
      <c r="D290" s="94" t="str">
        <f>IFERROR(INDEX(SourceData!$A$2:$FF$281,'Row selector'!$C281,4),"")</f>
        <v/>
      </c>
      <c r="E290" s="90" t="str">
        <f>IFERROR(INDEX(SourceData!$A$2:$FF$281,'Row selector'!$C281,7),"")</f>
        <v/>
      </c>
      <c r="F290" s="90" t="str">
        <f>IFERROR(INDEX(SourceData!$A$2:$FF$281,'Row selector'!$C281,10),"")</f>
        <v/>
      </c>
      <c r="G290" s="94" t="str">
        <f>IFERROR(INDEX(SourceData!$A$2:$FF$281,'Row selector'!$C281,5),"")</f>
        <v/>
      </c>
      <c r="H290" s="92" t="str">
        <f>IFERROR(INDEX(SourceData!$A$2:$FF$281,'Row selector'!$C281,8),"")</f>
        <v/>
      </c>
      <c r="I290" s="92" t="str">
        <f>IFERROR(INDEX(SourceData!$A$2:$FF$281,'Row selector'!$C281,11),"")</f>
        <v/>
      </c>
      <c r="J290" s="91" t="str">
        <f>IFERROR(INDEX(SourceData!$A$2:$FF$281,'Row selector'!$C281,6),"")</f>
        <v/>
      </c>
      <c r="K290" s="92" t="str">
        <f>IFERROR(INDEX(SourceData!$A$2:$FF$281,'Row selector'!$C281,9),"")</f>
        <v/>
      </c>
      <c r="L290" s="92" t="str">
        <f>IFERROR(INDEX(SourceData!$A$2:$FF$281,'Row selector'!$C281,12),"")</f>
        <v/>
      </c>
      <c r="M290" s="84"/>
    </row>
    <row r="291" spans="1:13">
      <c r="A291" s="84"/>
      <c r="B291" s="93"/>
      <c r="C291" s="221"/>
      <c r="D291" s="94" t="str">
        <f>IFERROR(INDEX(SourceData!$A$2:$FF$281,'Row selector'!$C282,4),"")</f>
        <v/>
      </c>
      <c r="E291" s="90"/>
      <c r="F291" s="90"/>
      <c r="G291" s="94"/>
      <c r="H291" s="92"/>
      <c r="I291" s="92"/>
      <c r="J291" s="91"/>
      <c r="K291" s="92"/>
      <c r="L291" s="92"/>
      <c r="M291" s="84"/>
    </row>
    <row r="292" spans="1:13">
      <c r="B292" s="88"/>
      <c r="C292" s="222"/>
      <c r="D292" s="95"/>
      <c r="E292" s="96"/>
      <c r="F292" s="96"/>
      <c r="G292" s="95"/>
    </row>
    <row r="293" spans="1:13">
      <c r="B293" s="88"/>
      <c r="C293" s="222"/>
      <c r="D293" s="95"/>
      <c r="E293" s="96"/>
      <c r="F293" s="96"/>
      <c r="G293" s="95"/>
    </row>
    <row r="294" spans="1:13">
      <c r="B294" s="88"/>
      <c r="C294" s="222"/>
      <c r="D294" s="95"/>
      <c r="E294" s="96"/>
      <c r="F294" s="96"/>
      <c r="G294" s="95"/>
    </row>
    <row r="295" spans="1:13">
      <c r="B295" s="88"/>
      <c r="C295" s="222"/>
      <c r="D295" s="95"/>
      <c r="E295" s="96"/>
      <c r="F295" s="96"/>
      <c r="G295" s="95"/>
    </row>
    <row r="296" spans="1:13">
      <c r="B296" s="88"/>
      <c r="C296" s="222"/>
      <c r="D296" s="95"/>
      <c r="E296" s="96"/>
      <c r="F296" s="96"/>
      <c r="G296" s="95"/>
    </row>
    <row r="297" spans="1:13">
      <c r="B297" s="88"/>
      <c r="C297" s="222"/>
      <c r="D297" s="95"/>
      <c r="E297" s="96"/>
      <c r="F297" s="96"/>
      <c r="G297" s="95"/>
    </row>
    <row r="298" spans="1:13">
      <c r="B298" s="88"/>
      <c r="C298" s="222"/>
      <c r="D298" s="95"/>
      <c r="E298" s="96"/>
      <c r="F298" s="96"/>
      <c r="G298" s="95"/>
    </row>
    <row r="299" spans="1:13">
      <c r="B299" s="88"/>
      <c r="C299" s="222"/>
      <c r="D299" s="95"/>
      <c r="E299" s="96"/>
      <c r="F299" s="96"/>
      <c r="G299" s="95"/>
    </row>
    <row r="300" spans="1:13">
      <c r="B300" s="88"/>
      <c r="C300" s="222"/>
      <c r="D300" s="95"/>
      <c r="E300" s="96"/>
      <c r="F300" s="96"/>
      <c r="G300" s="95"/>
    </row>
    <row r="301" spans="1:13">
      <c r="B301" s="88"/>
      <c r="C301" s="222"/>
      <c r="D301" s="95"/>
      <c r="E301" s="96"/>
      <c r="F301" s="96"/>
      <c r="G301" s="95"/>
    </row>
    <row r="302" spans="1:13">
      <c r="B302" s="88"/>
      <c r="C302" s="222"/>
      <c r="D302" s="95"/>
      <c r="E302" s="96"/>
      <c r="F302" s="96"/>
      <c r="G302" s="95"/>
    </row>
    <row r="303" spans="1:13">
      <c r="B303" s="88"/>
      <c r="C303" s="222"/>
      <c r="D303" s="95"/>
      <c r="E303" s="96"/>
      <c r="F303" s="96"/>
      <c r="G303" s="95"/>
    </row>
    <row r="304" spans="1:13">
      <c r="B304" s="88"/>
      <c r="C304" s="222"/>
      <c r="D304" s="95"/>
      <c r="E304" s="96"/>
      <c r="F304" s="96"/>
      <c r="G304" s="95"/>
    </row>
    <row r="305" spans="2:7">
      <c r="B305" s="88"/>
      <c r="C305" s="222"/>
      <c r="D305" s="95"/>
      <c r="E305" s="96"/>
      <c r="F305" s="96"/>
      <c r="G305" s="95"/>
    </row>
    <row r="306" spans="2:7">
      <c r="B306" s="88"/>
      <c r="C306" s="222"/>
      <c r="D306" s="95"/>
      <c r="E306" s="96"/>
      <c r="F306" s="96"/>
      <c r="G306" s="95"/>
    </row>
    <row r="307" spans="2:7">
      <c r="B307" s="88"/>
      <c r="C307" s="222"/>
      <c r="D307" s="95"/>
      <c r="E307" s="96"/>
      <c r="F307" s="96"/>
      <c r="G307" s="95"/>
    </row>
    <row r="308" spans="2:7">
      <c r="B308" s="88"/>
      <c r="C308" s="222"/>
      <c r="D308" s="95"/>
      <c r="E308" s="96"/>
      <c r="F308" s="96"/>
      <c r="G308" s="95"/>
    </row>
    <row r="309" spans="2:7">
      <c r="B309" s="88"/>
      <c r="C309" s="222"/>
      <c r="D309" s="95"/>
      <c r="E309" s="96"/>
      <c r="F309" s="96"/>
      <c r="G309" s="95"/>
    </row>
  </sheetData>
  <mergeCells count="3">
    <mergeCell ref="D9:F9"/>
    <mergeCell ref="G9:I9"/>
    <mergeCell ref="J9:L9"/>
  </mergeCells>
  <conditionalFormatting sqref="A21:A218">
    <cfRule type="containsBlanks" dxfId="12" priority="9">
      <formula>LEN(TRIM(A21))=0</formula>
    </cfRule>
  </conditionalFormatting>
  <conditionalFormatting sqref="A12:A218">
    <cfRule type="containsBlanks" dxfId="11" priority="8">
      <formula>LEN(TRIM(A12))=0</formula>
    </cfRule>
  </conditionalFormatting>
  <conditionalFormatting sqref="B12:B218">
    <cfRule type="containsBlanks" dxfId="10" priority="7">
      <formula>LEN(TRIM(B12))=0</formula>
    </cfRule>
  </conditionalFormatting>
  <conditionalFormatting sqref="A12:B218">
    <cfRule type="containsBlanks" dxfId="9" priority="5">
      <formula>LEN(TRIM(A12))=0</formula>
    </cfRule>
  </conditionalFormatting>
  <conditionalFormatting sqref="D55:L218">
    <cfRule type="containsBlanks" dxfId="8" priority="13">
      <formula>LEN(TRIM(D55))=0</formula>
    </cfRule>
  </conditionalFormatting>
  <conditionalFormatting sqref="C12:C218">
    <cfRule type="containsBlanks" dxfId="7" priority="2">
      <formula>LEN(TRIM(C12))=0</formula>
    </cfRule>
  </conditionalFormatting>
  <conditionalFormatting sqref="D12:L54">
    <cfRule type="containsBlanks" dxfId="6" priority="1">
      <formula>LEN(TRIM(D12))=0</formula>
    </cfRule>
  </conditionalFormatting>
  <hyperlinks>
    <hyperlink ref="C9" location="'1. Overview'!B9" display=""/>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List!$A$3:$A$6</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50"/>
  <sheetViews>
    <sheetView showGridLines="0" zoomScale="80" zoomScaleNormal="80" workbookViewId="0">
      <selection activeCell="BF11" sqref="BF11"/>
    </sheetView>
  </sheetViews>
  <sheetFormatPr defaultColWidth="0" defaultRowHeight="15"/>
  <cols>
    <col min="1" max="1" width="24.28515625" customWidth="1"/>
    <col min="2" max="2" width="46.42578125" customWidth="1"/>
    <col min="3" max="3" width="2.42578125" style="212" customWidth="1"/>
    <col min="4" max="4" width="9.140625" style="11" customWidth="1"/>
    <col min="5" max="5" width="11.7109375" style="103" customWidth="1"/>
    <col min="6" max="6" width="16.5703125" style="103" customWidth="1"/>
    <col min="7" max="7" width="9.140625" style="11" customWidth="1"/>
    <col min="8" max="8" width="11.7109375" style="103" customWidth="1"/>
    <col min="9" max="9" width="16.42578125" style="103" customWidth="1"/>
    <col min="10" max="10" width="9.140625" style="11" customWidth="1"/>
    <col min="11" max="11" width="12.140625" style="103" customWidth="1"/>
    <col min="12" max="12" width="16" style="103" customWidth="1"/>
    <col min="13" max="13" width="9.140625" style="11" customWidth="1"/>
    <col min="14" max="14" width="12" style="103" customWidth="1"/>
    <col min="15" max="15" width="16" style="103" customWidth="1"/>
    <col min="16" max="16" width="9.140625" style="11" customWidth="1"/>
    <col min="17" max="17" width="12" style="103" customWidth="1"/>
    <col min="18" max="18" width="16.42578125" style="103" customWidth="1"/>
    <col min="19" max="19" width="9.140625" style="11" customWidth="1"/>
    <col min="20" max="20" width="12.28515625" style="103" customWidth="1"/>
    <col min="21" max="21" width="16" style="103" customWidth="1"/>
    <col min="22" max="22" width="9.140625" style="11" customWidth="1"/>
    <col min="23" max="23" width="11.7109375" style="103" customWidth="1"/>
    <col min="24" max="24" width="16.140625" style="103" customWidth="1"/>
    <col min="25" max="25" width="9.140625" style="11" customWidth="1"/>
    <col min="26" max="26" width="12.140625" style="103" customWidth="1"/>
    <col min="27" max="27" width="15.85546875" style="103" customWidth="1"/>
    <col min="28" max="28" width="9.140625" style="11" customWidth="1"/>
    <col min="29" max="29" width="11.85546875" style="103" customWidth="1"/>
    <col min="30" max="30" width="16" style="103" customWidth="1"/>
    <col min="31" max="31" width="9.140625" style="11" customWidth="1"/>
    <col min="32" max="32" width="12.140625" style="103" customWidth="1"/>
    <col min="33" max="33" width="16" style="103" customWidth="1"/>
    <col min="34" max="34" width="9.140625" style="11" customWidth="1"/>
    <col min="35" max="35" width="11.7109375" style="103" customWidth="1"/>
    <col min="36" max="36" width="15.28515625" style="103" customWidth="1"/>
    <col min="37" max="37" width="9.140625" style="11" customWidth="1"/>
    <col min="38" max="38" width="12" style="103" customWidth="1"/>
    <col min="39" max="39" width="16.42578125" style="103" customWidth="1"/>
    <col min="40" max="40" width="9.140625" style="11" customWidth="1"/>
    <col min="41" max="41" width="12.7109375" style="103" customWidth="1"/>
    <col min="42" max="42" width="15.85546875" style="103" customWidth="1"/>
    <col min="43" max="43" width="10.42578125" style="11" customWidth="1"/>
    <col min="44" max="44" width="12.28515625" style="103" customWidth="1"/>
    <col min="45" max="45" width="16.5703125" style="103" customWidth="1"/>
    <col min="46" max="46" width="9.140625" style="11" customWidth="1"/>
    <col min="47" max="47" width="12.140625" style="103" customWidth="1"/>
    <col min="48" max="48" width="17.140625" style="103" customWidth="1"/>
    <col min="49" max="49" width="9.140625" style="11" customWidth="1"/>
    <col min="50" max="50" width="11.85546875" style="103" customWidth="1"/>
    <col min="51" max="51" width="16" style="103" customWidth="1"/>
    <col min="52" max="52" width="9.140625" style="11" customWidth="1"/>
    <col min="53" max="53" width="11.7109375" style="103" customWidth="1"/>
    <col min="54" max="54" width="16" style="103" customWidth="1"/>
    <col min="55" max="55" width="9.140625" style="11" customWidth="1"/>
    <col min="56" max="56" width="12.85546875" style="103" customWidth="1"/>
    <col min="57" max="57" width="17" style="103" customWidth="1"/>
    <col min="58" max="58" width="2.5703125" customWidth="1"/>
    <col min="59" max="59" width="0" hidden="1" customWidth="1"/>
    <col min="60" max="16384" width="9.140625" hidden="1"/>
  </cols>
  <sheetData>
    <row r="1" spans="1:58">
      <c r="A1" s="24"/>
      <c r="B1" s="24"/>
      <c r="C1" s="207"/>
      <c r="D1" s="32"/>
      <c r="E1" s="33"/>
      <c r="F1" s="33"/>
      <c r="G1" s="32"/>
      <c r="H1" s="33"/>
      <c r="I1" s="33"/>
      <c r="J1" s="32"/>
      <c r="K1" s="33"/>
      <c r="L1" s="33"/>
      <c r="M1" s="32"/>
      <c r="N1" s="33"/>
      <c r="O1" s="33"/>
      <c r="P1" s="32"/>
      <c r="Q1" s="33"/>
      <c r="R1" s="33"/>
      <c r="S1" s="32"/>
      <c r="T1" s="33"/>
      <c r="U1" s="33"/>
      <c r="V1" s="32"/>
      <c r="W1" s="33"/>
      <c r="X1" s="33"/>
      <c r="Y1" s="32"/>
      <c r="Z1" s="33"/>
      <c r="AA1" s="33"/>
      <c r="AB1" s="32"/>
      <c r="AC1" s="33"/>
      <c r="AD1" s="33"/>
      <c r="AE1" s="32"/>
      <c r="AF1" s="33"/>
      <c r="AG1" s="33"/>
      <c r="AH1" s="34"/>
      <c r="AI1" s="33"/>
      <c r="AJ1" s="33"/>
      <c r="AK1" s="32"/>
      <c r="AL1" s="33"/>
      <c r="AM1" s="33"/>
      <c r="AN1" s="57"/>
      <c r="AO1" s="58"/>
      <c r="AP1" s="58"/>
      <c r="AQ1" s="57"/>
      <c r="AR1" s="58"/>
      <c r="AS1" s="58"/>
      <c r="AT1" s="57"/>
      <c r="AU1" s="58"/>
      <c r="AV1" s="58"/>
      <c r="AW1" s="57"/>
      <c r="AX1" s="58"/>
      <c r="AY1" s="58"/>
      <c r="AZ1" s="57"/>
      <c r="BA1" s="58"/>
      <c r="BB1" s="58"/>
      <c r="BC1" s="57"/>
      <c r="BD1" s="58"/>
      <c r="BE1" s="58"/>
      <c r="BF1" s="24"/>
    </row>
    <row r="2" spans="1:58" ht="23.25">
      <c r="A2" s="49" t="s">
        <v>789</v>
      </c>
      <c r="B2" s="36"/>
      <c r="C2" s="208"/>
      <c r="D2" s="37"/>
      <c r="E2" s="38"/>
      <c r="F2" s="38"/>
      <c r="G2" s="37"/>
      <c r="H2" s="38"/>
      <c r="I2" s="38"/>
      <c r="J2" s="37"/>
      <c r="K2" s="38"/>
      <c r="L2" s="38"/>
      <c r="M2" s="37"/>
      <c r="N2" s="33"/>
      <c r="O2" s="33"/>
      <c r="P2" s="32"/>
      <c r="Q2" s="33"/>
      <c r="R2" s="33"/>
      <c r="S2" s="32"/>
      <c r="T2" s="33"/>
      <c r="U2" s="33"/>
      <c r="V2" s="32"/>
      <c r="W2" s="33"/>
      <c r="X2" s="33"/>
      <c r="Y2" s="32"/>
      <c r="Z2" s="33"/>
      <c r="AA2" s="33"/>
      <c r="AB2" s="32"/>
      <c r="AC2" s="33"/>
      <c r="AD2" s="33"/>
      <c r="AE2" s="32"/>
      <c r="AF2" s="33"/>
      <c r="AG2" s="33"/>
      <c r="AH2" s="34"/>
      <c r="AI2" s="33"/>
      <c r="AJ2" s="33"/>
      <c r="AK2" s="32"/>
      <c r="AL2" s="33"/>
      <c r="AM2" s="33"/>
      <c r="AN2" s="57"/>
      <c r="AO2" s="58"/>
      <c r="AP2" s="58"/>
      <c r="AQ2" s="57"/>
      <c r="AR2" s="58"/>
      <c r="AS2" s="58"/>
      <c r="AT2" s="57"/>
      <c r="AU2" s="58"/>
      <c r="AV2" s="58"/>
      <c r="AW2" s="57"/>
      <c r="AX2" s="58"/>
      <c r="AY2" s="58"/>
      <c r="AZ2" s="57"/>
      <c r="BA2" s="58"/>
      <c r="BB2" s="58"/>
      <c r="BC2" s="57"/>
      <c r="BD2" s="58"/>
      <c r="BE2" s="58"/>
      <c r="BF2" s="24"/>
    </row>
    <row r="3" spans="1:58" ht="18">
      <c r="A3" s="4" t="s">
        <v>801</v>
      </c>
      <c r="B3" s="24"/>
      <c r="C3" s="207"/>
      <c r="D3" s="32"/>
      <c r="E3" s="33"/>
      <c r="F3" s="33"/>
      <c r="G3" s="32"/>
      <c r="H3" s="33"/>
      <c r="I3" s="33"/>
      <c r="J3" s="32"/>
      <c r="K3" s="33"/>
      <c r="L3" s="33"/>
      <c r="M3" s="32"/>
      <c r="N3" s="33"/>
      <c r="O3" s="33"/>
      <c r="P3" s="32"/>
      <c r="Q3" s="33"/>
      <c r="R3" s="33"/>
      <c r="S3" s="32"/>
      <c r="T3" s="33"/>
      <c r="U3" s="33"/>
      <c r="V3" s="32"/>
      <c r="W3" s="33"/>
      <c r="X3" s="33"/>
      <c r="Y3" s="32"/>
      <c r="Z3" s="33"/>
      <c r="AA3" s="33"/>
      <c r="AB3" s="32"/>
      <c r="AC3" s="33"/>
      <c r="AD3" s="33"/>
      <c r="AE3" s="32"/>
      <c r="AF3" s="33"/>
      <c r="AG3" s="33"/>
      <c r="AH3" s="34"/>
      <c r="AI3" s="33"/>
      <c r="AJ3" s="33"/>
      <c r="AK3" s="32"/>
      <c r="AL3" s="33"/>
      <c r="AM3" s="33"/>
      <c r="AN3" s="57"/>
      <c r="AO3" s="58"/>
      <c r="AP3" s="58"/>
      <c r="AQ3" s="57"/>
      <c r="AR3" s="58"/>
      <c r="AS3" s="58"/>
      <c r="AT3" s="57"/>
      <c r="AU3" s="58"/>
      <c r="AV3" s="58"/>
      <c r="AW3" s="57"/>
      <c r="AX3" s="58"/>
      <c r="AY3" s="58"/>
      <c r="AZ3" s="57"/>
      <c r="BA3" s="58"/>
      <c r="BB3" s="58"/>
      <c r="BC3" s="57"/>
      <c r="BD3" s="58"/>
      <c r="BE3" s="58"/>
      <c r="BF3" s="24"/>
    </row>
    <row r="4" spans="1:58" ht="18">
      <c r="A4" s="4"/>
      <c r="B4" s="24"/>
      <c r="C4" s="207"/>
      <c r="D4" s="32"/>
      <c r="E4" s="33"/>
      <c r="F4" s="33"/>
      <c r="G4" s="32"/>
      <c r="H4" s="33"/>
      <c r="I4" s="33"/>
      <c r="J4" s="32"/>
      <c r="K4" s="33"/>
      <c r="L4" s="33"/>
      <c r="M4" s="50"/>
      <c r="N4" s="139"/>
      <c r="O4" s="33"/>
      <c r="P4" s="32"/>
      <c r="Q4" s="33"/>
      <c r="R4" s="33"/>
      <c r="S4" s="32"/>
      <c r="T4" s="33"/>
      <c r="U4" s="33"/>
      <c r="V4" s="32"/>
      <c r="W4" s="33"/>
      <c r="X4" s="33"/>
      <c r="Y4" s="32"/>
      <c r="Z4" s="33"/>
      <c r="AA4" s="33"/>
      <c r="AB4" s="32"/>
      <c r="AC4" s="33"/>
      <c r="AD4" s="33"/>
      <c r="AE4" s="32"/>
      <c r="AF4" s="33"/>
      <c r="AG4" s="33"/>
      <c r="AH4" s="34"/>
      <c r="AI4" s="33"/>
      <c r="AJ4" s="33"/>
      <c r="AK4" s="32"/>
      <c r="AL4" s="33"/>
      <c r="AM4" s="33"/>
      <c r="AN4" s="57"/>
      <c r="AO4" s="58"/>
      <c r="AP4" s="58"/>
      <c r="AQ4" s="57"/>
      <c r="AR4" s="58"/>
      <c r="AS4" s="58"/>
      <c r="AT4" s="57"/>
      <c r="AU4" s="58"/>
      <c r="AV4" s="58"/>
      <c r="AW4" s="57"/>
      <c r="AX4" s="58"/>
      <c r="AY4" s="58"/>
      <c r="AZ4" s="57"/>
      <c r="BA4" s="58"/>
      <c r="BB4" s="58"/>
      <c r="BC4" s="57"/>
      <c r="BD4" s="58"/>
      <c r="BE4" s="58"/>
      <c r="BF4" s="24"/>
    </row>
    <row r="5" spans="1:58" ht="18">
      <c r="A5" s="234" t="s">
        <v>815</v>
      </c>
      <c r="B5" s="51"/>
      <c r="C5" s="209"/>
      <c r="D5" s="52"/>
      <c r="E5" s="70"/>
      <c r="F5" s="70"/>
      <c r="G5" s="52"/>
      <c r="H5" s="70"/>
      <c r="I5" s="70"/>
      <c r="J5" s="52"/>
      <c r="K5" s="70"/>
      <c r="L5" s="70"/>
      <c r="M5" s="52"/>
      <c r="N5" s="33"/>
      <c r="O5" s="33"/>
      <c r="P5" s="32"/>
      <c r="Q5" s="33"/>
      <c r="R5" s="33"/>
      <c r="S5" s="32"/>
      <c r="T5" s="33"/>
      <c r="U5" s="33"/>
      <c r="V5" s="32"/>
      <c r="W5" s="33"/>
      <c r="X5" s="33"/>
      <c r="Y5" s="32"/>
      <c r="Z5" s="33"/>
      <c r="AA5" s="33"/>
      <c r="AB5" s="32"/>
      <c r="AC5" s="33"/>
      <c r="AD5" s="33"/>
      <c r="AE5" s="32"/>
      <c r="AF5" s="33"/>
      <c r="AG5" s="33"/>
      <c r="AH5" s="34"/>
      <c r="AI5" s="33"/>
      <c r="AJ5" s="33"/>
      <c r="AK5" s="32"/>
      <c r="AL5" s="33"/>
      <c r="AM5" s="33"/>
      <c r="AN5" s="57"/>
      <c r="AO5" s="58"/>
      <c r="AP5" s="58"/>
      <c r="AQ5" s="57"/>
      <c r="AR5" s="58"/>
      <c r="AS5" s="58"/>
      <c r="AT5" s="57"/>
      <c r="AU5" s="58"/>
      <c r="AV5" s="58"/>
      <c r="AW5" s="57"/>
      <c r="AX5" s="58"/>
      <c r="AY5" s="58"/>
      <c r="AZ5" s="57"/>
      <c r="BA5" s="58"/>
      <c r="BB5" s="58"/>
      <c r="BC5" s="57"/>
      <c r="BD5" s="58"/>
      <c r="BE5" s="58"/>
      <c r="BF5" s="24"/>
    </row>
    <row r="6" spans="1:58">
      <c r="A6" s="24"/>
      <c r="B6" s="24"/>
      <c r="C6" s="207"/>
      <c r="D6" s="32"/>
      <c r="E6" s="33"/>
      <c r="F6" s="33"/>
      <c r="G6" s="32"/>
      <c r="H6" s="33"/>
      <c r="I6" s="33"/>
      <c r="J6" s="32"/>
      <c r="K6" s="33"/>
      <c r="L6" s="33"/>
      <c r="M6" s="32"/>
      <c r="N6" s="33"/>
      <c r="O6" s="33"/>
      <c r="P6" s="32"/>
      <c r="Q6" s="33"/>
      <c r="R6" s="33"/>
      <c r="S6" s="32"/>
      <c r="T6" s="33"/>
      <c r="U6" s="33"/>
      <c r="V6" s="32"/>
      <c r="W6" s="33"/>
      <c r="X6" s="33"/>
      <c r="Y6" s="32"/>
      <c r="Z6" s="33"/>
      <c r="AA6" s="33"/>
      <c r="AB6" s="32"/>
      <c r="AC6" s="33"/>
      <c r="AD6" s="33"/>
      <c r="AE6" s="32"/>
      <c r="AF6" s="33"/>
      <c r="AG6" s="33"/>
      <c r="AH6" s="34"/>
      <c r="AI6" s="33"/>
      <c r="AJ6" s="33"/>
      <c r="AK6" s="32"/>
      <c r="AL6" s="33"/>
      <c r="AM6" s="33"/>
      <c r="AN6" s="57"/>
      <c r="AO6" s="58"/>
      <c r="AP6" s="58"/>
      <c r="AQ6" s="57"/>
      <c r="AR6" s="58"/>
      <c r="AS6" s="58"/>
      <c r="AT6" s="57"/>
      <c r="AU6" s="58"/>
      <c r="AV6" s="58"/>
      <c r="AW6" s="57"/>
      <c r="AX6" s="58"/>
      <c r="AY6" s="58"/>
      <c r="AZ6" s="57"/>
      <c r="BA6" s="58"/>
      <c r="BB6" s="58"/>
      <c r="BC6" s="57"/>
      <c r="BD6" s="58"/>
      <c r="BE6" s="58"/>
      <c r="BF6" s="24"/>
    </row>
    <row r="7" spans="1:58" ht="12.75" customHeight="1" thickBot="1">
      <c r="A7" s="135"/>
      <c r="B7" s="135"/>
      <c r="C7" s="200"/>
      <c r="D7" s="101"/>
      <c r="E7" s="102"/>
      <c r="F7" s="102"/>
      <c r="G7" s="101"/>
      <c r="H7" s="102"/>
      <c r="I7" s="102"/>
      <c r="J7" s="101"/>
      <c r="K7" s="102"/>
      <c r="L7" s="102"/>
      <c r="M7" s="101"/>
      <c r="N7" s="102"/>
      <c r="O7" s="102"/>
      <c r="P7" s="101"/>
      <c r="Q7" s="102"/>
      <c r="R7" s="102"/>
      <c r="S7" s="101"/>
      <c r="T7" s="102"/>
      <c r="U7" s="102"/>
      <c r="V7" s="101"/>
      <c r="W7" s="102"/>
      <c r="X7" s="102"/>
      <c r="Y7" s="101"/>
      <c r="Z7" s="102"/>
      <c r="AA7" s="102"/>
      <c r="AB7" s="101"/>
      <c r="AC7" s="102"/>
      <c r="AD7" s="102"/>
      <c r="AE7" s="101"/>
      <c r="AF7" s="102"/>
      <c r="AG7" s="102"/>
      <c r="AH7" s="136"/>
      <c r="AI7" s="102"/>
      <c r="AJ7" s="102"/>
      <c r="AK7" s="101"/>
      <c r="AL7" s="102"/>
      <c r="AM7" s="102"/>
      <c r="AN7" s="101"/>
      <c r="AO7" s="102"/>
      <c r="AP7" s="102"/>
      <c r="AQ7" s="101"/>
      <c r="AR7" s="102"/>
      <c r="AS7" s="102"/>
      <c r="AT7" s="101"/>
      <c r="AU7" s="102"/>
      <c r="AV7" s="102"/>
      <c r="AW7" s="101"/>
      <c r="AX7" s="102"/>
      <c r="AY7" s="102"/>
      <c r="AZ7" s="101"/>
      <c r="BA7" s="102"/>
      <c r="BB7" s="102"/>
      <c r="BC7" s="101"/>
      <c r="BD7" s="102"/>
      <c r="BE7" s="102"/>
      <c r="BF7" s="53"/>
    </row>
    <row r="8" spans="1:58" ht="14.25" customHeight="1" thickBot="1">
      <c r="A8" s="77" t="s">
        <v>764</v>
      </c>
      <c r="B8" s="196" t="s">
        <v>2</v>
      </c>
      <c r="C8" s="210" t="s">
        <v>810</v>
      </c>
      <c r="D8" s="257" t="s">
        <v>749</v>
      </c>
      <c r="E8" s="251"/>
      <c r="F8" s="251"/>
      <c r="G8" s="251"/>
      <c r="H8" s="251"/>
      <c r="I8" s="251"/>
      <c r="J8" s="251"/>
      <c r="K8" s="251"/>
      <c r="L8" s="251"/>
      <c r="M8" s="251"/>
      <c r="N8" s="251"/>
      <c r="O8" s="251"/>
      <c r="P8" s="251"/>
      <c r="Q8" s="251"/>
      <c r="R8" s="251"/>
      <c r="S8" s="251"/>
      <c r="T8" s="251"/>
      <c r="U8" s="252"/>
      <c r="V8" s="253" t="s">
        <v>750</v>
      </c>
      <c r="W8" s="251"/>
      <c r="X8" s="251"/>
      <c r="Y8" s="251"/>
      <c r="Z8" s="251"/>
      <c r="AA8" s="251"/>
      <c r="AB8" s="251"/>
      <c r="AC8" s="251"/>
      <c r="AD8" s="251"/>
      <c r="AE8" s="251"/>
      <c r="AF8" s="251"/>
      <c r="AG8" s="251"/>
      <c r="AH8" s="251"/>
      <c r="AI8" s="251"/>
      <c r="AJ8" s="251"/>
      <c r="AK8" s="251"/>
      <c r="AL8" s="251"/>
      <c r="AM8" s="252"/>
      <c r="AN8" s="253" t="s">
        <v>751</v>
      </c>
      <c r="AO8" s="251"/>
      <c r="AP8" s="251"/>
      <c r="AQ8" s="251"/>
      <c r="AR8" s="251"/>
      <c r="AS8" s="251"/>
      <c r="AT8" s="251"/>
      <c r="AU8" s="251"/>
      <c r="AV8" s="251"/>
      <c r="AW8" s="251"/>
      <c r="AX8" s="251"/>
      <c r="AY8" s="251"/>
      <c r="AZ8" s="251"/>
      <c r="BA8" s="251"/>
      <c r="BB8" s="251"/>
      <c r="BC8" s="251"/>
      <c r="BD8" s="251"/>
      <c r="BE8" s="258"/>
      <c r="BF8" s="54"/>
    </row>
    <row r="9" spans="1:58" ht="15.75" customHeight="1">
      <c r="A9" s="137"/>
      <c r="B9" s="197"/>
      <c r="C9" s="201"/>
      <c r="D9" s="259" t="s">
        <v>754</v>
      </c>
      <c r="E9" s="260"/>
      <c r="F9" s="260"/>
      <c r="G9" s="260"/>
      <c r="H9" s="260"/>
      <c r="I9" s="260"/>
      <c r="J9" s="260"/>
      <c r="K9" s="260"/>
      <c r="L9" s="260"/>
      <c r="M9" s="260"/>
      <c r="N9" s="260"/>
      <c r="O9" s="260"/>
      <c r="P9" s="260"/>
      <c r="Q9" s="260"/>
      <c r="R9" s="260"/>
      <c r="S9" s="260"/>
      <c r="T9" s="260"/>
      <c r="U9" s="261"/>
      <c r="V9" s="259" t="s">
        <v>754</v>
      </c>
      <c r="W9" s="260"/>
      <c r="X9" s="260"/>
      <c r="Y9" s="260"/>
      <c r="Z9" s="260"/>
      <c r="AA9" s="260"/>
      <c r="AB9" s="260"/>
      <c r="AC9" s="260"/>
      <c r="AD9" s="260"/>
      <c r="AE9" s="260"/>
      <c r="AF9" s="260"/>
      <c r="AG9" s="260"/>
      <c r="AH9" s="260"/>
      <c r="AI9" s="260"/>
      <c r="AJ9" s="260"/>
      <c r="AK9" s="260"/>
      <c r="AL9" s="260"/>
      <c r="AM9" s="261"/>
      <c r="AN9" s="259" t="s">
        <v>754</v>
      </c>
      <c r="AO9" s="260"/>
      <c r="AP9" s="260"/>
      <c r="AQ9" s="260"/>
      <c r="AR9" s="260"/>
      <c r="AS9" s="260"/>
      <c r="AT9" s="260"/>
      <c r="AU9" s="260"/>
      <c r="AV9" s="260"/>
      <c r="AW9" s="260"/>
      <c r="AX9" s="260"/>
      <c r="AY9" s="260"/>
      <c r="AZ9" s="260"/>
      <c r="BA9" s="260"/>
      <c r="BB9" s="260"/>
      <c r="BC9" s="260"/>
      <c r="BD9" s="260"/>
      <c r="BE9" s="262"/>
      <c r="BF9" s="54"/>
    </row>
    <row r="10" spans="1:58" ht="15.75" customHeight="1">
      <c r="A10" s="137"/>
      <c r="B10" s="198"/>
      <c r="C10" s="202"/>
      <c r="D10" s="254" t="s">
        <v>755</v>
      </c>
      <c r="E10" s="255"/>
      <c r="F10" s="256"/>
      <c r="G10" s="254" t="s">
        <v>756</v>
      </c>
      <c r="H10" s="255"/>
      <c r="I10" s="256"/>
      <c r="J10" s="254" t="s">
        <v>757</v>
      </c>
      <c r="K10" s="255"/>
      <c r="L10" s="256"/>
      <c r="M10" s="254" t="s">
        <v>758</v>
      </c>
      <c r="N10" s="255"/>
      <c r="O10" s="256"/>
      <c r="P10" s="254" t="s">
        <v>759</v>
      </c>
      <c r="Q10" s="255"/>
      <c r="R10" s="256"/>
      <c r="S10" s="254" t="s">
        <v>760</v>
      </c>
      <c r="T10" s="255"/>
      <c r="U10" s="256"/>
      <c r="V10" s="254" t="s">
        <v>755</v>
      </c>
      <c r="W10" s="255"/>
      <c r="X10" s="256"/>
      <c r="Y10" s="254" t="s">
        <v>756</v>
      </c>
      <c r="Z10" s="255"/>
      <c r="AA10" s="256"/>
      <c r="AB10" s="254" t="s">
        <v>757</v>
      </c>
      <c r="AC10" s="255"/>
      <c r="AD10" s="256"/>
      <c r="AE10" s="254" t="s">
        <v>758</v>
      </c>
      <c r="AF10" s="255"/>
      <c r="AG10" s="256"/>
      <c r="AH10" s="254" t="s">
        <v>759</v>
      </c>
      <c r="AI10" s="255"/>
      <c r="AJ10" s="256"/>
      <c r="AK10" s="254" t="s">
        <v>760</v>
      </c>
      <c r="AL10" s="255"/>
      <c r="AM10" s="256"/>
      <c r="AN10" s="254" t="s">
        <v>755</v>
      </c>
      <c r="AO10" s="255"/>
      <c r="AP10" s="256"/>
      <c r="AQ10" s="254" t="s">
        <v>756</v>
      </c>
      <c r="AR10" s="255"/>
      <c r="AS10" s="256"/>
      <c r="AT10" s="254" t="s">
        <v>757</v>
      </c>
      <c r="AU10" s="255"/>
      <c r="AV10" s="256"/>
      <c r="AW10" s="254" t="s">
        <v>758</v>
      </c>
      <c r="AX10" s="255"/>
      <c r="AY10" s="256"/>
      <c r="AZ10" s="254" t="s">
        <v>759</v>
      </c>
      <c r="BA10" s="255"/>
      <c r="BB10" s="256"/>
      <c r="BC10" s="254" t="s">
        <v>760</v>
      </c>
      <c r="BD10" s="255"/>
      <c r="BE10" s="263"/>
      <c r="BF10" s="54"/>
    </row>
    <row r="11" spans="1:58" ht="54" customHeight="1">
      <c r="A11" s="137"/>
      <c r="B11" s="156"/>
      <c r="C11" s="238"/>
      <c r="D11" s="194" t="s">
        <v>752</v>
      </c>
      <c r="E11" s="87" t="s">
        <v>809</v>
      </c>
      <c r="F11" s="235" t="s">
        <v>816</v>
      </c>
      <c r="G11" s="194" t="s">
        <v>752</v>
      </c>
      <c r="H11" s="87" t="s">
        <v>809</v>
      </c>
      <c r="I11" s="235" t="s">
        <v>816</v>
      </c>
      <c r="J11" s="194" t="s">
        <v>752</v>
      </c>
      <c r="K11" s="87" t="s">
        <v>809</v>
      </c>
      <c r="L11" s="235" t="s">
        <v>816</v>
      </c>
      <c r="M11" s="194" t="s">
        <v>752</v>
      </c>
      <c r="N11" s="87" t="s">
        <v>809</v>
      </c>
      <c r="O11" s="235" t="s">
        <v>816</v>
      </c>
      <c r="P11" s="194" t="s">
        <v>752</v>
      </c>
      <c r="Q11" s="87" t="s">
        <v>809</v>
      </c>
      <c r="R11" s="235" t="s">
        <v>816</v>
      </c>
      <c r="S11" s="194" t="s">
        <v>752</v>
      </c>
      <c r="T11" s="87" t="s">
        <v>809</v>
      </c>
      <c r="U11" s="235" t="s">
        <v>816</v>
      </c>
      <c r="V11" s="194" t="s">
        <v>752</v>
      </c>
      <c r="W11" s="87" t="s">
        <v>809</v>
      </c>
      <c r="X11" s="235" t="s">
        <v>816</v>
      </c>
      <c r="Y11" s="194" t="s">
        <v>752</v>
      </c>
      <c r="Z11" s="87" t="s">
        <v>809</v>
      </c>
      <c r="AA11" s="235" t="s">
        <v>816</v>
      </c>
      <c r="AB11" s="194" t="s">
        <v>752</v>
      </c>
      <c r="AC11" s="87" t="s">
        <v>809</v>
      </c>
      <c r="AD11" s="235" t="s">
        <v>816</v>
      </c>
      <c r="AE11" s="194" t="s">
        <v>752</v>
      </c>
      <c r="AF11" s="87" t="s">
        <v>809</v>
      </c>
      <c r="AG11" s="235" t="s">
        <v>816</v>
      </c>
      <c r="AH11" s="194" t="s">
        <v>752</v>
      </c>
      <c r="AI11" s="87" t="s">
        <v>809</v>
      </c>
      <c r="AJ11" s="235" t="s">
        <v>816</v>
      </c>
      <c r="AK11" s="194" t="s">
        <v>752</v>
      </c>
      <c r="AL11" s="87" t="s">
        <v>809</v>
      </c>
      <c r="AM11" s="235" t="s">
        <v>816</v>
      </c>
      <c r="AN11" s="194" t="s">
        <v>752</v>
      </c>
      <c r="AO11" s="87" t="s">
        <v>809</v>
      </c>
      <c r="AP11" s="235" t="s">
        <v>816</v>
      </c>
      <c r="AQ11" s="194" t="s">
        <v>752</v>
      </c>
      <c r="AR11" s="87" t="s">
        <v>809</v>
      </c>
      <c r="AS11" s="235" t="s">
        <v>816</v>
      </c>
      <c r="AT11" s="194" t="s">
        <v>752</v>
      </c>
      <c r="AU11" s="87" t="s">
        <v>809</v>
      </c>
      <c r="AV11" s="235" t="s">
        <v>816</v>
      </c>
      <c r="AW11" s="194" t="s">
        <v>752</v>
      </c>
      <c r="AX11" s="87" t="s">
        <v>809</v>
      </c>
      <c r="AY11" s="235" t="s">
        <v>816</v>
      </c>
      <c r="AZ11" s="194" t="s">
        <v>752</v>
      </c>
      <c r="BA11" s="87" t="s">
        <v>809</v>
      </c>
      <c r="BB11" s="235" t="s">
        <v>816</v>
      </c>
      <c r="BC11" s="194" t="s">
        <v>752</v>
      </c>
      <c r="BD11" s="87" t="s">
        <v>809</v>
      </c>
      <c r="BE11" s="240" t="s">
        <v>816</v>
      </c>
      <c r="BF11" s="97"/>
    </row>
    <row r="12" spans="1:58">
      <c r="A12" s="142" t="s">
        <v>769</v>
      </c>
      <c r="B12" s="143" t="s">
        <v>773</v>
      </c>
      <c r="C12" s="203"/>
      <c r="D12" s="159">
        <f>VLOOKUP($B$12,SourceData!$B$2:$FR$250,12,)</f>
        <v>813</v>
      </c>
      <c r="E12" s="151">
        <f>VLOOKUP($B$12,SourceData!$B$2:$FR$250,18,)</f>
        <v>5.2623400688171387</v>
      </c>
      <c r="F12" s="160">
        <f>VLOOKUP($B$12,SourceData!$B$2:$FR$250,24,)</f>
        <v>0.98459523916244507</v>
      </c>
      <c r="G12" s="159">
        <f>VLOOKUP($B$12,SourceData!$B$2:$FR$250,13,)</f>
        <v>2749</v>
      </c>
      <c r="H12" s="151">
        <f>VLOOKUP($B$12,SourceData!$B$2:$FR$250,19,)</f>
        <v>70.042373657226563</v>
      </c>
      <c r="I12" s="160">
        <f>VLOOKUP($B$12,SourceData!$B$2:$FR$250,25,)</f>
        <v>2.0032355785369873</v>
      </c>
      <c r="J12" s="159">
        <f>VLOOKUP($B$12,SourceData!$B$2:$FR$250,14,)</f>
        <v>6797</v>
      </c>
      <c r="K12" s="151">
        <f>VLOOKUP($B$12,SourceData!$B$2:$FR$250,20,)</f>
        <v>212.29949951171875</v>
      </c>
      <c r="L12" s="160">
        <f>VLOOKUP($B$12,SourceData!$B$2:$FR$250,26,)</f>
        <v>3.2729339599609375</v>
      </c>
      <c r="M12" s="159">
        <f>VLOOKUP($B$12,SourceData!$B$2:$FR$250,15,)</f>
        <v>14840</v>
      </c>
      <c r="N12" s="151">
        <f>VLOOKUP($B$12,SourceData!$B$2:$FR$250,21,)</f>
        <v>528.9947509765625</v>
      </c>
      <c r="O12" s="160">
        <f>VLOOKUP($B$12,SourceData!$B$2:$FR$250,27,)</f>
        <v>5.0727066993713379</v>
      </c>
      <c r="P12" s="159">
        <f>VLOOKUP($B$12,SourceData!$B$2:$FR$250,16,)</f>
        <v>13585</v>
      </c>
      <c r="Q12" s="151">
        <f>VLOOKUP($B$12,SourceData!$B$2:$FR$250,22,)</f>
        <v>785.553466796875</v>
      </c>
      <c r="R12" s="160">
        <f>VLOOKUP($B$12,SourceData!$B$2:$FR$250,28,)</f>
        <v>6.5232529640197754</v>
      </c>
      <c r="S12" s="159">
        <f>VLOOKUP($B$12,SourceData!$B$2:$FR$250,17,)</f>
        <v>5736</v>
      </c>
      <c r="T12" s="151">
        <f>VLOOKUP($B$12,SourceData!$B$2:$FR$250,23,)</f>
        <v>669.549072265625</v>
      </c>
      <c r="U12" s="160">
        <f>VLOOKUP($B$12,SourceData!$B$2:$FR$250,29,)</f>
        <v>6.1170296669006348</v>
      </c>
      <c r="V12" s="159">
        <f>VLOOKUP($B$12,SourceData!$B$2:$FR$250,30,)</f>
        <v>529</v>
      </c>
      <c r="W12" s="151">
        <f>VLOOKUP($B$12,SourceData!$B$2:$FR$250,36,)</f>
        <v>3.3331193923950195</v>
      </c>
      <c r="X12" s="160">
        <f>VLOOKUP($B$12,SourceData!$B$2:$FR$250,42,)</f>
        <v>0.90920031070709229</v>
      </c>
      <c r="Y12" s="159">
        <f>VLOOKUP($B$12,SourceData!$B$2:$FR$250,31,)</f>
        <v>1213</v>
      </c>
      <c r="Z12" s="151">
        <f>VLOOKUP($B$12,SourceData!$B$2:$FR$250,37,)</f>
        <v>31.659387588500977</v>
      </c>
      <c r="AA12" s="160">
        <f>VLOOKUP($B$12,SourceData!$B$2:$FR$250,43,)</f>
        <v>1.9518553018569946</v>
      </c>
      <c r="AB12" s="159">
        <f>VLOOKUP($B$12,SourceData!$B$2:$FR$250,32,)</f>
        <v>4386</v>
      </c>
      <c r="AC12" s="151">
        <f>VLOOKUP($B$12,SourceData!$B$2:$FR$250,38,)</f>
        <v>141.16401672363281</v>
      </c>
      <c r="AD12" s="160">
        <f>VLOOKUP($B$12,SourceData!$B$2:$FR$250,44,)</f>
        <v>3.4215638637542725</v>
      </c>
      <c r="AE12" s="159">
        <f>VLOOKUP($B$12,SourceData!$B$2:$FR$250,33,)</f>
        <v>15593</v>
      </c>
      <c r="AF12" s="151">
        <f>VLOOKUP($B$12,SourceData!$B$2:$FR$250,39,)</f>
        <v>597.88580322265625</v>
      </c>
      <c r="AG12" s="160">
        <f>VLOOKUP($B$12,SourceData!$B$2:$FR$250,45,)</f>
        <v>5.840796947479248</v>
      </c>
      <c r="AH12" s="159">
        <f>VLOOKUP($B$12,SourceData!$B$2:$FR$250,34,)</f>
        <v>19493</v>
      </c>
      <c r="AI12" s="151">
        <f>VLOOKUP($B$12,SourceData!$B$2:$FR$250,40,)</f>
        <v>1380.4742431640625</v>
      </c>
      <c r="AJ12" s="160">
        <f>VLOOKUP($B$12,SourceData!$B$2:$FR$250,46,)</f>
        <v>8.1416568756103516</v>
      </c>
      <c r="AK12" s="159">
        <f>VLOOKUP($B$12,SourceData!$B$2:$FR$250,35,)</f>
        <v>6941</v>
      </c>
      <c r="AL12" s="149">
        <f>VLOOKUP($B$12,SourceData!$B$2:$FR$250,41,)</f>
        <v>1472.43505859375</v>
      </c>
      <c r="AM12" s="164">
        <f>VLOOKUP($B$12,SourceData!$B$2:$FR$250,47,)</f>
        <v>8.4460935592651367</v>
      </c>
      <c r="AN12" s="159">
        <f>VLOOKUP($B$12,SourceData!$B$2:$FR$250,48,)</f>
        <v>1342</v>
      </c>
      <c r="AO12" s="151">
        <f>VLOOKUP($B$12,SourceData!$B$2:$FR$250,54,)</f>
        <v>4.2847447395324707</v>
      </c>
      <c r="AP12" s="160">
        <f>VLOOKUP($B$12,SourceData!$B$2:$FR$250,60,)</f>
        <v>0.9534296989440918</v>
      </c>
      <c r="AQ12" s="159">
        <f>VLOOKUP($B$12,SourceData!$B$2:$FR$250,49,)</f>
        <v>3962</v>
      </c>
      <c r="AR12" s="151">
        <f>VLOOKUP($B$12,SourceData!$B$2:$FR$250,55,)</f>
        <v>51.081886291503906</v>
      </c>
      <c r="AS12" s="160">
        <f>VLOOKUP($B$12,SourceData!$B$2:$FR$250,61,)</f>
        <v>1.9872200489044189</v>
      </c>
      <c r="AT12" s="159">
        <f>VLOOKUP($B$12,SourceData!$B$2:$FR$250,50,)</f>
        <v>11183</v>
      </c>
      <c r="AU12" s="151">
        <f>VLOOKUP($B$12,SourceData!$B$2:$FR$250,56,)</f>
        <v>177.26502990722656</v>
      </c>
      <c r="AV12" s="160">
        <f>VLOOKUP($B$12,SourceData!$B$2:$FR$250,62,)</f>
        <v>3.3296611309051514</v>
      </c>
      <c r="AW12" s="154">
        <f>VLOOKUP($B$12,SourceData!$B$2:$FR$250,51,)</f>
        <v>30433</v>
      </c>
      <c r="AX12" s="151">
        <f>VLOOKUP($B$12,SourceData!$B$2:$FR$250,57,)</f>
        <v>562.18487548828125</v>
      </c>
      <c r="AY12" s="151">
        <f>VLOOKUP($B$12,SourceData!$B$2:$FR$250,63,)</f>
        <v>5.4391946792602539</v>
      </c>
      <c r="AZ12" s="159">
        <f>VLOOKUP($B$12,SourceData!$B$2:$FR$250,53,)</f>
        <v>12677</v>
      </c>
      <c r="BA12" s="151">
        <f>VLOOKUP($B$12,SourceData!$B$2:$FR$250,58,)</f>
        <v>1052.9683837890625</v>
      </c>
      <c r="BB12" s="160">
        <f>VLOOKUP($B$12,SourceData!$B$2:$FR$250,64,)</f>
        <v>7.3887929916381836</v>
      </c>
      <c r="BC12" s="159">
        <f>VLOOKUP($B$12,SourceData!$B$2:$FR$250,53,)</f>
        <v>12677</v>
      </c>
      <c r="BD12" s="151">
        <f>VLOOKUP($B$12,SourceData!$B$2:$FR$250,59,)</f>
        <v>954.5272216796875</v>
      </c>
      <c r="BE12" s="153">
        <f>VLOOKUP($B$12,SourceData!$B$2:$FR$250,65,)</f>
        <v>7.2048468589782715</v>
      </c>
      <c r="BF12" s="98"/>
    </row>
    <row r="13" spans="1:58">
      <c r="A13" s="117" t="str">
        <f>IFERROR(INDEX(SourceData!$A$2:$FR$281,'Row selector'!$G2,1),"")</f>
        <v>Cancer Alliance</v>
      </c>
      <c r="B13" s="157" t="str">
        <f>IFERROR(INDEX(SourceData!$A$2:$FR$281,'Row selector'!$G2,2),"")</f>
        <v>Cheshire and Merseyside</v>
      </c>
      <c r="C13" s="204" t="str">
        <f>IF(B13="","","&gt;")</f>
        <v>&gt;</v>
      </c>
      <c r="D13" s="161">
        <f>IFERROR(IF(INDEX(SourceData!$A$2:$FR$281,'Row selector'!$G2,13)=0,"-",INDEX(SourceData!$A$2:$FR$281,'Row selector'!$G2,13)),"")</f>
        <v>40</v>
      </c>
      <c r="E13" s="162">
        <f>IFERROR(IF(INDEX(SourceData!$A$2:$FR$281,'Row selector'!$G2,19)=0,"-",INDEX(SourceData!$A$2:$FR$281,'Row selector'!$G2,19)),"")</f>
        <v>6.1141605377197266</v>
      </c>
      <c r="F13" s="163">
        <f>IFERROR(IF(INDEX(SourceData!$A$2:$FR$281,'Row selector'!$G2,25)=0,"-",INDEX(SourceData!$A$2:$FR$281,'Row selector'!$G2,25)),"")</f>
        <v>1.0243277549743652</v>
      </c>
      <c r="G13" s="161">
        <f>IFERROR(IF(INDEX(SourceData!$A$2:$FR$281,'Row selector'!$G2,14)=0,"-",INDEX(SourceData!$A$2:$FR$281,'Row selector'!$G2,14)),"")</f>
        <v>115</v>
      </c>
      <c r="H13" s="162">
        <f>IFERROR(IF(INDEX(SourceData!$A$2:$FR$281,'Row selector'!$G2,20)=0,"-",INDEX(SourceData!$A$2:$FR$281,'Row selector'!$G2,20)),"")</f>
        <v>62.917510986328125</v>
      </c>
      <c r="I13" s="163">
        <f>IFERROR(IF(INDEX(SourceData!$A$2:$FR$281,'Row selector'!$G2,26)=0,"-",INDEX(SourceData!$A$2:$FR$281,'Row selector'!$G2,26)),"")</f>
        <v>1.7602938413619995</v>
      </c>
      <c r="J13" s="161">
        <f>IFERROR(IF(INDEX(SourceData!$A$2:$FR$281,'Row selector'!$G2,15)=0,"-",INDEX(SourceData!$A$2:$FR$281,'Row selector'!$G2,15)),"")</f>
        <v>350</v>
      </c>
      <c r="K13" s="162">
        <f>IFERROR(IF(INDEX(SourceData!$A$2:$FR$281,'Row selector'!$G2,21)=0,"-",INDEX(SourceData!$A$2:$FR$281,'Row selector'!$G2,21)),"")</f>
        <v>223.29403686523437</v>
      </c>
      <c r="L13" s="163">
        <f>IFERROR(IF(INDEX(SourceData!$A$2:$FR$281,'Row selector'!$G2,27)=0,"-",INDEX(SourceData!$A$2:$FR$281,'Row selector'!$G2,27)),"")</f>
        <v>3.2860763072967529</v>
      </c>
      <c r="M13" s="161">
        <f>IFERROR(IF(INDEX(SourceData!$A$2:$FR$281,'Row selector'!$G2,16)=0,"-",INDEX(SourceData!$A$2:$FR$281,'Row selector'!$G2,16)),"")</f>
        <v>725</v>
      </c>
      <c r="N13" s="162">
        <f>IFERROR(IF(INDEX(SourceData!$A$2:$FR$281,'Row selector'!$G2,22)=0,"-",INDEX(SourceData!$A$2:$FR$281,'Row selector'!$G2,22)),"")</f>
        <v>538.59295654296875</v>
      </c>
      <c r="O13" s="163">
        <f>IFERROR(IF(INDEX(SourceData!$A$2:$FR$281,'Row selector'!$G2,28)=0,"-",INDEX(SourceData!$A$2:$FR$281,'Row selector'!$G2,28)),"")</f>
        <v>5.1807918548583984</v>
      </c>
      <c r="P13" s="161">
        <f>IFERROR(IF(INDEX(SourceData!$A$2:$FR$281,'Row selector'!$G2,17)=0,"-",INDEX(SourceData!$A$2:$FR$281,'Row selector'!$G2,17)),"")</f>
        <v>670</v>
      </c>
      <c r="Q13" s="162">
        <f>IFERROR(IF(INDEX(SourceData!$A$2:$FR$281,'Row selector'!$G2,23)=0,"-",INDEX(SourceData!$A$2:$FR$281,'Row selector'!$G2,23)),"")</f>
        <v>771.16973876953125</v>
      </c>
      <c r="R13" s="163">
        <f>IFERROR(IF(INDEX(SourceData!$A$2:$FR$281,'Row selector'!$G2,29)=0,"-",INDEX(SourceData!$A$2:$FR$281,'Row selector'!$G2,29)),"")</f>
        <v>6.5525670051574707</v>
      </c>
      <c r="S13" s="161">
        <f>IFERROR(IF(INDEX(SourceData!$A$2:$FR$281,'Row selector'!$G2,18)=0,"-",INDEX(SourceData!$A$2:$FR$281,'Row selector'!$G2,18)),"")</f>
        <v>270</v>
      </c>
      <c r="T13" s="162">
        <f>IFERROR(IF(INDEX(SourceData!$A$2:$FR$281,'Row selector'!$G2,24)=0,"-",INDEX(SourceData!$A$2:$FR$281,'Row selector'!$G2,24)),"")</f>
        <v>678.426025390625</v>
      </c>
      <c r="U13" s="163">
        <f>IFERROR(IF(INDEX(SourceData!$A$2:$FR$281,'Row selector'!$G2,30)=0,"-",INDEX(SourceData!$A$2:$FR$281,'Row selector'!$G2,30)),"")</f>
        <v>6.3905324935913086</v>
      </c>
      <c r="V13" s="161">
        <f>IFERROR(IF(INDEX(SourceData!$A$2:$FR$281,'Row selector'!$G2,31)=0,"-",INDEX(SourceData!$A$2:$FR$281,'Row selector'!$G2,31)),"")</f>
        <v>32</v>
      </c>
      <c r="W13" s="162">
        <f>IFERROR(IF(INDEX(SourceData!$A$2:$FR$281,'Row selector'!$G2,37)=0,"-",INDEX(SourceData!$A$2:$FR$281,'Row selector'!$G2,37)),"")</f>
        <v>4.8343625068664551</v>
      </c>
      <c r="X13" s="163">
        <f>IFERROR(IF(INDEX(SourceData!$A$2:$FR$281,'Row selector'!$G2,43)=0,"-",INDEX(SourceData!$A$2:$FR$281,'Row selector'!$G2,43)),"")</f>
        <v>1.2326656579971313</v>
      </c>
      <c r="Y13" s="161">
        <f>IFERROR(IF(INDEX(SourceData!$A$2:$FR$281,'Row selector'!$G2,32)=0,"-",INDEX(SourceData!$A$2:$FR$281,'Row selector'!$G2,32)),"")</f>
        <v>48</v>
      </c>
      <c r="Z13" s="162">
        <f>IFERROR(IF(INDEX(SourceData!$A$2:$FR$281,'Row selector'!$G2,38)=0,"-",INDEX(SourceData!$A$2:$FR$281,'Row selector'!$G2,38)),"")</f>
        <v>27.839805603027344</v>
      </c>
      <c r="AA13" s="163">
        <f>IFERROR(IF(INDEX(SourceData!$A$2:$FR$281,'Row selector'!$G2,44)=0,"-",INDEX(SourceData!$A$2:$FR$281,'Row selector'!$G2,44)),"")</f>
        <v>1.6800839900970459</v>
      </c>
      <c r="AB13" s="161">
        <f>IFERROR(IF(INDEX(SourceData!$A$2:$FR$281,'Row selector'!$G2,33)=0,"-",INDEX(SourceData!$A$2:$FR$281,'Row selector'!$G2,33)),"")</f>
        <v>221</v>
      </c>
      <c r="AC13" s="162">
        <f>IFERROR(IF(INDEX(SourceData!$A$2:$FR$281,'Row selector'!$G2,39)=0,"-",INDEX(SourceData!$A$2:$FR$281,'Row selector'!$G2,39)),"")</f>
        <v>147.68482971191406</v>
      </c>
      <c r="AD13" s="163">
        <f>IFERROR(IF(INDEX(SourceData!$A$2:$FR$281,'Row selector'!$G2,45)=0,"-",INDEX(SourceData!$A$2:$FR$281,'Row selector'!$G2,45)),"")</f>
        <v>3.4623217582702637</v>
      </c>
      <c r="AE13" s="161">
        <f>IFERROR(IF(INDEX(SourceData!$A$2:$FR$281,'Row selector'!$G2,34)=0,"-",INDEX(SourceData!$A$2:$FR$281,'Row selector'!$G2,34)),"")</f>
        <v>743</v>
      </c>
      <c r="AF13" s="162">
        <f>IFERROR(IF(INDEX(SourceData!$A$2:$FR$281,'Row selector'!$G2,40)=0,"-",INDEX(SourceData!$A$2:$FR$281,'Row selector'!$G2,40)),"")</f>
        <v>591.12750244140625</v>
      </c>
      <c r="AG13" s="163">
        <f>IFERROR(IF(INDEX(SourceData!$A$2:$FR$281,'Row selector'!$G2,46)=0,"-",INDEX(SourceData!$A$2:$FR$281,'Row selector'!$G2,46)),"")</f>
        <v>5.9010405540466309</v>
      </c>
      <c r="AH13" s="161">
        <f>IFERROR(IF(INDEX(SourceData!$A$2:$FR$281,'Row selector'!$G2,35)=0,"-",INDEX(SourceData!$A$2:$FF$281,'Row selector'!$G2,35)),"")</f>
        <v>940</v>
      </c>
      <c r="AI13" s="162">
        <f>IFERROR(IF(INDEX(SourceData!$A$2:$FR$281,'Row selector'!$G2,41)=0,"-",INDEX(SourceData!$A$2:$FR$281,'Row selector'!$G2,41)),"")</f>
        <v>1374.2890625</v>
      </c>
      <c r="AJ13" s="163">
        <f>IFERROR(IF(INDEX(SourceData!$A$2:$FR$281,'Row selector'!$G2,47)=0,"-",INDEX(SourceData!$A$2:$FR$281,'Row selector'!$G2,47)),"")</f>
        <v>8.4138917922973633</v>
      </c>
      <c r="AK13" s="161">
        <f>IFERROR(IF(INDEX(SourceData!$A$2:$FR$281,'Row selector'!$G2,36)=0,"-",INDEX(SourceData!$A$2:$FR$281,'Row selector'!$G2,36)),"")</f>
        <v>299</v>
      </c>
      <c r="AL13" s="162">
        <f>IFERROR(IF(INDEX(SourceData!$A$2:$FR$281,'Row selector'!$G2,42)=0,"-",INDEX(SourceData!$A$2:$FR$281,'Row selector'!$G2,42)),"")</f>
        <v>1395.500732421875</v>
      </c>
      <c r="AM13" s="163">
        <f>IFERROR(IF(INDEX(SourceData!$A$2:$FR$281,'Row selector'!$G2,48)=0,"-",INDEX(SourceData!$A$2:$FR$281,'Row selector'!$G2,48)),"")</f>
        <v>8.6067934036254883</v>
      </c>
      <c r="AN13" s="161">
        <f>IFERROR(IF(INDEX(SourceData!$A$2:$FR$281,'Row selector'!$G2,49)=0,"-",INDEX(SourceData!$A$2:$FR$281,'Row selector'!$G2,49)),"")</f>
        <v>72</v>
      </c>
      <c r="AO13" s="162">
        <f>IFERROR(IF(INDEX(SourceData!$A$2:$FR$281,'Row selector'!$G2,55)=0,"-",INDEX(SourceData!$A$2:$FR$281,'Row selector'!$G2,55)),"")</f>
        <v>5.4705133438110352</v>
      </c>
      <c r="AP13" s="163">
        <f>IFERROR(IF(INDEX(SourceData!$A$2:$FR$281,'Row selector'!$G2,61)=0,"-",INDEX(SourceData!$A$2:$FR$281,'Row selector'!$G2,61)),"")</f>
        <v>1.1075218915939331</v>
      </c>
      <c r="AQ13" s="161">
        <f>IFERROR(IF(INDEX(SourceData!$A$2:$FR$281,'Row selector'!$G2,50)=0,"-",INDEX(SourceData!$A$2:$FR$281,'Row selector'!$G2,50)),"")</f>
        <v>163</v>
      </c>
      <c r="AR13" s="162">
        <f>IFERROR(IF(INDEX(SourceData!$A$2:$FR$281,'Row selector'!$G2,56)=0,"-",INDEX(SourceData!$A$2:$FR$281,'Row selector'!$G2,56)),"")</f>
        <v>45.890415191650391</v>
      </c>
      <c r="AS13" s="163">
        <f>IFERROR(IF(INDEX(SourceData!$A$2:$FR$281,'Row selector'!$G2,62)=0,"-",INDEX(SourceData!$A$2:$FR$281,'Row selector'!$G2,62)),"")</f>
        <v>1.735889196395874</v>
      </c>
      <c r="AT13" s="161">
        <f>IFERROR(IF(INDEX(SourceData!$A$2:$FR$281,'Row selector'!$G2,51)=0,"-",INDEX(SourceData!$A$2:$FR$281,'Row selector'!$G2,51)),"")</f>
        <v>571</v>
      </c>
      <c r="AU13" s="162">
        <f>IFERROR(IF(INDEX(SourceData!$A$2:$FR$281,'Row selector'!$G2,57)=0,"-",INDEX(SourceData!$A$2:$FR$281,'Row selector'!$G2,57)),"")</f>
        <v>186.36561584472656</v>
      </c>
      <c r="AV13" s="163">
        <f>IFERROR(IF(INDEX(SourceData!$A$2:$FR$281,'Row selector'!$G2,63)=0,"-",INDEX(SourceData!$A$2:$FR$281,'Row selector'!$G2,63)),"")</f>
        <v>3.3521192073822021</v>
      </c>
      <c r="AW13" s="158">
        <f>IFERROR(IF(INDEX(SourceData!$A$2:$FR$281,'Row selector'!$G2,52)=0,"-",INDEX(SourceData!$A$2:$FR$281,'Row selector'!$G2,52)),"")</f>
        <v>1468</v>
      </c>
      <c r="AX13" s="138">
        <f>IFERROR(IF(INDEX(SourceData!$A$2:$FR$281,'Row selector'!$G2,58)=0,"-",INDEX(SourceData!$A$2:$FR$281,'Row selector'!$G2,58)),"")</f>
        <v>563.9603271484375</v>
      </c>
      <c r="AY13" s="162">
        <f>IFERROR(IF(INDEX(SourceData!$A$2:$FR$281,'Row selector'!$G2,64)=0,"-",INDEX(SourceData!$A$2:$FR$281,'Row selector'!$G2,64)),"")</f>
        <v>5.5219106674194336</v>
      </c>
      <c r="AZ13" s="161">
        <f>IFERROR(IF(INDEX(SourceData!$A$2:$FR$281,'Row selector'!$G2,53)=0,"-",INDEX(SourceData!$A$2:$FR$281,'Row selector'!$G2,53)),"")</f>
        <v>1610</v>
      </c>
      <c r="BA13" s="162">
        <f>IFERROR(IF(INDEX(SourceData!$A$2:$FR$281,'Row selector'!$G2,59)=0,"-",INDEX(SourceData!$A$2:$FR$281,'Row selector'!$G2,59)),"")</f>
        <v>1036.836669921875</v>
      </c>
      <c r="BB13" s="163">
        <f>IFERROR(IF(INDEX(SourceData!$A$2:$FR$281,'Row selector'!$G2,65)=0,"-",INDEX(SourceData!$A$2:$FR$281,'Row selector'!$G2,65)),"")</f>
        <v>7.5244193077087402</v>
      </c>
      <c r="BC13" s="161">
        <f>IFERROR(IF(INDEX(SourceData!$A$2:$FR$281,'Row selector'!$G2,54)=0,"-",INDEX(SourceData!$A$2:$FR$281,'Row selector'!$G2,54)),"")</f>
        <v>569</v>
      </c>
      <c r="BD13" s="162">
        <f>IFERROR(IF(INDEX(SourceData!$A$2:$FR$281,'Row selector'!$G2,60)=0,"-",INDEX(SourceData!$A$2:$FR$281,'Row selector'!$G2,60)),"")</f>
        <v>929.37408447265625</v>
      </c>
      <c r="BE13" s="163">
        <f>IFERROR(IF(INDEX(SourceData!$A$2:$FR$281,'Row selector'!$G2,66)=0,"-",INDEX(SourceData!$A$2:$FR$281,'Row selector'!$G2,66)),"")</f>
        <v>7.3905701637268066</v>
      </c>
      <c r="BF13" s="98"/>
    </row>
    <row r="14" spans="1:58">
      <c r="A14" s="171" t="str">
        <f>IFERROR(INDEX(SourceData!$A$2:$FR$281,'Row selector'!$G3,1),"")</f>
        <v>Cancer Alliance</v>
      </c>
      <c r="B14" s="157" t="str">
        <f>IFERROR(INDEX(SourceData!$A$2:$FR$281,'Row selector'!$G3,2),"")</f>
        <v>East Midlands</v>
      </c>
      <c r="C14" s="204" t="str">
        <f t="shared" ref="C14:C77" si="0">IF(B14="","","&gt;")</f>
        <v>&gt;</v>
      </c>
      <c r="D14" s="161">
        <f>IFERROR(IF(INDEX(SourceData!$A$2:$FR$281,'Row selector'!$G3,13)=0,"-",INDEX(SourceData!$A$2:$FR$281,'Row selector'!$G3,13)),"")</f>
        <v>59</v>
      </c>
      <c r="E14" s="162">
        <f>IFERROR(IF(INDEX(SourceData!$A$2:$FR$281,'Row selector'!$G3,19)=0,"-",INDEX(SourceData!$A$2:$FR$281,'Row selector'!$G3,19)),"")</f>
        <v>5.1644935607910156</v>
      </c>
      <c r="F14" s="163">
        <f>IFERROR(IF(INDEX(SourceData!$A$2:$FR$281,'Row selector'!$G3,25)=0,"-",INDEX(SourceData!$A$2:$FR$281,'Row selector'!$G3,25)),"")</f>
        <v>0.97424042224884033</v>
      </c>
      <c r="G14" s="161">
        <f>IFERROR(IF(INDEX(SourceData!$A$2:$FR$281,'Row selector'!$G3,14)=0,"-",INDEX(SourceData!$A$2:$FR$281,'Row selector'!$G3,14)),"")</f>
        <v>224</v>
      </c>
      <c r="H14" s="162">
        <f>IFERROR(IF(INDEX(SourceData!$A$2:$FR$281,'Row selector'!$G3,20)=0,"-",INDEX(SourceData!$A$2:$FR$281,'Row selector'!$G3,20)),"")</f>
        <v>74.40179443359375</v>
      </c>
      <c r="I14" s="163">
        <f>IFERROR(IF(INDEX(SourceData!$A$2:$FR$281,'Row selector'!$G3,26)=0,"-",INDEX(SourceData!$A$2:$FR$281,'Row selector'!$G3,26)),"")</f>
        <v>2.1262457370758057</v>
      </c>
      <c r="J14" s="161">
        <f>IFERROR(IF(INDEX(SourceData!$A$2:$FR$281,'Row selector'!$G3,15)=0,"-",INDEX(SourceData!$A$2:$FR$281,'Row selector'!$G3,15)),"")</f>
        <v>527</v>
      </c>
      <c r="K14" s="162">
        <f>IFERROR(IF(INDEX(SourceData!$A$2:$FR$281,'Row selector'!$G3,21)=0,"-",INDEX(SourceData!$A$2:$FR$281,'Row selector'!$G3,21)),"")</f>
        <v>211.7418212890625</v>
      </c>
      <c r="L14" s="163">
        <f>IFERROR(IF(INDEX(SourceData!$A$2:$FR$281,'Row selector'!$G3,27)=0,"-",INDEX(SourceData!$A$2:$FR$281,'Row selector'!$G3,27)),"")</f>
        <v>3.3663365840911865</v>
      </c>
      <c r="M14" s="161">
        <f>IFERROR(IF(INDEX(SourceData!$A$2:$FR$281,'Row selector'!$G3,16)=0,"-",INDEX(SourceData!$A$2:$FR$281,'Row selector'!$G3,16)),"")</f>
        <v>1171</v>
      </c>
      <c r="N14" s="162">
        <f>IFERROR(IF(INDEX(SourceData!$A$2:$FR$281,'Row selector'!$G3,22)=0,"-",INDEX(SourceData!$A$2:$FR$281,'Row selector'!$G3,22)),"")</f>
        <v>525.7415771484375</v>
      </c>
      <c r="O14" s="163">
        <f>IFERROR(IF(INDEX(SourceData!$A$2:$FR$281,'Row selector'!$G3,28)=0,"-",INDEX(SourceData!$A$2:$FR$281,'Row selector'!$G3,28)),"")</f>
        <v>5.1110820770263672</v>
      </c>
      <c r="P14" s="161">
        <f>IFERROR(IF(INDEX(SourceData!$A$2:$FR$281,'Row selector'!$G3,17)=0,"-",INDEX(SourceData!$A$2:$FR$281,'Row selector'!$G3,17)),"")</f>
        <v>1028</v>
      </c>
      <c r="Q14" s="162">
        <f>IFERROR(IF(INDEX(SourceData!$A$2:$FR$281,'Row selector'!$G3,23)=0,"-",INDEX(SourceData!$A$2:$FR$281,'Row selector'!$G3,23)),"")</f>
        <v>784.94256591796875</v>
      </c>
      <c r="R14" s="163">
        <f>IFERROR(IF(INDEX(SourceData!$A$2:$FR$281,'Row selector'!$G3,29)=0,"-",INDEX(SourceData!$A$2:$FR$281,'Row selector'!$G3,29)),"")</f>
        <v>6.5506916046142578</v>
      </c>
      <c r="S14" s="161">
        <f>IFERROR(IF(INDEX(SourceData!$A$2:$FR$281,'Row selector'!$G3,18)=0,"-",INDEX(SourceData!$A$2:$FR$281,'Row selector'!$G3,18)),"")</f>
        <v>349</v>
      </c>
      <c r="T14" s="162">
        <f>IFERROR(IF(INDEX(SourceData!$A$2:$FR$281,'Row selector'!$G3,24)=0,"-",INDEX(SourceData!$A$2:$FR$281,'Row selector'!$G3,24)),"")</f>
        <v>541.93389892578125</v>
      </c>
      <c r="U14" s="163">
        <f>IFERROR(IF(INDEX(SourceData!$A$2:$FR$281,'Row selector'!$G3,30)=0,"-",INDEX(SourceData!$A$2:$FR$281,'Row selector'!$G3,30)),"")</f>
        <v>5.3306856155395508</v>
      </c>
      <c r="V14" s="161">
        <f>IFERROR(IF(INDEX(SourceData!$A$2:$FR$281,'Row selector'!$G3,31)=0,"-",INDEX(SourceData!$A$2:$FR$281,'Row selector'!$G3,31)),"")</f>
        <v>32</v>
      </c>
      <c r="W14" s="162">
        <f>IFERROR(IF(INDEX(SourceData!$A$2:$FR$281,'Row selector'!$G3,37)=0,"-",INDEX(SourceData!$A$2:$FR$281,'Row selector'!$G3,37)),"")</f>
        <v>2.7351386547088623</v>
      </c>
      <c r="X14" s="163">
        <f>IFERROR(IF(INDEX(SourceData!$A$2:$FR$281,'Row selector'!$G3,43)=0,"-",INDEX(SourceData!$A$2:$FR$281,'Row selector'!$G3,43)),"")</f>
        <v>0.78182262182235718</v>
      </c>
      <c r="Y14" s="161">
        <f>IFERROR(IF(INDEX(SourceData!$A$2:$FR$281,'Row selector'!$G3,32)=0,"-",INDEX(SourceData!$A$2:$FR$281,'Row selector'!$G3,32)),"")</f>
        <v>70</v>
      </c>
      <c r="Z14" s="162">
        <f>IFERROR(IF(INDEX(SourceData!$A$2:$FR$281,'Row selector'!$G3,38)=0,"-",INDEX(SourceData!$A$2:$FR$281,'Row selector'!$G3,38)),"")</f>
        <v>23.806528091430664</v>
      </c>
      <c r="AA14" s="163">
        <f>IFERROR(IF(INDEX(SourceData!$A$2:$FR$281,'Row selector'!$G3,44)=0,"-",INDEX(SourceData!$A$2:$FR$281,'Row selector'!$G3,44)),"")</f>
        <v>1.5442311763763428</v>
      </c>
      <c r="AB14" s="161">
        <f>IFERROR(IF(INDEX(SourceData!$A$2:$FR$281,'Row selector'!$G3,33)=0,"-",INDEX(SourceData!$A$2:$FR$281,'Row selector'!$G3,33)),"")</f>
        <v>285</v>
      </c>
      <c r="AC14" s="162">
        <f>IFERROR(IF(INDEX(SourceData!$A$2:$FR$281,'Row selector'!$G3,39)=0,"-",INDEX(SourceData!$A$2:$FR$281,'Row selector'!$G3,39)),"")</f>
        <v>117.04744720458984</v>
      </c>
      <c r="AD14" s="163">
        <f>IFERROR(IF(INDEX(SourceData!$A$2:$FR$281,'Row selector'!$G3,45)=0,"-",INDEX(SourceData!$A$2:$FR$281,'Row selector'!$G3,45)),"")</f>
        <v>3.0377318859100342</v>
      </c>
      <c r="AE14" s="161">
        <f>IFERROR(IF(INDEX(SourceData!$A$2:$FR$281,'Row selector'!$G3,34)=0,"-",INDEX(SourceData!$A$2:$FR$281,'Row selector'!$G3,34)),"")</f>
        <v>1186</v>
      </c>
      <c r="AF14" s="162">
        <f>IFERROR(IF(INDEX(SourceData!$A$2:$FR$281,'Row selector'!$G3,40)=0,"-",INDEX(SourceData!$A$2:$FR$281,'Row selector'!$G3,40)),"")</f>
        <v>558.4908447265625</v>
      </c>
      <c r="AG14" s="163">
        <f>IFERROR(IF(INDEX(SourceData!$A$2:$FR$281,'Row selector'!$G3,46)=0,"-",INDEX(SourceData!$A$2:$FR$281,'Row selector'!$G3,46)),"")</f>
        <v>5.8120160102844238</v>
      </c>
      <c r="AH14" s="161">
        <f>IFERROR(IF(INDEX(SourceData!$A$2:$FR$281,'Row selector'!$G3,35)=0,"-",INDEX(SourceData!$A$2:$FF$281,'Row selector'!$G3,35)),"")</f>
        <v>1393</v>
      </c>
      <c r="AI14" s="162">
        <f>IFERROR(IF(INDEX(SourceData!$A$2:$FR$281,'Row selector'!$G3,41)=0,"-",INDEX(SourceData!$A$2:$FR$281,'Row selector'!$G3,41)),"")</f>
        <v>1267.608154296875</v>
      </c>
      <c r="AJ14" s="163">
        <f>IFERROR(IF(INDEX(SourceData!$A$2:$FR$281,'Row selector'!$G3,47)=0,"-",INDEX(SourceData!$A$2:$FR$281,'Row selector'!$G3,47)),"")</f>
        <v>7.9727563858032227</v>
      </c>
      <c r="AK14" s="161">
        <f>IFERROR(IF(INDEX(SourceData!$A$2:$FR$281,'Row selector'!$G3,36)=0,"-",INDEX(SourceData!$A$2:$FR$281,'Row selector'!$G3,36)),"")</f>
        <v>453</v>
      </c>
      <c r="AL14" s="162">
        <f>IFERROR(IF(INDEX(SourceData!$A$2:$FR$281,'Row selector'!$G3,42)=0,"-",INDEX(SourceData!$A$2:$FR$281,'Row selector'!$G3,42)),"")</f>
        <v>1284.5233154296875</v>
      </c>
      <c r="AM14" s="163">
        <f>IFERROR(IF(INDEX(SourceData!$A$2:$FR$281,'Row selector'!$G3,48)=0,"-",INDEX(SourceData!$A$2:$FR$281,'Row selector'!$G3,48)),"")</f>
        <v>7.8346590995788574</v>
      </c>
      <c r="AN14" s="161">
        <f>IFERROR(IF(INDEX(SourceData!$A$2:$FR$281,'Row selector'!$G3,49)=0,"-",INDEX(SourceData!$A$2:$FR$281,'Row selector'!$G3,49)),"")</f>
        <v>91</v>
      </c>
      <c r="AO14" s="162">
        <f>IFERROR(IF(INDEX(SourceData!$A$2:$FR$281,'Row selector'!$G3,55)=0,"-",INDEX(SourceData!$A$2:$FR$281,'Row selector'!$G3,55)),"")</f>
        <v>3.9353477954864502</v>
      </c>
      <c r="AP14" s="163">
        <f>IFERROR(IF(INDEX(SourceData!$A$2:$FR$281,'Row selector'!$G3,61)=0,"-",INDEX(SourceData!$A$2:$FR$281,'Row selector'!$G3,61)),"")</f>
        <v>0.89664006233215332</v>
      </c>
      <c r="AQ14" s="161">
        <f>IFERROR(IF(INDEX(SourceData!$A$2:$FR$281,'Row selector'!$G3,50)=0,"-",INDEX(SourceData!$A$2:$FR$281,'Row selector'!$G3,50)),"")</f>
        <v>294</v>
      </c>
      <c r="AR14" s="162">
        <f>IFERROR(IF(INDEX(SourceData!$A$2:$FR$281,'Row selector'!$G3,56)=0,"-",INDEX(SourceData!$A$2:$FR$281,'Row selector'!$G3,56)),"")</f>
        <v>49.403045654296875</v>
      </c>
      <c r="AS14" s="163">
        <f>IFERROR(IF(INDEX(SourceData!$A$2:$FR$281,'Row selector'!$G3,62)=0,"-",INDEX(SourceData!$A$2:$FR$281,'Row selector'!$G3,62)),"")</f>
        <v>1.9511547088623047</v>
      </c>
      <c r="AT14" s="161">
        <f>IFERROR(IF(INDEX(SourceData!$A$2:$FR$281,'Row selector'!$G3,51)=0,"-",INDEX(SourceData!$A$2:$FR$281,'Row selector'!$G3,51)),"")</f>
        <v>812</v>
      </c>
      <c r="AU14" s="162">
        <f>IFERROR(IF(INDEX(SourceData!$A$2:$FR$281,'Row selector'!$G3,57)=0,"-",INDEX(SourceData!$A$2:$FR$281,'Row selector'!$G3,57)),"")</f>
        <v>164.91361999511719</v>
      </c>
      <c r="AV14" s="163">
        <f>IFERROR(IF(INDEX(SourceData!$A$2:$FR$281,'Row selector'!$G3,63)=0,"-",INDEX(SourceData!$A$2:$FR$281,'Row selector'!$G3,63)),"")</f>
        <v>3.2432000637054443</v>
      </c>
      <c r="AW14" s="158">
        <f>IFERROR(IF(INDEX(SourceData!$A$2:$FR$281,'Row selector'!$G3,52)=0,"-",INDEX(SourceData!$A$2:$FR$281,'Row selector'!$G3,52)),"")</f>
        <v>2357</v>
      </c>
      <c r="AX14" s="138">
        <f>IFERROR(IF(INDEX(SourceData!$A$2:$FR$281,'Row selector'!$G3,58)=0,"-",INDEX(SourceData!$A$2:$FR$281,'Row selector'!$G3,58)),"")</f>
        <v>541.72576904296875</v>
      </c>
      <c r="AY14" s="162">
        <f>IFERROR(IF(INDEX(SourceData!$A$2:$FR$281,'Row selector'!$G3,64)=0,"-",INDEX(SourceData!$A$2:$FR$281,'Row selector'!$G3,64)),"")</f>
        <v>5.441281795501709</v>
      </c>
      <c r="AZ14" s="161">
        <f>IFERROR(IF(INDEX(SourceData!$A$2:$FR$281,'Row selector'!$G3,53)=0,"-",INDEX(SourceData!$A$2:$FR$281,'Row selector'!$G3,53)),"")</f>
        <v>2421</v>
      </c>
      <c r="BA14" s="162">
        <f>IFERROR(IF(INDEX(SourceData!$A$2:$FR$281,'Row selector'!$G3,59)=0,"-",INDEX(SourceData!$A$2:$FR$281,'Row selector'!$G3,59)),"")</f>
        <v>1005.1607666015625</v>
      </c>
      <c r="BB14" s="163">
        <f>IFERROR(IF(INDEX(SourceData!$A$2:$FR$281,'Row selector'!$G3,65)=0,"-",INDEX(SourceData!$A$2:$FR$281,'Row selector'!$G3,65)),"")</f>
        <v>7.2998642921447754</v>
      </c>
      <c r="BC14" s="161">
        <f>IFERROR(IF(INDEX(SourceData!$A$2:$FR$281,'Row selector'!$G3,54)=0,"-",INDEX(SourceData!$A$2:$FR$281,'Row selector'!$G3,54)),"")</f>
        <v>802</v>
      </c>
      <c r="BD14" s="162">
        <f>IFERROR(IF(INDEX(SourceData!$A$2:$FR$281,'Row selector'!$G3,60)=0,"-",INDEX(SourceData!$A$2:$FR$281,'Row selector'!$G3,60)),"")</f>
        <v>804.69573974609375</v>
      </c>
      <c r="BE14" s="163">
        <f>IFERROR(IF(INDEX(SourceData!$A$2:$FR$281,'Row selector'!$G3,66)=0,"-",INDEX(SourceData!$A$2:$FR$281,'Row selector'!$G3,66)),"")</f>
        <v>6.5049881935119629</v>
      </c>
      <c r="BF14" s="98"/>
    </row>
    <row r="15" spans="1:58">
      <c r="A15" s="171" t="str">
        <f>IFERROR(INDEX(SourceData!$A$2:$FR$281,'Row selector'!$G4,1),"")</f>
        <v>Cancer Alliance</v>
      </c>
      <c r="B15" s="157" t="str">
        <f>IFERROR(INDEX(SourceData!$A$2:$FR$281,'Row selector'!$G4,2),"")</f>
        <v>East of England</v>
      </c>
      <c r="C15" s="204" t="str">
        <f t="shared" si="0"/>
        <v>&gt;</v>
      </c>
      <c r="D15" s="161">
        <f>IFERROR(IF(INDEX(SourceData!$A$2:$FR$281,'Row selector'!$G4,13)=0,"-",INDEX(SourceData!$A$2:$FR$281,'Row selector'!$G4,13)),"")</f>
        <v>90</v>
      </c>
      <c r="E15" s="162">
        <f>IFERROR(IF(INDEX(SourceData!$A$2:$FR$281,'Row selector'!$G4,19)=0,"-",INDEX(SourceData!$A$2:$FR$281,'Row selector'!$G4,19)),"")</f>
        <v>5.1609025001525879</v>
      </c>
      <c r="F15" s="163">
        <f>IFERROR(IF(INDEX(SourceData!$A$2:$FR$281,'Row selector'!$G4,25)=0,"-",INDEX(SourceData!$A$2:$FR$281,'Row selector'!$G4,25)),"")</f>
        <v>1.0193679332733154</v>
      </c>
      <c r="G15" s="161">
        <f>IFERROR(IF(INDEX(SourceData!$A$2:$FR$281,'Row selector'!$G4,14)=0,"-",INDEX(SourceData!$A$2:$FR$281,'Row selector'!$G4,14)),"")</f>
        <v>256</v>
      </c>
      <c r="H15" s="162">
        <f>IFERROR(IF(INDEX(SourceData!$A$2:$FR$281,'Row selector'!$G4,20)=0,"-",INDEX(SourceData!$A$2:$FR$281,'Row selector'!$G4,20)),"")</f>
        <v>55.1929931640625</v>
      </c>
      <c r="I15" s="163">
        <f>IFERROR(IF(INDEX(SourceData!$A$2:$FR$281,'Row selector'!$G4,26)=0,"-",INDEX(SourceData!$A$2:$FR$281,'Row selector'!$G4,26)),"")</f>
        <v>1.6247779130935669</v>
      </c>
      <c r="J15" s="161">
        <f>IFERROR(IF(INDEX(SourceData!$A$2:$FR$281,'Row selector'!$G4,15)=0,"-",INDEX(SourceData!$A$2:$FR$281,'Row selector'!$G4,15)),"")</f>
        <v>813</v>
      </c>
      <c r="K15" s="162">
        <f>IFERROR(IF(INDEX(SourceData!$A$2:$FR$281,'Row selector'!$G4,21)=0,"-",INDEX(SourceData!$A$2:$FR$281,'Row selector'!$G4,21)),"")</f>
        <v>213.45304870605469</v>
      </c>
      <c r="L15" s="163">
        <f>IFERROR(IF(INDEX(SourceData!$A$2:$FR$281,'Row selector'!$G4,27)=0,"-",INDEX(SourceData!$A$2:$FR$281,'Row selector'!$G4,27)),"")</f>
        <v>3.3577003479003906</v>
      </c>
      <c r="M15" s="161">
        <f>IFERROR(IF(INDEX(SourceData!$A$2:$FR$281,'Row selector'!$G4,16)=0,"-",INDEX(SourceData!$A$2:$FR$281,'Row selector'!$G4,16)),"")</f>
        <v>1789</v>
      </c>
      <c r="N15" s="162">
        <f>IFERROR(IF(INDEX(SourceData!$A$2:$FR$281,'Row selector'!$G4,22)=0,"-",INDEX(SourceData!$A$2:$FR$281,'Row selector'!$G4,22)),"")</f>
        <v>516.4415283203125</v>
      </c>
      <c r="O15" s="163">
        <f>IFERROR(IF(INDEX(SourceData!$A$2:$FR$281,'Row selector'!$G4,28)=0,"-",INDEX(SourceData!$A$2:$FR$281,'Row selector'!$G4,28)),"")</f>
        <v>5.0144352912902832</v>
      </c>
      <c r="P15" s="161">
        <f>IFERROR(IF(INDEX(SourceData!$A$2:$FR$281,'Row selector'!$G4,17)=0,"-",INDEX(SourceData!$A$2:$FR$281,'Row selector'!$G4,17)),"")</f>
        <v>1631</v>
      </c>
      <c r="Q15" s="162">
        <f>IFERROR(IF(INDEX(SourceData!$A$2:$FR$281,'Row selector'!$G4,23)=0,"-",INDEX(SourceData!$A$2:$FR$281,'Row selector'!$G4,23)),"")</f>
        <v>774.6268310546875</v>
      </c>
      <c r="R15" s="163">
        <f>IFERROR(IF(INDEX(SourceData!$A$2:$FR$281,'Row selector'!$G4,29)=0,"-",INDEX(SourceData!$A$2:$FR$281,'Row selector'!$G4,29)),"")</f>
        <v>6.4177227020263672</v>
      </c>
      <c r="S15" s="161">
        <f>IFERROR(IF(INDEX(SourceData!$A$2:$FR$281,'Row selector'!$G4,18)=0,"-",INDEX(SourceData!$A$2:$FR$281,'Row selector'!$G4,18)),"")</f>
        <v>761</v>
      </c>
      <c r="T15" s="162">
        <f>IFERROR(IF(INDEX(SourceData!$A$2:$FR$281,'Row selector'!$G4,24)=0,"-",INDEX(SourceData!$A$2:$FR$281,'Row selector'!$G4,24)),"")</f>
        <v>703.4962158203125</v>
      </c>
      <c r="U15" s="163">
        <f>IFERROR(IF(INDEX(SourceData!$A$2:$FR$281,'Row selector'!$G4,30)=0,"-",INDEX(SourceData!$A$2:$FR$281,'Row selector'!$G4,30)),"")</f>
        <v>6.4854269027709961</v>
      </c>
      <c r="V15" s="161">
        <f>IFERROR(IF(INDEX(SourceData!$A$2:$FR$281,'Row selector'!$G4,31)=0,"-",INDEX(SourceData!$A$2:$FR$281,'Row selector'!$G4,31)),"")</f>
        <v>45</v>
      </c>
      <c r="W15" s="162">
        <f>IFERROR(IF(INDEX(SourceData!$A$2:$FR$281,'Row selector'!$G4,37)=0,"-",INDEX(SourceData!$A$2:$FR$281,'Row selector'!$G4,37)),"")</f>
        <v>2.5241391658782959</v>
      </c>
      <c r="X15" s="163">
        <f>IFERROR(IF(INDEX(SourceData!$A$2:$FR$281,'Row selector'!$G4,43)=0,"-",INDEX(SourceData!$A$2:$FR$281,'Row selector'!$G4,43)),"")</f>
        <v>0.70966726541519165</v>
      </c>
      <c r="Y15" s="161">
        <f>IFERROR(IF(INDEX(SourceData!$A$2:$FR$281,'Row selector'!$G4,32)=0,"-",INDEX(SourceData!$A$2:$FR$281,'Row selector'!$G4,32)),"")</f>
        <v>145</v>
      </c>
      <c r="Z15" s="162">
        <f>IFERROR(IF(INDEX(SourceData!$A$2:$FR$281,'Row selector'!$G4,38)=0,"-",INDEX(SourceData!$A$2:$FR$281,'Row selector'!$G4,38)),"")</f>
        <v>32.026363372802734</v>
      </c>
      <c r="AA15" s="163">
        <f>IFERROR(IF(INDEX(SourceData!$A$2:$FR$281,'Row selector'!$G4,44)=0,"-",INDEX(SourceData!$A$2:$FR$281,'Row selector'!$G4,44)),"")</f>
        <v>2.0431168079376221</v>
      </c>
      <c r="AB15" s="161">
        <f>IFERROR(IF(INDEX(SourceData!$A$2:$FR$281,'Row selector'!$G4,33)=0,"-",INDEX(SourceData!$A$2:$FR$281,'Row selector'!$G4,33)),"")</f>
        <v>524</v>
      </c>
      <c r="AC15" s="162">
        <f>IFERROR(IF(INDEX(SourceData!$A$2:$FR$281,'Row selector'!$G4,39)=0,"-",INDEX(SourceData!$A$2:$FR$281,'Row selector'!$G4,39)),"")</f>
        <v>142.03428649902344</v>
      </c>
      <c r="AD15" s="163">
        <f>IFERROR(IF(INDEX(SourceData!$A$2:$FR$281,'Row selector'!$G4,45)=0,"-",INDEX(SourceData!$A$2:$FR$281,'Row selector'!$G4,45)),"")</f>
        <v>3.4982309341430664</v>
      </c>
      <c r="AE15" s="161">
        <f>IFERROR(IF(INDEX(SourceData!$A$2:$FR$281,'Row selector'!$G4,34)=0,"-",INDEX(SourceData!$A$2:$FR$281,'Row selector'!$G4,34)),"")</f>
        <v>1843</v>
      </c>
      <c r="AF15" s="162">
        <f>IFERROR(IF(INDEX(SourceData!$A$2:$FR$281,'Row selector'!$G4,40)=0,"-",INDEX(SourceData!$A$2:$FR$281,'Row selector'!$G4,40)),"")</f>
        <v>572.3780517578125</v>
      </c>
      <c r="AG15" s="163">
        <f>IFERROR(IF(INDEX(SourceData!$A$2:$FR$281,'Row selector'!$G4,46)=0,"-",INDEX(SourceData!$A$2:$FR$281,'Row selector'!$G4,46)),"")</f>
        <v>5.5582361221313477</v>
      </c>
      <c r="AH15" s="161">
        <f>IFERROR(IF(INDEX(SourceData!$A$2:$FR$281,'Row selector'!$G4,35)=0,"-",INDEX(SourceData!$A$2:$FF$281,'Row selector'!$G4,35)),"")</f>
        <v>2528</v>
      </c>
      <c r="AI15" s="162">
        <f>IFERROR(IF(INDEX(SourceData!$A$2:$FR$281,'Row selector'!$G4,41)=0,"-",INDEX(SourceData!$A$2:$FR$281,'Row selector'!$G4,41)),"")</f>
        <v>1436.4615478515625</v>
      </c>
      <c r="AJ15" s="163">
        <f>IFERROR(IF(INDEX(SourceData!$A$2:$FR$281,'Row selector'!$G4,47)=0,"-",INDEX(SourceData!$A$2:$FR$281,'Row selector'!$G4,47)),"")</f>
        <v>8.3305873870849609</v>
      </c>
      <c r="AK15" s="161">
        <f>IFERROR(IF(INDEX(SourceData!$A$2:$FR$281,'Row selector'!$G4,36)=0,"-",INDEX(SourceData!$A$2:$FR$281,'Row selector'!$G4,36)),"")</f>
        <v>930</v>
      </c>
      <c r="AL15" s="162">
        <f>IFERROR(IF(INDEX(SourceData!$A$2:$FR$281,'Row selector'!$G4,42)=0,"-",INDEX(SourceData!$A$2:$FR$281,'Row selector'!$G4,42)),"")</f>
        <v>1520.1046142578125</v>
      </c>
      <c r="AM15" s="163">
        <f>IFERROR(IF(INDEX(SourceData!$A$2:$FR$281,'Row selector'!$G4,48)=0,"-",INDEX(SourceData!$A$2:$FR$281,'Row selector'!$G4,48)),"")</f>
        <v>8.5904302597045898</v>
      </c>
      <c r="AN15" s="161">
        <f>IFERROR(IF(INDEX(SourceData!$A$2:$FR$281,'Row selector'!$G4,49)=0,"-",INDEX(SourceData!$A$2:$FR$281,'Row selector'!$G4,49)),"")</f>
        <v>135</v>
      </c>
      <c r="AO15" s="162">
        <f>IFERROR(IF(INDEX(SourceData!$A$2:$FR$281,'Row selector'!$G4,55)=0,"-",INDEX(SourceData!$A$2:$FR$281,'Row selector'!$G4,55)),"")</f>
        <v>3.8279769420623779</v>
      </c>
      <c r="AP15" s="163">
        <f>IFERROR(IF(INDEX(SourceData!$A$2:$FR$281,'Row selector'!$G4,61)=0,"-",INDEX(SourceData!$A$2:$FR$281,'Row selector'!$G4,61)),"")</f>
        <v>0.88991433382034302</v>
      </c>
      <c r="AQ15" s="161">
        <f>IFERROR(IF(INDEX(SourceData!$A$2:$FR$281,'Row selector'!$G4,50)=0,"-",INDEX(SourceData!$A$2:$FR$281,'Row selector'!$G4,50)),"")</f>
        <v>401</v>
      </c>
      <c r="AR15" s="162">
        <f>IFERROR(IF(INDEX(SourceData!$A$2:$FR$281,'Row selector'!$G4,56)=0,"-",INDEX(SourceData!$A$2:$FR$281,'Row selector'!$G4,56)),"")</f>
        <v>43.749637603759766</v>
      </c>
      <c r="AS15" s="163">
        <f>IFERROR(IF(INDEX(SourceData!$A$2:$FR$281,'Row selector'!$G4,62)=0,"-",INDEX(SourceData!$A$2:$FR$281,'Row selector'!$G4,62)),"")</f>
        <v>1.7546930313110352</v>
      </c>
      <c r="AT15" s="161">
        <f>IFERROR(IF(INDEX(SourceData!$A$2:$FR$281,'Row selector'!$G4,51)=0,"-",INDEX(SourceData!$A$2:$FR$281,'Row selector'!$G4,51)),"")</f>
        <v>1337</v>
      </c>
      <c r="AU15" s="162">
        <f>IFERROR(IF(INDEX(SourceData!$A$2:$FR$281,'Row selector'!$G4,57)=0,"-",INDEX(SourceData!$A$2:$FR$281,'Row selector'!$G4,57)),"")</f>
        <v>178.31303405761719</v>
      </c>
      <c r="AV15" s="163">
        <f>IFERROR(IF(INDEX(SourceData!$A$2:$FR$281,'Row selector'!$G4,63)=0,"-",INDEX(SourceData!$A$2:$FR$281,'Row selector'!$G4,63)),"")</f>
        <v>3.4114105701446533</v>
      </c>
      <c r="AW15" s="158">
        <f>IFERROR(IF(INDEX(SourceData!$A$2:$FR$281,'Row selector'!$G4,52)=0,"-",INDEX(SourceData!$A$2:$FR$281,'Row selector'!$G4,52)),"")</f>
        <v>3632</v>
      </c>
      <c r="AX15" s="138">
        <f>IFERROR(IF(INDEX(SourceData!$A$2:$FR$281,'Row selector'!$G4,58)=0,"-",INDEX(SourceData!$A$2:$FR$281,'Row selector'!$G4,58)),"")</f>
        <v>543.38800048828125</v>
      </c>
      <c r="AY15" s="162">
        <f>IFERROR(IF(INDEX(SourceData!$A$2:$FR$281,'Row selector'!$G4,64)=0,"-",INDEX(SourceData!$A$2:$FR$281,'Row selector'!$G4,64)),"")</f>
        <v>5.2763857841491699</v>
      </c>
      <c r="AZ15" s="161">
        <f>IFERROR(IF(INDEX(SourceData!$A$2:$FR$281,'Row selector'!$G4,53)=0,"-",INDEX(SourceData!$A$2:$FR$281,'Row selector'!$G4,53)),"")</f>
        <v>4159</v>
      </c>
      <c r="BA15" s="162">
        <f>IFERROR(IF(INDEX(SourceData!$A$2:$FR$281,'Row selector'!$G4,59)=0,"-",INDEX(SourceData!$A$2:$FR$281,'Row selector'!$G4,59)),"")</f>
        <v>1075.953125</v>
      </c>
      <c r="BB15" s="163">
        <f>IFERROR(IF(INDEX(SourceData!$A$2:$FR$281,'Row selector'!$G4,65)=0,"-",INDEX(SourceData!$A$2:$FR$281,'Row selector'!$G4,65)),"")</f>
        <v>7.4587516784667969</v>
      </c>
      <c r="BC15" s="161">
        <f>IFERROR(IF(INDEX(SourceData!$A$2:$FR$281,'Row selector'!$G4,54)=0,"-",INDEX(SourceData!$A$2:$FR$281,'Row selector'!$G4,54)),"")</f>
        <v>1691</v>
      </c>
      <c r="BD15" s="162">
        <f>IFERROR(IF(INDEX(SourceData!$A$2:$FR$281,'Row selector'!$G4,60)=0,"-",INDEX(SourceData!$A$2:$FR$281,'Row selector'!$G4,60)),"")</f>
        <v>998.50018310546875</v>
      </c>
      <c r="BE15" s="163">
        <f>IFERROR(IF(INDEX(SourceData!$A$2:$FR$281,'Row selector'!$G4,66)=0,"-",INDEX(SourceData!$A$2:$FR$281,'Row selector'!$G4,66)),"")</f>
        <v>7.4955673217773437</v>
      </c>
      <c r="BF15" s="98"/>
    </row>
    <row r="16" spans="1:58">
      <c r="A16" s="171" t="str">
        <f>IFERROR(INDEX(SourceData!$A$2:$FR$281,'Row selector'!$G5,1),"")</f>
        <v>Cancer Alliance</v>
      </c>
      <c r="B16" s="157" t="str">
        <f>IFERROR(INDEX(SourceData!$A$2:$FR$281,'Row selector'!$G5,2),"")</f>
        <v>Humber, Coast and Vale</v>
      </c>
      <c r="C16" s="204" t="str">
        <f t="shared" si="0"/>
        <v>&gt;</v>
      </c>
      <c r="D16" s="161">
        <f>IFERROR(IF(INDEX(SourceData!$A$2:$FR$281,'Row selector'!$G5,13)=0,"-",INDEX(SourceData!$A$2:$FR$281,'Row selector'!$G5,13)),"")</f>
        <v>19</v>
      </c>
      <c r="E16" s="162">
        <f>IFERROR(IF(INDEX(SourceData!$A$2:$FR$281,'Row selector'!$G5,19)=0,"-",INDEX(SourceData!$A$2:$FR$281,'Row selector'!$G5,19)),"")</f>
        <v>5.3478794097900391</v>
      </c>
      <c r="F16" s="163">
        <f>IFERROR(IF(INDEX(SourceData!$A$2:$FR$281,'Row selector'!$G5,25)=0,"-",INDEX(SourceData!$A$2:$FR$281,'Row selector'!$G5,25)),"")</f>
        <v>0.94480359554290771</v>
      </c>
      <c r="G16" s="161">
        <f>IFERROR(IF(INDEX(SourceData!$A$2:$FR$281,'Row selector'!$G5,14)=0,"-",INDEX(SourceData!$A$2:$FR$281,'Row selector'!$G5,14)),"")</f>
        <v>74</v>
      </c>
      <c r="H16" s="162">
        <f>IFERROR(IF(INDEX(SourceData!$A$2:$FR$281,'Row selector'!$G5,20)=0,"-",INDEX(SourceData!$A$2:$FR$281,'Row selector'!$G5,20)),"")</f>
        <v>74.000740051269531</v>
      </c>
      <c r="I16" s="163">
        <f>IFERROR(IF(INDEX(SourceData!$A$2:$FR$281,'Row selector'!$G5,26)=0,"-",INDEX(SourceData!$A$2:$FR$281,'Row selector'!$G5,26)),"")</f>
        <v>2.0498614311218262</v>
      </c>
      <c r="J16" s="161">
        <f>IFERROR(IF(INDEX(SourceData!$A$2:$FR$281,'Row selector'!$G5,15)=0,"-",INDEX(SourceData!$A$2:$FR$281,'Row selector'!$G5,15)),"")</f>
        <v>181</v>
      </c>
      <c r="K16" s="162">
        <f>IFERROR(IF(INDEX(SourceData!$A$2:$FR$281,'Row selector'!$G5,21)=0,"-",INDEX(SourceData!$A$2:$FR$281,'Row selector'!$G5,21)),"")</f>
        <v>205.83151245117187</v>
      </c>
      <c r="L16" s="163">
        <f>IFERROR(IF(INDEX(SourceData!$A$2:$FR$281,'Row selector'!$G5,27)=0,"-",INDEX(SourceData!$A$2:$FR$281,'Row selector'!$G5,27)),"")</f>
        <v>3.2530553340911865</v>
      </c>
      <c r="M16" s="161">
        <f>IFERROR(IF(INDEX(SourceData!$A$2:$FR$281,'Row selector'!$G5,16)=0,"-",INDEX(SourceData!$A$2:$FR$281,'Row selector'!$G5,16)),"")</f>
        <v>443</v>
      </c>
      <c r="N16" s="162">
        <f>IFERROR(IF(INDEX(SourceData!$A$2:$FR$281,'Row selector'!$G5,22)=0,"-",INDEX(SourceData!$A$2:$FR$281,'Row selector'!$G5,22)),"")</f>
        <v>549.00115966796875</v>
      </c>
      <c r="O16" s="163">
        <f>IFERROR(IF(INDEX(SourceData!$A$2:$FR$281,'Row selector'!$G5,28)=0,"-",INDEX(SourceData!$A$2:$FR$281,'Row selector'!$G5,28)),"")</f>
        <v>5.4302525520324707</v>
      </c>
      <c r="P16" s="161">
        <f>IFERROR(IF(INDEX(SourceData!$A$2:$FR$281,'Row selector'!$G5,17)=0,"-",INDEX(SourceData!$A$2:$FR$281,'Row selector'!$G5,17)),"")</f>
        <v>403</v>
      </c>
      <c r="Q16" s="162">
        <f>IFERROR(IF(INDEX(SourceData!$A$2:$FR$281,'Row selector'!$G5,23)=0,"-",INDEX(SourceData!$A$2:$FR$281,'Row selector'!$G5,23)),"")</f>
        <v>802.30938720703125</v>
      </c>
      <c r="R16" s="163">
        <f>IFERROR(IF(INDEX(SourceData!$A$2:$FR$281,'Row selector'!$G5,29)=0,"-",INDEX(SourceData!$A$2:$FR$281,'Row selector'!$G5,29)),"")</f>
        <v>6.7066068649291992</v>
      </c>
      <c r="S16" s="161">
        <f>IFERROR(IF(INDEX(SourceData!$A$2:$FR$281,'Row selector'!$G5,18)=0,"-",INDEX(SourceData!$A$2:$FR$281,'Row selector'!$G5,18)),"")</f>
        <v>140</v>
      </c>
      <c r="T16" s="162">
        <f>IFERROR(IF(INDEX(SourceData!$A$2:$FR$281,'Row selector'!$G5,24)=0,"-",INDEX(SourceData!$A$2:$FR$281,'Row selector'!$G5,24)),"")</f>
        <v>605.69354248046875</v>
      </c>
      <c r="U16" s="163">
        <f>IFERROR(IF(INDEX(SourceData!$A$2:$FR$281,'Row selector'!$G5,30)=0,"-",INDEX(SourceData!$A$2:$FR$281,'Row selector'!$G5,30)),"")</f>
        <v>5.5932879447937012</v>
      </c>
      <c r="V16" s="161">
        <f>IFERROR(IF(INDEX(SourceData!$A$2:$FR$281,'Row selector'!$G5,31)=0,"-",INDEX(SourceData!$A$2:$FR$281,'Row selector'!$G5,31)),"")</f>
        <v>11</v>
      </c>
      <c r="W16" s="162">
        <f>IFERROR(IF(INDEX(SourceData!$A$2:$FR$281,'Row selector'!$G5,37)=0,"-",INDEX(SourceData!$A$2:$FR$281,'Row selector'!$G5,37)),"")</f>
        <v>3.0082013607025146</v>
      </c>
      <c r="X16" s="163">
        <f>IFERROR(IF(INDEX(SourceData!$A$2:$FR$281,'Row selector'!$G5,43)=0,"-",INDEX(SourceData!$A$2:$FR$281,'Row selector'!$G5,43)),"")</f>
        <v>0.82831323146820068</v>
      </c>
      <c r="Y16" s="161">
        <f>IFERROR(IF(INDEX(SourceData!$A$2:$FR$281,'Row selector'!$G5,32)=0,"-",INDEX(SourceData!$A$2:$FR$281,'Row selector'!$G5,32)),"")</f>
        <v>32</v>
      </c>
      <c r="Z16" s="162">
        <f>IFERROR(IF(INDEX(SourceData!$A$2:$FR$281,'Row selector'!$G5,38)=0,"-",INDEX(SourceData!$A$2:$FR$281,'Row selector'!$G5,38)),"")</f>
        <v>32.833644866943359</v>
      </c>
      <c r="AA16" s="163">
        <f>IFERROR(IF(INDEX(SourceData!$A$2:$FR$281,'Row selector'!$G5,44)=0,"-",INDEX(SourceData!$A$2:$FR$281,'Row selector'!$G5,44)),"")</f>
        <v>2.1052632331848145</v>
      </c>
      <c r="AB16" s="161">
        <f>IFERROR(IF(INDEX(SourceData!$A$2:$FR$281,'Row selector'!$G5,33)=0,"-",INDEX(SourceData!$A$2:$FR$281,'Row selector'!$G5,33)),"")</f>
        <v>139</v>
      </c>
      <c r="AC16" s="162">
        <f>IFERROR(IF(INDEX(SourceData!$A$2:$FR$281,'Row selector'!$G5,39)=0,"-",INDEX(SourceData!$A$2:$FR$281,'Row selector'!$G5,39)),"")</f>
        <v>161.86883544921875</v>
      </c>
      <c r="AD16" s="163">
        <f>IFERROR(IF(INDEX(SourceData!$A$2:$FR$281,'Row selector'!$G5,45)=0,"-",INDEX(SourceData!$A$2:$FR$281,'Row selector'!$G5,45)),"")</f>
        <v>3.9748356342315674</v>
      </c>
      <c r="AE16" s="161">
        <f>IFERROR(IF(INDEX(SourceData!$A$2:$FR$281,'Row selector'!$G5,34)=0,"-",INDEX(SourceData!$A$2:$FR$281,'Row selector'!$G5,34)),"")</f>
        <v>447</v>
      </c>
      <c r="AF16" s="162">
        <f>IFERROR(IF(INDEX(SourceData!$A$2:$FR$281,'Row selector'!$G5,40)=0,"-",INDEX(SourceData!$A$2:$FR$281,'Row selector'!$G5,40)),"")</f>
        <v>588.27398681640625</v>
      </c>
      <c r="AG16" s="163">
        <f>IFERROR(IF(INDEX(SourceData!$A$2:$FR$281,'Row selector'!$G5,46)=0,"-",INDEX(SourceData!$A$2:$FR$281,'Row selector'!$G5,46)),"")</f>
        <v>5.8877763748168945</v>
      </c>
      <c r="AH16" s="161">
        <f>IFERROR(IF(INDEX(SourceData!$A$2:$FR$281,'Row selector'!$G5,35)=0,"-",INDEX(SourceData!$A$2:$FF$281,'Row selector'!$G5,35)),"")</f>
        <v>658</v>
      </c>
      <c r="AI16" s="162">
        <f>IFERROR(IF(INDEX(SourceData!$A$2:$FR$281,'Row selector'!$G5,41)=0,"-",INDEX(SourceData!$A$2:$FR$281,'Row selector'!$G5,41)),"")</f>
        <v>1627.826416015625</v>
      </c>
      <c r="AJ16" s="163">
        <f>IFERROR(IF(INDEX(SourceData!$A$2:$FR$281,'Row selector'!$G5,47)=0,"-",INDEX(SourceData!$A$2:$FR$281,'Row selector'!$G5,47)),"")</f>
        <v>9.3293638229370117</v>
      </c>
      <c r="AK16" s="161">
        <f>IFERROR(IF(INDEX(SourceData!$A$2:$FR$281,'Row selector'!$G5,36)=0,"-",INDEX(SourceData!$A$2:$FR$281,'Row selector'!$G5,36)),"")</f>
        <v>196</v>
      </c>
      <c r="AL16" s="162">
        <f>IFERROR(IF(INDEX(SourceData!$A$2:$FR$281,'Row selector'!$G5,42)=0,"-",INDEX(SourceData!$A$2:$FR$281,'Row selector'!$G5,42)),"")</f>
        <v>1548.794921875</v>
      </c>
      <c r="AM16" s="163">
        <f>IFERROR(IF(INDEX(SourceData!$A$2:$FR$281,'Row selector'!$G5,48)=0,"-",INDEX(SourceData!$A$2:$FR$281,'Row selector'!$G5,48)),"")</f>
        <v>8.5814361572265625</v>
      </c>
      <c r="AN16" s="161">
        <f>IFERROR(IF(INDEX(SourceData!$A$2:$FR$281,'Row selector'!$G5,49)=0,"-",INDEX(SourceData!$A$2:$FR$281,'Row selector'!$G5,49)),"")</f>
        <v>30</v>
      </c>
      <c r="AO16" s="162">
        <f>IFERROR(IF(INDEX(SourceData!$A$2:$FR$281,'Row selector'!$G5,55)=0,"-",INDEX(SourceData!$A$2:$FR$281,'Row selector'!$G5,55)),"")</f>
        <v>4.1611876487731934</v>
      </c>
      <c r="AP16" s="163">
        <f>IFERROR(IF(INDEX(SourceData!$A$2:$FR$281,'Row selector'!$G5,61)=0,"-",INDEX(SourceData!$A$2:$FR$281,'Row selector'!$G5,61)),"")</f>
        <v>0.89847260713577271</v>
      </c>
      <c r="AQ16" s="161">
        <f>IFERROR(IF(INDEX(SourceData!$A$2:$FR$281,'Row selector'!$G5,50)=0,"-",INDEX(SourceData!$A$2:$FR$281,'Row selector'!$G5,50)),"")</f>
        <v>106</v>
      </c>
      <c r="AR16" s="162">
        <f>IFERROR(IF(INDEX(SourceData!$A$2:$FR$281,'Row selector'!$G5,56)=0,"-",INDEX(SourceData!$A$2:$FR$281,'Row selector'!$G5,56)),"")</f>
        <v>53.681758880615234</v>
      </c>
      <c r="AS16" s="163">
        <f>IFERROR(IF(INDEX(SourceData!$A$2:$FR$281,'Row selector'!$G5,62)=0,"-",INDEX(SourceData!$A$2:$FR$281,'Row selector'!$G5,62)),"")</f>
        <v>2.0662767887115479</v>
      </c>
      <c r="AT16" s="161">
        <f>IFERROR(IF(INDEX(SourceData!$A$2:$FR$281,'Row selector'!$G5,51)=0,"-",INDEX(SourceData!$A$2:$FR$281,'Row selector'!$G5,51)),"")</f>
        <v>320</v>
      </c>
      <c r="AU16" s="162">
        <f>IFERROR(IF(INDEX(SourceData!$A$2:$FR$281,'Row selector'!$G5,57)=0,"-",INDEX(SourceData!$A$2:$FR$281,'Row selector'!$G5,57)),"")</f>
        <v>184.1112060546875</v>
      </c>
      <c r="AV16" s="163">
        <f>IFERROR(IF(INDEX(SourceData!$A$2:$FR$281,'Row selector'!$G5,63)=0,"-",INDEX(SourceData!$A$2:$FR$281,'Row selector'!$G5,63)),"")</f>
        <v>3.5316190719604492</v>
      </c>
      <c r="AW16" s="158">
        <f>IFERROR(IF(INDEX(SourceData!$A$2:$FR$281,'Row selector'!$G5,52)=0,"-",INDEX(SourceData!$A$2:$FR$281,'Row selector'!$G5,52)),"")</f>
        <v>890</v>
      </c>
      <c r="AX16" s="138">
        <f>IFERROR(IF(INDEX(SourceData!$A$2:$FR$281,'Row selector'!$G5,58)=0,"-",INDEX(SourceData!$A$2:$FR$281,'Row selector'!$G5,58)),"")</f>
        <v>568.04766845703125</v>
      </c>
      <c r="AY16" s="162">
        <f>IFERROR(IF(INDEX(SourceData!$A$2:$FR$281,'Row selector'!$G5,64)=0,"-",INDEX(SourceData!$A$2:$FR$281,'Row selector'!$G5,64)),"")</f>
        <v>5.6507935523986816</v>
      </c>
      <c r="AZ16" s="161">
        <f>IFERROR(IF(INDEX(SourceData!$A$2:$FR$281,'Row selector'!$G5,53)=0,"-",INDEX(SourceData!$A$2:$FR$281,'Row selector'!$G5,53)),"")</f>
        <v>1061</v>
      </c>
      <c r="BA16" s="162">
        <f>IFERROR(IF(INDEX(SourceData!$A$2:$FR$281,'Row selector'!$G5,59)=0,"-",INDEX(SourceData!$A$2:$FR$281,'Row selector'!$G5,59)),"")</f>
        <v>1170.409912109375</v>
      </c>
      <c r="BB16" s="163">
        <f>IFERROR(IF(INDEX(SourceData!$A$2:$FR$281,'Row selector'!$G5,65)=0,"-",INDEX(SourceData!$A$2:$FR$281,'Row selector'!$G5,65)),"")</f>
        <v>8.1227989196777344</v>
      </c>
      <c r="BC16" s="161">
        <f>IFERROR(IF(INDEX(SourceData!$A$2:$FR$281,'Row selector'!$G5,54)=0,"-",INDEX(SourceData!$A$2:$FR$281,'Row selector'!$G5,54)),"")</f>
        <v>336</v>
      </c>
      <c r="BD16" s="162">
        <f>IFERROR(IF(INDEX(SourceData!$A$2:$FR$281,'Row selector'!$G5,60)=0,"-",INDEX(SourceData!$A$2:$FR$281,'Row selector'!$G5,60)),"")</f>
        <v>939.36090087890625</v>
      </c>
      <c r="BE16" s="163">
        <f>IFERROR(IF(INDEX(SourceData!$A$2:$FR$281,'Row selector'!$G5,66)=0,"-",INDEX(SourceData!$A$2:$FR$281,'Row selector'!$G5,66)),"")</f>
        <v>7.0190095901489258</v>
      </c>
      <c r="BF16" s="98"/>
    </row>
    <row r="17" spans="1:58">
      <c r="A17" s="171" t="str">
        <f>IFERROR(INDEX(SourceData!$A$2:$FR$281,'Row selector'!$G6,1),"")</f>
        <v>Cancer Alliance</v>
      </c>
      <c r="B17" s="157" t="str">
        <f>IFERROR(INDEX(SourceData!$A$2:$FR$281,'Row selector'!$G6,2),"")</f>
        <v>Kent and Medway</v>
      </c>
      <c r="C17" s="204" t="str">
        <f t="shared" si="0"/>
        <v>&gt;</v>
      </c>
      <c r="D17" s="161">
        <f>IFERROR(IF(INDEX(SourceData!$A$2:$FR$281,'Row selector'!$G6,13)=0,"-",INDEX(SourceData!$A$2:$FR$281,'Row selector'!$G6,13)),"")</f>
        <v>24</v>
      </c>
      <c r="E17" s="162">
        <f>IFERROR(IF(INDEX(SourceData!$A$2:$FR$281,'Row selector'!$G6,19)=0,"-",INDEX(SourceData!$A$2:$FR$281,'Row selector'!$G6,19)),"")</f>
        <v>4.8539566993713379</v>
      </c>
      <c r="F17" s="163">
        <f>IFERROR(IF(INDEX(SourceData!$A$2:$FR$281,'Row selector'!$G6,25)=0,"-",INDEX(SourceData!$A$2:$FR$281,'Row selector'!$G6,25)),"")</f>
        <v>0.98159509897232056</v>
      </c>
      <c r="G17" s="161">
        <f>IFERROR(IF(INDEX(SourceData!$A$2:$FR$281,'Row selector'!$G6,14)=0,"-",INDEX(SourceData!$A$2:$FR$281,'Row selector'!$G6,14)),"")</f>
        <v>79</v>
      </c>
      <c r="H17" s="162">
        <f>IFERROR(IF(INDEX(SourceData!$A$2:$FR$281,'Row selector'!$G6,20)=0,"-",INDEX(SourceData!$A$2:$FR$281,'Row selector'!$G6,20)),"")</f>
        <v>59.538166046142578</v>
      </c>
      <c r="I17" s="163">
        <f>IFERROR(IF(INDEX(SourceData!$A$2:$FR$281,'Row selector'!$G6,26)=0,"-",INDEX(SourceData!$A$2:$FR$281,'Row selector'!$G6,26)),"")</f>
        <v>1.8337975740432739</v>
      </c>
      <c r="J17" s="161">
        <f>IFERROR(IF(INDEX(SourceData!$A$2:$FR$281,'Row selector'!$G6,15)=0,"-",INDEX(SourceData!$A$2:$FR$281,'Row selector'!$G6,15)),"")</f>
        <v>221</v>
      </c>
      <c r="K17" s="162">
        <f>IFERROR(IF(INDEX(SourceData!$A$2:$FR$281,'Row selector'!$G6,21)=0,"-",INDEX(SourceData!$A$2:$FR$281,'Row selector'!$G6,21)),"")</f>
        <v>204.30047607421875</v>
      </c>
      <c r="L17" s="163">
        <f>IFERROR(IF(INDEX(SourceData!$A$2:$FR$281,'Row selector'!$G6,27)=0,"-",INDEX(SourceData!$A$2:$FR$281,'Row selector'!$G6,27)),"")</f>
        <v>3.3474705219268799</v>
      </c>
      <c r="M17" s="161">
        <f>IFERROR(IF(INDEX(SourceData!$A$2:$FR$281,'Row selector'!$G6,16)=0,"-",INDEX(SourceData!$A$2:$FR$281,'Row selector'!$G6,16)),"")</f>
        <v>480</v>
      </c>
      <c r="N17" s="162">
        <f>IFERROR(IF(INDEX(SourceData!$A$2:$FR$281,'Row selector'!$G6,22)=0,"-",INDEX(SourceData!$A$2:$FR$281,'Row selector'!$G6,22)),"")</f>
        <v>476.34170532226562</v>
      </c>
      <c r="O17" s="163">
        <f>IFERROR(IF(INDEX(SourceData!$A$2:$FR$281,'Row selector'!$G6,28)=0,"-",INDEX(SourceData!$A$2:$FR$281,'Row selector'!$G6,28)),"")</f>
        <v>4.9059691429138184</v>
      </c>
      <c r="P17" s="161">
        <f>IFERROR(IF(INDEX(SourceData!$A$2:$FR$281,'Row selector'!$G6,17)=0,"-",INDEX(SourceData!$A$2:$FR$281,'Row selector'!$G6,17)),"")</f>
        <v>445</v>
      </c>
      <c r="Q17" s="162">
        <f>IFERROR(IF(INDEX(SourceData!$A$2:$FR$281,'Row selector'!$G6,23)=0,"-",INDEX(SourceData!$A$2:$FR$281,'Row selector'!$G6,23)),"")</f>
        <v>749.6883544921875</v>
      </c>
      <c r="R17" s="163">
        <f>IFERROR(IF(INDEX(SourceData!$A$2:$FR$281,'Row selector'!$G6,29)=0,"-",INDEX(SourceData!$A$2:$FR$281,'Row selector'!$G6,29)),"")</f>
        <v>6.3562350273132324</v>
      </c>
      <c r="S17" s="161">
        <f>IFERROR(IF(INDEX(SourceData!$A$2:$FR$281,'Row selector'!$G6,18)=0,"-",INDEX(SourceData!$A$2:$FR$281,'Row selector'!$G6,18)),"")</f>
        <v>179</v>
      </c>
      <c r="T17" s="162">
        <f>IFERROR(IF(INDEX(SourceData!$A$2:$FR$281,'Row selector'!$G6,24)=0,"-",INDEX(SourceData!$A$2:$FR$281,'Row selector'!$G6,24)),"")</f>
        <v>593.206298828125</v>
      </c>
      <c r="U17" s="163">
        <f>IFERROR(IF(INDEX(SourceData!$A$2:$FR$281,'Row selector'!$G6,30)=0,"-",INDEX(SourceData!$A$2:$FR$281,'Row selector'!$G6,30)),"")</f>
        <v>5.8098020553588867</v>
      </c>
      <c r="V17" s="161">
        <f>IFERROR(IF(INDEX(SourceData!$A$2:$FR$281,'Row selector'!$G6,31)=0,"-",INDEX(SourceData!$A$2:$FR$281,'Row selector'!$G6,31)),"")</f>
        <v>15</v>
      </c>
      <c r="W17" s="162">
        <f>IFERROR(IF(INDEX(SourceData!$A$2:$FR$281,'Row selector'!$G6,37)=0,"-",INDEX(SourceData!$A$2:$FR$281,'Row selector'!$G6,37)),"")</f>
        <v>2.9989442825317383</v>
      </c>
      <c r="X17" s="163">
        <f>IFERROR(IF(INDEX(SourceData!$A$2:$FR$281,'Row selector'!$G6,43)=0,"-",INDEX(SourceData!$A$2:$FR$281,'Row selector'!$G6,43)),"")</f>
        <v>0.85372793674468994</v>
      </c>
      <c r="Y17" s="161">
        <f>IFERROR(IF(INDEX(SourceData!$A$2:$FR$281,'Row selector'!$G6,32)=0,"-",INDEX(SourceData!$A$2:$FR$281,'Row selector'!$G6,32)),"")</f>
        <v>37</v>
      </c>
      <c r="Z17" s="162">
        <f>IFERROR(IF(INDEX(SourceData!$A$2:$FR$281,'Row selector'!$G6,38)=0,"-",INDEX(SourceData!$A$2:$FR$281,'Row selector'!$G6,38)),"")</f>
        <v>28.319938659667969</v>
      </c>
      <c r="AA17" s="163">
        <f>IFERROR(IF(INDEX(SourceData!$A$2:$FR$281,'Row selector'!$G6,44)=0,"-",INDEX(SourceData!$A$2:$FR$281,'Row selector'!$G6,44)),"")</f>
        <v>1.8896833658218384</v>
      </c>
      <c r="AB17" s="161">
        <f>IFERROR(IF(INDEX(SourceData!$A$2:$FR$281,'Row selector'!$G6,33)=0,"-",INDEX(SourceData!$A$2:$FR$281,'Row selector'!$G6,33)),"")</f>
        <v>139</v>
      </c>
      <c r="AC17" s="162">
        <f>IFERROR(IF(INDEX(SourceData!$A$2:$FR$281,'Row selector'!$G6,39)=0,"-",INDEX(SourceData!$A$2:$FR$281,'Row selector'!$G6,39)),"")</f>
        <v>132.19964599609375</v>
      </c>
      <c r="AD17" s="163">
        <f>IFERROR(IF(INDEX(SourceData!$A$2:$FR$281,'Row selector'!$G6,45)=0,"-",INDEX(SourceData!$A$2:$FR$281,'Row selector'!$G6,45)),"")</f>
        <v>3.0623486042022705</v>
      </c>
      <c r="AE17" s="161">
        <f>IFERROR(IF(INDEX(SourceData!$A$2:$FR$281,'Row selector'!$G6,34)=0,"-",INDEX(SourceData!$A$2:$FR$281,'Row selector'!$G6,34)),"")</f>
        <v>555</v>
      </c>
      <c r="AF17" s="162">
        <f>IFERROR(IF(INDEX(SourceData!$A$2:$FR$281,'Row selector'!$G6,40)=0,"-",INDEX(SourceData!$A$2:$FR$281,'Row selector'!$G6,40)),"")</f>
        <v>592.97406005859375</v>
      </c>
      <c r="AG17" s="163">
        <f>IFERROR(IF(INDEX(SourceData!$A$2:$FR$281,'Row selector'!$G6,46)=0,"-",INDEX(SourceData!$A$2:$FR$281,'Row selector'!$G6,46)),"")</f>
        <v>5.5919394493103027</v>
      </c>
      <c r="AH17" s="161">
        <f>IFERROR(IF(INDEX(SourceData!$A$2:$FR$281,'Row selector'!$G6,35)=0,"-",INDEX(SourceData!$A$2:$FF$281,'Row selector'!$G6,35)),"")</f>
        <v>605</v>
      </c>
      <c r="AI17" s="162">
        <f>IFERROR(IF(INDEX(SourceData!$A$2:$FR$281,'Row selector'!$G6,41)=0,"-",INDEX(SourceData!$A$2:$FR$281,'Row selector'!$G6,41)),"")</f>
        <v>1238.2823486328125</v>
      </c>
      <c r="AJ17" s="163">
        <f>IFERROR(IF(INDEX(SourceData!$A$2:$FR$281,'Row selector'!$G6,47)=0,"-",INDEX(SourceData!$A$2:$FR$281,'Row selector'!$G6,47)),"")</f>
        <v>7.2463769912719727</v>
      </c>
      <c r="AK17" s="161">
        <f>IFERROR(IF(INDEX(SourceData!$A$2:$FR$281,'Row selector'!$G6,36)=0,"-",INDEX(SourceData!$A$2:$FR$281,'Row selector'!$G6,36)),"")</f>
        <v>208</v>
      </c>
      <c r="AL17" s="162">
        <f>IFERROR(IF(INDEX(SourceData!$A$2:$FR$281,'Row selector'!$G6,42)=0,"-",INDEX(SourceData!$A$2:$FR$281,'Row selector'!$G6,42)),"")</f>
        <v>1267.828857421875</v>
      </c>
      <c r="AM17" s="163">
        <f>IFERROR(IF(INDEX(SourceData!$A$2:$FR$281,'Row selector'!$G6,48)=0,"-",INDEX(SourceData!$A$2:$FR$281,'Row selector'!$G6,48)),"")</f>
        <v>7.7467412948608398</v>
      </c>
      <c r="AN17" s="161">
        <f>IFERROR(IF(INDEX(SourceData!$A$2:$FR$281,'Row selector'!$G6,49)=0,"-",INDEX(SourceData!$A$2:$FR$281,'Row selector'!$G6,49)),"")</f>
        <v>39</v>
      </c>
      <c r="AO17" s="162">
        <f>IFERROR(IF(INDEX(SourceData!$A$2:$FR$281,'Row selector'!$G6,55)=0,"-",INDEX(SourceData!$A$2:$FR$281,'Row selector'!$G6,55)),"")</f>
        <v>3.9211034774780273</v>
      </c>
      <c r="AP17" s="163">
        <f>IFERROR(IF(INDEX(SourceData!$A$2:$FR$281,'Row selector'!$G6,61)=0,"-",INDEX(SourceData!$A$2:$FR$281,'Row selector'!$G6,61)),"")</f>
        <v>0.92812943458557129</v>
      </c>
      <c r="AQ17" s="161">
        <f>IFERROR(IF(INDEX(SourceData!$A$2:$FR$281,'Row selector'!$G6,50)=0,"-",INDEX(SourceData!$A$2:$FR$281,'Row selector'!$G6,50)),"")</f>
        <v>116</v>
      </c>
      <c r="AR17" s="162">
        <f>IFERROR(IF(INDEX(SourceData!$A$2:$FR$281,'Row selector'!$G6,56)=0,"-",INDEX(SourceData!$A$2:$FR$281,'Row selector'!$G6,56)),"")</f>
        <v>44.049850463867188</v>
      </c>
      <c r="AS17" s="163">
        <f>IFERROR(IF(INDEX(SourceData!$A$2:$FR$281,'Row selector'!$G6,62)=0,"-",INDEX(SourceData!$A$2:$FR$281,'Row selector'!$G6,62)),"")</f>
        <v>1.851260781288147</v>
      </c>
      <c r="AT17" s="161">
        <f>IFERROR(IF(INDEX(SourceData!$A$2:$FR$281,'Row selector'!$G6,51)=0,"-",INDEX(SourceData!$A$2:$FR$281,'Row selector'!$G6,51)),"")</f>
        <v>360</v>
      </c>
      <c r="AU17" s="162">
        <f>IFERROR(IF(INDEX(SourceData!$A$2:$FR$281,'Row selector'!$G6,57)=0,"-",INDEX(SourceData!$A$2:$FR$281,'Row selector'!$G6,57)),"")</f>
        <v>168.76213073730469</v>
      </c>
      <c r="AV17" s="163">
        <f>IFERROR(IF(INDEX(SourceData!$A$2:$FR$281,'Row selector'!$G6,63)=0,"-",INDEX(SourceData!$A$2:$FR$281,'Row selector'!$G6,63)),"")</f>
        <v>3.2313077449798584</v>
      </c>
      <c r="AW17" s="158">
        <f>IFERROR(IF(INDEX(SourceData!$A$2:$FR$281,'Row selector'!$G6,52)=0,"-",INDEX(SourceData!$A$2:$FR$281,'Row selector'!$G6,52)),"")</f>
        <v>1035</v>
      </c>
      <c r="AX17" s="138">
        <f>IFERROR(IF(INDEX(SourceData!$A$2:$FR$281,'Row selector'!$G6,58)=0,"-",INDEX(SourceData!$A$2:$FR$281,'Row selector'!$G6,58)),"")</f>
        <v>532.50604248046875</v>
      </c>
      <c r="AY17" s="162">
        <f>IFERROR(IF(INDEX(SourceData!$A$2:$FR$281,'Row selector'!$G6,64)=0,"-",INDEX(SourceData!$A$2:$FR$281,'Row selector'!$G6,64)),"")</f>
        <v>5.2514081001281738</v>
      </c>
      <c r="AZ17" s="161">
        <f>IFERROR(IF(INDEX(SourceData!$A$2:$FR$281,'Row selector'!$G6,53)=0,"-",INDEX(SourceData!$A$2:$FR$281,'Row selector'!$G6,53)),"")</f>
        <v>1050</v>
      </c>
      <c r="BA17" s="162">
        <f>IFERROR(IF(INDEX(SourceData!$A$2:$FR$281,'Row selector'!$G6,59)=0,"-",INDEX(SourceData!$A$2:$FR$281,'Row selector'!$G6,59)),"")</f>
        <v>970.28167724609375</v>
      </c>
      <c r="BB17" s="163">
        <f>IFERROR(IF(INDEX(SourceData!$A$2:$FR$281,'Row selector'!$G6,65)=0,"-",INDEX(SourceData!$A$2:$FR$281,'Row selector'!$G6,65)),"")</f>
        <v>6.840390682220459</v>
      </c>
      <c r="BC17" s="161">
        <f>IFERROR(IF(INDEX(SourceData!$A$2:$FR$281,'Row selector'!$G6,54)=0,"-",INDEX(SourceData!$A$2:$FR$281,'Row selector'!$G6,54)),"")</f>
        <v>387</v>
      </c>
      <c r="BD17" s="162">
        <f>IFERROR(IF(INDEX(SourceData!$A$2:$FR$281,'Row selector'!$G6,60)=0,"-",INDEX(SourceData!$A$2:$FR$281,'Row selector'!$G6,60)),"")</f>
        <v>830.81085205078125</v>
      </c>
      <c r="BE17" s="163">
        <f>IFERROR(IF(INDEX(SourceData!$A$2:$FR$281,'Row selector'!$G6,66)=0,"-",INDEX(SourceData!$A$2:$FR$281,'Row selector'!$G6,66)),"")</f>
        <v>6.7117586135864258</v>
      </c>
      <c r="BF17" s="98"/>
    </row>
    <row r="18" spans="1:58">
      <c r="A18" s="171" t="str">
        <f>IFERROR(INDEX(SourceData!$A$2:$FR$281,'Row selector'!$G7,1),"")</f>
        <v>Cancer Alliance</v>
      </c>
      <c r="B18" s="157" t="str">
        <f>IFERROR(INDEX(SourceData!$A$2:$FR$281,'Row selector'!$G7,2),"")</f>
        <v>Lancashire and South Cumbria</v>
      </c>
      <c r="C18" s="204" t="str">
        <f t="shared" si="0"/>
        <v>&gt;</v>
      </c>
      <c r="D18" s="161">
        <f>IFERROR(IF(INDEX(SourceData!$A$2:$FR$281,'Row selector'!$G7,13)=0,"-",INDEX(SourceData!$A$2:$FR$281,'Row selector'!$G7,13)),"")</f>
        <v>30</v>
      </c>
      <c r="E18" s="162">
        <f>IFERROR(IF(INDEX(SourceData!$A$2:$FR$281,'Row selector'!$G7,19)=0,"-",INDEX(SourceData!$A$2:$FR$281,'Row selector'!$G7,19)),"")</f>
        <v>6.8892979621887207</v>
      </c>
      <c r="F18" s="163">
        <f>IFERROR(IF(INDEX(SourceData!$A$2:$FR$281,'Row selector'!$G7,25)=0,"-",INDEX(SourceData!$A$2:$FR$281,'Row selector'!$G7,25)),"")</f>
        <v>1.1350737810134888</v>
      </c>
      <c r="G18" s="161">
        <f>IFERROR(IF(INDEX(SourceData!$A$2:$FR$281,'Row selector'!$G7,14)=0,"-",INDEX(SourceData!$A$2:$FR$281,'Row selector'!$G7,14)),"")</f>
        <v>100</v>
      </c>
      <c r="H18" s="162">
        <f>IFERROR(IF(INDEX(SourceData!$A$2:$FR$281,'Row selector'!$G7,20)=0,"-",INDEX(SourceData!$A$2:$FR$281,'Row selector'!$G7,20)),"")</f>
        <v>81.729393005371094</v>
      </c>
      <c r="I18" s="163">
        <f>IFERROR(IF(INDEX(SourceData!$A$2:$FR$281,'Row selector'!$G7,26)=0,"-",INDEX(SourceData!$A$2:$FR$281,'Row selector'!$G7,26)),"")</f>
        <v>2.2401432991027832</v>
      </c>
      <c r="J18" s="161">
        <f>IFERROR(IF(INDEX(SourceData!$A$2:$FR$281,'Row selector'!$G7,15)=0,"-",INDEX(SourceData!$A$2:$FR$281,'Row selector'!$G7,15)),"")</f>
        <v>240</v>
      </c>
      <c r="K18" s="162">
        <f>IFERROR(IF(INDEX(SourceData!$A$2:$FR$281,'Row selector'!$G7,21)=0,"-",INDEX(SourceData!$A$2:$FR$281,'Row selector'!$G7,21)),"")</f>
        <v>229.20228576660156</v>
      </c>
      <c r="L18" s="163">
        <f>IFERROR(IF(INDEX(SourceData!$A$2:$FR$281,'Row selector'!$G7,27)=0,"-",INDEX(SourceData!$A$2:$FR$281,'Row selector'!$G7,27)),"")</f>
        <v>3.5216434001922607</v>
      </c>
      <c r="M18" s="161">
        <f>IFERROR(IF(INDEX(SourceData!$A$2:$FR$281,'Row selector'!$G7,16)=0,"-",INDEX(SourceData!$A$2:$FR$281,'Row selector'!$G7,16)),"")</f>
        <v>482</v>
      </c>
      <c r="N18" s="162">
        <f>IFERROR(IF(INDEX(SourceData!$A$2:$FR$281,'Row selector'!$G7,22)=0,"-",INDEX(SourceData!$A$2:$FR$281,'Row selector'!$G7,22)),"")</f>
        <v>501.36260986328125</v>
      </c>
      <c r="O18" s="163">
        <f>IFERROR(IF(INDEX(SourceData!$A$2:$FR$281,'Row selector'!$G7,28)=0,"-",INDEX(SourceData!$A$2:$FR$281,'Row selector'!$G7,28)),"")</f>
        <v>4.935490608215332</v>
      </c>
      <c r="P18" s="161">
        <f>IFERROR(IF(INDEX(SourceData!$A$2:$FR$281,'Row selector'!$G7,17)=0,"-",INDEX(SourceData!$A$2:$FR$281,'Row selector'!$G7,17)),"")</f>
        <v>482</v>
      </c>
      <c r="Q18" s="162">
        <f>IFERROR(IF(INDEX(SourceData!$A$2:$FR$281,'Row selector'!$G7,23)=0,"-",INDEX(SourceData!$A$2:$FR$281,'Row selector'!$G7,23)),"")</f>
        <v>823.34051513671875</v>
      </c>
      <c r="R18" s="163">
        <f>IFERROR(IF(INDEX(SourceData!$A$2:$FR$281,'Row selector'!$G7,29)=0,"-",INDEX(SourceData!$A$2:$FR$281,'Row selector'!$G7,29)),"")</f>
        <v>6.9402446746826172</v>
      </c>
      <c r="S18" s="161">
        <f>IFERROR(IF(INDEX(SourceData!$A$2:$FR$281,'Row selector'!$G7,18)=0,"-",INDEX(SourceData!$A$2:$FR$281,'Row selector'!$G7,18)),"")</f>
        <v>169</v>
      </c>
      <c r="T18" s="162">
        <f>IFERROR(IF(INDEX(SourceData!$A$2:$FR$281,'Row selector'!$G7,24)=0,"-",INDEX(SourceData!$A$2:$FR$281,'Row selector'!$G7,24)),"")</f>
        <v>604.716064453125</v>
      </c>
      <c r="U18" s="163">
        <f>IFERROR(IF(INDEX(SourceData!$A$2:$FR$281,'Row selector'!$G7,30)=0,"-",INDEX(SourceData!$A$2:$FR$281,'Row selector'!$G7,30)),"")</f>
        <v>5.7916378974914551</v>
      </c>
      <c r="V18" s="161">
        <f>IFERROR(IF(INDEX(SourceData!$A$2:$FR$281,'Row selector'!$G7,31)=0,"-",INDEX(SourceData!$A$2:$FR$281,'Row selector'!$G7,31)),"")</f>
        <v>17</v>
      </c>
      <c r="W18" s="162">
        <f>IFERROR(IF(INDEX(SourceData!$A$2:$FR$281,'Row selector'!$G7,37)=0,"-",INDEX(SourceData!$A$2:$FR$281,'Row selector'!$G7,37)),"")</f>
        <v>3.7966175079345703</v>
      </c>
      <c r="X18" s="163">
        <f>IFERROR(IF(INDEX(SourceData!$A$2:$FR$281,'Row selector'!$G7,43)=0,"-",INDEX(SourceData!$A$2:$FR$281,'Row selector'!$G7,43)),"")</f>
        <v>1.0253317356109619</v>
      </c>
      <c r="Y18" s="161">
        <f>IFERROR(IF(INDEX(SourceData!$A$2:$FR$281,'Row selector'!$G7,32)=0,"-",INDEX(SourceData!$A$2:$FR$281,'Row selector'!$G7,32)),"")</f>
        <v>44</v>
      </c>
      <c r="Z18" s="162">
        <f>IFERROR(IF(INDEX(SourceData!$A$2:$FR$281,'Row selector'!$G7,38)=0,"-",INDEX(SourceData!$A$2:$FR$281,'Row selector'!$G7,38)),"")</f>
        <v>36.707351684570313</v>
      </c>
      <c r="AA18" s="163">
        <f>IFERROR(IF(INDEX(SourceData!$A$2:$FR$281,'Row selector'!$G7,44)=0,"-",INDEX(SourceData!$A$2:$FR$281,'Row selector'!$G7,44)),"")</f>
        <v>2.3121387958526611</v>
      </c>
      <c r="AB18" s="161">
        <f>IFERROR(IF(INDEX(SourceData!$A$2:$FR$281,'Row selector'!$G7,33)=0,"-",INDEX(SourceData!$A$2:$FR$281,'Row selector'!$G7,33)),"")</f>
        <v>137</v>
      </c>
      <c r="AC18" s="162">
        <f>IFERROR(IF(INDEX(SourceData!$A$2:$FR$281,'Row selector'!$G7,39)=0,"-",INDEX(SourceData!$A$2:$FR$281,'Row selector'!$G7,39)),"")</f>
        <v>133.65592956542969</v>
      </c>
      <c r="AD18" s="163">
        <f>IFERROR(IF(INDEX(SourceData!$A$2:$FR$281,'Row selector'!$G7,45)=0,"-",INDEX(SourceData!$A$2:$FR$281,'Row selector'!$G7,45)),"")</f>
        <v>3.2901055812835693</v>
      </c>
      <c r="AE18" s="161">
        <f>IFERROR(IF(INDEX(SourceData!$A$2:$FR$281,'Row selector'!$G7,34)=0,"-",INDEX(SourceData!$A$2:$FR$281,'Row selector'!$G7,34)),"")</f>
        <v>582</v>
      </c>
      <c r="AF18" s="162">
        <f>IFERROR(IF(INDEX(SourceData!$A$2:$FR$281,'Row selector'!$G7,40)=0,"-",INDEX(SourceData!$A$2:$FR$281,'Row selector'!$G7,40)),"")</f>
        <v>631.8394775390625</v>
      </c>
      <c r="AG18" s="163">
        <f>IFERROR(IF(INDEX(SourceData!$A$2:$FR$281,'Row selector'!$G7,46)=0,"-",INDEX(SourceData!$A$2:$FR$281,'Row selector'!$G7,46)),"")</f>
        <v>6.442328929901123</v>
      </c>
      <c r="AH18" s="161">
        <f>IFERROR(IF(INDEX(SourceData!$A$2:$FR$281,'Row selector'!$G7,35)=0,"-",INDEX(SourceData!$A$2:$FF$281,'Row selector'!$G7,35)),"")</f>
        <v>673</v>
      </c>
      <c r="AI18" s="162">
        <f>IFERROR(IF(INDEX(SourceData!$A$2:$FR$281,'Row selector'!$G7,41)=0,"-",INDEX(SourceData!$A$2:$FR$281,'Row selector'!$G7,41)),"")</f>
        <v>1386.1427001953125</v>
      </c>
      <c r="AJ18" s="163">
        <f>IFERROR(IF(INDEX(SourceData!$A$2:$FR$281,'Row selector'!$G7,47)=0,"-",INDEX(SourceData!$A$2:$FR$281,'Row selector'!$G7,47)),"")</f>
        <v>8.3904752731323242</v>
      </c>
      <c r="AK18" s="161">
        <f>IFERROR(IF(INDEX(SourceData!$A$2:$FR$281,'Row selector'!$G7,36)=0,"-",INDEX(SourceData!$A$2:$FR$281,'Row selector'!$G7,36)),"")</f>
        <v>220</v>
      </c>
      <c r="AL18" s="162">
        <f>IFERROR(IF(INDEX(SourceData!$A$2:$FR$281,'Row selector'!$G7,42)=0,"-",INDEX(SourceData!$A$2:$FR$281,'Row selector'!$G7,42)),"")</f>
        <v>1483.5794677734375</v>
      </c>
      <c r="AM18" s="163">
        <f>IFERROR(IF(INDEX(SourceData!$A$2:$FR$281,'Row selector'!$G7,48)=0,"-",INDEX(SourceData!$A$2:$FR$281,'Row selector'!$G7,48)),"")</f>
        <v>8.2831325531005859</v>
      </c>
      <c r="AN18" s="161">
        <f>IFERROR(IF(INDEX(SourceData!$A$2:$FR$281,'Row selector'!$G7,49)=0,"-",INDEX(SourceData!$A$2:$FR$281,'Row selector'!$G7,49)),"")</f>
        <v>47</v>
      </c>
      <c r="AO18" s="162">
        <f>IFERROR(IF(INDEX(SourceData!$A$2:$FR$281,'Row selector'!$G7,55)=0,"-",INDEX(SourceData!$A$2:$FR$281,'Row selector'!$G7,55)),"")</f>
        <v>5.3214073181152344</v>
      </c>
      <c r="AP18" s="163">
        <f>IFERROR(IF(INDEX(SourceData!$A$2:$FR$281,'Row selector'!$G7,61)=0,"-",INDEX(SourceData!$A$2:$FR$281,'Row selector'!$G7,61)),"")</f>
        <v>1.0927691459655762</v>
      </c>
      <c r="AQ18" s="161">
        <f>IFERROR(IF(INDEX(SourceData!$A$2:$FR$281,'Row selector'!$G7,50)=0,"-",INDEX(SourceData!$A$2:$FR$281,'Row selector'!$G7,50)),"")</f>
        <v>144</v>
      </c>
      <c r="AR18" s="162">
        <f>IFERROR(IF(INDEX(SourceData!$A$2:$FR$281,'Row selector'!$G7,56)=0,"-",INDEX(SourceData!$A$2:$FR$281,'Row selector'!$G7,56)),"")</f>
        <v>59.449596405029297</v>
      </c>
      <c r="AS18" s="163">
        <f>IFERROR(IF(INDEX(SourceData!$A$2:$FR$281,'Row selector'!$G7,62)=0,"-",INDEX(SourceData!$A$2:$FR$281,'Row selector'!$G7,62)),"")</f>
        <v>2.2616617679595947</v>
      </c>
      <c r="AT18" s="161">
        <f>IFERROR(IF(INDEX(SourceData!$A$2:$FR$281,'Row selector'!$G7,51)=0,"-",INDEX(SourceData!$A$2:$FR$281,'Row selector'!$G7,51)),"")</f>
        <v>377</v>
      </c>
      <c r="AU18" s="162">
        <f>IFERROR(IF(INDEX(SourceData!$A$2:$FR$281,'Row selector'!$G7,57)=0,"-",INDEX(SourceData!$A$2:$FR$281,'Row selector'!$G7,57)),"")</f>
        <v>181.93838500976562</v>
      </c>
      <c r="AV18" s="163">
        <f>IFERROR(IF(INDEX(SourceData!$A$2:$FR$281,'Row selector'!$G7,63)=0,"-",INDEX(SourceData!$A$2:$FR$281,'Row selector'!$G7,63)),"")</f>
        <v>3.4338281154632568</v>
      </c>
      <c r="AW18" s="158">
        <f>IFERROR(IF(INDEX(SourceData!$A$2:$FR$281,'Row selector'!$G7,52)=0,"-",INDEX(SourceData!$A$2:$FR$281,'Row selector'!$G7,52)),"")</f>
        <v>1064</v>
      </c>
      <c r="AX18" s="138">
        <f>IFERROR(IF(INDEX(SourceData!$A$2:$FR$281,'Row selector'!$G7,58)=0,"-",INDEX(SourceData!$A$2:$FR$281,'Row selector'!$G7,58)),"")</f>
        <v>565.20587158203125</v>
      </c>
      <c r="AY18" s="162">
        <f>IFERROR(IF(INDEX(SourceData!$A$2:$FR$281,'Row selector'!$G7,64)=0,"-",INDEX(SourceData!$A$2:$FR$281,'Row selector'!$G7,64)),"")</f>
        <v>5.6595745086669922</v>
      </c>
      <c r="AZ18" s="161">
        <f>IFERROR(IF(INDEX(SourceData!$A$2:$FR$281,'Row selector'!$G7,53)=0,"-",INDEX(SourceData!$A$2:$FR$281,'Row selector'!$G7,53)),"")</f>
        <v>1155</v>
      </c>
      <c r="BA18" s="162">
        <f>IFERROR(IF(INDEX(SourceData!$A$2:$FR$281,'Row selector'!$G7,59)=0,"-",INDEX(SourceData!$A$2:$FR$281,'Row selector'!$G7,59)),"")</f>
        <v>1078.4918212890625</v>
      </c>
      <c r="BB18" s="163">
        <f>IFERROR(IF(INDEX(SourceData!$A$2:$FR$281,'Row selector'!$G7,65)=0,"-",INDEX(SourceData!$A$2:$FR$281,'Row selector'!$G7,65)),"")</f>
        <v>7.7174930572509766</v>
      </c>
      <c r="BC18" s="161">
        <f>IFERROR(IF(INDEX(SourceData!$A$2:$FR$281,'Row selector'!$G7,54)=0,"-",INDEX(SourceData!$A$2:$FR$281,'Row selector'!$G7,54)),"")</f>
        <v>389</v>
      </c>
      <c r="BD18" s="162">
        <f>IFERROR(IF(INDEX(SourceData!$A$2:$FR$281,'Row selector'!$G7,60)=0,"-",INDEX(SourceData!$A$2:$FR$281,'Row selector'!$G7,60)),"")</f>
        <v>909.388427734375</v>
      </c>
      <c r="BE18" s="163">
        <f>IFERROR(IF(INDEX(SourceData!$A$2:$FR$281,'Row selector'!$G7,66)=0,"-",INDEX(SourceData!$A$2:$FR$281,'Row selector'!$G7,66)),"")</f>
        <v>6.9788303375244141</v>
      </c>
      <c r="BF18" s="98"/>
    </row>
    <row r="19" spans="1:58">
      <c r="A19" s="171" t="str">
        <f>IFERROR(INDEX(SourceData!$A$2:$FR$281,'Row selector'!$G8,1),"")</f>
        <v>Cancer Alliance</v>
      </c>
      <c r="B19" s="157" t="str">
        <f>IFERROR(INDEX(SourceData!$A$2:$FR$281,'Row selector'!$G8,2),"")</f>
        <v>National Cancer Vanguard: Greater Manchester</v>
      </c>
      <c r="C19" s="204" t="str">
        <f t="shared" si="0"/>
        <v>&gt;</v>
      </c>
      <c r="D19" s="161">
        <f>IFERROR(IF(INDEX(SourceData!$A$2:$FR$281,'Row selector'!$G8,13)=0,"-",INDEX(SourceData!$A$2:$FR$281,'Row selector'!$G8,13)),"")</f>
        <v>43</v>
      </c>
      <c r="E19" s="162">
        <f>IFERROR(IF(INDEX(SourceData!$A$2:$FR$281,'Row selector'!$G8,19)=0,"-",INDEX(SourceData!$A$2:$FR$281,'Row selector'!$G8,19)),"")</f>
        <v>5.1796870231628418</v>
      </c>
      <c r="F19" s="163">
        <f>IFERROR(IF(INDEX(SourceData!$A$2:$FR$281,'Row selector'!$G8,25)=0,"-",INDEX(SourceData!$A$2:$FR$281,'Row selector'!$G8,25)),"")</f>
        <v>0.95301419496536255</v>
      </c>
      <c r="G19" s="161">
        <f>IFERROR(IF(INDEX(SourceData!$A$2:$FR$281,'Row selector'!$G8,14)=0,"-",INDEX(SourceData!$A$2:$FR$281,'Row selector'!$G8,14)),"")</f>
        <v>135</v>
      </c>
      <c r="H19" s="162">
        <f>IFERROR(IF(INDEX(SourceData!$A$2:$FR$281,'Row selector'!$G8,20)=0,"-",INDEX(SourceData!$A$2:$FR$281,'Row selector'!$G8,20)),"")</f>
        <v>69.176490783691406</v>
      </c>
      <c r="I19" s="163">
        <f>IFERROR(IF(INDEX(SourceData!$A$2:$FR$281,'Row selector'!$G8,26)=0,"-",INDEX(SourceData!$A$2:$FR$281,'Row selector'!$G8,26)),"")</f>
        <v>1.9252709150314331</v>
      </c>
      <c r="J19" s="161">
        <f>IFERROR(IF(INDEX(SourceData!$A$2:$FR$281,'Row selector'!$G8,15)=0,"-",INDEX(SourceData!$A$2:$FR$281,'Row selector'!$G8,15)),"")</f>
        <v>380</v>
      </c>
      <c r="K19" s="162">
        <f>IFERROR(IF(INDEX(SourceData!$A$2:$FR$281,'Row selector'!$G8,21)=0,"-",INDEX(SourceData!$A$2:$FR$281,'Row selector'!$G8,21)),"")</f>
        <v>252.23191833496094</v>
      </c>
      <c r="L19" s="163">
        <f>IFERROR(IF(INDEX(SourceData!$A$2:$FR$281,'Row selector'!$G8,27)=0,"-",INDEX(SourceData!$A$2:$FR$281,'Row selector'!$G8,27)),"")</f>
        <v>3.6950602531433105</v>
      </c>
      <c r="M19" s="161">
        <f>IFERROR(IF(INDEX(SourceData!$A$2:$FR$281,'Row selector'!$G8,16)=0,"-",INDEX(SourceData!$A$2:$FR$281,'Row selector'!$G8,16)),"")</f>
        <v>767</v>
      </c>
      <c r="N19" s="162">
        <f>IFERROR(IF(INDEX(SourceData!$A$2:$FR$281,'Row selector'!$G8,22)=0,"-",INDEX(SourceData!$A$2:$FR$281,'Row selector'!$G8,22)),"")</f>
        <v>599.08770751953125</v>
      </c>
      <c r="O19" s="163">
        <f>IFERROR(IF(INDEX(SourceData!$A$2:$FR$281,'Row selector'!$G8,28)=0,"-",INDEX(SourceData!$A$2:$FR$281,'Row selector'!$G8,28)),"")</f>
        <v>5.4243283271789551</v>
      </c>
      <c r="P19" s="161">
        <f>IFERROR(IF(INDEX(SourceData!$A$2:$FR$281,'Row selector'!$G8,17)=0,"-",INDEX(SourceData!$A$2:$FR$281,'Row selector'!$G8,17)),"")</f>
        <v>643</v>
      </c>
      <c r="Q19" s="162">
        <f>IFERROR(IF(INDEX(SourceData!$A$2:$FR$281,'Row selector'!$G8,23)=0,"-",INDEX(SourceData!$A$2:$FR$281,'Row selector'!$G8,23)),"")</f>
        <v>824.0948486328125</v>
      </c>
      <c r="R19" s="163">
        <f>IFERROR(IF(INDEX(SourceData!$A$2:$FR$281,'Row selector'!$G8,29)=0,"-",INDEX(SourceData!$A$2:$FR$281,'Row selector'!$G8,29)),"")</f>
        <v>6.8910083770751953</v>
      </c>
      <c r="S19" s="161">
        <f>IFERROR(IF(INDEX(SourceData!$A$2:$FR$281,'Row selector'!$G8,18)=0,"-",INDEX(SourceData!$A$2:$FR$281,'Row selector'!$G8,18)),"")</f>
        <v>234</v>
      </c>
      <c r="T19" s="162">
        <f>IFERROR(IF(INDEX(SourceData!$A$2:$FR$281,'Row selector'!$G8,24)=0,"-",INDEX(SourceData!$A$2:$FR$281,'Row selector'!$G8,24)),"")</f>
        <v>662.34539794921875</v>
      </c>
      <c r="U19" s="163">
        <f>IFERROR(IF(INDEX(SourceData!$A$2:$FR$281,'Row selector'!$G8,30)=0,"-",INDEX(SourceData!$A$2:$FR$281,'Row selector'!$G8,30)),"")</f>
        <v>6.1839323043823242</v>
      </c>
      <c r="V19" s="161">
        <f>IFERROR(IF(INDEX(SourceData!$A$2:$FR$281,'Row selector'!$G8,31)=0,"-",INDEX(SourceData!$A$2:$FR$281,'Row selector'!$G8,31)),"")</f>
        <v>39</v>
      </c>
      <c r="W19" s="162">
        <f>IFERROR(IF(INDEX(SourceData!$A$2:$FR$281,'Row selector'!$G8,37)=0,"-",INDEX(SourceData!$A$2:$FR$281,'Row selector'!$G8,37)),"")</f>
        <v>4.5629353523254395</v>
      </c>
      <c r="X19" s="163">
        <f>IFERROR(IF(INDEX(SourceData!$A$2:$FR$281,'Row selector'!$G8,43)=0,"-",INDEX(SourceData!$A$2:$FR$281,'Row selector'!$G8,43)),"")</f>
        <v>1.2472018003463745</v>
      </c>
      <c r="Y19" s="161">
        <f>IFERROR(IF(INDEX(SourceData!$A$2:$FR$281,'Row selector'!$G8,32)=0,"-",INDEX(SourceData!$A$2:$FR$281,'Row selector'!$G8,32)),"")</f>
        <v>62</v>
      </c>
      <c r="Z19" s="162">
        <f>IFERROR(IF(INDEX(SourceData!$A$2:$FR$281,'Row selector'!$G8,38)=0,"-",INDEX(SourceData!$A$2:$FR$281,'Row selector'!$G8,38)),"")</f>
        <v>32.355197906494141</v>
      </c>
      <c r="AA19" s="163">
        <f>IFERROR(IF(INDEX(SourceData!$A$2:$FR$281,'Row selector'!$G8,44)=0,"-",INDEX(SourceData!$A$2:$FR$281,'Row selector'!$G8,44)),"")</f>
        <v>1.9344773292541504</v>
      </c>
      <c r="AB19" s="161">
        <f>IFERROR(IF(INDEX(SourceData!$A$2:$FR$281,'Row selector'!$G8,33)=0,"-",INDEX(SourceData!$A$2:$FR$281,'Row selector'!$G8,33)),"")</f>
        <v>250</v>
      </c>
      <c r="AC19" s="162">
        <f>IFERROR(IF(INDEX(SourceData!$A$2:$FR$281,'Row selector'!$G8,39)=0,"-",INDEX(SourceData!$A$2:$FR$281,'Row selector'!$G8,39)),"")</f>
        <v>166.10191345214844</v>
      </c>
      <c r="AD19" s="163">
        <f>IFERROR(IF(INDEX(SourceData!$A$2:$FR$281,'Row selector'!$G8,45)=0,"-",INDEX(SourceData!$A$2:$FR$281,'Row selector'!$G8,45)),"")</f>
        <v>3.9363880157470703</v>
      </c>
      <c r="AE19" s="161">
        <f>IFERROR(IF(INDEX(SourceData!$A$2:$FR$281,'Row selector'!$G8,34)=0,"-",INDEX(SourceData!$A$2:$FR$281,'Row selector'!$G8,34)),"")</f>
        <v>723</v>
      </c>
      <c r="AF19" s="162">
        <f>IFERROR(IF(INDEX(SourceData!$A$2:$FR$281,'Row selector'!$G8,40)=0,"-",INDEX(SourceData!$A$2:$FR$281,'Row selector'!$G8,40)),"")</f>
        <v>600.42852783203125</v>
      </c>
      <c r="AG19" s="163">
        <f>IFERROR(IF(INDEX(SourceData!$A$2:$FR$281,'Row selector'!$G8,46)=0,"-",INDEX(SourceData!$A$2:$FR$281,'Row selector'!$G8,46)),"")</f>
        <v>5.8585205078125</v>
      </c>
      <c r="AH19" s="161">
        <f>IFERROR(IF(INDEX(SourceData!$A$2:$FR$281,'Row selector'!$G8,35)=0,"-",INDEX(SourceData!$A$2:$FF$281,'Row selector'!$G8,35)),"")</f>
        <v>906</v>
      </c>
      <c r="AI19" s="162">
        <f>IFERROR(IF(INDEX(SourceData!$A$2:$FR$281,'Row selector'!$G8,41)=0,"-",INDEX(SourceData!$A$2:$FR$281,'Row selector'!$G8,41)),"")</f>
        <v>1463.7220458984375</v>
      </c>
      <c r="AJ19" s="163">
        <f>IFERROR(IF(INDEX(SourceData!$A$2:$FR$281,'Row selector'!$G8,47)=0,"-",INDEX(SourceData!$A$2:$FR$281,'Row selector'!$G8,47)),"")</f>
        <v>8.6023550033569336</v>
      </c>
      <c r="AK19" s="161">
        <f>IFERROR(IF(INDEX(SourceData!$A$2:$FR$281,'Row selector'!$G8,36)=0,"-",INDEX(SourceData!$A$2:$FR$281,'Row selector'!$G8,36)),"")</f>
        <v>293</v>
      </c>
      <c r="AL19" s="162">
        <f>IFERROR(IF(INDEX(SourceData!$A$2:$FR$281,'Row selector'!$G8,42)=0,"-",INDEX(SourceData!$A$2:$FR$281,'Row selector'!$G8,42)),"")</f>
        <v>1553.305419921875</v>
      </c>
      <c r="AM19" s="163">
        <f>IFERROR(IF(INDEX(SourceData!$A$2:$FR$281,'Row selector'!$G8,48)=0,"-",INDEX(SourceData!$A$2:$FR$281,'Row selector'!$G8,48)),"")</f>
        <v>9.0432100296020508</v>
      </c>
      <c r="AN19" s="161">
        <f>IFERROR(IF(INDEX(SourceData!$A$2:$FR$281,'Row selector'!$G8,49)=0,"-",INDEX(SourceData!$A$2:$FR$281,'Row selector'!$G8,49)),"")</f>
        <v>82</v>
      </c>
      <c r="AO19" s="162">
        <f>IFERROR(IF(INDEX(SourceData!$A$2:$FR$281,'Row selector'!$G8,55)=0,"-",INDEX(SourceData!$A$2:$FR$281,'Row selector'!$G8,55)),"")</f>
        <v>4.8668184280395508</v>
      </c>
      <c r="AP19" s="163">
        <f>IFERROR(IF(INDEX(SourceData!$A$2:$FR$281,'Row selector'!$G8,61)=0,"-",INDEX(SourceData!$A$2:$FR$281,'Row selector'!$G8,61)),"")</f>
        <v>1.0734388828277588</v>
      </c>
      <c r="AQ19" s="161">
        <f>IFERROR(IF(INDEX(SourceData!$A$2:$FR$281,'Row selector'!$G8,50)=0,"-",INDEX(SourceData!$A$2:$FR$281,'Row selector'!$G8,50)),"")</f>
        <v>197</v>
      </c>
      <c r="AR19" s="162">
        <f>IFERROR(IF(INDEX(SourceData!$A$2:$FR$281,'Row selector'!$G8,56)=0,"-",INDEX(SourceData!$A$2:$FR$281,'Row selector'!$G8,56)),"")</f>
        <v>50.933872222900391</v>
      </c>
      <c r="AS19" s="163">
        <f>IFERROR(IF(INDEX(SourceData!$A$2:$FR$281,'Row selector'!$G8,62)=0,"-",INDEX(SourceData!$A$2:$FR$281,'Row selector'!$G8,62)),"")</f>
        <v>1.9281589984893799</v>
      </c>
      <c r="AT19" s="161">
        <f>IFERROR(IF(INDEX(SourceData!$A$2:$FR$281,'Row selector'!$G8,51)=0,"-",INDEX(SourceData!$A$2:$FR$281,'Row selector'!$G8,51)),"")</f>
        <v>630</v>
      </c>
      <c r="AU19" s="162">
        <f>IFERROR(IF(INDEX(SourceData!$A$2:$FR$281,'Row selector'!$G8,57)=0,"-",INDEX(SourceData!$A$2:$FR$281,'Row selector'!$G8,57)),"")</f>
        <v>209.18765258789062</v>
      </c>
      <c r="AV19" s="163">
        <f>IFERROR(IF(INDEX(SourceData!$A$2:$FR$281,'Row selector'!$G8,63)=0,"-",INDEX(SourceData!$A$2:$FR$281,'Row selector'!$G8,63)),"")</f>
        <v>3.7871956825256348</v>
      </c>
      <c r="AW19" s="158">
        <f>IFERROR(IF(INDEX(SourceData!$A$2:$FR$281,'Row selector'!$G8,52)=0,"-",INDEX(SourceData!$A$2:$FR$281,'Row selector'!$G8,52)),"")</f>
        <v>1490</v>
      </c>
      <c r="AX19" s="138">
        <f>IFERROR(IF(INDEX(SourceData!$A$2:$FR$281,'Row selector'!$G8,58)=0,"-",INDEX(SourceData!$A$2:$FR$281,'Row selector'!$G8,58)),"")</f>
        <v>599.737548828125</v>
      </c>
      <c r="AY19" s="162">
        <f>IFERROR(IF(INDEX(SourceData!$A$2:$FR$281,'Row selector'!$G8,64)=0,"-",INDEX(SourceData!$A$2:$FR$281,'Row selector'!$G8,64)),"")</f>
        <v>5.6266756057739258</v>
      </c>
      <c r="AZ19" s="161">
        <f>IFERROR(IF(INDEX(SourceData!$A$2:$FR$281,'Row selector'!$G8,53)=0,"-",INDEX(SourceData!$A$2:$FR$281,'Row selector'!$G8,53)),"")</f>
        <v>1549</v>
      </c>
      <c r="BA19" s="162">
        <f>IFERROR(IF(INDEX(SourceData!$A$2:$FR$281,'Row selector'!$G8,59)=0,"-",INDEX(SourceData!$A$2:$FR$281,'Row selector'!$G8,59)),"")</f>
        <v>1107.04541015625</v>
      </c>
      <c r="BB19" s="163">
        <f>IFERROR(IF(INDEX(SourceData!$A$2:$FR$281,'Row selector'!$G8,65)=0,"-",INDEX(SourceData!$A$2:$FR$281,'Row selector'!$G8,65)),"")</f>
        <v>7.7984189987182617</v>
      </c>
      <c r="BC19" s="161">
        <f>IFERROR(IF(INDEX(SourceData!$A$2:$FR$281,'Row selector'!$G8,54)=0,"-",INDEX(SourceData!$A$2:$FR$281,'Row selector'!$G8,54)),"")</f>
        <v>527</v>
      </c>
      <c r="BD19" s="162">
        <f>IFERROR(IF(INDEX(SourceData!$A$2:$FR$281,'Row selector'!$G8,60)=0,"-",INDEX(SourceData!$A$2:$FR$281,'Row selector'!$G8,60)),"")</f>
        <v>972.46826171875</v>
      </c>
      <c r="BE19" s="163">
        <f>IFERROR(IF(INDEX(SourceData!$A$2:$FR$281,'Row selector'!$G8,66)=0,"-",INDEX(SourceData!$A$2:$FR$281,'Row selector'!$G8,66)),"")</f>
        <v>7.5028471946716309</v>
      </c>
      <c r="BF19" s="98"/>
    </row>
    <row r="20" spans="1:58">
      <c r="A20" s="171" t="str">
        <f>IFERROR(INDEX(SourceData!$A$2:$FR$281,'Row selector'!$G9,1),"")</f>
        <v>Cancer Alliance</v>
      </c>
      <c r="B20" s="157" t="str">
        <f>IFERROR(INDEX(SourceData!$A$2:$FR$281,'Row selector'!$G9,2),"")</f>
        <v>North East and Cumbria</v>
      </c>
      <c r="C20" s="204" t="str">
        <f t="shared" si="0"/>
        <v>&gt;</v>
      </c>
      <c r="D20" s="161">
        <f>IFERROR(IF(INDEX(SourceData!$A$2:$FR$281,'Row selector'!$G9,13)=0,"-",INDEX(SourceData!$A$2:$FR$281,'Row selector'!$G9,13)),"")</f>
        <v>39</v>
      </c>
      <c r="E20" s="162">
        <f>IFERROR(IF(INDEX(SourceData!$A$2:$FR$281,'Row selector'!$G9,19)=0,"-",INDEX(SourceData!$A$2:$FR$281,'Row selector'!$G9,19)),"")</f>
        <v>4.8131451606750488</v>
      </c>
      <c r="F20" s="163">
        <f>IFERROR(IF(INDEX(SourceData!$A$2:$FR$281,'Row selector'!$G9,25)=0,"-",INDEX(SourceData!$A$2:$FR$281,'Row selector'!$G9,25)),"")</f>
        <v>0.77859854698181152</v>
      </c>
      <c r="G20" s="161">
        <f>IFERROR(IF(INDEX(SourceData!$A$2:$FR$281,'Row selector'!$G9,14)=0,"-",INDEX(SourceData!$A$2:$FR$281,'Row selector'!$G9,14)),"")</f>
        <v>183</v>
      </c>
      <c r="H20" s="162">
        <f>IFERROR(IF(INDEX(SourceData!$A$2:$FR$281,'Row selector'!$G9,20)=0,"-",INDEX(SourceData!$A$2:$FR$281,'Row selector'!$G9,20)),"")</f>
        <v>80.055648803710938</v>
      </c>
      <c r="I20" s="163">
        <f>IFERROR(IF(INDEX(SourceData!$A$2:$FR$281,'Row selector'!$G9,26)=0,"-",INDEX(SourceData!$A$2:$FR$281,'Row selector'!$G9,26)),"")</f>
        <v>2.2141561508178711</v>
      </c>
      <c r="J20" s="161">
        <f>IFERROR(IF(INDEX(SourceData!$A$2:$FR$281,'Row selector'!$G9,15)=0,"-",INDEX(SourceData!$A$2:$FR$281,'Row selector'!$G9,15)),"")</f>
        <v>434</v>
      </c>
      <c r="K20" s="162">
        <f>IFERROR(IF(INDEX(SourceData!$A$2:$FR$281,'Row selector'!$G9,21)=0,"-",INDEX(SourceData!$A$2:$FR$281,'Row selector'!$G9,21)),"")</f>
        <v>211.96580505371094</v>
      </c>
      <c r="L20" s="163">
        <f>IFERROR(IF(INDEX(SourceData!$A$2:$FR$281,'Row selector'!$G9,27)=0,"-",INDEX(SourceData!$A$2:$FR$281,'Row selector'!$G9,27)),"")</f>
        <v>3.342318058013916</v>
      </c>
      <c r="M20" s="161">
        <f>IFERROR(IF(INDEX(SourceData!$A$2:$FR$281,'Row selector'!$G9,16)=0,"-",INDEX(SourceData!$A$2:$FR$281,'Row selector'!$G9,16)),"")</f>
        <v>887</v>
      </c>
      <c r="N20" s="162">
        <f>IFERROR(IF(INDEX(SourceData!$A$2:$FR$281,'Row selector'!$G9,22)=0,"-",INDEX(SourceData!$A$2:$FR$281,'Row selector'!$G9,22)),"")</f>
        <v>505.10226440429687</v>
      </c>
      <c r="O20" s="163">
        <f>IFERROR(IF(INDEX(SourceData!$A$2:$FR$281,'Row selector'!$G9,28)=0,"-",INDEX(SourceData!$A$2:$FR$281,'Row selector'!$G9,28)),"")</f>
        <v>4.9373784065246582</v>
      </c>
      <c r="P20" s="161">
        <f>IFERROR(IF(INDEX(SourceData!$A$2:$FR$281,'Row selector'!$G9,17)=0,"-",INDEX(SourceData!$A$2:$FR$281,'Row selector'!$G9,17)),"")</f>
        <v>862</v>
      </c>
      <c r="Q20" s="162">
        <f>IFERROR(IF(INDEX(SourceData!$A$2:$FR$281,'Row selector'!$G9,23)=0,"-",INDEX(SourceData!$A$2:$FR$281,'Row selector'!$G9,23)),"")</f>
        <v>780.80419921875</v>
      </c>
      <c r="R20" s="163">
        <f>IFERROR(IF(INDEX(SourceData!$A$2:$FR$281,'Row selector'!$G9,29)=0,"-",INDEX(SourceData!$A$2:$FR$281,'Row selector'!$G9,29)),"")</f>
        <v>6.6404743194580078</v>
      </c>
      <c r="S20" s="161">
        <f>IFERROR(IF(INDEX(SourceData!$A$2:$FR$281,'Row selector'!$G9,18)=0,"-",INDEX(SourceData!$A$2:$FR$281,'Row selector'!$G9,18)),"")</f>
        <v>314</v>
      </c>
      <c r="T20" s="162">
        <f>IFERROR(IF(INDEX(SourceData!$A$2:$FR$281,'Row selector'!$G9,24)=0,"-",INDEX(SourceData!$A$2:$FR$281,'Row selector'!$G9,24)),"")</f>
        <v>634.90777587890625</v>
      </c>
      <c r="U20" s="163">
        <f>IFERROR(IF(INDEX(SourceData!$A$2:$FR$281,'Row selector'!$G9,30)=0,"-",INDEX(SourceData!$A$2:$FR$281,'Row selector'!$G9,30)),"")</f>
        <v>6.0699787139892578</v>
      </c>
      <c r="V20" s="161">
        <f>IFERROR(IF(INDEX(SourceData!$A$2:$FR$281,'Row selector'!$G9,31)=0,"-",INDEX(SourceData!$A$2:$FR$281,'Row selector'!$G9,31)),"")</f>
        <v>24</v>
      </c>
      <c r="W20" s="162">
        <f>IFERROR(IF(INDEX(SourceData!$A$2:$FR$281,'Row selector'!$G9,37)=0,"-",INDEX(SourceData!$A$2:$FR$281,'Row selector'!$G9,37)),"")</f>
        <v>2.8807859420776367</v>
      </c>
      <c r="X20" s="163">
        <f>IFERROR(IF(INDEX(SourceData!$A$2:$FR$281,'Row selector'!$G9,43)=0,"-",INDEX(SourceData!$A$2:$FR$281,'Row selector'!$G9,43)),"")</f>
        <v>0.72072070837020874</v>
      </c>
      <c r="Y20" s="161">
        <f>IFERROR(IF(INDEX(SourceData!$A$2:$FR$281,'Row selector'!$G9,32)=0,"-",INDEX(SourceData!$A$2:$FR$281,'Row selector'!$G9,32)),"")</f>
        <v>82</v>
      </c>
      <c r="Z20" s="162">
        <f>IFERROR(IF(INDEX(SourceData!$A$2:$FR$281,'Row selector'!$G9,38)=0,"-",INDEX(SourceData!$A$2:$FR$281,'Row selector'!$G9,38)),"")</f>
        <v>37.583992004394531</v>
      </c>
      <c r="AA20" s="163">
        <f>IFERROR(IF(INDEX(SourceData!$A$2:$FR$281,'Row selector'!$G9,44)=0,"-",INDEX(SourceData!$A$2:$FR$281,'Row selector'!$G9,44)),"")</f>
        <v>2.250892162322998</v>
      </c>
      <c r="AB20" s="161">
        <f>IFERROR(IF(INDEX(SourceData!$A$2:$FR$281,'Row selector'!$G9,33)=0,"-",INDEX(SourceData!$A$2:$FR$281,'Row selector'!$G9,33)),"")</f>
        <v>287</v>
      </c>
      <c r="AC20" s="162">
        <f>IFERROR(IF(INDEX(SourceData!$A$2:$FR$281,'Row selector'!$G9,39)=0,"-",INDEX(SourceData!$A$2:$FR$281,'Row selector'!$G9,39)),"")</f>
        <v>145.76593017578125</v>
      </c>
      <c r="AD20" s="163">
        <f>IFERROR(IF(INDEX(SourceData!$A$2:$FR$281,'Row selector'!$G9,45)=0,"-",INDEX(SourceData!$A$2:$FR$281,'Row selector'!$G9,45)),"")</f>
        <v>3.7056164741516113</v>
      </c>
      <c r="AE20" s="161">
        <f>IFERROR(IF(INDEX(SourceData!$A$2:$FR$281,'Row selector'!$G9,34)=0,"-",INDEX(SourceData!$A$2:$FR$281,'Row selector'!$G9,34)),"")</f>
        <v>942</v>
      </c>
      <c r="AF20" s="162">
        <f>IFERROR(IF(INDEX(SourceData!$A$2:$FR$281,'Row selector'!$G9,40)=0,"-",INDEX(SourceData!$A$2:$FR$281,'Row selector'!$G9,40)),"")</f>
        <v>569.552490234375</v>
      </c>
      <c r="AG20" s="163">
        <f>IFERROR(IF(INDEX(SourceData!$A$2:$FR$281,'Row selector'!$G9,46)=0,"-",INDEX(SourceData!$A$2:$FR$281,'Row selector'!$G9,46)),"")</f>
        <v>5.9912228584289551</v>
      </c>
      <c r="AH20" s="161">
        <f>IFERROR(IF(INDEX(SourceData!$A$2:$FR$281,'Row selector'!$G9,35)=0,"-",INDEX(SourceData!$A$2:$FF$281,'Row selector'!$G9,35)),"")</f>
        <v>1125</v>
      </c>
      <c r="AI20" s="162">
        <f>IFERROR(IF(INDEX(SourceData!$A$2:$FR$281,'Row selector'!$G9,41)=0,"-",INDEX(SourceData!$A$2:$FR$281,'Row selector'!$G9,41)),"")</f>
        <v>1266.5638427734375</v>
      </c>
      <c r="AJ20" s="163">
        <f>IFERROR(IF(INDEX(SourceData!$A$2:$FR$281,'Row selector'!$G9,47)=0,"-",INDEX(SourceData!$A$2:$FR$281,'Row selector'!$G9,47)),"")</f>
        <v>8.0099678039550781</v>
      </c>
      <c r="AK20" s="161">
        <f>IFERROR(IF(INDEX(SourceData!$A$2:$FR$281,'Row selector'!$G9,36)=0,"-",INDEX(SourceData!$A$2:$FR$281,'Row selector'!$G9,36)),"")</f>
        <v>399</v>
      </c>
      <c r="AL20" s="162">
        <f>IFERROR(IF(INDEX(SourceData!$A$2:$FR$281,'Row selector'!$G9,42)=0,"-",INDEX(SourceData!$A$2:$FR$281,'Row selector'!$G9,42)),"")</f>
        <v>1490.6971435546875</v>
      </c>
      <c r="AM20" s="163">
        <f>IFERROR(IF(INDEX(SourceData!$A$2:$FR$281,'Row selector'!$G9,48)=0,"-",INDEX(SourceData!$A$2:$FR$281,'Row selector'!$G9,48)),"")</f>
        <v>8.5147247314453125</v>
      </c>
      <c r="AN20" s="161">
        <f>IFERROR(IF(INDEX(SourceData!$A$2:$FR$281,'Row selector'!$G9,49)=0,"-",INDEX(SourceData!$A$2:$FR$281,'Row selector'!$G9,49)),"")</f>
        <v>63</v>
      </c>
      <c r="AO20" s="162">
        <f>IFERROR(IF(INDEX(SourceData!$A$2:$FR$281,'Row selector'!$G9,55)=0,"-",INDEX(SourceData!$A$2:$FR$281,'Row selector'!$G9,55)),"")</f>
        <v>3.8335461616516113</v>
      </c>
      <c r="AP20" s="163">
        <f>IFERROR(IF(INDEX(SourceData!$A$2:$FR$281,'Row selector'!$G9,61)=0,"-",INDEX(SourceData!$A$2:$FR$281,'Row selector'!$G9,61)),"")</f>
        <v>0.75548624992370605</v>
      </c>
      <c r="AQ20" s="161">
        <f>IFERROR(IF(INDEX(SourceData!$A$2:$FR$281,'Row selector'!$G9,50)=0,"-",INDEX(SourceData!$A$2:$FR$281,'Row selector'!$G9,50)),"")</f>
        <v>265</v>
      </c>
      <c r="AR20" s="162">
        <f>IFERROR(IF(INDEX(SourceData!$A$2:$FR$281,'Row selector'!$G9,56)=0,"-",INDEX(SourceData!$A$2:$FR$281,'Row selector'!$G9,56)),"")</f>
        <v>59.314769744873047</v>
      </c>
      <c r="AS20" s="163">
        <f>IFERROR(IF(INDEX(SourceData!$A$2:$FR$281,'Row selector'!$G9,62)=0,"-",INDEX(SourceData!$A$2:$FR$281,'Row selector'!$G9,62)),"")</f>
        <v>2.2253947257995605</v>
      </c>
      <c r="AT20" s="161">
        <f>IFERROR(IF(INDEX(SourceData!$A$2:$FR$281,'Row selector'!$G9,51)=0,"-",INDEX(SourceData!$A$2:$FR$281,'Row selector'!$G9,51)),"")</f>
        <v>721</v>
      </c>
      <c r="AU20" s="162">
        <f>IFERROR(IF(INDEX(SourceData!$A$2:$FR$281,'Row selector'!$G9,57)=0,"-",INDEX(SourceData!$A$2:$FR$281,'Row selector'!$G9,57)),"")</f>
        <v>179.5135498046875</v>
      </c>
      <c r="AV20" s="163">
        <f>IFERROR(IF(INDEX(SourceData!$A$2:$FR$281,'Row selector'!$G9,63)=0,"-",INDEX(SourceData!$A$2:$FR$281,'Row selector'!$G9,63)),"")</f>
        <v>3.4780511856079102</v>
      </c>
      <c r="AW20" s="158">
        <f>IFERROR(IF(INDEX(SourceData!$A$2:$FR$281,'Row selector'!$G9,52)=0,"-",INDEX(SourceData!$A$2:$FR$281,'Row selector'!$G9,52)),"")</f>
        <v>1829</v>
      </c>
      <c r="AX20" s="138">
        <f>IFERROR(IF(INDEX(SourceData!$A$2:$FR$281,'Row selector'!$G9,58)=0,"-",INDEX(SourceData!$A$2:$FR$281,'Row selector'!$G9,58)),"")</f>
        <v>536.362060546875</v>
      </c>
      <c r="AY20" s="162">
        <f>IFERROR(IF(INDEX(SourceData!$A$2:$FR$281,'Row selector'!$G9,64)=0,"-",INDEX(SourceData!$A$2:$FR$281,'Row selector'!$G9,64)),"")</f>
        <v>5.4292330741882324</v>
      </c>
      <c r="AZ20" s="161">
        <f>IFERROR(IF(INDEX(SourceData!$A$2:$FR$281,'Row selector'!$G9,53)=0,"-",INDEX(SourceData!$A$2:$FR$281,'Row selector'!$G9,53)),"")</f>
        <v>1987</v>
      </c>
      <c r="BA20" s="162">
        <f>IFERROR(IF(INDEX(SourceData!$A$2:$FR$281,'Row selector'!$G9,59)=0,"-",INDEX(SourceData!$A$2:$FR$281,'Row selector'!$G9,59)),"")</f>
        <v>997.37982177734375</v>
      </c>
      <c r="BB20" s="163">
        <f>IFERROR(IF(INDEX(SourceData!$A$2:$FR$281,'Row selector'!$G9,65)=0,"-",INDEX(SourceData!$A$2:$FR$281,'Row selector'!$G9,65)),"")</f>
        <v>7.3521795272827148</v>
      </c>
      <c r="BC20" s="161">
        <f>IFERROR(IF(INDEX(SourceData!$A$2:$FR$281,'Row selector'!$G9,54)=0,"-",INDEX(SourceData!$A$2:$FR$281,'Row selector'!$G9,54)),"")</f>
        <v>713</v>
      </c>
      <c r="BD20" s="162">
        <f>IFERROR(IF(INDEX(SourceData!$A$2:$FR$281,'Row selector'!$G9,60)=0,"-",INDEX(SourceData!$A$2:$FR$281,'Row selector'!$G9,60)),"")</f>
        <v>935.42547607421875</v>
      </c>
      <c r="BE20" s="163">
        <f>IFERROR(IF(INDEX(SourceData!$A$2:$FR$281,'Row selector'!$G9,66)=0,"-",INDEX(SourceData!$A$2:$FR$281,'Row selector'!$G9,66)),"")</f>
        <v>7.2319707870483398</v>
      </c>
      <c r="BF20" s="98"/>
    </row>
    <row r="21" spans="1:58">
      <c r="A21" s="171" t="str">
        <f>IFERROR(INDEX(SourceData!$A$2:$FR$281,'Row selector'!$G10,1),"")</f>
        <v>Cancer Alliance</v>
      </c>
      <c r="B21" s="157" t="str">
        <f>IFERROR(INDEX(SourceData!$A$2:$FR$281,'Row selector'!$G10,2),"")</f>
        <v>Peninsula</v>
      </c>
      <c r="C21" s="204" t="str">
        <f t="shared" si="0"/>
        <v>&gt;</v>
      </c>
      <c r="D21" s="161">
        <f>IFERROR(IF(INDEX(SourceData!$A$2:$FR$281,'Row selector'!$G10,13)=0,"-",INDEX(SourceData!$A$2:$FR$281,'Row selector'!$G10,13)),"")</f>
        <v>24</v>
      </c>
      <c r="E21" s="162">
        <f>IFERROR(IF(INDEX(SourceData!$A$2:$FR$281,'Row selector'!$G10,19)=0,"-",INDEX(SourceData!$A$2:$FR$281,'Row selector'!$G10,19)),"")</f>
        <v>5.7190651893615723</v>
      </c>
      <c r="F21" s="163">
        <f>IFERROR(IF(INDEX(SourceData!$A$2:$FR$281,'Row selector'!$G10,25)=0,"-",INDEX(SourceData!$A$2:$FR$281,'Row selector'!$G10,25)),"")</f>
        <v>0.99091660976409912</v>
      </c>
      <c r="G21" s="161">
        <f>IFERROR(IF(INDEX(SourceData!$A$2:$FR$281,'Row selector'!$G10,14)=0,"-",INDEX(SourceData!$A$2:$FR$281,'Row selector'!$G10,14)),"")</f>
        <v>104</v>
      </c>
      <c r="H21" s="162">
        <f>IFERROR(IF(INDEX(SourceData!$A$2:$FR$281,'Row selector'!$G10,20)=0,"-",INDEX(SourceData!$A$2:$FR$281,'Row selector'!$G10,20)),"")</f>
        <v>82.27783203125</v>
      </c>
      <c r="I21" s="163">
        <f>IFERROR(IF(INDEX(SourceData!$A$2:$FR$281,'Row selector'!$G10,26)=0,"-",INDEX(SourceData!$A$2:$FR$281,'Row selector'!$G10,26)),"")</f>
        <v>2.2777047157287598</v>
      </c>
      <c r="J21" s="161">
        <f>IFERROR(IF(INDEX(SourceData!$A$2:$FR$281,'Row selector'!$G10,15)=0,"-",INDEX(SourceData!$A$2:$FR$281,'Row selector'!$G10,15)),"")</f>
        <v>283</v>
      </c>
      <c r="K21" s="162">
        <f>IFERROR(IF(INDEX(SourceData!$A$2:$FR$281,'Row selector'!$G10,21)=0,"-",INDEX(SourceData!$A$2:$FR$281,'Row selector'!$G10,21)),"")</f>
        <v>239.16571044921875</v>
      </c>
      <c r="L21" s="163">
        <f>IFERROR(IF(INDEX(SourceData!$A$2:$FR$281,'Row selector'!$G10,27)=0,"-",INDEX(SourceData!$A$2:$FR$281,'Row selector'!$G10,27)),"")</f>
        <v>3.7012817859649658</v>
      </c>
      <c r="M21" s="161">
        <f>IFERROR(IF(INDEX(SourceData!$A$2:$FR$281,'Row selector'!$G10,16)=0,"-",INDEX(SourceData!$A$2:$FR$281,'Row selector'!$G10,16)),"")</f>
        <v>676</v>
      </c>
      <c r="N21" s="162">
        <f>IFERROR(IF(INDEX(SourceData!$A$2:$FR$281,'Row selector'!$G10,22)=0,"-",INDEX(SourceData!$A$2:$FR$281,'Row selector'!$G10,22)),"")</f>
        <v>574.97174072265625</v>
      </c>
      <c r="O21" s="163">
        <f>IFERROR(IF(INDEX(SourceData!$A$2:$FR$281,'Row selector'!$G10,28)=0,"-",INDEX(SourceData!$A$2:$FR$281,'Row selector'!$G10,28)),"")</f>
        <v>5.5255842208862305</v>
      </c>
      <c r="P21" s="161">
        <f>IFERROR(IF(INDEX(SourceData!$A$2:$FR$281,'Row selector'!$G10,17)=0,"-",INDEX(SourceData!$A$2:$FR$281,'Row selector'!$G10,17)),"")</f>
        <v>669</v>
      </c>
      <c r="Q21" s="162">
        <f>IFERROR(IF(INDEX(SourceData!$A$2:$FR$281,'Row selector'!$G10,23)=0,"-",INDEX(SourceData!$A$2:$FR$281,'Row selector'!$G10,23)),"")</f>
        <v>969.88848876953125</v>
      </c>
      <c r="R21" s="163">
        <f>IFERROR(IF(INDEX(SourceData!$A$2:$FR$281,'Row selector'!$G10,29)=0,"-",INDEX(SourceData!$A$2:$FR$281,'Row selector'!$G10,29)),"")</f>
        <v>7.5380282402038574</v>
      </c>
      <c r="S21" s="161">
        <f>IFERROR(IF(INDEX(SourceData!$A$2:$FR$281,'Row selector'!$G10,18)=0,"-",INDEX(SourceData!$A$2:$FR$281,'Row selector'!$G10,18)),"")</f>
        <v>303</v>
      </c>
      <c r="T21" s="162">
        <f>IFERROR(IF(INDEX(SourceData!$A$2:$FR$281,'Row selector'!$G10,24)=0,"-",INDEX(SourceData!$A$2:$FR$281,'Row selector'!$G10,24)),"")</f>
        <v>833.56256103515625</v>
      </c>
      <c r="U21" s="163">
        <f>IFERROR(IF(INDEX(SourceData!$A$2:$FR$281,'Row selector'!$G10,30)=0,"-",INDEX(SourceData!$A$2:$FR$281,'Row selector'!$G10,30)),"")</f>
        <v>6.9051961898803711</v>
      </c>
      <c r="V21" s="161">
        <f>IFERROR(IF(INDEX(SourceData!$A$2:$FR$281,'Row selector'!$G10,31)=0,"-",INDEX(SourceData!$A$2:$FR$281,'Row selector'!$G10,31)),"")</f>
        <v>20</v>
      </c>
      <c r="W21" s="162">
        <f>IFERROR(IF(INDEX(SourceData!$A$2:$FR$281,'Row selector'!$G10,37)=0,"-",INDEX(SourceData!$A$2:$FR$281,'Row selector'!$G10,37)),"")</f>
        <v>4.6386923789978027</v>
      </c>
      <c r="X21" s="163">
        <f>IFERROR(IF(INDEX(SourceData!$A$2:$FR$281,'Row selector'!$G10,43)=0,"-",INDEX(SourceData!$A$2:$FR$281,'Row selector'!$G10,43)),"")</f>
        <v>1.1305822134017944</v>
      </c>
      <c r="Y21" s="161">
        <f>IFERROR(IF(INDEX(SourceData!$A$2:$FR$281,'Row selector'!$G10,32)=0,"-",INDEX(SourceData!$A$2:$FR$281,'Row selector'!$G10,32)),"")</f>
        <v>40</v>
      </c>
      <c r="Z21" s="162">
        <f>IFERROR(IF(INDEX(SourceData!$A$2:$FR$281,'Row selector'!$G10,38)=0,"-",INDEX(SourceData!$A$2:$FR$281,'Row selector'!$G10,38)),"")</f>
        <v>34.032707214355469</v>
      </c>
      <c r="AA21" s="163">
        <f>IFERROR(IF(INDEX(SourceData!$A$2:$FR$281,'Row selector'!$G10,44)=0,"-",INDEX(SourceData!$A$2:$FR$281,'Row selector'!$G10,44)),"")</f>
        <v>1.9389239549636841</v>
      </c>
      <c r="AB21" s="161">
        <f>IFERROR(IF(INDEX(SourceData!$A$2:$FR$281,'Row selector'!$G10,33)=0,"-",INDEX(SourceData!$A$2:$FR$281,'Row selector'!$G10,33)),"")</f>
        <v>138</v>
      </c>
      <c r="AC21" s="162">
        <f>IFERROR(IF(INDEX(SourceData!$A$2:$FR$281,'Row selector'!$G10,39)=0,"-",INDEX(SourceData!$A$2:$FR$281,'Row selector'!$G10,39)),"")</f>
        <v>124.88235473632812</v>
      </c>
      <c r="AD21" s="163">
        <f>IFERROR(IF(INDEX(SourceData!$A$2:$FR$281,'Row selector'!$G10,45)=0,"-",INDEX(SourceData!$A$2:$FR$281,'Row selector'!$G10,45)),"")</f>
        <v>3.061903715133667</v>
      </c>
      <c r="AE21" s="161">
        <f>IFERROR(IF(INDEX(SourceData!$A$2:$FR$281,'Row selector'!$G10,34)=0,"-",INDEX(SourceData!$A$2:$FR$281,'Row selector'!$G10,34)),"")</f>
        <v>680</v>
      </c>
      <c r="AF21" s="162">
        <f>IFERROR(IF(INDEX(SourceData!$A$2:$FR$281,'Row selector'!$G10,40)=0,"-",INDEX(SourceData!$A$2:$FR$281,'Row selector'!$G10,40)),"")</f>
        <v>619.51092529296875</v>
      </c>
      <c r="AG21" s="163">
        <f>IFERROR(IF(INDEX(SourceData!$A$2:$FR$281,'Row selector'!$G10,46)=0,"-",INDEX(SourceData!$A$2:$FR$281,'Row selector'!$G10,46)),"")</f>
        <v>6.1784482002258301</v>
      </c>
      <c r="AH21" s="161">
        <f>IFERROR(IF(INDEX(SourceData!$A$2:$FR$281,'Row selector'!$G10,35)=0,"-",INDEX(SourceData!$A$2:$FF$281,'Row selector'!$G10,35)),"")</f>
        <v>856</v>
      </c>
      <c r="AI21" s="162">
        <f>IFERROR(IF(INDEX(SourceData!$A$2:$FR$281,'Row selector'!$G10,41)=0,"-",INDEX(SourceData!$A$2:$FR$281,'Row selector'!$G10,41)),"")</f>
        <v>1482.5078125</v>
      </c>
      <c r="AJ21" s="163">
        <f>IFERROR(IF(INDEX(SourceData!$A$2:$FR$281,'Row selector'!$G10,47)=0,"-",INDEX(SourceData!$A$2:$FR$281,'Row selector'!$G10,47)),"")</f>
        <v>8.7115812301635742</v>
      </c>
      <c r="AK21" s="161">
        <f>IFERROR(IF(INDEX(SourceData!$A$2:$FR$281,'Row selector'!$G10,36)=0,"-",INDEX(SourceData!$A$2:$FR$281,'Row selector'!$G10,36)),"")</f>
        <v>314</v>
      </c>
      <c r="AL21" s="162">
        <f>IFERROR(IF(INDEX(SourceData!$A$2:$FR$281,'Row selector'!$G10,42)=0,"-",INDEX(SourceData!$A$2:$FR$281,'Row selector'!$G10,42)),"")</f>
        <v>1574.961181640625</v>
      </c>
      <c r="AM21" s="163">
        <f>IFERROR(IF(INDEX(SourceData!$A$2:$FR$281,'Row selector'!$G10,48)=0,"-",INDEX(SourceData!$A$2:$FR$281,'Row selector'!$G10,48)),"")</f>
        <v>8.5839252471923828</v>
      </c>
      <c r="AN21" s="161">
        <f>IFERROR(IF(INDEX(SourceData!$A$2:$FR$281,'Row selector'!$G10,49)=0,"-",INDEX(SourceData!$A$2:$FR$281,'Row selector'!$G10,49)),"")</f>
        <v>44</v>
      </c>
      <c r="AO21" s="162">
        <f>IFERROR(IF(INDEX(SourceData!$A$2:$FR$281,'Row selector'!$G10,55)=0,"-",INDEX(SourceData!$A$2:$FR$281,'Row selector'!$G10,55)),"")</f>
        <v>5.1715726852416992</v>
      </c>
      <c r="AP21" s="163">
        <f>IFERROR(IF(INDEX(SourceData!$A$2:$FR$281,'Row selector'!$G10,61)=0,"-",INDEX(SourceData!$A$2:$FR$281,'Row selector'!$G10,61)),"")</f>
        <v>1.0498688220977783</v>
      </c>
      <c r="AQ21" s="161">
        <f>IFERROR(IF(INDEX(SourceData!$A$2:$FR$281,'Row selector'!$G10,50)=0,"-",INDEX(SourceData!$A$2:$FR$281,'Row selector'!$G10,50)),"")</f>
        <v>144</v>
      </c>
      <c r="AR21" s="162">
        <f>IFERROR(IF(INDEX(SourceData!$A$2:$FR$281,'Row selector'!$G10,56)=0,"-",INDEX(SourceData!$A$2:$FR$281,'Row selector'!$G10,56)),"")</f>
        <v>59.032119750976563</v>
      </c>
      <c r="AS21" s="163">
        <f>IFERROR(IF(INDEX(SourceData!$A$2:$FR$281,'Row selector'!$G10,62)=0,"-",INDEX(SourceData!$A$2:$FR$281,'Row selector'!$G10,62)),"")</f>
        <v>2.1722733974456787</v>
      </c>
      <c r="AT21" s="161">
        <f>IFERROR(IF(INDEX(SourceData!$A$2:$FR$281,'Row selector'!$G10,51)=0,"-",INDEX(SourceData!$A$2:$FR$281,'Row selector'!$G10,51)),"")</f>
        <v>421</v>
      </c>
      <c r="AU21" s="162">
        <f>IFERROR(IF(INDEX(SourceData!$A$2:$FR$281,'Row selector'!$G10,57)=0,"-",INDEX(SourceData!$A$2:$FR$281,'Row selector'!$G10,57)),"")</f>
        <v>183.97776794433594</v>
      </c>
      <c r="AV21" s="163">
        <f>IFERROR(IF(INDEX(SourceData!$A$2:$FR$281,'Row selector'!$G10,63)=0,"-",INDEX(SourceData!$A$2:$FR$281,'Row selector'!$G10,63)),"")</f>
        <v>3.464165210723877</v>
      </c>
      <c r="AW21" s="158">
        <f>IFERROR(IF(INDEX(SourceData!$A$2:$FR$281,'Row selector'!$G10,52)=0,"-",INDEX(SourceData!$A$2:$FR$281,'Row selector'!$G10,52)),"")</f>
        <v>1356</v>
      </c>
      <c r="AX21" s="138">
        <f>IFERROR(IF(INDEX(SourceData!$A$2:$FR$281,'Row selector'!$G10,58)=0,"-",INDEX(SourceData!$A$2:$FR$281,'Row selector'!$G10,58)),"")</f>
        <v>596.4765625</v>
      </c>
      <c r="AY21" s="162">
        <f>IFERROR(IF(INDEX(SourceData!$A$2:$FR$281,'Row selector'!$G10,64)=0,"-",INDEX(SourceData!$A$2:$FR$281,'Row selector'!$G10,64)),"")</f>
        <v>5.8347678184509277</v>
      </c>
      <c r="AZ21" s="161">
        <f>IFERROR(IF(INDEX(SourceData!$A$2:$FR$281,'Row selector'!$G10,53)=0,"-",INDEX(SourceData!$A$2:$FR$281,'Row selector'!$G10,53)),"")</f>
        <v>1525</v>
      </c>
      <c r="BA21" s="162">
        <f>IFERROR(IF(INDEX(SourceData!$A$2:$FR$281,'Row selector'!$G10,59)=0,"-",INDEX(SourceData!$A$2:$FR$281,'Row selector'!$G10,59)),"")</f>
        <v>1203.4691162109375</v>
      </c>
      <c r="BB21" s="163">
        <f>IFERROR(IF(INDEX(SourceData!$A$2:$FR$281,'Row selector'!$G10,65)=0,"-",INDEX(SourceData!$A$2:$FR$281,'Row selector'!$G10,65)),"")</f>
        <v>8.1546440124511719</v>
      </c>
      <c r="BC21" s="161">
        <f>IFERROR(IF(INDEX(SourceData!$A$2:$FR$281,'Row selector'!$G10,54)=0,"-",INDEX(SourceData!$A$2:$FR$281,'Row selector'!$G10,54)),"")</f>
        <v>617</v>
      </c>
      <c r="BD21" s="162">
        <f>IFERROR(IF(INDEX(SourceData!$A$2:$FR$281,'Row selector'!$G10,60)=0,"-",INDEX(SourceData!$A$2:$FR$281,'Row selector'!$G10,60)),"")</f>
        <v>1096.1678466796875</v>
      </c>
      <c r="BE21" s="163">
        <f>IFERROR(IF(INDEX(SourceData!$A$2:$FR$281,'Row selector'!$G10,66)=0,"-",INDEX(SourceData!$A$2:$FR$281,'Row selector'!$G10,66)),"")</f>
        <v>7.6684064865112305</v>
      </c>
      <c r="BF21" s="98"/>
    </row>
    <row r="22" spans="1:58">
      <c r="A22" s="171" t="str">
        <f>IFERROR(INDEX(SourceData!$A$2:$FR$281,'Row selector'!$G11,1),"")</f>
        <v>Cancer Alliance</v>
      </c>
      <c r="B22" s="157" t="str">
        <f>IFERROR(INDEX(SourceData!$A$2:$FR$281,'Row selector'!$G11,2),"")</f>
        <v>RM Partners</v>
      </c>
      <c r="C22" s="204" t="str">
        <f t="shared" si="0"/>
        <v>&gt;</v>
      </c>
      <c r="D22" s="161">
        <f>IFERROR(IF(INDEX(SourceData!$A$2:$FR$281,'Row selector'!$G11,13)=0,"-",INDEX(SourceData!$A$2:$FR$281,'Row selector'!$G11,13)),"")</f>
        <v>55</v>
      </c>
      <c r="E22" s="162">
        <f>IFERROR(IF(INDEX(SourceData!$A$2:$FR$281,'Row selector'!$G11,19)=0,"-",INDEX(SourceData!$A$2:$FR$281,'Row selector'!$G11,19)),"")</f>
        <v>4.8906235694885254</v>
      </c>
      <c r="F22" s="163">
        <f>IFERROR(IF(INDEX(SourceData!$A$2:$FR$281,'Row selector'!$G11,25)=0,"-",INDEX(SourceData!$A$2:$FR$281,'Row selector'!$G11,25)),"")</f>
        <v>0.9499136209487915</v>
      </c>
      <c r="G22" s="161">
        <f>IFERROR(IF(INDEX(SourceData!$A$2:$FR$281,'Row selector'!$G11,14)=0,"-",INDEX(SourceData!$A$2:$FR$281,'Row selector'!$G11,14)),"")</f>
        <v>148</v>
      </c>
      <c r="H22" s="162">
        <f>IFERROR(IF(INDEX(SourceData!$A$2:$FR$281,'Row selector'!$G11,20)=0,"-",INDEX(SourceData!$A$2:$FR$281,'Row selector'!$G11,20)),"")</f>
        <v>61.8447265625</v>
      </c>
      <c r="I22" s="163">
        <f>IFERROR(IF(INDEX(SourceData!$A$2:$FR$281,'Row selector'!$G11,26)=0,"-",INDEX(SourceData!$A$2:$FR$281,'Row selector'!$G11,26)),"")</f>
        <v>1.8928251266479492</v>
      </c>
      <c r="J22" s="161">
        <f>IFERROR(IF(INDEX(SourceData!$A$2:$FR$281,'Row selector'!$G11,15)=0,"-",INDEX(SourceData!$A$2:$FR$281,'Row selector'!$G11,15)),"")</f>
        <v>315</v>
      </c>
      <c r="K22" s="162">
        <f>IFERROR(IF(INDEX(SourceData!$A$2:$FR$281,'Row selector'!$G11,21)=0,"-",INDEX(SourceData!$A$2:$FR$281,'Row selector'!$G11,21)),"")</f>
        <v>178.32476806640625</v>
      </c>
      <c r="L22" s="163">
        <f>IFERROR(IF(INDEX(SourceData!$A$2:$FR$281,'Row selector'!$G11,27)=0,"-",INDEX(SourceData!$A$2:$FR$281,'Row selector'!$G11,27)),"")</f>
        <v>2.8383493423461914</v>
      </c>
      <c r="M22" s="161">
        <f>IFERROR(IF(INDEX(SourceData!$A$2:$FR$281,'Row selector'!$G11,16)=0,"-",INDEX(SourceData!$A$2:$FR$281,'Row selector'!$G11,16)),"")</f>
        <v>589</v>
      </c>
      <c r="N22" s="162">
        <f>IFERROR(IF(INDEX(SourceData!$A$2:$FR$281,'Row selector'!$G11,22)=0,"-",INDEX(SourceData!$A$2:$FR$281,'Row selector'!$G11,22)),"")</f>
        <v>456.59976196289062</v>
      </c>
      <c r="O22" s="163">
        <f>IFERROR(IF(INDEX(SourceData!$A$2:$FR$281,'Row selector'!$G11,28)=0,"-",INDEX(SourceData!$A$2:$FR$281,'Row selector'!$G11,28)),"")</f>
        <v>4.3245229721069336</v>
      </c>
      <c r="P22" s="161">
        <f>IFERROR(IF(INDEX(SourceData!$A$2:$FR$281,'Row selector'!$G11,17)=0,"-",INDEX(SourceData!$A$2:$FR$281,'Row selector'!$G11,17)),"")</f>
        <v>580</v>
      </c>
      <c r="Q22" s="162">
        <f>IFERROR(IF(INDEX(SourceData!$A$2:$FR$281,'Row selector'!$G11,23)=0,"-",INDEX(SourceData!$A$2:$FR$281,'Row selector'!$G11,23)),"")</f>
        <v>731.99053955078125</v>
      </c>
      <c r="R22" s="163">
        <f>IFERROR(IF(INDEX(SourceData!$A$2:$FR$281,'Row selector'!$G11,29)=0,"-",INDEX(SourceData!$A$2:$FR$281,'Row selector'!$G11,29)),"")</f>
        <v>6.0663108825683594</v>
      </c>
      <c r="S22" s="161">
        <f>IFERROR(IF(INDEX(SourceData!$A$2:$FR$281,'Row selector'!$G11,18)=0,"-",INDEX(SourceData!$A$2:$FR$281,'Row selector'!$G11,18)),"")</f>
        <v>270</v>
      </c>
      <c r="T22" s="162">
        <f>IFERROR(IF(INDEX(SourceData!$A$2:$FR$281,'Row selector'!$G11,24)=0,"-",INDEX(SourceData!$A$2:$FR$281,'Row selector'!$G11,24)),"")</f>
        <v>711.21881103515625</v>
      </c>
      <c r="U22" s="163">
        <f>IFERROR(IF(INDEX(SourceData!$A$2:$FR$281,'Row selector'!$G11,30)=0,"-",INDEX(SourceData!$A$2:$FR$281,'Row selector'!$G11,30)),"")</f>
        <v>6.1503415107727051</v>
      </c>
      <c r="V22" s="161">
        <f>IFERROR(IF(INDEX(SourceData!$A$2:$FR$281,'Row selector'!$G11,31)=0,"-",INDEX(SourceData!$A$2:$FR$281,'Row selector'!$G11,31)),"")</f>
        <v>32</v>
      </c>
      <c r="W22" s="162">
        <f>IFERROR(IF(INDEX(SourceData!$A$2:$FR$281,'Row selector'!$G11,37)=0,"-",INDEX(SourceData!$A$2:$FR$281,'Row selector'!$G11,37)),"")</f>
        <v>2.7502372264862061</v>
      </c>
      <c r="X22" s="163">
        <f>IFERROR(IF(INDEX(SourceData!$A$2:$FR$281,'Row selector'!$G11,43)=0,"-",INDEX(SourceData!$A$2:$FR$281,'Row selector'!$G11,43)),"")</f>
        <v>0.75453901290893555</v>
      </c>
      <c r="Y22" s="161">
        <f>IFERROR(IF(INDEX(SourceData!$A$2:$FR$281,'Row selector'!$G11,32)=0,"-",INDEX(SourceData!$A$2:$FR$281,'Row selector'!$G11,32)),"")</f>
        <v>65</v>
      </c>
      <c r="Z22" s="162">
        <f>IFERROR(IF(INDEX(SourceData!$A$2:$FR$281,'Row selector'!$G11,38)=0,"-",INDEX(SourceData!$A$2:$FR$281,'Row selector'!$G11,38)),"")</f>
        <v>27.681602478027344</v>
      </c>
      <c r="AA22" s="163">
        <f>IFERROR(IF(INDEX(SourceData!$A$2:$FR$281,'Row selector'!$G11,44)=0,"-",INDEX(SourceData!$A$2:$FR$281,'Row selector'!$G11,44)),"")</f>
        <v>1.7236807346343994</v>
      </c>
      <c r="AB22" s="161">
        <f>IFERROR(IF(INDEX(SourceData!$A$2:$FR$281,'Row selector'!$G11,33)=0,"-",INDEX(SourceData!$A$2:$FR$281,'Row selector'!$G11,33)),"")</f>
        <v>225</v>
      </c>
      <c r="AC22" s="162">
        <f>IFERROR(IF(INDEX(SourceData!$A$2:$FR$281,'Row selector'!$G11,39)=0,"-",INDEX(SourceData!$A$2:$FR$281,'Row selector'!$G11,39)),"")</f>
        <v>133.61918640136719</v>
      </c>
      <c r="AD22" s="163">
        <f>IFERROR(IF(INDEX(SourceData!$A$2:$FR$281,'Row selector'!$G11,45)=0,"-",INDEX(SourceData!$A$2:$FR$281,'Row selector'!$G11,45)),"")</f>
        <v>3.21842360496521</v>
      </c>
      <c r="AE22" s="161">
        <f>IFERROR(IF(INDEX(SourceData!$A$2:$FR$281,'Row selector'!$G11,34)=0,"-",INDEX(SourceData!$A$2:$FR$281,'Row selector'!$G11,34)),"")</f>
        <v>683</v>
      </c>
      <c r="AF22" s="162">
        <f>IFERROR(IF(INDEX(SourceData!$A$2:$FR$281,'Row selector'!$G11,40)=0,"-",INDEX(SourceData!$A$2:$FR$281,'Row selector'!$G11,40)),"")</f>
        <v>595.6845703125</v>
      </c>
      <c r="AG22" s="163">
        <f>IFERROR(IF(INDEX(SourceData!$A$2:$FR$281,'Row selector'!$G11,46)=0,"-",INDEX(SourceData!$A$2:$FR$281,'Row selector'!$G11,46)),"")</f>
        <v>5.5384364128112793</v>
      </c>
      <c r="AH22" s="161">
        <f>IFERROR(IF(INDEX(SourceData!$A$2:$FR$281,'Row selector'!$G11,35)=0,"-",INDEX(SourceData!$A$2:$FF$281,'Row selector'!$G11,35)),"")</f>
        <v>774</v>
      </c>
      <c r="AI22" s="162">
        <f>IFERROR(IF(INDEX(SourceData!$A$2:$FR$281,'Row selector'!$G11,41)=0,"-",INDEX(SourceData!$A$2:$FR$281,'Row selector'!$G11,41)),"")</f>
        <v>1191.0074462890625</v>
      </c>
      <c r="AJ22" s="163">
        <f>IFERROR(IF(INDEX(SourceData!$A$2:$FR$281,'Row selector'!$G11,47)=0,"-",INDEX(SourceData!$A$2:$FR$281,'Row selector'!$G11,47)),"")</f>
        <v>7.0000905990600586</v>
      </c>
      <c r="AK22" s="161">
        <f>IFERROR(IF(INDEX(SourceData!$A$2:$FR$281,'Row selector'!$G11,36)=0,"-",INDEX(SourceData!$A$2:$FR$281,'Row selector'!$G11,36)),"")</f>
        <v>325</v>
      </c>
      <c r="AL22" s="162">
        <f>IFERROR(IF(INDEX(SourceData!$A$2:$FR$281,'Row selector'!$G11,42)=0,"-",INDEX(SourceData!$A$2:$FR$281,'Row selector'!$G11,42)),"")</f>
        <v>1459.0347900390625</v>
      </c>
      <c r="AM22" s="163">
        <f>IFERROR(IF(INDEX(SourceData!$A$2:$FR$281,'Row selector'!$G11,48)=0,"-",INDEX(SourceData!$A$2:$FR$281,'Row selector'!$G11,48)),"")</f>
        <v>8.4789981842041016</v>
      </c>
      <c r="AN22" s="161">
        <f>IFERROR(IF(INDEX(SourceData!$A$2:$FR$281,'Row selector'!$G11,49)=0,"-",INDEX(SourceData!$A$2:$FR$281,'Row selector'!$G11,49)),"")</f>
        <v>87</v>
      </c>
      <c r="AO22" s="162">
        <f>IFERROR(IF(INDEX(SourceData!$A$2:$FR$281,'Row selector'!$G11,55)=0,"-",INDEX(SourceData!$A$2:$FR$281,'Row selector'!$G11,55)),"")</f>
        <v>3.8022198677062988</v>
      </c>
      <c r="AP22" s="163">
        <f>IFERROR(IF(INDEX(SourceData!$A$2:$FR$281,'Row selector'!$G11,61)=0,"-",INDEX(SourceData!$A$2:$FR$281,'Row selector'!$G11,61)),"")</f>
        <v>0.86731135845184326</v>
      </c>
      <c r="AQ22" s="161">
        <f>IFERROR(IF(INDEX(SourceData!$A$2:$FR$281,'Row selector'!$G11,50)=0,"-",INDEX(SourceData!$A$2:$FR$281,'Row selector'!$G11,50)),"")</f>
        <v>213</v>
      </c>
      <c r="AR22" s="162">
        <f>IFERROR(IF(INDEX(SourceData!$A$2:$FR$281,'Row selector'!$G11,56)=0,"-",INDEX(SourceData!$A$2:$FR$281,'Row selector'!$G11,56)),"")</f>
        <v>44.925144195556641</v>
      </c>
      <c r="AS22" s="163">
        <f>IFERROR(IF(INDEX(SourceData!$A$2:$FR$281,'Row selector'!$G11,62)=0,"-",INDEX(SourceData!$A$2:$FR$281,'Row selector'!$G11,62)),"")</f>
        <v>1.8377912044525146</v>
      </c>
      <c r="AT22" s="161">
        <f>IFERROR(IF(INDEX(SourceData!$A$2:$FR$281,'Row selector'!$G11,51)=0,"-",INDEX(SourceData!$A$2:$FR$281,'Row selector'!$G11,51)),"")</f>
        <v>540</v>
      </c>
      <c r="AU22" s="162">
        <f>IFERROR(IF(INDEX(SourceData!$A$2:$FR$281,'Row selector'!$G11,57)=0,"-",INDEX(SourceData!$A$2:$FR$281,'Row selector'!$G11,57)),"")</f>
        <v>156.50677490234375</v>
      </c>
      <c r="AV22" s="163">
        <f>IFERROR(IF(INDEX(SourceData!$A$2:$FR$281,'Row selector'!$G11,63)=0,"-",INDEX(SourceData!$A$2:$FR$281,'Row selector'!$G11,63)),"")</f>
        <v>2.9852397441864014</v>
      </c>
      <c r="AW22" s="158">
        <f>IFERROR(IF(INDEX(SourceData!$A$2:$FR$281,'Row selector'!$G11,52)=0,"-",INDEX(SourceData!$A$2:$FR$281,'Row selector'!$G11,52)),"")</f>
        <v>1272</v>
      </c>
      <c r="AX22" s="138">
        <f>IFERROR(IF(INDEX(SourceData!$A$2:$FR$281,'Row selector'!$G11,58)=0,"-",INDEX(SourceData!$A$2:$FR$281,'Row selector'!$G11,58)),"")</f>
        <v>522.04962158203125</v>
      </c>
      <c r="AY22" s="162">
        <f>IFERROR(IF(INDEX(SourceData!$A$2:$FR$281,'Row selector'!$G11,64)=0,"-",INDEX(SourceData!$A$2:$FR$281,'Row selector'!$G11,64)),"")</f>
        <v>4.9013562202453613</v>
      </c>
      <c r="AZ22" s="161">
        <f>IFERROR(IF(INDEX(SourceData!$A$2:$FR$281,'Row selector'!$G11,53)=0,"-",INDEX(SourceData!$A$2:$FR$281,'Row selector'!$G11,53)),"")</f>
        <v>1354</v>
      </c>
      <c r="BA22" s="162">
        <f>IFERROR(IF(INDEX(SourceData!$A$2:$FR$281,'Row selector'!$G11,59)=0,"-",INDEX(SourceData!$A$2:$FR$281,'Row selector'!$G11,59)),"")</f>
        <v>938.82391357421875</v>
      </c>
      <c r="BB22" s="163">
        <f>IFERROR(IF(INDEX(SourceData!$A$2:$FR$281,'Row selector'!$G11,65)=0,"-",INDEX(SourceData!$A$2:$FR$281,'Row selector'!$G11,65)),"")</f>
        <v>6.5670771598815918</v>
      </c>
      <c r="BC22" s="161">
        <f>IFERROR(IF(INDEX(SourceData!$A$2:$FR$281,'Row selector'!$G11,54)=0,"-",INDEX(SourceData!$A$2:$FR$281,'Row selector'!$G11,54)),"")</f>
        <v>595</v>
      </c>
      <c r="BD22" s="162">
        <f>IFERROR(IF(INDEX(SourceData!$A$2:$FR$281,'Row selector'!$G11,60)=0,"-",INDEX(SourceData!$A$2:$FR$281,'Row selector'!$G11,60)),"")</f>
        <v>987.74859619140625</v>
      </c>
      <c r="BE22" s="163">
        <f>IFERROR(IF(INDEX(SourceData!$A$2:$FR$281,'Row selector'!$G11,66)=0,"-",INDEX(SourceData!$A$2:$FR$281,'Row selector'!$G11,66)),"")</f>
        <v>7.235802173614502</v>
      </c>
      <c r="BF22" s="98"/>
    </row>
    <row r="23" spans="1:58">
      <c r="A23" s="171" t="str">
        <f>IFERROR(INDEX(SourceData!$A$2:$FR$281,'Row selector'!$G12,1),"")</f>
        <v>Cancer Alliance</v>
      </c>
      <c r="B23" s="157" t="str">
        <f>IFERROR(INDEX(SourceData!$A$2:$FR$281,'Row selector'!$G12,2),"")</f>
        <v>Somerset, Wiltshire, Avon and Gloucestershire</v>
      </c>
      <c r="C23" s="204" t="str">
        <f t="shared" si="0"/>
        <v>&gt;</v>
      </c>
      <c r="D23" s="161">
        <f>IFERROR(IF(INDEX(SourceData!$A$2:$FR$281,'Row selector'!$G12,13)=0,"-",INDEX(SourceData!$A$2:$FR$281,'Row selector'!$G12,13)),"")</f>
        <v>49</v>
      </c>
      <c r="E23" s="162">
        <f>IFERROR(IF(INDEX(SourceData!$A$2:$FR$281,'Row selector'!$G12,19)=0,"-",INDEX(SourceData!$A$2:$FR$281,'Row selector'!$G12,19)),"")</f>
        <v>6.6171684265136719</v>
      </c>
      <c r="F23" s="163">
        <f>IFERROR(IF(INDEX(SourceData!$A$2:$FR$281,'Row selector'!$G12,25)=0,"-",INDEX(SourceData!$A$2:$FR$281,'Row selector'!$G12,25)),"")</f>
        <v>1.1347845792770386</v>
      </c>
      <c r="G23" s="161">
        <f>IFERROR(IF(INDEX(SourceData!$A$2:$FR$281,'Row selector'!$G12,14)=0,"-",INDEX(SourceData!$A$2:$FR$281,'Row selector'!$G12,14)),"")</f>
        <v>155</v>
      </c>
      <c r="H23" s="162">
        <f>IFERROR(IF(INDEX(SourceData!$A$2:$FR$281,'Row selector'!$G12,20)=0,"-",INDEX(SourceData!$A$2:$FR$281,'Row selector'!$G12,20)),"")</f>
        <v>76.877677917480469</v>
      </c>
      <c r="I23" s="163">
        <f>IFERROR(IF(INDEX(SourceData!$A$2:$FR$281,'Row selector'!$G12,26)=0,"-",INDEX(SourceData!$A$2:$FR$281,'Row selector'!$G12,26)),"")</f>
        <v>2.0394737720489502</v>
      </c>
      <c r="J23" s="161">
        <f>IFERROR(IF(INDEX(SourceData!$A$2:$FR$281,'Row selector'!$G12,15)=0,"-",INDEX(SourceData!$A$2:$FR$281,'Row selector'!$G12,15)),"")</f>
        <v>398</v>
      </c>
      <c r="K23" s="162">
        <f>IFERROR(IF(INDEX(SourceData!$A$2:$FR$281,'Row selector'!$G12,21)=0,"-",INDEX(SourceData!$A$2:$FR$281,'Row selector'!$G12,21)),"")</f>
        <v>233.42697143554687</v>
      </c>
      <c r="L23" s="163">
        <f>IFERROR(IF(INDEX(SourceData!$A$2:$FR$281,'Row selector'!$G12,27)=0,"-",INDEX(SourceData!$A$2:$FR$281,'Row selector'!$G12,27)),"")</f>
        <v>3.432218074798584</v>
      </c>
      <c r="M23" s="161">
        <f>IFERROR(IF(INDEX(SourceData!$A$2:$FR$281,'Row selector'!$G12,16)=0,"-",INDEX(SourceData!$A$2:$FR$281,'Row selector'!$G12,16)),"")</f>
        <v>936</v>
      </c>
      <c r="N23" s="162">
        <f>IFERROR(IF(INDEX(SourceData!$A$2:$FR$281,'Row selector'!$G12,22)=0,"-",INDEX(SourceData!$A$2:$FR$281,'Row selector'!$G12,22)),"")</f>
        <v>595.8292236328125</v>
      </c>
      <c r="O23" s="163">
        <f>IFERROR(IF(INDEX(SourceData!$A$2:$FR$281,'Row selector'!$G12,28)=0,"-",INDEX(SourceData!$A$2:$FR$281,'Row selector'!$G12,28)),"")</f>
        <v>5.4952149391174316</v>
      </c>
      <c r="P23" s="161">
        <f>IFERROR(IF(INDEX(SourceData!$A$2:$FR$281,'Row selector'!$G12,17)=0,"-",INDEX(SourceData!$A$2:$FR$281,'Row selector'!$G12,17)),"")</f>
        <v>829</v>
      </c>
      <c r="Q23" s="162">
        <f>IFERROR(IF(INDEX(SourceData!$A$2:$FR$281,'Row selector'!$G12,23)=0,"-",INDEX(SourceData!$A$2:$FR$281,'Row selector'!$G12,23)),"")</f>
        <v>863.64959716796875</v>
      </c>
      <c r="R23" s="163">
        <f>IFERROR(IF(INDEX(SourceData!$A$2:$FR$281,'Row selector'!$G12,29)=0,"-",INDEX(SourceData!$A$2:$FR$281,'Row selector'!$G12,29)),"")</f>
        <v>6.9117894172668457</v>
      </c>
      <c r="S23" s="161">
        <f>IFERROR(IF(INDEX(SourceData!$A$2:$FR$281,'Row selector'!$G12,18)=0,"-",INDEX(SourceData!$A$2:$FR$281,'Row selector'!$G12,18)),"")</f>
        <v>361</v>
      </c>
      <c r="T23" s="162">
        <f>IFERROR(IF(INDEX(SourceData!$A$2:$FR$281,'Row selector'!$G12,24)=0,"-",INDEX(SourceData!$A$2:$FR$281,'Row selector'!$G12,24)),"")</f>
        <v>711.5123291015625</v>
      </c>
      <c r="U23" s="163">
        <f>IFERROR(IF(INDEX(SourceData!$A$2:$FR$281,'Row selector'!$G12,30)=0,"-",INDEX(SourceData!$A$2:$FR$281,'Row selector'!$G12,30)),"")</f>
        <v>6.1207189559936523</v>
      </c>
      <c r="V23" s="161">
        <f>IFERROR(IF(INDEX(SourceData!$A$2:$FR$281,'Row selector'!$G12,31)=0,"-",INDEX(SourceData!$A$2:$FR$281,'Row selector'!$G12,31)),"")</f>
        <v>42</v>
      </c>
      <c r="W23" s="162">
        <f>IFERROR(IF(INDEX(SourceData!$A$2:$FR$281,'Row selector'!$G12,37)=0,"-",INDEX(SourceData!$A$2:$FR$281,'Row selector'!$G12,37)),"")</f>
        <v>5.5222687721252441</v>
      </c>
      <c r="X23" s="163">
        <f>IFERROR(IF(INDEX(SourceData!$A$2:$FR$281,'Row selector'!$G12,43)=0,"-",INDEX(SourceData!$A$2:$FR$281,'Row selector'!$G12,43)),"")</f>
        <v>1.3838549852371216</v>
      </c>
      <c r="Y23" s="161">
        <f>IFERROR(IF(INDEX(SourceData!$A$2:$FR$281,'Row selector'!$G12,32)=0,"-",INDEX(SourceData!$A$2:$FR$281,'Row selector'!$G12,32)),"")</f>
        <v>75</v>
      </c>
      <c r="Z23" s="162">
        <f>IFERROR(IF(INDEX(SourceData!$A$2:$FR$281,'Row selector'!$G12,38)=0,"-",INDEX(SourceData!$A$2:$FR$281,'Row selector'!$G12,38)),"")</f>
        <v>38.210136413574219</v>
      </c>
      <c r="AA23" s="163">
        <f>IFERROR(IF(INDEX(SourceData!$A$2:$FR$281,'Row selector'!$G12,44)=0,"-",INDEX(SourceData!$A$2:$FR$281,'Row selector'!$G12,44)),"")</f>
        <v>2.2495501041412354</v>
      </c>
      <c r="AB23" s="161">
        <f>IFERROR(IF(INDEX(SourceData!$A$2:$FR$281,'Row selector'!$G12,33)=0,"-",INDEX(SourceData!$A$2:$FR$281,'Row selector'!$G12,33)),"")</f>
        <v>243</v>
      </c>
      <c r="AC23" s="162">
        <f>IFERROR(IF(INDEX(SourceData!$A$2:$FR$281,'Row selector'!$G12,39)=0,"-",INDEX(SourceData!$A$2:$FR$281,'Row selector'!$G12,39)),"")</f>
        <v>147.83450317382812</v>
      </c>
      <c r="AD23" s="163">
        <f>IFERROR(IF(INDEX(SourceData!$A$2:$FR$281,'Row selector'!$G12,45)=0,"-",INDEX(SourceData!$A$2:$FR$281,'Row selector'!$G12,45)),"")</f>
        <v>3.5751066207885742</v>
      </c>
      <c r="AE23" s="161">
        <f>IFERROR(IF(INDEX(SourceData!$A$2:$FR$281,'Row selector'!$G12,34)=0,"-",INDEX(SourceData!$A$2:$FR$281,'Row selector'!$G12,34)),"")</f>
        <v>956</v>
      </c>
      <c r="AF23" s="162">
        <f>IFERROR(IF(INDEX(SourceData!$A$2:$FR$281,'Row selector'!$G12,40)=0,"-",INDEX(SourceData!$A$2:$FR$281,'Row selector'!$G12,40)),"")</f>
        <v>651.1241455078125</v>
      </c>
      <c r="AG23" s="163">
        <f>IFERROR(IF(INDEX(SourceData!$A$2:$FR$281,'Row selector'!$G12,46)=0,"-",INDEX(SourceData!$A$2:$FR$281,'Row selector'!$G12,46)),"")</f>
        <v>6.2602319717407227</v>
      </c>
      <c r="AH23" s="161">
        <f>IFERROR(IF(INDEX(SourceData!$A$2:$FR$281,'Row selector'!$G12,35)=0,"-",INDEX(SourceData!$A$2:$FF$281,'Row selector'!$G12,35)),"")</f>
        <v>1242</v>
      </c>
      <c r="AI23" s="162">
        <f>IFERROR(IF(INDEX(SourceData!$A$2:$FR$281,'Row selector'!$G12,41)=0,"-",INDEX(SourceData!$A$2:$FR$281,'Row selector'!$G12,41)),"")</f>
        <v>1554.2874755859375</v>
      </c>
      <c r="AJ23" s="163">
        <f>IFERROR(IF(INDEX(SourceData!$A$2:$FR$281,'Row selector'!$G12,47)=0,"-",INDEX(SourceData!$A$2:$FR$281,'Row selector'!$G12,47)),"")</f>
        <v>8.9655666351318359</v>
      </c>
      <c r="AK23" s="161">
        <f>IFERROR(IF(INDEX(SourceData!$A$2:$FR$281,'Row selector'!$G12,36)=0,"-",INDEX(SourceData!$A$2:$FR$281,'Row selector'!$G12,36)),"")</f>
        <v>438</v>
      </c>
      <c r="AL23" s="162">
        <f>IFERROR(IF(INDEX(SourceData!$A$2:$FR$281,'Row selector'!$G12,42)=0,"-",INDEX(SourceData!$A$2:$FR$281,'Row selector'!$G12,42)),"")</f>
        <v>1571.4696044921875</v>
      </c>
      <c r="AM23" s="163">
        <f>IFERROR(IF(INDEX(SourceData!$A$2:$FR$281,'Row selector'!$G12,48)=0,"-",INDEX(SourceData!$A$2:$FR$281,'Row selector'!$G12,48)),"")</f>
        <v>8.6544160842895508</v>
      </c>
      <c r="AN23" s="161">
        <f>IFERROR(IF(INDEX(SourceData!$A$2:$FR$281,'Row selector'!$G12,49)=0,"-",INDEX(SourceData!$A$2:$FR$281,'Row selector'!$G12,49)),"")</f>
        <v>91</v>
      </c>
      <c r="AO23" s="162">
        <f>IFERROR(IF(INDEX(SourceData!$A$2:$FR$281,'Row selector'!$G12,55)=0,"-",INDEX(SourceData!$A$2:$FR$281,'Row selector'!$G12,55)),"")</f>
        <v>6.0624027252197266</v>
      </c>
      <c r="AP23" s="163">
        <f>IFERROR(IF(INDEX(SourceData!$A$2:$FR$281,'Row selector'!$G12,61)=0,"-",INDEX(SourceData!$A$2:$FR$281,'Row selector'!$G12,61)),"")</f>
        <v>1.2375900745391846</v>
      </c>
      <c r="AQ23" s="161">
        <f>IFERROR(IF(INDEX(SourceData!$A$2:$FR$281,'Row selector'!$G12,50)=0,"-",INDEX(SourceData!$A$2:$FR$281,'Row selector'!$G12,50)),"")</f>
        <v>230</v>
      </c>
      <c r="AR23" s="162">
        <f>IFERROR(IF(INDEX(SourceData!$A$2:$FR$281,'Row selector'!$G12,56)=0,"-",INDEX(SourceData!$A$2:$FR$281,'Row selector'!$G12,56)),"")</f>
        <v>57.803176879882812</v>
      </c>
      <c r="AS23" s="163">
        <f>IFERROR(IF(INDEX(SourceData!$A$2:$FR$281,'Row selector'!$G12,62)=0,"-",INDEX(SourceData!$A$2:$FR$281,'Row selector'!$G12,62)),"")</f>
        <v>2.1035301685333252</v>
      </c>
      <c r="AT23" s="161">
        <f>IFERROR(IF(INDEX(SourceData!$A$2:$FR$281,'Row selector'!$G12,51)=0,"-",INDEX(SourceData!$A$2:$FR$281,'Row selector'!$G12,51)),"")</f>
        <v>641</v>
      </c>
      <c r="AU23" s="162">
        <f>IFERROR(IF(INDEX(SourceData!$A$2:$FR$281,'Row selector'!$G12,57)=0,"-",INDEX(SourceData!$A$2:$FR$281,'Row selector'!$G12,57)),"")</f>
        <v>191.41413879394531</v>
      </c>
      <c r="AV23" s="163">
        <f>IFERROR(IF(INDEX(SourceData!$A$2:$FR$281,'Row selector'!$G12,63)=0,"-",INDEX(SourceData!$A$2:$FR$281,'Row selector'!$G12,63)),"")</f>
        <v>3.4850215911865234</v>
      </c>
      <c r="AW23" s="158">
        <f>IFERROR(IF(INDEX(SourceData!$A$2:$FR$281,'Row selector'!$G12,52)=0,"-",INDEX(SourceData!$A$2:$FR$281,'Row selector'!$G12,52)),"")</f>
        <v>1892</v>
      </c>
      <c r="AX23" s="138">
        <f>IFERROR(IF(INDEX(SourceData!$A$2:$FR$281,'Row selector'!$G12,58)=0,"-",INDEX(SourceData!$A$2:$FR$281,'Row selector'!$G12,58)),"")</f>
        <v>622.54248046875</v>
      </c>
      <c r="AY23" s="162">
        <f>IFERROR(IF(INDEX(SourceData!$A$2:$FR$281,'Row selector'!$G12,64)=0,"-",INDEX(SourceData!$A$2:$FR$281,'Row selector'!$G12,64)),"")</f>
        <v>5.8568596839904785</v>
      </c>
      <c r="AZ23" s="161">
        <f>IFERROR(IF(INDEX(SourceData!$A$2:$FR$281,'Row selector'!$G12,53)=0,"-",INDEX(SourceData!$A$2:$FR$281,'Row selector'!$G12,53)),"")</f>
        <v>2071</v>
      </c>
      <c r="BA23" s="162">
        <f>IFERROR(IF(INDEX(SourceData!$A$2:$FR$281,'Row selector'!$G12,59)=0,"-",INDEX(SourceData!$A$2:$FR$281,'Row selector'!$G12,59)),"")</f>
        <v>1177.4002685546875</v>
      </c>
      <c r="BB23" s="163">
        <f>IFERROR(IF(INDEX(SourceData!$A$2:$FR$281,'Row selector'!$G12,65)=0,"-",INDEX(SourceData!$A$2:$FR$281,'Row selector'!$G12,65)),"")</f>
        <v>8.0125350952148437</v>
      </c>
      <c r="BC23" s="161">
        <f>IFERROR(IF(INDEX(SourceData!$A$2:$FR$281,'Row selector'!$G12,54)=0,"-",INDEX(SourceData!$A$2:$FR$281,'Row selector'!$G12,54)),"")</f>
        <v>799</v>
      </c>
      <c r="BD23" s="162">
        <f>IFERROR(IF(INDEX(SourceData!$A$2:$FR$281,'Row selector'!$G12,60)=0,"-",INDEX(SourceData!$A$2:$FR$281,'Row selector'!$G12,60)),"")</f>
        <v>1016.4230346679687</v>
      </c>
      <c r="BE23" s="163">
        <f>IFERROR(IF(INDEX(SourceData!$A$2:$FR$281,'Row selector'!$G12,66)=0,"-",INDEX(SourceData!$A$2:$FR$281,'Row selector'!$G12,66)),"")</f>
        <v>7.2908110618591309</v>
      </c>
      <c r="BF23" s="98"/>
    </row>
    <row r="24" spans="1:58">
      <c r="A24" s="171" t="str">
        <f>IFERROR(INDEX(SourceData!$A$2:$FR$281,'Row selector'!$G13,1),"")</f>
        <v>Cancer Alliance</v>
      </c>
      <c r="B24" s="157" t="str">
        <f>IFERROR(INDEX(SourceData!$A$2:$FR$281,'Row selector'!$G13,2),"")</f>
        <v>South East London</v>
      </c>
      <c r="C24" s="204" t="str">
        <f t="shared" si="0"/>
        <v>&gt;</v>
      </c>
      <c r="D24" s="161">
        <f>IFERROR(IF(INDEX(SourceData!$A$2:$FR$281,'Row selector'!$G13,13)=0,"-",INDEX(SourceData!$A$2:$FR$281,'Row selector'!$G13,13)),"")</f>
        <v>26</v>
      </c>
      <c r="E24" s="162">
        <f>IFERROR(IF(INDEX(SourceData!$A$2:$FR$281,'Row selector'!$G13,19)=0,"-",INDEX(SourceData!$A$2:$FR$281,'Row selector'!$G13,19)),"")</f>
        <v>4.4307208061218262</v>
      </c>
      <c r="F24" s="163">
        <f>IFERROR(IF(INDEX(SourceData!$A$2:$FR$281,'Row selector'!$G13,25)=0,"-",INDEX(SourceData!$A$2:$FR$281,'Row selector'!$G13,25)),"")</f>
        <v>0.95940959453582764</v>
      </c>
      <c r="G24" s="161">
        <f>IFERROR(IF(INDEX(SourceData!$A$2:$FR$281,'Row selector'!$G13,14)=0,"-",INDEX(SourceData!$A$2:$FR$281,'Row selector'!$G13,14)),"")</f>
        <v>77</v>
      </c>
      <c r="H24" s="162">
        <f>IFERROR(IF(INDEX(SourceData!$A$2:$FR$281,'Row selector'!$G13,20)=0,"-",INDEX(SourceData!$A$2:$FR$281,'Row selector'!$G13,20)),"")</f>
        <v>62.715839385986328</v>
      </c>
      <c r="I24" s="163">
        <f>IFERROR(IF(INDEX(SourceData!$A$2:$FR$281,'Row selector'!$G13,26)=0,"-",INDEX(SourceData!$A$2:$FR$281,'Row selector'!$G13,26)),"")</f>
        <v>1.9469026327133179</v>
      </c>
      <c r="J24" s="161">
        <f>IFERROR(IF(INDEX(SourceData!$A$2:$FR$281,'Row selector'!$G13,15)=0,"-",INDEX(SourceData!$A$2:$FR$281,'Row selector'!$G13,15)),"")</f>
        <v>152</v>
      </c>
      <c r="K24" s="162">
        <f>IFERROR(IF(INDEX(SourceData!$A$2:$FR$281,'Row selector'!$G13,21)=0,"-",INDEX(SourceData!$A$2:$FR$281,'Row selector'!$G13,21)),"")</f>
        <v>181.1939697265625</v>
      </c>
      <c r="L24" s="163">
        <f>IFERROR(IF(INDEX(SourceData!$A$2:$FR$281,'Row selector'!$G13,27)=0,"-",INDEX(SourceData!$A$2:$FR$281,'Row selector'!$G13,27)),"")</f>
        <v>2.8085734844207764</v>
      </c>
      <c r="M24" s="161">
        <f>IFERROR(IF(INDEX(SourceData!$A$2:$FR$281,'Row selector'!$G13,16)=0,"-",INDEX(SourceData!$A$2:$FR$281,'Row selector'!$G13,16)),"")</f>
        <v>270</v>
      </c>
      <c r="N24" s="162">
        <f>IFERROR(IF(INDEX(SourceData!$A$2:$FR$281,'Row selector'!$G13,22)=0,"-",INDEX(SourceData!$A$2:$FR$281,'Row selector'!$G13,22)),"")</f>
        <v>464.63604736328125</v>
      </c>
      <c r="O24" s="163">
        <f>IFERROR(IF(INDEX(SourceData!$A$2:$FR$281,'Row selector'!$G13,28)=0,"-",INDEX(SourceData!$A$2:$FR$281,'Row selector'!$G13,28)),"")</f>
        <v>4.2945761680603027</v>
      </c>
      <c r="P24" s="161">
        <f>IFERROR(IF(INDEX(SourceData!$A$2:$FR$281,'Row selector'!$G13,17)=0,"-",INDEX(SourceData!$A$2:$FR$281,'Row selector'!$G13,17)),"")</f>
        <v>258</v>
      </c>
      <c r="Q24" s="162">
        <f>IFERROR(IF(INDEX(SourceData!$A$2:$FR$281,'Row selector'!$G13,23)=0,"-",INDEX(SourceData!$A$2:$FR$281,'Row selector'!$G13,23)),"")</f>
        <v>681.26007080078125</v>
      </c>
      <c r="R24" s="163">
        <f>IFERROR(IF(INDEX(SourceData!$A$2:$FR$281,'Row selector'!$G13,29)=0,"-",INDEX(SourceData!$A$2:$FR$281,'Row selector'!$G13,29)),"")</f>
        <v>5.6050400733947754</v>
      </c>
      <c r="S24" s="161">
        <f>IFERROR(IF(INDEX(SourceData!$A$2:$FR$281,'Row selector'!$G13,18)=0,"-",INDEX(SourceData!$A$2:$FR$281,'Row selector'!$G13,18)),"")</f>
        <v>124</v>
      </c>
      <c r="T24" s="162">
        <f>IFERROR(IF(INDEX(SourceData!$A$2:$FR$281,'Row selector'!$G13,24)=0,"-",INDEX(SourceData!$A$2:$FR$281,'Row selector'!$G13,24)),"")</f>
        <v>653.62921142578125</v>
      </c>
      <c r="U24" s="163">
        <f>IFERROR(IF(INDEX(SourceData!$A$2:$FR$281,'Row selector'!$G13,30)=0,"-",INDEX(SourceData!$A$2:$FR$281,'Row selector'!$G13,30)),"")</f>
        <v>5.8795638084411621</v>
      </c>
      <c r="V24" s="161">
        <f>IFERROR(IF(INDEX(SourceData!$A$2:$FR$281,'Row selector'!$G13,31)=0,"-",INDEX(SourceData!$A$2:$FR$281,'Row selector'!$G13,31)),"")</f>
        <v>17</v>
      </c>
      <c r="W24" s="162">
        <f>IFERROR(IF(INDEX(SourceData!$A$2:$FR$281,'Row selector'!$G13,37)=0,"-",INDEX(SourceData!$A$2:$FR$281,'Row selector'!$G13,37)),"")</f>
        <v>2.8523633480072021</v>
      </c>
      <c r="X24" s="163">
        <f>IFERROR(IF(INDEX(SourceData!$A$2:$FR$281,'Row selector'!$G13,43)=0,"-",INDEX(SourceData!$A$2:$FR$281,'Row selector'!$G13,43)),"")</f>
        <v>0.85556113719940186</v>
      </c>
      <c r="Y24" s="161">
        <f>IFERROR(IF(INDEX(SourceData!$A$2:$FR$281,'Row selector'!$G13,32)=0,"-",INDEX(SourceData!$A$2:$FR$281,'Row selector'!$G13,32)),"")</f>
        <v>45</v>
      </c>
      <c r="Z24" s="162">
        <f>IFERROR(IF(INDEX(SourceData!$A$2:$FR$281,'Row selector'!$G13,38)=0,"-",INDEX(SourceData!$A$2:$FR$281,'Row selector'!$G13,38)),"")</f>
        <v>37.702968597412109</v>
      </c>
      <c r="AA24" s="163">
        <f>IFERROR(IF(INDEX(SourceData!$A$2:$FR$281,'Row selector'!$G13,44)=0,"-",INDEX(SourceData!$A$2:$FR$281,'Row selector'!$G13,44)),"")</f>
        <v>2.0910780429840088</v>
      </c>
      <c r="AB24" s="161">
        <f>IFERROR(IF(INDEX(SourceData!$A$2:$FR$281,'Row selector'!$G13,33)=0,"-",INDEX(SourceData!$A$2:$FR$281,'Row selector'!$G13,33)),"")</f>
        <v>116</v>
      </c>
      <c r="AC24" s="162">
        <f>IFERROR(IF(INDEX(SourceData!$A$2:$FR$281,'Row selector'!$G13,39)=0,"-",INDEX(SourceData!$A$2:$FR$281,'Row selector'!$G13,39)),"")</f>
        <v>145.09068298339844</v>
      </c>
      <c r="AD24" s="163">
        <f>IFERROR(IF(INDEX(SourceData!$A$2:$FR$281,'Row selector'!$G13,45)=0,"-",INDEX(SourceData!$A$2:$FR$281,'Row selector'!$G13,45)),"")</f>
        <v>2.9912326335906982</v>
      </c>
      <c r="AE24" s="161">
        <f>IFERROR(IF(INDEX(SourceData!$A$2:$FR$281,'Row selector'!$G13,34)=0,"-",INDEX(SourceData!$A$2:$FR$281,'Row selector'!$G13,34)),"")</f>
        <v>321</v>
      </c>
      <c r="AF24" s="162">
        <f>IFERROR(IF(INDEX(SourceData!$A$2:$FR$281,'Row selector'!$G13,40)=0,"-",INDEX(SourceData!$A$2:$FR$281,'Row selector'!$G13,40)),"")</f>
        <v>621.1300048828125</v>
      </c>
      <c r="AG24" s="163">
        <f>IFERROR(IF(INDEX(SourceData!$A$2:$FR$281,'Row selector'!$G13,46)=0,"-",INDEX(SourceData!$A$2:$FR$281,'Row selector'!$G13,46)),"")</f>
        <v>5.3242659568786621</v>
      </c>
      <c r="AH24" s="161">
        <f>IFERROR(IF(INDEX(SourceData!$A$2:$FR$281,'Row selector'!$G13,35)=0,"-",INDEX(SourceData!$A$2:$FF$281,'Row selector'!$G13,35)),"")</f>
        <v>404</v>
      </c>
      <c r="AI24" s="162">
        <f>IFERROR(IF(INDEX(SourceData!$A$2:$FR$281,'Row selector'!$G13,41)=0,"-",INDEX(SourceData!$A$2:$FR$281,'Row selector'!$G13,41)),"")</f>
        <v>1402.680419921875</v>
      </c>
      <c r="AJ24" s="163">
        <f>IFERROR(IF(INDEX(SourceData!$A$2:$FR$281,'Row selector'!$G13,47)=0,"-",INDEX(SourceData!$A$2:$FR$281,'Row selector'!$G13,47)),"")</f>
        <v>7.3427844047546387</v>
      </c>
      <c r="AK24" s="161">
        <f>IFERROR(IF(INDEX(SourceData!$A$2:$FR$281,'Row selector'!$G13,36)=0,"-",INDEX(SourceData!$A$2:$FR$281,'Row selector'!$G13,36)),"")</f>
        <v>119</v>
      </c>
      <c r="AL24" s="162">
        <f>IFERROR(IF(INDEX(SourceData!$A$2:$FR$281,'Row selector'!$G13,42)=0,"-",INDEX(SourceData!$A$2:$FR$281,'Row selector'!$G13,42)),"")</f>
        <v>1166.2093505859375</v>
      </c>
      <c r="AM24" s="163">
        <f>IFERROR(IF(INDEX(SourceData!$A$2:$FR$281,'Row selector'!$G13,48)=0,"-",INDEX(SourceData!$A$2:$FR$281,'Row selector'!$G13,48)),"")</f>
        <v>6.6666665077209473</v>
      </c>
      <c r="AN24" s="161">
        <f>IFERROR(IF(INDEX(SourceData!$A$2:$FR$281,'Row selector'!$G13,49)=0,"-",INDEX(SourceData!$A$2:$FR$281,'Row selector'!$G13,49)),"")</f>
        <v>43</v>
      </c>
      <c r="AO24" s="162">
        <f>IFERROR(IF(INDEX(SourceData!$A$2:$FR$281,'Row selector'!$G13,55)=0,"-",INDEX(SourceData!$A$2:$FR$281,'Row selector'!$G13,55)),"")</f>
        <v>3.635413646697998</v>
      </c>
      <c r="AP24" s="163">
        <f>IFERROR(IF(INDEX(SourceData!$A$2:$FR$281,'Row selector'!$G13,61)=0,"-",INDEX(SourceData!$A$2:$FR$281,'Row selector'!$G13,61)),"")</f>
        <v>0.91547799110412598</v>
      </c>
      <c r="AQ24" s="161">
        <f>IFERROR(IF(INDEX(SourceData!$A$2:$FR$281,'Row selector'!$G13,50)=0,"-",INDEX(SourceData!$A$2:$FR$281,'Row selector'!$G13,50)),"")</f>
        <v>122</v>
      </c>
      <c r="AR24" s="162">
        <f>IFERROR(IF(INDEX(SourceData!$A$2:$FR$281,'Row selector'!$G13,56)=0,"-",INDEX(SourceData!$A$2:$FR$281,'Row selector'!$G13,56)),"")</f>
        <v>50.386157989501953</v>
      </c>
      <c r="AS24" s="163">
        <f>IFERROR(IF(INDEX(SourceData!$A$2:$FR$281,'Row selector'!$G13,62)=0,"-",INDEX(SourceData!$A$2:$FR$281,'Row selector'!$G13,62)),"")</f>
        <v>1.9977076053619385</v>
      </c>
      <c r="AT24" s="161">
        <f>IFERROR(IF(INDEX(SourceData!$A$2:$FR$281,'Row selector'!$G13,51)=0,"-",INDEX(SourceData!$A$2:$FR$281,'Row selector'!$G13,51)),"")</f>
        <v>268</v>
      </c>
      <c r="AU24" s="162">
        <f>IFERROR(IF(INDEX(SourceData!$A$2:$FR$281,'Row selector'!$G13,57)=0,"-",INDEX(SourceData!$A$2:$FR$281,'Row selector'!$G13,57)),"")</f>
        <v>163.57621765136719</v>
      </c>
      <c r="AV24" s="163">
        <f>IFERROR(IF(INDEX(SourceData!$A$2:$FR$281,'Row selector'!$G13,63)=0,"-",INDEX(SourceData!$A$2:$FR$281,'Row selector'!$G13,63)),"")</f>
        <v>2.8848223686218262</v>
      </c>
      <c r="AW24" s="158">
        <f>IFERROR(IF(INDEX(SourceData!$A$2:$FR$281,'Row selector'!$G13,52)=0,"-",INDEX(SourceData!$A$2:$FR$281,'Row selector'!$G13,52)),"")</f>
        <v>591</v>
      </c>
      <c r="AX24" s="138">
        <f>IFERROR(IF(INDEX(SourceData!$A$2:$FR$281,'Row selector'!$G13,58)=0,"-",INDEX(SourceData!$A$2:$FR$281,'Row selector'!$G13,58)),"")</f>
        <v>538.3004150390625</v>
      </c>
      <c r="AY24" s="162">
        <f>IFERROR(IF(INDEX(SourceData!$A$2:$FR$281,'Row selector'!$G13,64)=0,"-",INDEX(SourceData!$A$2:$FR$281,'Row selector'!$G13,64)),"")</f>
        <v>4.7986359596252441</v>
      </c>
      <c r="AZ24" s="161">
        <f>IFERROR(IF(INDEX(SourceData!$A$2:$FR$281,'Row selector'!$G13,53)=0,"-",INDEX(SourceData!$A$2:$FR$281,'Row selector'!$G13,53)),"")</f>
        <v>662</v>
      </c>
      <c r="BA24" s="162">
        <f>IFERROR(IF(INDEX(SourceData!$A$2:$FR$281,'Row selector'!$G13,59)=0,"-",INDEX(SourceData!$A$2:$FR$281,'Row selector'!$G13,59)),"")</f>
        <v>992.90570068359375</v>
      </c>
      <c r="BB24" s="163">
        <f>IFERROR(IF(INDEX(SourceData!$A$2:$FR$281,'Row selector'!$G13,65)=0,"-",INDEX(SourceData!$A$2:$FR$281,'Row selector'!$G13,65)),"")</f>
        <v>6.5512123107910156</v>
      </c>
      <c r="BC24" s="161">
        <f>IFERROR(IF(INDEX(SourceData!$A$2:$FR$281,'Row selector'!$G13,54)=0,"-",INDEX(SourceData!$A$2:$FR$281,'Row selector'!$G13,54)),"")</f>
        <v>243</v>
      </c>
      <c r="BD24" s="162">
        <f>IFERROR(IF(INDEX(SourceData!$A$2:$FR$281,'Row selector'!$G13,60)=0,"-",INDEX(SourceData!$A$2:$FR$281,'Row selector'!$G13,60)),"")</f>
        <v>832.9049072265625</v>
      </c>
      <c r="BE24" s="163">
        <f>IFERROR(IF(INDEX(SourceData!$A$2:$FR$281,'Row selector'!$G13,66)=0,"-",INDEX(SourceData!$A$2:$FR$281,'Row selector'!$G13,66)),"")</f>
        <v>6.2403697967529297</v>
      </c>
      <c r="BF24" s="98"/>
    </row>
    <row r="25" spans="1:58">
      <c r="A25" s="171" t="str">
        <f>IFERROR(INDEX(SourceData!$A$2:$FR$281,'Row selector'!$G14,1),"")</f>
        <v>Cancer Alliance</v>
      </c>
      <c r="B25" s="157" t="str">
        <f>IFERROR(INDEX(SourceData!$A$2:$FR$281,'Row selector'!$G14,2),"")</f>
        <v>South Yorkshire, Bassetlaw, North Derbyshire and Hardwick</v>
      </c>
      <c r="C25" s="204" t="str">
        <f t="shared" si="0"/>
        <v>&gt;</v>
      </c>
      <c r="D25" s="161">
        <f>IFERROR(IF(INDEX(SourceData!$A$2:$FR$281,'Row selector'!$G14,13)=0,"-",INDEX(SourceData!$A$2:$FR$281,'Row selector'!$G14,13)),"")</f>
        <v>33</v>
      </c>
      <c r="E25" s="162">
        <f>IFERROR(IF(INDEX(SourceData!$A$2:$FR$281,'Row selector'!$G14,19)=0,"-",INDEX(SourceData!$A$2:$FR$281,'Row selector'!$G14,19)),"")</f>
        <v>6.4793796539306641</v>
      </c>
      <c r="F25" s="163">
        <f>IFERROR(IF(INDEX(SourceData!$A$2:$FR$281,'Row selector'!$G14,25)=0,"-",INDEX(SourceData!$A$2:$FR$281,'Row selector'!$G14,25)),"")</f>
        <v>1.1773099899291992</v>
      </c>
      <c r="G25" s="161">
        <f>IFERROR(IF(INDEX(SourceData!$A$2:$FR$281,'Row selector'!$G14,14)=0,"-",INDEX(SourceData!$A$2:$FR$281,'Row selector'!$G14,14)),"")</f>
        <v>94</v>
      </c>
      <c r="H25" s="162">
        <f>IFERROR(IF(INDEX(SourceData!$A$2:$FR$281,'Row selector'!$G14,20)=0,"-",INDEX(SourceData!$A$2:$FR$281,'Row selector'!$G14,20)),"")</f>
        <v>69.31744384765625</v>
      </c>
      <c r="I25" s="163">
        <f>IFERROR(IF(INDEX(SourceData!$A$2:$FR$281,'Row selector'!$G14,26)=0,"-",INDEX(SourceData!$A$2:$FR$281,'Row selector'!$G14,26)),"")</f>
        <v>1.9546682834625244</v>
      </c>
      <c r="J25" s="161">
        <f>IFERROR(IF(INDEX(SourceData!$A$2:$FR$281,'Row selector'!$G14,15)=0,"-",INDEX(SourceData!$A$2:$FR$281,'Row selector'!$G14,15)),"")</f>
        <v>242</v>
      </c>
      <c r="K25" s="162">
        <f>IFERROR(IF(INDEX(SourceData!$A$2:$FR$281,'Row selector'!$G14,21)=0,"-",INDEX(SourceData!$A$2:$FR$281,'Row selector'!$G14,21)),"")</f>
        <v>212.42977905273437</v>
      </c>
      <c r="L25" s="163">
        <f>IFERROR(IF(INDEX(SourceData!$A$2:$FR$281,'Row selector'!$G14,27)=0,"-",INDEX(SourceData!$A$2:$FR$281,'Row selector'!$G14,27)),"")</f>
        <v>3.3278326988220215</v>
      </c>
      <c r="M25" s="161">
        <f>IFERROR(IF(INDEX(SourceData!$A$2:$FR$281,'Row selector'!$G14,16)=0,"-",INDEX(SourceData!$A$2:$FR$281,'Row selector'!$G14,16)),"")</f>
        <v>500</v>
      </c>
      <c r="N25" s="162">
        <f>IFERROR(IF(INDEX(SourceData!$A$2:$FR$281,'Row selector'!$G14,22)=0,"-",INDEX(SourceData!$A$2:$FR$281,'Row selector'!$G14,22)),"")</f>
        <v>492.7564697265625</v>
      </c>
      <c r="O25" s="163">
        <f>IFERROR(IF(INDEX(SourceData!$A$2:$FR$281,'Row selector'!$G14,28)=0,"-",INDEX(SourceData!$A$2:$FR$281,'Row selector'!$G14,28)),"")</f>
        <v>4.8571982383728027</v>
      </c>
      <c r="P25" s="161">
        <f>IFERROR(IF(INDEX(SourceData!$A$2:$FR$281,'Row selector'!$G14,17)=0,"-",INDEX(SourceData!$A$2:$FR$281,'Row selector'!$G14,17)),"")</f>
        <v>493</v>
      </c>
      <c r="Q25" s="162">
        <f>IFERROR(IF(INDEX(SourceData!$A$2:$FR$281,'Row selector'!$G14,23)=0,"-",INDEX(SourceData!$A$2:$FR$281,'Row selector'!$G14,23)),"")</f>
        <v>779.02789306640625</v>
      </c>
      <c r="R25" s="163">
        <f>IFERROR(IF(INDEX(SourceData!$A$2:$FR$281,'Row selector'!$G14,29)=0,"-",INDEX(SourceData!$A$2:$FR$281,'Row selector'!$G14,29)),"")</f>
        <v>6.6397304534912109</v>
      </c>
      <c r="S25" s="161">
        <f>IFERROR(IF(INDEX(SourceData!$A$2:$FR$281,'Row selector'!$G14,18)=0,"-",INDEX(SourceData!$A$2:$FR$281,'Row selector'!$G14,18)),"")</f>
        <v>191</v>
      </c>
      <c r="T25" s="162">
        <f>IFERROR(IF(INDEX(SourceData!$A$2:$FR$281,'Row selector'!$G14,24)=0,"-",INDEX(SourceData!$A$2:$FR$281,'Row selector'!$G14,24)),"")</f>
        <v>662.89520263671875</v>
      </c>
      <c r="U25" s="163">
        <f>IFERROR(IF(INDEX(SourceData!$A$2:$FR$281,'Row selector'!$G14,30)=0,"-",INDEX(SourceData!$A$2:$FR$281,'Row selector'!$G14,30)),"")</f>
        <v>6.1296534538269043</v>
      </c>
      <c r="V25" s="161">
        <f>IFERROR(IF(INDEX(SourceData!$A$2:$FR$281,'Row selector'!$G14,31)=0,"-",INDEX(SourceData!$A$2:$FR$281,'Row selector'!$G14,31)),"")</f>
        <v>18</v>
      </c>
      <c r="W25" s="162">
        <f>IFERROR(IF(INDEX(SourceData!$A$2:$FR$281,'Row selector'!$G14,37)=0,"-",INDEX(SourceData!$A$2:$FR$281,'Row selector'!$G14,37)),"")</f>
        <v>3.4494059085845947</v>
      </c>
      <c r="X25" s="163">
        <f>IFERROR(IF(INDEX(SourceData!$A$2:$FR$281,'Row selector'!$G14,43)=0,"-",INDEX(SourceData!$A$2:$FR$281,'Row selector'!$G14,43)),"")</f>
        <v>0.94093048572540283</v>
      </c>
      <c r="Y25" s="161">
        <f>IFERROR(IF(INDEX(SourceData!$A$2:$FR$281,'Row selector'!$G14,32)=0,"-",INDEX(SourceData!$A$2:$FR$281,'Row selector'!$G14,32)),"")</f>
        <v>50</v>
      </c>
      <c r="Z25" s="162">
        <f>IFERROR(IF(INDEX(SourceData!$A$2:$FR$281,'Row selector'!$G14,38)=0,"-",INDEX(SourceData!$A$2:$FR$281,'Row selector'!$G14,38)),"")</f>
        <v>37.100246429443359</v>
      </c>
      <c r="AA25" s="163">
        <f>IFERROR(IF(INDEX(SourceData!$A$2:$FR$281,'Row selector'!$G14,44)=0,"-",INDEX(SourceData!$A$2:$FR$281,'Row selector'!$G14,44)),"")</f>
        <v>2.2655189037322998</v>
      </c>
      <c r="AB25" s="161">
        <f>IFERROR(IF(INDEX(SourceData!$A$2:$FR$281,'Row selector'!$G14,33)=0,"-",INDEX(SourceData!$A$2:$FR$281,'Row selector'!$G14,33)),"")</f>
        <v>139</v>
      </c>
      <c r="AC25" s="162">
        <f>IFERROR(IF(INDEX(SourceData!$A$2:$FR$281,'Row selector'!$G14,39)=0,"-",INDEX(SourceData!$A$2:$FR$281,'Row selector'!$G14,39)),"")</f>
        <v>123.18654632568359</v>
      </c>
      <c r="AD25" s="163">
        <f>IFERROR(IF(INDEX(SourceData!$A$2:$FR$281,'Row selector'!$G14,45)=0,"-",INDEX(SourceData!$A$2:$FR$281,'Row selector'!$G14,45)),"")</f>
        <v>3.10475754737854</v>
      </c>
      <c r="AE25" s="161">
        <f>IFERROR(IF(INDEX(SourceData!$A$2:$FR$281,'Row selector'!$G14,34)=0,"-",INDEX(SourceData!$A$2:$FR$281,'Row selector'!$G14,34)),"")</f>
        <v>552</v>
      </c>
      <c r="AF25" s="162">
        <f>IFERROR(IF(INDEX(SourceData!$A$2:$FR$281,'Row selector'!$G14,40)=0,"-",INDEX(SourceData!$A$2:$FR$281,'Row selector'!$G14,40)),"")</f>
        <v>575.95391845703125</v>
      </c>
      <c r="AG25" s="163">
        <f>IFERROR(IF(INDEX(SourceData!$A$2:$FR$281,'Row selector'!$G14,46)=0,"-",INDEX(SourceData!$A$2:$FR$281,'Row selector'!$G14,46)),"")</f>
        <v>5.914496898651123</v>
      </c>
      <c r="AH25" s="161">
        <f>IFERROR(IF(INDEX(SourceData!$A$2:$FR$281,'Row selector'!$G14,35)=0,"-",INDEX(SourceData!$A$2:$FF$281,'Row selector'!$G14,35)),"")</f>
        <v>625</v>
      </c>
      <c r="AI25" s="162">
        <f>IFERROR(IF(INDEX(SourceData!$A$2:$FR$281,'Row selector'!$G14,41)=0,"-",INDEX(SourceData!$A$2:$FR$281,'Row selector'!$G14,41)),"")</f>
        <v>1226.2115478515625</v>
      </c>
      <c r="AJ25" s="163">
        <f>IFERROR(IF(INDEX(SourceData!$A$2:$FR$281,'Row selector'!$G14,47)=0,"-",INDEX(SourceData!$A$2:$FR$281,'Row selector'!$G14,47)),"")</f>
        <v>7.8037209510803223</v>
      </c>
      <c r="AK25" s="161">
        <f>IFERROR(IF(INDEX(SourceData!$A$2:$FR$281,'Row selector'!$G14,36)=0,"-",INDEX(SourceData!$A$2:$FR$281,'Row selector'!$G14,36)),"")</f>
        <v>180</v>
      </c>
      <c r="AL25" s="162">
        <f>IFERROR(IF(INDEX(SourceData!$A$2:$FR$281,'Row selector'!$G14,42)=0,"-",INDEX(SourceData!$A$2:$FR$281,'Row selector'!$G14,42)),"")</f>
        <v>1142.4945068359375</v>
      </c>
      <c r="AM25" s="163">
        <f>IFERROR(IF(INDEX(SourceData!$A$2:$FR$281,'Row selector'!$G14,48)=0,"-",INDEX(SourceData!$A$2:$FR$281,'Row selector'!$G14,48)),"")</f>
        <v>7.5282306671142578</v>
      </c>
      <c r="AN25" s="161">
        <f>IFERROR(IF(INDEX(SourceData!$A$2:$FR$281,'Row selector'!$G14,49)=0,"-",INDEX(SourceData!$A$2:$FR$281,'Row selector'!$G14,49)),"")</f>
        <v>51</v>
      </c>
      <c r="AO25" s="162">
        <f>IFERROR(IF(INDEX(SourceData!$A$2:$FR$281,'Row selector'!$G14,55)=0,"-",INDEX(SourceData!$A$2:$FR$281,'Row selector'!$G14,55)),"")</f>
        <v>4.9459962844848633</v>
      </c>
      <c r="AP25" s="163">
        <f>IFERROR(IF(INDEX(SourceData!$A$2:$FR$281,'Row selector'!$G14,61)=0,"-",INDEX(SourceData!$A$2:$FR$281,'Row selector'!$G14,61)),"")</f>
        <v>1.0814249515533447</v>
      </c>
      <c r="AQ25" s="161">
        <f>IFERROR(IF(INDEX(SourceData!$A$2:$FR$281,'Row selector'!$G14,50)=0,"-",INDEX(SourceData!$A$2:$FR$281,'Row selector'!$G14,50)),"")</f>
        <v>144</v>
      </c>
      <c r="AR25" s="162">
        <f>IFERROR(IF(INDEX(SourceData!$A$2:$FR$281,'Row selector'!$G14,56)=0,"-",INDEX(SourceData!$A$2:$FR$281,'Row selector'!$G14,56)),"")</f>
        <v>53.258769989013672</v>
      </c>
      <c r="AS25" s="163">
        <f>IFERROR(IF(INDEX(SourceData!$A$2:$FR$281,'Row selector'!$G14,62)=0,"-",INDEX(SourceData!$A$2:$FR$281,'Row selector'!$G14,62)),"")</f>
        <v>2.0524516105651855</v>
      </c>
      <c r="AT25" s="161">
        <f>IFERROR(IF(INDEX(SourceData!$A$2:$FR$281,'Row selector'!$G14,51)=0,"-",INDEX(SourceData!$A$2:$FR$281,'Row selector'!$G14,51)),"")</f>
        <v>381</v>
      </c>
      <c r="AU25" s="162">
        <f>IFERROR(IF(INDEX(SourceData!$A$2:$FR$281,'Row selector'!$G14,57)=0,"-",INDEX(SourceData!$A$2:$FR$281,'Row selector'!$G14,57)),"")</f>
        <v>168.02127075195312</v>
      </c>
      <c r="AV25" s="163">
        <f>IFERROR(IF(INDEX(SourceData!$A$2:$FR$281,'Row selector'!$G14,63)=0,"-",INDEX(SourceData!$A$2:$FR$281,'Row selector'!$G14,63)),"")</f>
        <v>3.2428290843963623</v>
      </c>
      <c r="AW25" s="158">
        <f>IFERROR(IF(INDEX(SourceData!$A$2:$FR$281,'Row selector'!$G14,52)=0,"-",INDEX(SourceData!$A$2:$FR$281,'Row selector'!$G14,52)),"")</f>
        <v>1052</v>
      </c>
      <c r="AX25" s="138">
        <f>IFERROR(IF(INDEX(SourceData!$A$2:$FR$281,'Row selector'!$G14,58)=0,"-",INDEX(SourceData!$A$2:$FR$281,'Row selector'!$G14,58)),"")</f>
        <v>533.16845703125</v>
      </c>
      <c r="AY25" s="162">
        <f>IFERROR(IF(INDEX(SourceData!$A$2:$FR$281,'Row selector'!$G14,64)=0,"-",INDEX(SourceData!$A$2:$FR$281,'Row selector'!$G14,64)),"")</f>
        <v>5.3599634170532227</v>
      </c>
      <c r="AZ25" s="161">
        <f>IFERROR(IF(INDEX(SourceData!$A$2:$FR$281,'Row selector'!$G14,53)=0,"-",INDEX(SourceData!$A$2:$FR$281,'Row selector'!$G14,53)),"")</f>
        <v>1118</v>
      </c>
      <c r="BA25" s="162">
        <f>IFERROR(IF(INDEX(SourceData!$A$2:$FR$281,'Row selector'!$G14,59)=0,"-",INDEX(SourceData!$A$2:$FR$281,'Row selector'!$G14,59)),"")</f>
        <v>978.52154541015625</v>
      </c>
      <c r="BB25" s="163">
        <f>IFERROR(IF(INDEX(SourceData!$A$2:$FR$281,'Row selector'!$G14,65)=0,"-",INDEX(SourceData!$A$2:$FR$281,'Row selector'!$G14,65)),"")</f>
        <v>7.2437477111816406</v>
      </c>
      <c r="BC25" s="161">
        <f>IFERROR(IF(INDEX(SourceData!$A$2:$FR$281,'Row selector'!$G14,54)=0,"-",INDEX(SourceData!$A$2:$FR$281,'Row selector'!$G14,54)),"")</f>
        <v>371</v>
      </c>
      <c r="BD25" s="162">
        <f>IFERROR(IF(INDEX(SourceData!$A$2:$FR$281,'Row selector'!$G14,60)=0,"-",INDEX(SourceData!$A$2:$FR$281,'Row selector'!$G14,60)),"")</f>
        <v>832.43585205078125</v>
      </c>
      <c r="BE25" s="163">
        <f>IFERROR(IF(INDEX(SourceData!$A$2:$FR$281,'Row selector'!$G14,66)=0,"-",INDEX(SourceData!$A$2:$FR$281,'Row selector'!$G14,66)),"")</f>
        <v>6.7368803024291992</v>
      </c>
      <c r="BF25" s="98"/>
    </row>
    <row r="26" spans="1:58">
      <c r="A26" s="171" t="str">
        <f>IFERROR(INDEX(SourceData!$A$2:$FR$281,'Row selector'!$G15,1),"")</f>
        <v>Cancer Alliance</v>
      </c>
      <c r="B26" s="157" t="str">
        <f>IFERROR(INDEX(SourceData!$A$2:$FR$281,'Row selector'!$G15,2),"")</f>
        <v>Surrey and Sussex</v>
      </c>
      <c r="C26" s="204" t="str">
        <f t="shared" si="0"/>
        <v>&gt;</v>
      </c>
      <c r="D26" s="161">
        <f>IFERROR(IF(INDEX(SourceData!$A$2:$FR$281,'Row selector'!$G15,13)=0,"-",INDEX(SourceData!$A$2:$FR$281,'Row selector'!$G15,13)),"")</f>
        <v>43</v>
      </c>
      <c r="E26" s="162">
        <f>IFERROR(IF(INDEX(SourceData!$A$2:$FR$281,'Row selector'!$G15,19)=0,"-",INDEX(SourceData!$A$2:$FR$281,'Row selector'!$G15,19)),"")</f>
        <v>5.4360675811767578</v>
      </c>
      <c r="F26" s="163">
        <f>IFERROR(IF(INDEX(SourceData!$A$2:$FR$281,'Row selector'!$G15,25)=0,"-",INDEX(SourceData!$A$2:$FR$281,'Row selector'!$G15,25)),"")</f>
        <v>1.0175106525421143</v>
      </c>
      <c r="G26" s="161">
        <f>IFERROR(IF(INDEX(SourceData!$A$2:$FR$281,'Row selector'!$G15,14)=0,"-",INDEX(SourceData!$A$2:$FR$281,'Row selector'!$G15,14)),"")</f>
        <v>141</v>
      </c>
      <c r="H26" s="162">
        <f>IFERROR(IF(INDEX(SourceData!$A$2:$FR$281,'Row selector'!$G15,20)=0,"-",INDEX(SourceData!$A$2:$FR$281,'Row selector'!$G15,20)),"")</f>
        <v>62.496120452880859</v>
      </c>
      <c r="I26" s="163">
        <f>IFERROR(IF(INDEX(SourceData!$A$2:$FR$281,'Row selector'!$G15,26)=0,"-",INDEX(SourceData!$A$2:$FR$281,'Row selector'!$G15,26)),"")</f>
        <v>1.8392903804779053</v>
      </c>
      <c r="J26" s="161">
        <f>IFERROR(IF(INDEX(SourceData!$A$2:$FR$281,'Row selector'!$G15,15)=0,"-",INDEX(SourceData!$A$2:$FR$281,'Row selector'!$G15,15)),"")</f>
        <v>353</v>
      </c>
      <c r="K26" s="162">
        <f>IFERROR(IF(INDEX(SourceData!$A$2:$FR$281,'Row selector'!$G15,21)=0,"-",INDEX(SourceData!$A$2:$FR$281,'Row selector'!$G15,21)),"")</f>
        <v>193.79525756835937</v>
      </c>
      <c r="L26" s="163">
        <f>IFERROR(IF(INDEX(SourceData!$A$2:$FR$281,'Row selector'!$G15,27)=0,"-",INDEX(SourceData!$A$2:$FR$281,'Row selector'!$G15,27)),"")</f>
        <v>2.9973678588867187</v>
      </c>
      <c r="M26" s="161">
        <f>IFERROR(IF(INDEX(SourceData!$A$2:$FR$281,'Row selector'!$G15,16)=0,"-",INDEX(SourceData!$A$2:$FR$281,'Row selector'!$G15,16)),"")</f>
        <v>865</v>
      </c>
      <c r="N26" s="162">
        <f>IFERROR(IF(INDEX(SourceData!$A$2:$FR$281,'Row selector'!$G15,22)=0,"-",INDEX(SourceData!$A$2:$FR$281,'Row selector'!$G15,22)),"")</f>
        <v>511.00582885742187</v>
      </c>
      <c r="O26" s="163">
        <f>IFERROR(IF(INDEX(SourceData!$A$2:$FR$281,'Row selector'!$G15,28)=0,"-",INDEX(SourceData!$A$2:$FR$281,'Row selector'!$G15,28)),"")</f>
        <v>5.004918098449707</v>
      </c>
      <c r="P26" s="161">
        <f>IFERROR(IF(INDEX(SourceData!$A$2:$FR$281,'Row selector'!$G15,17)=0,"-",INDEX(SourceData!$A$2:$FR$281,'Row selector'!$G15,17)),"")</f>
        <v>802</v>
      </c>
      <c r="Q26" s="162">
        <f>IFERROR(IF(INDEX(SourceData!$A$2:$FR$281,'Row selector'!$G15,23)=0,"-",INDEX(SourceData!$A$2:$FR$281,'Row selector'!$G15,23)),"")</f>
        <v>745.69964599609375</v>
      </c>
      <c r="R26" s="163">
        <f>IFERROR(IF(INDEX(SourceData!$A$2:$FR$281,'Row selector'!$G15,29)=0,"-",INDEX(SourceData!$A$2:$FR$281,'Row selector'!$G15,29)),"")</f>
        <v>6.2083911895751953</v>
      </c>
      <c r="S26" s="161">
        <f>IFERROR(IF(INDEX(SourceData!$A$2:$FR$281,'Row selector'!$G15,18)=0,"-",INDEX(SourceData!$A$2:$FR$281,'Row selector'!$G15,18)),"")</f>
        <v>412</v>
      </c>
      <c r="T26" s="162">
        <f>IFERROR(IF(INDEX(SourceData!$A$2:$FR$281,'Row selector'!$G15,24)=0,"-",INDEX(SourceData!$A$2:$FR$281,'Row selector'!$G15,24)),"")</f>
        <v>677.8433837890625</v>
      </c>
      <c r="U26" s="163">
        <f>IFERROR(IF(INDEX(SourceData!$A$2:$FR$281,'Row selector'!$G15,30)=0,"-",INDEX(SourceData!$A$2:$FR$281,'Row selector'!$G15,30)),"")</f>
        <v>6.1073226928710937</v>
      </c>
      <c r="V26" s="161">
        <f>IFERROR(IF(INDEX(SourceData!$A$2:$FR$281,'Row selector'!$G15,31)=0,"-",INDEX(SourceData!$A$2:$FR$281,'Row selector'!$G15,31)),"")</f>
        <v>26</v>
      </c>
      <c r="W26" s="162">
        <f>IFERROR(IF(INDEX(SourceData!$A$2:$FR$281,'Row selector'!$G15,37)=0,"-",INDEX(SourceData!$A$2:$FR$281,'Row selector'!$G15,37)),"")</f>
        <v>3.2299702167510986</v>
      </c>
      <c r="X26" s="163">
        <f>IFERROR(IF(INDEX(SourceData!$A$2:$FR$281,'Row selector'!$G15,43)=0,"-",INDEX(SourceData!$A$2:$FR$281,'Row selector'!$G15,43)),"")</f>
        <v>0.84690552949905396</v>
      </c>
      <c r="Y26" s="161">
        <f>IFERROR(IF(INDEX(SourceData!$A$2:$FR$281,'Row selector'!$G15,32)=0,"-",INDEX(SourceData!$A$2:$FR$281,'Row selector'!$G15,32)),"")</f>
        <v>62</v>
      </c>
      <c r="Z26" s="162">
        <f>IFERROR(IF(INDEX(SourceData!$A$2:$FR$281,'Row selector'!$G15,38)=0,"-",INDEX(SourceData!$A$2:$FR$281,'Row selector'!$G15,38)),"")</f>
        <v>28.058742523193359</v>
      </c>
      <c r="AA26" s="163">
        <f>IFERROR(IF(INDEX(SourceData!$A$2:$FR$281,'Row selector'!$G15,44)=0,"-",INDEX(SourceData!$A$2:$FR$281,'Row selector'!$G15,44)),"")</f>
        <v>1.7169759273529053</v>
      </c>
      <c r="AB26" s="161">
        <f>IFERROR(IF(INDEX(SourceData!$A$2:$FR$281,'Row selector'!$G15,33)=0,"-",INDEX(SourceData!$A$2:$FR$281,'Row selector'!$G15,33)),"")</f>
        <v>243</v>
      </c>
      <c r="AC26" s="162">
        <f>IFERROR(IF(INDEX(SourceData!$A$2:$FR$281,'Row selector'!$G15,39)=0,"-",INDEX(SourceData!$A$2:$FR$281,'Row selector'!$G15,39)),"")</f>
        <v>138.78179931640625</v>
      </c>
      <c r="AD26" s="163">
        <f>IFERROR(IF(INDEX(SourceData!$A$2:$FR$281,'Row selector'!$G15,45)=0,"-",INDEX(SourceData!$A$2:$FR$281,'Row selector'!$G15,45)),"")</f>
        <v>3.3452644348144531</v>
      </c>
      <c r="AE26" s="161">
        <f>IFERROR(IF(INDEX(SourceData!$A$2:$FR$281,'Row selector'!$G15,34)=0,"-",INDEX(SourceData!$A$2:$FR$281,'Row selector'!$G15,34)),"")</f>
        <v>870</v>
      </c>
      <c r="AF26" s="162">
        <f>IFERROR(IF(INDEX(SourceData!$A$2:$FR$281,'Row selector'!$G15,40)=0,"-",INDEX(SourceData!$A$2:$FR$281,'Row selector'!$G15,40)),"")</f>
        <v>564.0633544921875</v>
      </c>
      <c r="AG26" s="163">
        <f>IFERROR(IF(INDEX(SourceData!$A$2:$FR$281,'Row selector'!$G15,46)=0,"-",INDEX(SourceData!$A$2:$FR$281,'Row selector'!$G15,46)),"")</f>
        <v>5.3604435920715332</v>
      </c>
      <c r="AH26" s="161">
        <f>IFERROR(IF(INDEX(SourceData!$A$2:$FR$281,'Row selector'!$G15,35)=0,"-",INDEX(SourceData!$A$2:$FF$281,'Row selector'!$G15,35)),"")</f>
        <v>1133</v>
      </c>
      <c r="AI26" s="162">
        <f>IFERROR(IF(INDEX(SourceData!$A$2:$FR$281,'Row selector'!$G15,41)=0,"-",INDEX(SourceData!$A$2:$FR$281,'Row selector'!$G15,41)),"")</f>
        <v>1305.0889892578125</v>
      </c>
      <c r="AJ26" s="163">
        <f>IFERROR(IF(INDEX(SourceData!$A$2:$FR$281,'Row selector'!$G15,47)=0,"-",INDEX(SourceData!$A$2:$FR$281,'Row selector'!$G15,47)),"")</f>
        <v>7.7826623916625977</v>
      </c>
      <c r="AK26" s="161">
        <f>IFERROR(IF(INDEX(SourceData!$A$2:$FR$281,'Row selector'!$G15,36)=0,"-",INDEX(SourceData!$A$2:$FR$281,'Row selector'!$G15,36)),"")</f>
        <v>437</v>
      </c>
      <c r="AL26" s="162">
        <f>IFERROR(IF(INDEX(SourceData!$A$2:$FR$281,'Row selector'!$G15,42)=0,"-",INDEX(SourceData!$A$2:$FR$281,'Row selector'!$G15,42)),"")</f>
        <v>1292.478759765625</v>
      </c>
      <c r="AM26" s="163">
        <f>IFERROR(IF(INDEX(SourceData!$A$2:$FR$281,'Row selector'!$G15,48)=0,"-",INDEX(SourceData!$A$2:$FR$281,'Row selector'!$G15,48)),"")</f>
        <v>8.1015939712524414</v>
      </c>
      <c r="AN26" s="161">
        <f>IFERROR(IF(INDEX(SourceData!$A$2:$FR$281,'Row selector'!$G15,49)=0,"-",INDEX(SourceData!$A$2:$FR$281,'Row selector'!$G15,49)),"")</f>
        <v>69</v>
      </c>
      <c r="AO26" s="162">
        <f>IFERROR(IF(INDEX(SourceData!$A$2:$FR$281,'Row selector'!$G15,55)=0,"-",INDEX(SourceData!$A$2:$FR$281,'Row selector'!$G15,55)),"")</f>
        <v>4.3233785629272461</v>
      </c>
      <c r="AP26" s="163">
        <f>IFERROR(IF(INDEX(SourceData!$A$2:$FR$281,'Row selector'!$G15,61)=0,"-",INDEX(SourceData!$A$2:$FR$281,'Row selector'!$G15,61)),"")</f>
        <v>0.94572371244430542</v>
      </c>
      <c r="AQ26" s="161">
        <f>IFERROR(IF(INDEX(SourceData!$A$2:$FR$281,'Row selector'!$G15,50)=0,"-",INDEX(SourceData!$A$2:$FR$281,'Row selector'!$G15,50)),"")</f>
        <v>203</v>
      </c>
      <c r="AR26" s="162">
        <f>IFERROR(IF(INDEX(SourceData!$A$2:$FR$281,'Row selector'!$G15,56)=0,"-",INDEX(SourceData!$A$2:$FR$281,'Row selector'!$G15,56)),"")</f>
        <v>45.456684112548828</v>
      </c>
      <c r="AS26" s="163">
        <f>IFERROR(IF(INDEX(SourceData!$A$2:$FR$281,'Row selector'!$G15,62)=0,"-",INDEX(SourceData!$A$2:$FR$281,'Row selector'!$G15,62)),"")</f>
        <v>1.8001241683959961</v>
      </c>
      <c r="AT26" s="161">
        <f>IFERROR(IF(INDEX(SourceData!$A$2:$FR$281,'Row selector'!$G15,51)=0,"-",INDEX(SourceData!$A$2:$FR$281,'Row selector'!$G15,51)),"")</f>
        <v>596</v>
      </c>
      <c r="AU26" s="162">
        <f>IFERROR(IF(INDEX(SourceData!$A$2:$FR$281,'Row selector'!$G15,57)=0,"-",INDEX(SourceData!$A$2:$FR$281,'Row selector'!$G15,57)),"")</f>
        <v>166.83181762695312</v>
      </c>
      <c r="AV26" s="163">
        <f>IFERROR(IF(INDEX(SourceData!$A$2:$FR$281,'Row selector'!$G15,63)=0,"-",INDEX(SourceData!$A$2:$FR$281,'Row selector'!$G15,63)),"")</f>
        <v>3.1300876140594482</v>
      </c>
      <c r="AW26" s="158">
        <f>IFERROR(IF(INDEX(SourceData!$A$2:$FR$281,'Row selector'!$G15,52)=0,"-",INDEX(SourceData!$A$2:$FR$281,'Row selector'!$G15,52)),"")</f>
        <v>1735</v>
      </c>
      <c r="AX26" s="138">
        <f>IFERROR(IF(INDEX(SourceData!$A$2:$FR$281,'Row selector'!$G15,58)=0,"-",INDEX(SourceData!$A$2:$FR$281,'Row selector'!$G15,58)),"")</f>
        <v>536.30157470703125</v>
      </c>
      <c r="AY26" s="162">
        <f>IFERROR(IF(INDEX(SourceData!$A$2:$FR$281,'Row selector'!$G15,64)=0,"-",INDEX(SourceData!$A$2:$FR$281,'Row selector'!$G15,64)),"")</f>
        <v>5.1770954132080078</v>
      </c>
      <c r="AZ26" s="161">
        <f>IFERROR(IF(INDEX(SourceData!$A$2:$FR$281,'Row selector'!$G15,53)=0,"-",INDEX(SourceData!$A$2:$FR$281,'Row selector'!$G15,53)),"")</f>
        <v>1935</v>
      </c>
      <c r="BA26" s="162">
        <f>IFERROR(IF(INDEX(SourceData!$A$2:$FR$281,'Row selector'!$G15,59)=0,"-",INDEX(SourceData!$A$2:$FR$281,'Row selector'!$G15,59)),"")</f>
        <v>995.55474853515625</v>
      </c>
      <c r="BB26" s="163">
        <f>IFERROR(IF(INDEX(SourceData!$A$2:$FR$281,'Row selector'!$G15,65)=0,"-",INDEX(SourceData!$A$2:$FR$281,'Row selector'!$G15,65)),"")</f>
        <v>7.0425100326538086</v>
      </c>
      <c r="BC26" s="161">
        <f>IFERROR(IF(INDEX(SourceData!$A$2:$FR$281,'Row selector'!$G15,54)=0,"-",INDEX(SourceData!$A$2:$FR$281,'Row selector'!$G15,54)),"")</f>
        <v>849</v>
      </c>
      <c r="BD26" s="162">
        <f>IFERROR(IF(INDEX(SourceData!$A$2:$FR$281,'Row selector'!$G15,60)=0,"-",INDEX(SourceData!$A$2:$FR$281,'Row selector'!$G15,60)),"")</f>
        <v>897.53887939453125</v>
      </c>
      <c r="BE26" s="163">
        <f>IFERROR(IF(INDEX(SourceData!$A$2:$FR$281,'Row selector'!$G15,66)=0,"-",INDEX(SourceData!$A$2:$FR$281,'Row selector'!$G15,66)),"")</f>
        <v>6.9934101104736328</v>
      </c>
      <c r="BF26" s="98"/>
    </row>
    <row r="27" spans="1:58">
      <c r="A27" s="171" t="str">
        <f>IFERROR(INDEX(SourceData!$A$2:$FR$281,'Row selector'!$G16,1),"")</f>
        <v>Cancer Alliance</v>
      </c>
      <c r="B27" s="157" t="str">
        <f>IFERROR(INDEX(SourceData!$A$2:$FR$281,'Row selector'!$G16,2),"")</f>
        <v>Thames Valley</v>
      </c>
      <c r="C27" s="204" t="str">
        <f t="shared" si="0"/>
        <v>&gt;</v>
      </c>
      <c r="D27" s="161">
        <f>IFERROR(IF(INDEX(SourceData!$A$2:$FR$281,'Row selector'!$G16,13)=0,"-",INDEX(SourceData!$A$2:$FR$281,'Row selector'!$G16,13)),"")</f>
        <v>38</v>
      </c>
      <c r="E27" s="162">
        <f>IFERROR(IF(INDEX(SourceData!$A$2:$FR$281,'Row selector'!$G16,19)=0,"-",INDEX(SourceData!$A$2:$FR$281,'Row selector'!$G16,19)),"")</f>
        <v>5.7033677101135254</v>
      </c>
      <c r="F27" s="163">
        <f>IFERROR(IF(INDEX(SourceData!$A$2:$FR$281,'Row selector'!$G16,25)=0,"-",INDEX(SourceData!$A$2:$FR$281,'Row selector'!$G16,25)),"")</f>
        <v>1.0095642805099487</v>
      </c>
      <c r="G27" s="161">
        <f>IFERROR(IF(INDEX(SourceData!$A$2:$FR$281,'Row selector'!$G16,14)=0,"-",INDEX(SourceData!$A$2:$FR$281,'Row selector'!$G16,14)),"")</f>
        <v>142</v>
      </c>
      <c r="H27" s="162">
        <f>IFERROR(IF(INDEX(SourceData!$A$2:$FR$281,'Row selector'!$G16,20)=0,"-",INDEX(SourceData!$A$2:$FR$281,'Row selector'!$G16,20)),"")</f>
        <v>83.582015991210938</v>
      </c>
      <c r="I27" s="163">
        <f>IFERROR(IF(INDEX(SourceData!$A$2:$FR$281,'Row selector'!$G16,26)=0,"-",INDEX(SourceData!$A$2:$FR$281,'Row selector'!$G16,26)),"")</f>
        <v>2.21356201171875</v>
      </c>
      <c r="J27" s="161">
        <f>IFERROR(IF(INDEX(SourceData!$A$2:$FR$281,'Row selector'!$G16,15)=0,"-",INDEX(SourceData!$A$2:$FR$281,'Row selector'!$G16,15)),"")</f>
        <v>280</v>
      </c>
      <c r="K27" s="162">
        <f>IFERROR(IF(INDEX(SourceData!$A$2:$FR$281,'Row selector'!$G16,21)=0,"-",INDEX(SourceData!$A$2:$FR$281,'Row selector'!$G16,21)),"")</f>
        <v>214.26548767089844</v>
      </c>
      <c r="L27" s="163">
        <f>IFERROR(IF(INDEX(SourceData!$A$2:$FR$281,'Row selector'!$G16,27)=0,"-",INDEX(SourceData!$A$2:$FR$281,'Row selector'!$G16,27)),"")</f>
        <v>3.116304874420166</v>
      </c>
      <c r="M27" s="161">
        <f>IFERROR(IF(INDEX(SourceData!$A$2:$FR$281,'Row selector'!$G16,16)=0,"-",INDEX(SourceData!$A$2:$FR$281,'Row selector'!$G16,16)),"")</f>
        <v>659</v>
      </c>
      <c r="N27" s="162">
        <f>IFERROR(IF(INDEX(SourceData!$A$2:$FR$281,'Row selector'!$G16,22)=0,"-",INDEX(SourceData!$A$2:$FR$281,'Row selector'!$G16,22)),"")</f>
        <v>601.47491455078125</v>
      </c>
      <c r="O27" s="163">
        <f>IFERROR(IF(INDEX(SourceData!$A$2:$FR$281,'Row selector'!$G16,28)=0,"-",INDEX(SourceData!$A$2:$FR$281,'Row selector'!$G16,28)),"")</f>
        <v>5.2728438377380371</v>
      </c>
      <c r="P27" s="161">
        <f>IFERROR(IF(INDEX(SourceData!$A$2:$FR$281,'Row selector'!$G16,17)=0,"-",INDEX(SourceData!$A$2:$FR$281,'Row selector'!$G16,17)),"")</f>
        <v>574</v>
      </c>
      <c r="Q27" s="162">
        <f>IFERROR(IF(INDEX(SourceData!$A$2:$FR$281,'Row selector'!$G16,23)=0,"-",INDEX(SourceData!$A$2:$FR$281,'Row selector'!$G16,23)),"")</f>
        <v>851.36676025390625</v>
      </c>
      <c r="R27" s="163">
        <f>IFERROR(IF(INDEX(SourceData!$A$2:$FR$281,'Row selector'!$G16,29)=0,"-",INDEX(SourceData!$A$2:$FR$281,'Row selector'!$G16,29)),"")</f>
        <v>6.5570025444030762</v>
      </c>
      <c r="S27" s="161">
        <f>IFERROR(IF(INDEX(SourceData!$A$2:$FR$281,'Row selector'!$G16,18)=0,"-",INDEX(SourceData!$A$2:$FR$281,'Row selector'!$G16,18)),"")</f>
        <v>253</v>
      </c>
      <c r="T27" s="162">
        <f>IFERROR(IF(INDEX(SourceData!$A$2:$FR$281,'Row selector'!$G16,24)=0,"-",INDEX(SourceData!$A$2:$FR$281,'Row selector'!$G16,24)),"")</f>
        <v>743.30877685546875</v>
      </c>
      <c r="U27" s="163">
        <f>IFERROR(IF(INDEX(SourceData!$A$2:$FR$281,'Row selector'!$G16,30)=0,"-",INDEX(SourceData!$A$2:$FR$281,'Row selector'!$G16,30)),"")</f>
        <v>6.6143789291381836</v>
      </c>
      <c r="V27" s="161">
        <f>IFERROR(IF(INDEX(SourceData!$A$2:$FR$281,'Row selector'!$G16,31)=0,"-",INDEX(SourceData!$A$2:$FR$281,'Row selector'!$G16,31)),"")</f>
        <v>36</v>
      </c>
      <c r="W27" s="162">
        <f>IFERROR(IF(INDEX(SourceData!$A$2:$FR$281,'Row selector'!$G16,37)=0,"-",INDEX(SourceData!$A$2:$FR$281,'Row selector'!$G16,37)),"")</f>
        <v>5.2573394775390625</v>
      </c>
      <c r="X27" s="163">
        <f>IFERROR(IF(INDEX(SourceData!$A$2:$FR$281,'Row selector'!$G16,43)=0,"-",INDEX(SourceData!$A$2:$FR$281,'Row selector'!$G16,43)),"")</f>
        <v>1.2847965955734253</v>
      </c>
      <c r="Y27" s="161">
        <f>IFERROR(IF(INDEX(SourceData!$A$2:$FR$281,'Row selector'!$G16,32)=0,"-",INDEX(SourceData!$A$2:$FR$281,'Row selector'!$G16,32)),"")</f>
        <v>51</v>
      </c>
      <c r="Z27" s="162">
        <f>IFERROR(IF(INDEX(SourceData!$A$2:$FR$281,'Row selector'!$G16,38)=0,"-",INDEX(SourceData!$A$2:$FR$281,'Row selector'!$G16,38)),"")</f>
        <v>30.04435920715332</v>
      </c>
      <c r="AA27" s="163">
        <f>IFERROR(IF(INDEX(SourceData!$A$2:$FR$281,'Row selector'!$G16,44)=0,"-",INDEX(SourceData!$A$2:$FR$281,'Row selector'!$G16,44)),"")</f>
        <v>1.7531797885894775</v>
      </c>
      <c r="AB27" s="161">
        <f>IFERROR(IF(INDEX(SourceData!$A$2:$FR$281,'Row selector'!$G16,33)=0,"-",INDEX(SourceData!$A$2:$FR$281,'Row selector'!$G16,33)),"")</f>
        <v>223</v>
      </c>
      <c r="AC27" s="162">
        <f>IFERROR(IF(INDEX(SourceData!$A$2:$FR$281,'Row selector'!$G16,39)=0,"-",INDEX(SourceData!$A$2:$FR$281,'Row selector'!$G16,39)),"")</f>
        <v>171.25917053222656</v>
      </c>
      <c r="AD27" s="163">
        <f>IFERROR(IF(INDEX(SourceData!$A$2:$FR$281,'Row selector'!$G16,45)=0,"-",INDEX(SourceData!$A$2:$FR$281,'Row selector'!$G16,45)),"")</f>
        <v>3.9539008140563965</v>
      </c>
      <c r="AE27" s="161">
        <f>IFERROR(IF(INDEX(SourceData!$A$2:$FR$281,'Row selector'!$G16,34)=0,"-",INDEX(SourceData!$A$2:$FR$281,'Row selector'!$G16,34)),"")</f>
        <v>672</v>
      </c>
      <c r="AF27" s="162">
        <f>IFERROR(IF(INDEX(SourceData!$A$2:$FR$281,'Row selector'!$G16,40)=0,"-",INDEX(SourceData!$A$2:$FR$281,'Row selector'!$G16,40)),"")</f>
        <v>664.767333984375</v>
      </c>
      <c r="AG27" s="163">
        <f>IFERROR(IF(INDEX(SourceData!$A$2:$FR$281,'Row selector'!$G16,46)=0,"-",INDEX(SourceData!$A$2:$FR$281,'Row selector'!$G16,46)),"")</f>
        <v>6.0193476676940918</v>
      </c>
      <c r="AH27" s="161">
        <f>IFERROR(IF(INDEX(SourceData!$A$2:$FR$281,'Row selector'!$G16,35)=0,"-",INDEX(SourceData!$A$2:$FF$281,'Row selector'!$G16,35)),"")</f>
        <v>843</v>
      </c>
      <c r="AI27" s="162">
        <f>IFERROR(IF(INDEX(SourceData!$A$2:$FR$281,'Row selector'!$G16,41)=0,"-",INDEX(SourceData!$A$2:$FR$281,'Row selector'!$G16,41)),"")</f>
        <v>1507.6185302734375</v>
      </c>
      <c r="AJ27" s="163">
        <f>IFERROR(IF(INDEX(SourceData!$A$2:$FR$281,'Row selector'!$G16,47)=0,"-",INDEX(SourceData!$A$2:$FR$281,'Row selector'!$G16,47)),"")</f>
        <v>8.1543817520141602</v>
      </c>
      <c r="AK27" s="161">
        <f>IFERROR(IF(INDEX(SourceData!$A$2:$FR$281,'Row selector'!$G16,36)=0,"-",INDEX(SourceData!$A$2:$FR$281,'Row selector'!$G16,36)),"")</f>
        <v>329</v>
      </c>
      <c r="AL27" s="162">
        <f>IFERROR(IF(INDEX(SourceData!$A$2:$FR$281,'Row selector'!$G16,42)=0,"-",INDEX(SourceData!$A$2:$FR$281,'Row selector'!$G16,42)),"")</f>
        <v>1708.4696044921875</v>
      </c>
      <c r="AM27" s="163">
        <f>IFERROR(IF(INDEX(SourceData!$A$2:$FR$281,'Row selector'!$G16,48)=0,"-",INDEX(SourceData!$A$2:$FR$281,'Row selector'!$G16,48)),"")</f>
        <v>9.3492469787597656</v>
      </c>
      <c r="AN27" s="161">
        <f>IFERROR(IF(INDEX(SourceData!$A$2:$FR$281,'Row selector'!$G16,49)=0,"-",INDEX(SourceData!$A$2:$FR$281,'Row selector'!$G16,49)),"")</f>
        <v>74</v>
      </c>
      <c r="AO27" s="162">
        <f>IFERROR(IF(INDEX(SourceData!$A$2:$FR$281,'Row selector'!$G16,55)=0,"-",INDEX(SourceData!$A$2:$FR$281,'Row selector'!$G16,55)),"")</f>
        <v>5.4773025512695313</v>
      </c>
      <c r="AP27" s="163">
        <f>IFERROR(IF(INDEX(SourceData!$A$2:$FR$281,'Row selector'!$G16,61)=0,"-",INDEX(SourceData!$A$2:$FR$281,'Row selector'!$G16,61)),"")</f>
        <v>1.1270179748535156</v>
      </c>
      <c r="AQ27" s="161">
        <f>IFERROR(IF(INDEX(SourceData!$A$2:$FR$281,'Row selector'!$G16,50)=0,"-",INDEX(SourceData!$A$2:$FR$281,'Row selector'!$G16,50)),"")</f>
        <v>193</v>
      </c>
      <c r="AR27" s="162">
        <f>IFERROR(IF(INDEX(SourceData!$A$2:$FR$281,'Row selector'!$G16,56)=0,"-",INDEX(SourceData!$A$2:$FR$281,'Row selector'!$G16,56)),"")</f>
        <v>56.824539184570313</v>
      </c>
      <c r="AS27" s="163">
        <f>IFERROR(IF(INDEX(SourceData!$A$2:$FR$281,'Row selector'!$G16,62)=0,"-",INDEX(SourceData!$A$2:$FR$281,'Row selector'!$G16,62)),"")</f>
        <v>2.0699269771575928</v>
      </c>
      <c r="AT27" s="161">
        <f>IFERROR(IF(INDEX(SourceData!$A$2:$FR$281,'Row selector'!$G16,51)=0,"-",INDEX(SourceData!$A$2:$FR$281,'Row selector'!$G16,51)),"")</f>
        <v>503</v>
      </c>
      <c r="AU27" s="162">
        <f>IFERROR(IF(INDEX(SourceData!$A$2:$FR$281,'Row selector'!$G16,57)=0,"-",INDEX(SourceData!$A$2:$FR$281,'Row selector'!$G16,57)),"")</f>
        <v>192.80082702636719</v>
      </c>
      <c r="AV27" s="163">
        <f>IFERROR(IF(INDEX(SourceData!$A$2:$FR$281,'Row selector'!$G16,63)=0,"-",INDEX(SourceData!$A$2:$FR$281,'Row selector'!$G16,63)),"")</f>
        <v>3.4393162727355957</v>
      </c>
      <c r="AW27" s="158">
        <f>IFERROR(IF(INDEX(SourceData!$A$2:$FR$281,'Row selector'!$G16,52)=0,"-",INDEX(SourceData!$A$2:$FR$281,'Row selector'!$G16,52)),"")</f>
        <v>1331</v>
      </c>
      <c r="AX27" s="138">
        <f>IFERROR(IF(INDEX(SourceData!$A$2:$FR$281,'Row selector'!$G16,58)=0,"-",INDEX(SourceData!$A$2:$FR$281,'Row selector'!$G16,58)),"")</f>
        <v>631.8477783203125</v>
      </c>
      <c r="AY27" s="162">
        <f>IFERROR(IF(INDEX(SourceData!$A$2:$FR$281,'Row selector'!$G16,64)=0,"-",INDEX(SourceData!$A$2:$FR$281,'Row selector'!$G16,64)),"")</f>
        <v>5.6250529289245605</v>
      </c>
      <c r="AZ27" s="161">
        <f>IFERROR(IF(INDEX(SourceData!$A$2:$FR$281,'Row selector'!$G16,53)=0,"-",INDEX(SourceData!$A$2:$FR$281,'Row selector'!$G16,53)),"")</f>
        <v>1417</v>
      </c>
      <c r="BA27" s="162">
        <f>IFERROR(IF(INDEX(SourceData!$A$2:$FR$281,'Row selector'!$G16,59)=0,"-",INDEX(SourceData!$A$2:$FR$281,'Row selector'!$G16,59)),"")</f>
        <v>1148.884765625</v>
      </c>
      <c r="BB27" s="163">
        <f>IFERROR(IF(INDEX(SourceData!$A$2:$FR$281,'Row selector'!$G16,65)=0,"-",INDEX(SourceData!$A$2:$FR$281,'Row selector'!$G16,65)),"")</f>
        <v>7.4219570159912109</v>
      </c>
      <c r="BC27" s="161">
        <f>IFERROR(IF(INDEX(SourceData!$A$2:$FR$281,'Row selector'!$G16,54)=0,"-",INDEX(SourceData!$A$2:$FR$281,'Row selector'!$G16,54)),"")</f>
        <v>582</v>
      </c>
      <c r="BD27" s="162">
        <f>IFERROR(IF(INDEX(SourceData!$A$2:$FR$281,'Row selector'!$G16,60)=0,"-",INDEX(SourceData!$A$2:$FR$281,'Row selector'!$G16,60)),"")</f>
        <v>1092.055419921875</v>
      </c>
      <c r="BE27" s="163">
        <f>IFERROR(IF(INDEX(SourceData!$A$2:$FR$281,'Row selector'!$G16,66)=0,"-",INDEX(SourceData!$A$2:$FR$281,'Row selector'!$G16,66)),"")</f>
        <v>7.9248366355895996</v>
      </c>
      <c r="BF27" s="98"/>
    </row>
    <row r="28" spans="1:58">
      <c r="A28" s="171" t="str">
        <f>IFERROR(INDEX(SourceData!$A$2:$FR$281,'Row selector'!$G17,1),"")</f>
        <v>Cancer Alliance</v>
      </c>
      <c r="B28" s="157" t="str">
        <f>IFERROR(INDEX(SourceData!$A$2:$FR$281,'Row selector'!$G17,2),"")</f>
        <v>UCLH Cancer Collaborative</v>
      </c>
      <c r="C28" s="204" t="str">
        <f t="shared" si="0"/>
        <v>&gt;</v>
      </c>
      <c r="D28" s="161">
        <f>IFERROR(IF(INDEX(SourceData!$A$2:$FR$281,'Row selector'!$G17,13)=0,"-",INDEX(SourceData!$A$2:$FR$281,'Row selector'!$G17,13)),"")</f>
        <v>38</v>
      </c>
      <c r="E28" s="162">
        <f>IFERROR(IF(INDEX(SourceData!$A$2:$FR$281,'Row selector'!$G17,19)=0,"-",INDEX(SourceData!$A$2:$FR$281,'Row selector'!$G17,19)),"")</f>
        <v>3.3134438991546631</v>
      </c>
      <c r="F28" s="163">
        <f>IFERROR(IF(INDEX(SourceData!$A$2:$FR$281,'Row selector'!$G17,25)=0,"-",INDEX(SourceData!$A$2:$FR$281,'Row selector'!$G17,25)),"")</f>
        <v>0.72922664880752563</v>
      </c>
      <c r="G28" s="161">
        <f>IFERROR(IF(INDEX(SourceData!$A$2:$FR$281,'Row selector'!$G17,14)=0,"-",INDEX(SourceData!$A$2:$FR$281,'Row selector'!$G17,14)),"")</f>
        <v>116</v>
      </c>
      <c r="H28" s="162">
        <f>IFERROR(IF(INDEX(SourceData!$A$2:$FR$281,'Row selector'!$G17,20)=0,"-",INDEX(SourceData!$A$2:$FR$281,'Row selector'!$G17,20)),"")</f>
        <v>54.592861175537109</v>
      </c>
      <c r="I28" s="163">
        <f>IFERROR(IF(INDEX(SourceData!$A$2:$FR$281,'Row selector'!$G17,26)=0,"-",INDEX(SourceData!$A$2:$FR$281,'Row selector'!$G17,26)),"")</f>
        <v>1.7496229410171509</v>
      </c>
      <c r="J28" s="161">
        <f>IFERROR(IF(INDEX(SourceData!$A$2:$FR$281,'Row selector'!$G17,15)=0,"-",INDEX(SourceData!$A$2:$FR$281,'Row selector'!$G17,15)),"")</f>
        <v>288</v>
      </c>
      <c r="K28" s="162">
        <f>IFERROR(IF(INDEX(SourceData!$A$2:$FR$281,'Row selector'!$G17,21)=0,"-",INDEX(SourceData!$A$2:$FR$281,'Row selector'!$G17,21)),"")</f>
        <v>192.12936401367188</v>
      </c>
      <c r="L28" s="163">
        <f>IFERROR(IF(INDEX(SourceData!$A$2:$FR$281,'Row selector'!$G17,27)=0,"-",INDEX(SourceData!$A$2:$FR$281,'Row selector'!$G17,27)),"")</f>
        <v>3.1236443519592285</v>
      </c>
      <c r="M28" s="161">
        <f>IFERROR(IF(INDEX(SourceData!$A$2:$FR$281,'Row selector'!$G17,16)=0,"-",INDEX(SourceData!$A$2:$FR$281,'Row selector'!$G17,16)),"")</f>
        <v>458</v>
      </c>
      <c r="N28" s="162">
        <f>IFERROR(IF(INDEX(SourceData!$A$2:$FR$281,'Row selector'!$G17,22)=0,"-",INDEX(SourceData!$A$2:$FR$281,'Row selector'!$G17,22)),"")</f>
        <v>433.7203369140625</v>
      </c>
      <c r="O28" s="163">
        <f>IFERROR(IF(INDEX(SourceData!$A$2:$FR$281,'Row selector'!$G17,28)=0,"-",INDEX(SourceData!$A$2:$FR$281,'Row selector'!$G17,28)),"")</f>
        <v>4.3203473091125488</v>
      </c>
      <c r="P28" s="161">
        <f>IFERROR(IF(INDEX(SourceData!$A$2:$FR$281,'Row selector'!$G17,17)=0,"-",INDEX(SourceData!$A$2:$FR$281,'Row selector'!$G17,17)),"")</f>
        <v>416</v>
      </c>
      <c r="Q28" s="162">
        <f>IFERROR(IF(INDEX(SourceData!$A$2:$FR$281,'Row selector'!$G17,23)=0,"-",INDEX(SourceData!$A$2:$FR$281,'Row selector'!$G17,23)),"")</f>
        <v>629.3304443359375</v>
      </c>
      <c r="R28" s="163">
        <f>IFERROR(IF(INDEX(SourceData!$A$2:$FR$281,'Row selector'!$G17,29)=0,"-",INDEX(SourceData!$A$2:$FR$281,'Row selector'!$G17,29)),"")</f>
        <v>5.6072244644165039</v>
      </c>
      <c r="S28" s="161">
        <f>IFERROR(IF(INDEX(SourceData!$A$2:$FR$281,'Row selector'!$G17,18)=0,"-",INDEX(SourceData!$A$2:$FR$281,'Row selector'!$G17,18)),"")</f>
        <v>200</v>
      </c>
      <c r="T28" s="162">
        <f>IFERROR(IF(INDEX(SourceData!$A$2:$FR$281,'Row selector'!$G17,24)=0,"-",INDEX(SourceData!$A$2:$FR$281,'Row selector'!$G17,24)),"")</f>
        <v>615.403564453125</v>
      </c>
      <c r="U28" s="163">
        <f>IFERROR(IF(INDEX(SourceData!$A$2:$FR$281,'Row selector'!$G17,30)=0,"-",INDEX(SourceData!$A$2:$FR$281,'Row selector'!$G17,30)),"")</f>
        <v>5.8754405975341797</v>
      </c>
      <c r="V28" s="161">
        <f>IFERROR(IF(INDEX(SourceData!$A$2:$FR$281,'Row selector'!$G17,31)=0,"-",INDEX(SourceData!$A$2:$FR$281,'Row selector'!$G17,31)),"")</f>
        <v>29</v>
      </c>
      <c r="W28" s="162">
        <f>IFERROR(IF(INDEX(SourceData!$A$2:$FR$281,'Row selector'!$G17,37)=0,"-",INDEX(SourceData!$A$2:$FR$281,'Row selector'!$G17,37)),"")</f>
        <v>2.4060938358306885</v>
      </c>
      <c r="X28" s="163">
        <f>IFERROR(IF(INDEX(SourceData!$A$2:$FR$281,'Row selector'!$G17,43)=0,"-",INDEX(SourceData!$A$2:$FR$281,'Row selector'!$G17,43)),"")</f>
        <v>0.78103959560394287</v>
      </c>
      <c r="Y28" s="161">
        <f>IFERROR(IF(INDEX(SourceData!$A$2:$FR$281,'Row selector'!$G17,32)=0,"-",INDEX(SourceData!$A$2:$FR$281,'Row selector'!$G17,32)),"")</f>
        <v>72</v>
      </c>
      <c r="Z28" s="162">
        <f>IFERROR(IF(INDEX(SourceData!$A$2:$FR$281,'Row selector'!$G17,38)=0,"-",INDEX(SourceData!$A$2:$FR$281,'Row selector'!$G17,38)),"")</f>
        <v>34.029197692871094</v>
      </c>
      <c r="AA28" s="163">
        <f>IFERROR(IF(INDEX(SourceData!$A$2:$FR$281,'Row selector'!$G17,44)=0,"-",INDEX(SourceData!$A$2:$FR$281,'Row selector'!$G17,44)),"")</f>
        <v>2.1226415634155273</v>
      </c>
      <c r="AB28" s="161">
        <f>IFERROR(IF(INDEX(SourceData!$A$2:$FR$281,'Row selector'!$G17,33)=0,"-",INDEX(SourceData!$A$2:$FR$281,'Row selector'!$G17,33)),"")</f>
        <v>164</v>
      </c>
      <c r="AC28" s="162">
        <f>IFERROR(IF(INDEX(SourceData!$A$2:$FR$281,'Row selector'!$G17,39)=0,"-",INDEX(SourceData!$A$2:$FR$281,'Row selector'!$G17,39)),"")</f>
        <v>113.40142059326172</v>
      </c>
      <c r="AD28" s="163">
        <f>IFERROR(IF(INDEX(SourceData!$A$2:$FR$281,'Row selector'!$G17,45)=0,"-",INDEX(SourceData!$A$2:$FR$281,'Row selector'!$G17,45)),"")</f>
        <v>2.7806036472320557</v>
      </c>
      <c r="AE28" s="161">
        <f>IFERROR(IF(INDEX(SourceData!$A$2:$FR$281,'Row selector'!$G17,34)=0,"-",INDEX(SourceData!$A$2:$FR$281,'Row selector'!$G17,34)),"")</f>
        <v>467</v>
      </c>
      <c r="AF28" s="162">
        <f>IFERROR(IF(INDEX(SourceData!$A$2:$FR$281,'Row selector'!$G17,40)=0,"-",INDEX(SourceData!$A$2:$FR$281,'Row selector'!$G17,40)),"")</f>
        <v>504.717529296875</v>
      </c>
      <c r="AG28" s="163">
        <f>IFERROR(IF(INDEX(SourceData!$A$2:$FR$281,'Row selector'!$G17,46)=0,"-",INDEX(SourceData!$A$2:$FR$281,'Row selector'!$G17,46)),"")</f>
        <v>4.8060102462768555</v>
      </c>
      <c r="AH28" s="161">
        <f>IFERROR(IF(INDEX(SourceData!$A$2:$FR$281,'Row selector'!$G17,35)=0,"-",INDEX(SourceData!$A$2:$FF$281,'Row selector'!$G17,35)),"")</f>
        <v>609</v>
      </c>
      <c r="AI28" s="162">
        <f>IFERROR(IF(INDEX(SourceData!$A$2:$FR$281,'Row selector'!$G17,41)=0,"-",INDEX(SourceData!$A$2:$FR$281,'Row selector'!$G17,41)),"")</f>
        <v>1165.6617431640625</v>
      </c>
      <c r="AJ28" s="163">
        <f>IFERROR(IF(INDEX(SourceData!$A$2:$FR$281,'Row selector'!$G17,47)=0,"-",INDEX(SourceData!$A$2:$FR$281,'Row selector'!$G17,47)),"")</f>
        <v>6.8891401290893555</v>
      </c>
      <c r="AK28" s="161">
        <f>IFERROR(IF(INDEX(SourceData!$A$2:$FR$281,'Row selector'!$G17,36)=0,"-",INDEX(SourceData!$A$2:$FR$281,'Row selector'!$G17,36)),"")</f>
        <v>225</v>
      </c>
      <c r="AL28" s="162">
        <f>IFERROR(IF(INDEX(SourceData!$A$2:$FR$281,'Row selector'!$G17,42)=0,"-",INDEX(SourceData!$A$2:$FR$281,'Row selector'!$G17,42)),"")</f>
        <v>1222.892578125</v>
      </c>
      <c r="AM28" s="163">
        <f>IFERROR(IF(INDEX(SourceData!$A$2:$FR$281,'Row selector'!$G17,48)=0,"-",INDEX(SourceData!$A$2:$FR$281,'Row selector'!$G17,48)),"")</f>
        <v>6.9875774383544922</v>
      </c>
      <c r="AN28" s="161">
        <f>IFERROR(IF(INDEX(SourceData!$A$2:$FR$281,'Row selector'!$G17,49)=0,"-",INDEX(SourceData!$A$2:$FR$281,'Row selector'!$G17,49)),"")</f>
        <v>67</v>
      </c>
      <c r="AO28" s="162">
        <f>IFERROR(IF(INDEX(SourceData!$A$2:$FR$281,'Row selector'!$G17,55)=0,"-",INDEX(SourceData!$A$2:$FR$281,'Row selector'!$G17,55)),"")</f>
        <v>2.848499059677124</v>
      </c>
      <c r="AP28" s="163">
        <f>IFERROR(IF(INDEX(SourceData!$A$2:$FR$281,'Row selector'!$G17,61)=0,"-",INDEX(SourceData!$A$2:$FR$281,'Row selector'!$G17,61)),"")</f>
        <v>0.75078439712524414</v>
      </c>
      <c r="AQ28" s="161">
        <f>IFERROR(IF(INDEX(SourceData!$A$2:$FR$281,'Row selector'!$G17,50)=0,"-",INDEX(SourceData!$A$2:$FR$281,'Row selector'!$G17,50)),"")</f>
        <v>188</v>
      </c>
      <c r="AR28" s="162">
        <f>IFERROR(IF(INDEX(SourceData!$A$2:$FR$281,'Row selector'!$G17,56)=0,"-",INDEX(SourceData!$A$2:$FR$281,'Row selector'!$G17,56)),"")</f>
        <v>44.33282470703125</v>
      </c>
      <c r="AS28" s="163">
        <f>IFERROR(IF(INDEX(SourceData!$A$2:$FR$281,'Row selector'!$G17,62)=0,"-",INDEX(SourceData!$A$2:$FR$281,'Row selector'!$G17,62)),"")</f>
        <v>1.8758730888366699</v>
      </c>
      <c r="AT28" s="161">
        <f>IFERROR(IF(INDEX(SourceData!$A$2:$FR$281,'Row selector'!$G17,51)=0,"-",INDEX(SourceData!$A$2:$FR$281,'Row selector'!$G17,51)),"")</f>
        <v>452</v>
      </c>
      <c r="AU28" s="162">
        <f>IFERROR(IF(INDEX(SourceData!$A$2:$FR$281,'Row selector'!$G17,57)=0,"-",INDEX(SourceData!$A$2:$FR$281,'Row selector'!$G17,57)),"")</f>
        <v>153.47109985351562</v>
      </c>
      <c r="AV28" s="163">
        <f>IFERROR(IF(INDEX(SourceData!$A$2:$FR$281,'Row selector'!$G17,63)=0,"-",INDEX(SourceData!$A$2:$FR$281,'Row selector'!$G17,63)),"")</f>
        <v>2.9898135662078857</v>
      </c>
      <c r="AW28" s="158">
        <f>IFERROR(IF(INDEX(SourceData!$A$2:$FR$281,'Row selector'!$G17,52)=0,"-",INDEX(SourceData!$A$2:$FR$281,'Row selector'!$G17,52)),"")</f>
        <v>925</v>
      </c>
      <c r="AX28" s="138">
        <f>IFERROR(IF(INDEX(SourceData!$A$2:$FR$281,'Row selector'!$G17,58)=0,"-",INDEX(SourceData!$A$2:$FR$281,'Row selector'!$G17,58)),"")</f>
        <v>466.87698364257813</v>
      </c>
      <c r="AY28" s="162">
        <f>IFERROR(IF(INDEX(SourceData!$A$2:$FR$281,'Row selector'!$G17,64)=0,"-",INDEX(SourceData!$A$2:$FR$281,'Row selector'!$G17,64)),"")</f>
        <v>4.5526132583618164</v>
      </c>
      <c r="AZ28" s="161">
        <f>IFERROR(IF(INDEX(SourceData!$A$2:$FR$281,'Row selector'!$G17,53)=0,"-",INDEX(SourceData!$A$2:$FR$281,'Row selector'!$G17,53)),"")</f>
        <v>1025</v>
      </c>
      <c r="BA28" s="162">
        <f>IFERROR(IF(INDEX(SourceData!$A$2:$FR$281,'Row selector'!$G17,59)=0,"-",INDEX(SourceData!$A$2:$FR$281,'Row selector'!$G17,59)),"")</f>
        <v>866.09716796875</v>
      </c>
      <c r="BB28" s="163">
        <f>IFERROR(IF(INDEX(SourceData!$A$2:$FR$281,'Row selector'!$G17,65)=0,"-",INDEX(SourceData!$A$2:$FR$281,'Row selector'!$G17,65)),"")</f>
        <v>6.3042006492614746</v>
      </c>
      <c r="BC28" s="161">
        <f>IFERROR(IF(INDEX(SourceData!$A$2:$FR$281,'Row selector'!$G17,54)=0,"-",INDEX(SourceData!$A$2:$FR$281,'Row selector'!$G17,54)),"")</f>
        <v>425</v>
      </c>
      <c r="BD28" s="162">
        <f>IFERROR(IF(INDEX(SourceData!$A$2:$FR$281,'Row selector'!$G17,60)=0,"-",INDEX(SourceData!$A$2:$FR$281,'Row selector'!$G17,60)),"")</f>
        <v>835.00335693359375</v>
      </c>
      <c r="BE28" s="163">
        <f>IFERROR(IF(INDEX(SourceData!$A$2:$FR$281,'Row selector'!$G17,66)=0,"-",INDEX(SourceData!$A$2:$FR$281,'Row selector'!$G17,66)),"")</f>
        <v>6.4160628318786621</v>
      </c>
      <c r="BF28" s="98"/>
    </row>
    <row r="29" spans="1:58">
      <c r="A29" s="171" t="str">
        <f>IFERROR(INDEX(SourceData!$A$2:$FR$281,'Row selector'!$G18,1),"")</f>
        <v>Cancer Alliance</v>
      </c>
      <c r="B29" s="157" t="str">
        <f>IFERROR(INDEX(SourceData!$A$2:$FR$281,'Row selector'!$G18,2),"")</f>
        <v>Wessex</v>
      </c>
      <c r="C29" s="204" t="str">
        <f t="shared" si="0"/>
        <v>&gt;</v>
      </c>
      <c r="D29" s="161">
        <f>IFERROR(IF(INDEX(SourceData!$A$2:$FR$281,'Row selector'!$G18,13)=0,"-",INDEX(SourceData!$A$2:$FR$281,'Row selector'!$G18,13)),"")</f>
        <v>46</v>
      </c>
      <c r="E29" s="162">
        <f>IFERROR(IF(INDEX(SourceData!$A$2:$FR$281,'Row selector'!$G18,19)=0,"-",INDEX(SourceData!$A$2:$FR$281,'Row selector'!$G18,19)),"")</f>
        <v>6.9524106979370117</v>
      </c>
      <c r="F29" s="163">
        <f>IFERROR(IF(INDEX(SourceData!$A$2:$FR$281,'Row selector'!$G18,25)=0,"-",INDEX(SourceData!$A$2:$FR$281,'Row selector'!$G18,25)),"")</f>
        <v>1.2329133749008179</v>
      </c>
      <c r="G29" s="161">
        <f>IFERROR(IF(INDEX(SourceData!$A$2:$FR$281,'Row selector'!$G18,14)=0,"-",INDEX(SourceData!$A$2:$FR$281,'Row selector'!$G18,14)),"")</f>
        <v>147</v>
      </c>
      <c r="H29" s="162">
        <f>IFERROR(IF(INDEX(SourceData!$A$2:$FR$281,'Row selector'!$G18,20)=0,"-",INDEX(SourceData!$A$2:$FR$281,'Row selector'!$G18,20)),"")</f>
        <v>79.958663940429687</v>
      </c>
      <c r="I29" s="163">
        <f>IFERROR(IF(INDEX(SourceData!$A$2:$FR$281,'Row selector'!$G18,26)=0,"-",INDEX(SourceData!$A$2:$FR$281,'Row selector'!$G18,26)),"")</f>
        <v>2.2019174098968506</v>
      </c>
      <c r="J29" s="161">
        <f>IFERROR(IF(INDEX(SourceData!$A$2:$FR$281,'Row selector'!$G18,15)=0,"-",INDEX(SourceData!$A$2:$FR$281,'Row selector'!$G18,15)),"")</f>
        <v>346</v>
      </c>
      <c r="K29" s="162">
        <f>IFERROR(IF(INDEX(SourceData!$A$2:$FR$281,'Row selector'!$G18,21)=0,"-",INDEX(SourceData!$A$2:$FR$281,'Row selector'!$G18,21)),"")</f>
        <v>217.49516296386719</v>
      </c>
      <c r="L29" s="163">
        <f>IFERROR(IF(INDEX(SourceData!$A$2:$FR$281,'Row selector'!$G18,27)=0,"-",INDEX(SourceData!$A$2:$FR$281,'Row selector'!$G18,27)),"")</f>
        <v>3.2171082496643066</v>
      </c>
      <c r="M29" s="161">
        <f>IFERROR(IF(INDEX(SourceData!$A$2:$FR$281,'Row selector'!$G18,16)=0,"-",INDEX(SourceData!$A$2:$FR$281,'Row selector'!$G18,16)),"")</f>
        <v>918</v>
      </c>
      <c r="N29" s="162">
        <f>IFERROR(IF(INDEX(SourceData!$A$2:$FR$281,'Row selector'!$G18,22)=0,"-",INDEX(SourceData!$A$2:$FR$281,'Row selector'!$G18,22)),"")</f>
        <v>600.0313720703125</v>
      </c>
      <c r="O29" s="163">
        <f>IFERROR(IF(INDEX(SourceData!$A$2:$FR$281,'Row selector'!$G18,28)=0,"-",INDEX(SourceData!$A$2:$FR$281,'Row selector'!$G18,28)),"")</f>
        <v>5.5883607864379883</v>
      </c>
      <c r="P29" s="161">
        <f>IFERROR(IF(INDEX(SourceData!$A$2:$FR$281,'Row selector'!$G18,17)=0,"-",INDEX(SourceData!$A$2:$FR$281,'Row selector'!$G18,17)),"")</f>
        <v>815</v>
      </c>
      <c r="Q29" s="162">
        <f>IFERROR(IF(INDEX(SourceData!$A$2:$FR$281,'Row selector'!$G18,23)=0,"-",INDEX(SourceData!$A$2:$FR$281,'Row selector'!$G18,23)),"")</f>
        <v>863.283447265625</v>
      </c>
      <c r="R29" s="163">
        <f>IFERROR(IF(INDEX(SourceData!$A$2:$FR$281,'Row selector'!$G18,29)=0,"-",INDEX(SourceData!$A$2:$FR$281,'Row selector'!$G18,29)),"")</f>
        <v>6.7786741256713867</v>
      </c>
      <c r="S29" s="161">
        <f>IFERROR(IF(INDEX(SourceData!$A$2:$FR$281,'Row selector'!$G18,18)=0,"-",INDEX(SourceData!$A$2:$FR$281,'Row selector'!$G18,18)),"")</f>
        <v>394</v>
      </c>
      <c r="T29" s="162">
        <f>IFERROR(IF(INDEX(SourceData!$A$2:$FR$281,'Row selector'!$G18,24)=0,"-",INDEX(SourceData!$A$2:$FR$281,'Row selector'!$G18,24)),"")</f>
        <v>767.44775390625</v>
      </c>
      <c r="U29" s="163">
        <f>IFERROR(IF(INDEX(SourceData!$A$2:$FR$281,'Row selector'!$G18,30)=0,"-",INDEX(SourceData!$A$2:$FR$281,'Row selector'!$G18,30)),"")</f>
        <v>6.473874568939209</v>
      </c>
      <c r="V29" s="161">
        <f>IFERROR(IF(INDEX(SourceData!$A$2:$FR$281,'Row selector'!$G18,31)=0,"-",INDEX(SourceData!$A$2:$FR$281,'Row selector'!$G18,31)),"")</f>
        <v>31</v>
      </c>
      <c r="W29" s="162">
        <f>IFERROR(IF(INDEX(SourceData!$A$2:$FR$281,'Row selector'!$G18,37)=0,"-",INDEX(SourceData!$A$2:$FR$281,'Row selector'!$G18,37)),"")</f>
        <v>4.4968137741088867</v>
      </c>
      <c r="X29" s="163">
        <f>IFERROR(IF(INDEX(SourceData!$A$2:$FR$281,'Row selector'!$G18,43)=0,"-",INDEX(SourceData!$A$2:$FR$281,'Row selector'!$G18,43)),"")</f>
        <v>1.0903974771499634</v>
      </c>
      <c r="Y29" s="161">
        <f>IFERROR(IF(INDEX(SourceData!$A$2:$FR$281,'Row selector'!$G18,32)=0,"-",INDEX(SourceData!$A$2:$FR$281,'Row selector'!$G18,32)),"")</f>
        <v>61</v>
      </c>
      <c r="Z29" s="162">
        <f>IFERROR(IF(INDEX(SourceData!$A$2:$FR$281,'Row selector'!$G18,38)=0,"-",INDEX(SourceData!$A$2:$FR$281,'Row selector'!$G18,38)),"")</f>
        <v>34.153770446777344</v>
      </c>
      <c r="AA29" s="163">
        <f>IFERROR(IF(INDEX(SourceData!$A$2:$FR$281,'Row selector'!$G18,44)=0,"-",INDEX(SourceData!$A$2:$FR$281,'Row selector'!$G18,44)),"")</f>
        <v>1.962677001953125</v>
      </c>
      <c r="AB29" s="161">
        <f>IFERROR(IF(INDEX(SourceData!$A$2:$FR$281,'Row selector'!$G18,33)=0,"-",INDEX(SourceData!$A$2:$FR$281,'Row selector'!$G18,33)),"")</f>
        <v>232</v>
      </c>
      <c r="AC29" s="162">
        <f>IFERROR(IF(INDEX(SourceData!$A$2:$FR$281,'Row selector'!$G18,39)=0,"-",INDEX(SourceData!$A$2:$FR$281,'Row selector'!$G18,39)),"")</f>
        <v>150.82368469238281</v>
      </c>
      <c r="AD29" s="163">
        <f>IFERROR(IF(INDEX(SourceData!$A$2:$FR$281,'Row selector'!$G18,45)=0,"-",INDEX(SourceData!$A$2:$FR$281,'Row selector'!$G18,45)),"")</f>
        <v>3.4632034301757812</v>
      </c>
      <c r="AE29" s="161">
        <f>IFERROR(IF(INDEX(SourceData!$A$2:$FR$281,'Row selector'!$G18,34)=0,"-",INDEX(SourceData!$A$2:$FR$281,'Row selector'!$G18,34)),"")</f>
        <v>929</v>
      </c>
      <c r="AF29" s="162">
        <f>IFERROR(IF(INDEX(SourceData!$A$2:$FR$281,'Row selector'!$G18,40)=0,"-",INDEX(SourceData!$A$2:$FR$281,'Row selector'!$G18,40)),"")</f>
        <v>656.69488525390625</v>
      </c>
      <c r="AG29" s="163">
        <f>IFERROR(IF(INDEX(SourceData!$A$2:$FR$281,'Row selector'!$G18,46)=0,"-",INDEX(SourceData!$A$2:$FR$281,'Row selector'!$G18,46)),"")</f>
        <v>6.149874210357666</v>
      </c>
      <c r="AH29" s="161">
        <f>IFERROR(IF(INDEX(SourceData!$A$2:$FR$281,'Row selector'!$G18,35)=0,"-",INDEX(SourceData!$A$2:$FF$281,'Row selector'!$G18,35)),"")</f>
        <v>1277</v>
      </c>
      <c r="AI29" s="162">
        <f>IFERROR(IF(INDEX(SourceData!$A$2:$FR$281,'Row selector'!$G18,41)=0,"-",INDEX(SourceData!$A$2:$FR$281,'Row selector'!$G18,41)),"")</f>
        <v>1630.552734375</v>
      </c>
      <c r="AJ29" s="163">
        <f>IFERROR(IF(INDEX(SourceData!$A$2:$FR$281,'Row selector'!$G18,47)=0,"-",INDEX(SourceData!$A$2:$FR$281,'Row selector'!$G18,47)),"")</f>
        <v>8.9557476043701172</v>
      </c>
      <c r="AK29" s="161">
        <f>IFERROR(IF(INDEX(SourceData!$A$2:$FR$281,'Row selector'!$G18,36)=0,"-",INDEX(SourceData!$A$2:$FR$281,'Row selector'!$G18,36)),"")</f>
        <v>546</v>
      </c>
      <c r="AL29" s="162">
        <f>IFERROR(IF(INDEX(SourceData!$A$2:$FR$281,'Row selector'!$G18,42)=0,"-",INDEX(SourceData!$A$2:$FR$281,'Row selector'!$G18,42)),"")</f>
        <v>1874.03466796875</v>
      </c>
      <c r="AM29" s="163">
        <f>IFERROR(IF(INDEX(SourceData!$A$2:$FR$281,'Row selector'!$G18,48)=0,"-",INDEX(SourceData!$A$2:$FR$281,'Row selector'!$G18,48)),"")</f>
        <v>9.9164543151855469</v>
      </c>
      <c r="AN29" s="161">
        <f>IFERROR(IF(INDEX(SourceData!$A$2:$FR$281,'Row selector'!$G18,49)=0,"-",INDEX(SourceData!$A$2:$FR$281,'Row selector'!$G18,49)),"")</f>
        <v>77</v>
      </c>
      <c r="AO29" s="162">
        <f>IFERROR(IF(INDEX(SourceData!$A$2:$FR$281,'Row selector'!$G18,55)=0,"-",INDEX(SourceData!$A$2:$FR$281,'Row selector'!$G18,55)),"")</f>
        <v>5.6994061470031738</v>
      </c>
      <c r="AP29" s="163">
        <f>IFERROR(IF(INDEX(SourceData!$A$2:$FR$281,'Row selector'!$G18,61)=0,"-",INDEX(SourceData!$A$2:$FR$281,'Row selector'!$G18,61)),"")</f>
        <v>1.1712808609008789</v>
      </c>
      <c r="AQ29" s="161">
        <f>IFERROR(IF(INDEX(SourceData!$A$2:$FR$281,'Row selector'!$G18,50)=0,"-",INDEX(SourceData!$A$2:$FR$281,'Row selector'!$G18,50)),"")</f>
        <v>208</v>
      </c>
      <c r="AR29" s="162">
        <f>IFERROR(IF(INDEX(SourceData!$A$2:$FR$281,'Row selector'!$G18,56)=0,"-",INDEX(SourceData!$A$2:$FR$281,'Row selector'!$G18,56)),"")</f>
        <v>57.387382507324219</v>
      </c>
      <c r="AS29" s="163">
        <f>IFERROR(IF(INDEX(SourceData!$A$2:$FR$281,'Row selector'!$G18,62)=0,"-",INDEX(SourceData!$A$2:$FR$281,'Row selector'!$G18,62)),"")</f>
        <v>2.1259198188781738</v>
      </c>
      <c r="AT29" s="161">
        <f>IFERROR(IF(INDEX(SourceData!$A$2:$FR$281,'Row selector'!$G18,51)=0,"-",INDEX(SourceData!$A$2:$FR$281,'Row selector'!$G18,51)),"")</f>
        <v>578</v>
      </c>
      <c r="AU29" s="162">
        <f>IFERROR(IF(INDEX(SourceData!$A$2:$FR$281,'Row selector'!$G18,57)=0,"-",INDEX(SourceData!$A$2:$FR$281,'Row selector'!$G18,57)),"")</f>
        <v>184.72001647949219</v>
      </c>
      <c r="AV29" s="163">
        <f>IFERROR(IF(INDEX(SourceData!$A$2:$FR$281,'Row selector'!$G18,63)=0,"-",INDEX(SourceData!$A$2:$FR$281,'Row selector'!$G18,63)),"")</f>
        <v>3.3115618228912354</v>
      </c>
      <c r="AW29" s="158">
        <f>IFERROR(IF(INDEX(SourceData!$A$2:$FR$281,'Row selector'!$G18,52)=0,"-",INDEX(SourceData!$A$2:$FR$281,'Row selector'!$G18,52)),"")</f>
        <v>1847</v>
      </c>
      <c r="AX29" s="138">
        <f>IFERROR(IF(INDEX(SourceData!$A$2:$FR$281,'Row selector'!$G18,58)=0,"-",INDEX(SourceData!$A$2:$FR$281,'Row selector'!$G18,58)),"")</f>
        <v>627.254150390625</v>
      </c>
      <c r="AY29" s="162">
        <f>IFERROR(IF(INDEX(SourceData!$A$2:$FR$281,'Row selector'!$G18,64)=0,"-",INDEX(SourceData!$A$2:$FR$281,'Row selector'!$G18,64)),"")</f>
        <v>5.8573555946350098</v>
      </c>
      <c r="AZ29" s="161">
        <f>IFERROR(IF(INDEX(SourceData!$A$2:$FR$281,'Row selector'!$G18,53)=0,"-",INDEX(SourceData!$A$2:$FR$281,'Row selector'!$G18,53)),"")</f>
        <v>2092</v>
      </c>
      <c r="BA29" s="162">
        <f>IFERROR(IF(INDEX(SourceData!$A$2:$FR$281,'Row selector'!$G18,59)=0,"-",INDEX(SourceData!$A$2:$FR$281,'Row selector'!$G18,59)),"")</f>
        <v>1211.1807861328125</v>
      </c>
      <c r="BB29" s="163">
        <f>IFERROR(IF(INDEX(SourceData!$A$2:$FR$281,'Row selector'!$G18,65)=0,"-",INDEX(SourceData!$A$2:$FR$281,'Row selector'!$G18,65)),"")</f>
        <v>7.9598202705383301</v>
      </c>
      <c r="BC29" s="161">
        <f>IFERROR(IF(INDEX(SourceData!$A$2:$FR$281,'Row selector'!$G18,54)=0,"-",INDEX(SourceData!$A$2:$FR$281,'Row selector'!$G18,54)),"")</f>
        <v>940</v>
      </c>
      <c r="BD29" s="162">
        <f>IFERROR(IF(INDEX(SourceData!$A$2:$FR$281,'Row selector'!$G18,60)=0,"-",INDEX(SourceData!$A$2:$FR$281,'Row selector'!$G18,60)),"")</f>
        <v>1168.0791015625</v>
      </c>
      <c r="BE29" s="163">
        <f>IFERROR(IF(INDEX(SourceData!$A$2:$FR$281,'Row selector'!$G18,66)=0,"-",INDEX(SourceData!$A$2:$FR$281,'Row selector'!$G18,66)),"")</f>
        <v>8.1090402603149414</v>
      </c>
      <c r="BF29" s="98"/>
    </row>
    <row r="30" spans="1:58">
      <c r="A30" s="171" t="str">
        <f>IFERROR(INDEX(SourceData!$A$2:$FR$281,'Row selector'!$G19,1),"")</f>
        <v>Cancer Alliance</v>
      </c>
      <c r="B30" s="157" t="str">
        <f>IFERROR(INDEX(SourceData!$A$2:$FR$281,'Row selector'!$G19,2),"")</f>
        <v>West Midlands</v>
      </c>
      <c r="C30" s="204" t="str">
        <f t="shared" si="0"/>
        <v>&gt;</v>
      </c>
      <c r="D30" s="161">
        <f>IFERROR(IF(INDEX(SourceData!$A$2:$FR$281,'Row selector'!$G19,13)=0,"-",INDEX(SourceData!$A$2:$FR$281,'Row selector'!$G19,13)),"")</f>
        <v>79</v>
      </c>
      <c r="E30" s="162">
        <f>IFERROR(IF(INDEX(SourceData!$A$2:$FR$281,'Row selector'!$G19,19)=0,"-",INDEX(SourceData!$A$2:$FR$281,'Row selector'!$G19,19)),"")</f>
        <v>4.8996076583862305</v>
      </c>
      <c r="F30" s="163">
        <f>IFERROR(IF(INDEX(SourceData!$A$2:$FR$281,'Row selector'!$G19,25)=0,"-",INDEX(SourceData!$A$2:$FR$281,'Row selector'!$G19,25)),"")</f>
        <v>0.96968209743499756</v>
      </c>
      <c r="G30" s="161">
        <f>IFERROR(IF(INDEX(SourceData!$A$2:$FR$281,'Row selector'!$G19,14)=0,"-",INDEX(SourceData!$A$2:$FR$281,'Row selector'!$G19,14)),"")</f>
        <v>306</v>
      </c>
      <c r="H30" s="162">
        <f>IFERROR(IF(INDEX(SourceData!$A$2:$FR$281,'Row selector'!$G19,20)=0,"-",INDEX(SourceData!$A$2:$FR$281,'Row selector'!$G19,20)),"")</f>
        <v>75.192771911621094</v>
      </c>
      <c r="I30" s="163">
        <f>IFERROR(IF(INDEX(SourceData!$A$2:$FR$281,'Row selector'!$G19,26)=0,"-",INDEX(SourceData!$A$2:$FR$281,'Row selector'!$G19,26)),"")</f>
        <v>2.1550812721252441</v>
      </c>
      <c r="J30" s="161">
        <f>IFERROR(IF(INDEX(SourceData!$A$2:$FR$281,'Row selector'!$G19,15)=0,"-",INDEX(SourceData!$A$2:$FR$281,'Row selector'!$G19,15)),"")</f>
        <v>685</v>
      </c>
      <c r="K30" s="162">
        <f>IFERROR(IF(INDEX(SourceData!$A$2:$FR$281,'Row selector'!$G19,21)=0,"-",INDEX(SourceData!$A$2:$FR$281,'Row selector'!$G19,21)),"")</f>
        <v>206.59162902832031</v>
      </c>
      <c r="L30" s="163">
        <f>IFERROR(IF(INDEX(SourceData!$A$2:$FR$281,'Row selector'!$G19,27)=0,"-",INDEX(SourceData!$A$2:$FR$281,'Row selector'!$G19,27)),"")</f>
        <v>3.1638262271881104</v>
      </c>
      <c r="M30" s="161">
        <f>IFERROR(IF(INDEX(SourceData!$A$2:$FR$281,'Row selector'!$G19,16)=0,"-",INDEX(SourceData!$A$2:$FR$281,'Row selector'!$G19,16)),"")</f>
        <v>1545</v>
      </c>
      <c r="N30" s="162">
        <f>IFERROR(IF(INDEX(SourceData!$A$2:$FR$281,'Row selector'!$G19,22)=0,"-",INDEX(SourceData!$A$2:$FR$281,'Row selector'!$G19,22)),"")</f>
        <v>517.28118896484375</v>
      </c>
      <c r="O30" s="163">
        <f>IFERROR(IF(INDEX(SourceData!$A$2:$FR$281,'Row selector'!$G19,28)=0,"-",INDEX(SourceData!$A$2:$FR$281,'Row selector'!$G19,28)),"")</f>
        <v>4.9622611999511719</v>
      </c>
      <c r="P30" s="161">
        <f>IFERROR(IF(INDEX(SourceData!$A$2:$FR$281,'Row selector'!$G19,17)=0,"-",INDEX(SourceData!$A$2:$FR$281,'Row selector'!$G19,17)),"")</f>
        <v>1392</v>
      </c>
      <c r="Q30" s="162">
        <f>IFERROR(IF(INDEX(SourceData!$A$2:$FR$281,'Row selector'!$G19,23)=0,"-",INDEX(SourceData!$A$2:$FR$281,'Row selector'!$G19,23)),"")</f>
        <v>741.52996826171875</v>
      </c>
      <c r="R30" s="163">
        <f>IFERROR(IF(INDEX(SourceData!$A$2:$FR$281,'Row selector'!$G19,29)=0,"-",INDEX(SourceData!$A$2:$FR$281,'Row selector'!$G19,29)),"")</f>
        <v>6.3046331405639648</v>
      </c>
      <c r="S30" s="161">
        <f>IFERROR(IF(INDEX(SourceData!$A$2:$FR$281,'Row selector'!$G19,18)=0,"-",INDEX(SourceData!$A$2:$FR$281,'Row selector'!$G19,18)),"")</f>
        <v>562</v>
      </c>
      <c r="T30" s="162">
        <f>IFERROR(IF(INDEX(SourceData!$A$2:$FR$281,'Row selector'!$G19,24)=0,"-",INDEX(SourceData!$A$2:$FR$281,'Row selector'!$G19,24)),"")</f>
        <v>619.0245361328125</v>
      </c>
      <c r="U30" s="163">
        <f>IFERROR(IF(INDEX(SourceData!$A$2:$FR$281,'Row selector'!$G19,30)=0,"-",INDEX(SourceData!$A$2:$FR$281,'Row selector'!$G19,30)),"")</f>
        <v>5.7629203796386719</v>
      </c>
      <c r="V30" s="161">
        <f>IFERROR(IF(INDEX(SourceData!$A$2:$FR$281,'Row selector'!$G19,31)=0,"-",INDEX(SourceData!$A$2:$FR$281,'Row selector'!$G19,31)),"")</f>
        <v>40</v>
      </c>
      <c r="W30" s="162">
        <f>IFERROR(IF(INDEX(SourceData!$A$2:$FR$281,'Row selector'!$G19,37)=0,"-",INDEX(SourceData!$A$2:$FR$281,'Row selector'!$G19,37)),"")</f>
        <v>2.4032914638519287</v>
      </c>
      <c r="X30" s="163">
        <f>IFERROR(IF(INDEX(SourceData!$A$2:$FR$281,'Row selector'!$G19,43)=0,"-",INDEX(SourceData!$A$2:$FR$281,'Row selector'!$G19,43)),"")</f>
        <v>0.6945650577545166</v>
      </c>
      <c r="Y30" s="161">
        <f>IFERROR(IF(INDEX(SourceData!$A$2:$FR$281,'Row selector'!$G19,32)=0,"-",INDEX(SourceData!$A$2:$FR$281,'Row selector'!$G19,32)),"")</f>
        <v>112</v>
      </c>
      <c r="Z30" s="162">
        <f>IFERROR(IF(INDEX(SourceData!$A$2:$FR$281,'Row selector'!$G19,38)=0,"-",INDEX(SourceData!$A$2:$FR$281,'Row selector'!$G19,38)),"")</f>
        <v>28.065532684326172</v>
      </c>
      <c r="AA30" s="163">
        <f>IFERROR(IF(INDEX(SourceData!$A$2:$FR$281,'Row selector'!$G19,44)=0,"-",INDEX(SourceData!$A$2:$FR$281,'Row selector'!$G19,44)),"")</f>
        <v>1.8064515590667725</v>
      </c>
      <c r="AB30" s="161">
        <f>IFERROR(IF(INDEX(SourceData!$A$2:$FR$281,'Row selector'!$G19,33)=0,"-",INDEX(SourceData!$A$2:$FR$281,'Row selector'!$G19,33)),"")</f>
        <v>442</v>
      </c>
      <c r="AC30" s="162">
        <f>IFERROR(IF(INDEX(SourceData!$A$2:$FR$281,'Row selector'!$G19,39)=0,"-",INDEX(SourceData!$A$2:$FR$281,'Row selector'!$G19,39)),"")</f>
        <v>135.9234619140625</v>
      </c>
      <c r="AD30" s="163">
        <f>IFERROR(IF(INDEX(SourceData!$A$2:$FR$281,'Row selector'!$G19,45)=0,"-",INDEX(SourceData!$A$2:$FR$281,'Row selector'!$G19,45)),"")</f>
        <v>3.3650550842285156</v>
      </c>
      <c r="AE30" s="161">
        <f>IFERROR(IF(INDEX(SourceData!$A$2:$FR$281,'Row selector'!$G19,34)=0,"-",INDEX(SourceData!$A$2:$FR$281,'Row selector'!$G19,34)),"")</f>
        <v>1671</v>
      </c>
      <c r="AF30" s="162">
        <f>IFERROR(IF(INDEX(SourceData!$A$2:$FR$281,'Row selector'!$G19,40)=0,"-",INDEX(SourceData!$A$2:$FR$281,'Row selector'!$G19,40)),"")</f>
        <v>595.7813720703125</v>
      </c>
      <c r="AG30" s="163">
        <f>IFERROR(IF(INDEX(SourceData!$A$2:$FR$281,'Row selector'!$G19,46)=0,"-",INDEX(SourceData!$A$2:$FR$281,'Row selector'!$G19,46)),"")</f>
        <v>5.8802828788757324</v>
      </c>
      <c r="AH30" s="161">
        <f>IFERROR(IF(INDEX(SourceData!$A$2:$FR$281,'Row selector'!$G19,35)=0,"-",INDEX(SourceData!$A$2:$FF$281,'Row selector'!$G19,35)),"")</f>
        <v>2037</v>
      </c>
      <c r="AI30" s="162">
        <f>IFERROR(IF(INDEX(SourceData!$A$2:$FR$281,'Row selector'!$G19,41)=0,"-",INDEX(SourceData!$A$2:$FR$281,'Row selector'!$G19,41)),"")</f>
        <v>1319.599609375</v>
      </c>
      <c r="AJ30" s="163">
        <f>IFERROR(IF(INDEX(SourceData!$A$2:$FR$281,'Row selector'!$G19,47)=0,"-",INDEX(SourceData!$A$2:$FR$281,'Row selector'!$G19,47)),"")</f>
        <v>7.7777776718139648</v>
      </c>
      <c r="AK30" s="161">
        <f>IFERROR(IF(INDEX(SourceData!$A$2:$FR$281,'Row selector'!$G19,36)=0,"-",INDEX(SourceData!$A$2:$FR$281,'Row selector'!$G19,36)),"")</f>
        <v>713</v>
      </c>
      <c r="AL30" s="162">
        <f>IFERROR(IF(INDEX(SourceData!$A$2:$FR$281,'Row selector'!$G19,42)=0,"-",INDEX(SourceData!$A$2:$FR$281,'Row selector'!$G19,42)),"")</f>
        <v>1449.8057861328125</v>
      </c>
      <c r="AM30" s="163">
        <f>IFERROR(IF(INDEX(SourceData!$A$2:$FR$281,'Row selector'!$G19,48)=0,"-",INDEX(SourceData!$A$2:$FR$281,'Row selector'!$G19,48)),"")</f>
        <v>8.2142858505249023</v>
      </c>
      <c r="AN30" s="161">
        <f>IFERROR(IF(INDEX(SourceData!$A$2:$FR$281,'Row selector'!$G19,49)=0,"-",INDEX(SourceData!$A$2:$FR$281,'Row selector'!$G19,49)),"")</f>
        <v>119</v>
      </c>
      <c r="AO30" s="162">
        <f>IFERROR(IF(INDEX(SourceData!$A$2:$FR$281,'Row selector'!$G19,55)=0,"-",INDEX(SourceData!$A$2:$FR$281,'Row selector'!$G19,55)),"")</f>
        <v>3.6316382884979248</v>
      </c>
      <c r="AP30" s="163">
        <f>IFERROR(IF(INDEX(SourceData!$A$2:$FR$281,'Row selector'!$G19,61)=0,"-",INDEX(SourceData!$A$2:$FR$281,'Row selector'!$G19,61)),"")</f>
        <v>0.85574573278427124</v>
      </c>
      <c r="AQ30" s="161">
        <f>IFERROR(IF(INDEX(SourceData!$A$2:$FR$281,'Row selector'!$G19,50)=0,"-",INDEX(SourceData!$A$2:$FR$281,'Row selector'!$G19,50)),"")</f>
        <v>418</v>
      </c>
      <c r="AR30" s="162">
        <f>IFERROR(IF(INDEX(SourceData!$A$2:$FR$281,'Row selector'!$G19,56)=0,"-",INDEX(SourceData!$A$2:$FR$281,'Row selector'!$G19,56)),"")</f>
        <v>51.859756469726563</v>
      </c>
      <c r="AS30" s="163">
        <f>IFERROR(IF(INDEX(SourceData!$A$2:$FR$281,'Row selector'!$G19,62)=0,"-",INDEX(SourceData!$A$2:$FR$281,'Row selector'!$G19,62)),"")</f>
        <v>2.0491199493408203</v>
      </c>
      <c r="AT30" s="161">
        <f>IFERROR(IF(INDEX(SourceData!$A$2:$FR$281,'Row selector'!$G19,51)=0,"-",INDEX(SourceData!$A$2:$FR$281,'Row selector'!$G19,51)),"")</f>
        <v>1127</v>
      </c>
      <c r="AU30" s="162">
        <f>IFERROR(IF(INDEX(SourceData!$A$2:$FR$281,'Row selector'!$G19,57)=0,"-",INDEX(SourceData!$A$2:$FR$281,'Row selector'!$G19,57)),"")</f>
        <v>171.60128784179687</v>
      </c>
      <c r="AV30" s="163">
        <f>IFERROR(IF(INDEX(SourceData!$A$2:$FR$281,'Row selector'!$G19,63)=0,"-",INDEX(SourceData!$A$2:$FR$281,'Row selector'!$G19,63)),"")</f>
        <v>3.2398090362548828</v>
      </c>
      <c r="AW30" s="158">
        <f>IFERROR(IF(INDEX(SourceData!$A$2:$FR$281,'Row selector'!$G19,52)=0,"-",INDEX(SourceData!$A$2:$FR$281,'Row selector'!$G19,52)),"")</f>
        <v>3216</v>
      </c>
      <c r="AX30" s="138">
        <f>IFERROR(IF(INDEX(SourceData!$A$2:$FR$281,'Row selector'!$G19,58)=0,"-",INDEX(SourceData!$A$2:$FR$281,'Row selector'!$G19,58)),"")</f>
        <v>555.2974853515625</v>
      </c>
      <c r="AY30" s="162">
        <f>IFERROR(IF(INDEX(SourceData!$A$2:$FR$281,'Row selector'!$G19,64)=0,"-",INDEX(SourceData!$A$2:$FR$281,'Row selector'!$G19,64)),"")</f>
        <v>5.400322437286377</v>
      </c>
      <c r="AZ30" s="161">
        <f>IFERROR(IF(INDEX(SourceData!$A$2:$FR$281,'Row selector'!$G19,53)=0,"-",INDEX(SourceData!$A$2:$FR$281,'Row selector'!$G19,53)),"")</f>
        <v>3429</v>
      </c>
      <c r="BA30" s="162">
        <f>IFERROR(IF(INDEX(SourceData!$A$2:$FR$281,'Row selector'!$G19,59)=0,"-",INDEX(SourceData!$A$2:$FR$281,'Row selector'!$G19,59)),"")</f>
        <v>1002.3824462890625</v>
      </c>
      <c r="BB30" s="163">
        <f>IFERROR(IF(INDEX(SourceData!$A$2:$FR$281,'Row selector'!$G19,65)=0,"-",INDEX(SourceData!$A$2:$FR$281,'Row selector'!$G19,65)),"")</f>
        <v>7.1039385795593262</v>
      </c>
      <c r="BC30" s="161">
        <f>IFERROR(IF(INDEX(SourceData!$A$2:$FR$281,'Row selector'!$G19,54)=0,"-",INDEX(SourceData!$A$2:$FR$281,'Row selector'!$G19,54)),"")</f>
        <v>1275</v>
      </c>
      <c r="BD30" s="162">
        <f>IFERROR(IF(INDEX(SourceData!$A$2:$FR$281,'Row selector'!$G19,60)=0,"-",INDEX(SourceData!$A$2:$FR$281,'Row selector'!$G19,60)),"")</f>
        <v>910.92901611328125</v>
      </c>
      <c r="BE30" s="163">
        <f>IFERROR(IF(INDEX(SourceData!$A$2:$FR$281,'Row selector'!$G19,66)=0,"-",INDEX(SourceData!$A$2:$FR$281,'Row selector'!$G19,66)),"")</f>
        <v>6.9173178672790527</v>
      </c>
      <c r="BF30" s="98"/>
    </row>
    <row r="31" spans="1:58">
      <c r="A31" s="171" t="str">
        <f>IFERROR(INDEX(SourceData!$A$2:$FR$281,'Row selector'!$G20,1),"")</f>
        <v>Cancer Alliance</v>
      </c>
      <c r="B31" s="157" t="str">
        <f>IFERROR(INDEX(SourceData!$A$2:$FR$281,'Row selector'!$G20,2),"")</f>
        <v>West Yorkshire</v>
      </c>
      <c r="C31" s="204" t="str">
        <f t="shared" si="0"/>
        <v>&gt;</v>
      </c>
      <c r="D31" s="161">
        <f>IFERROR(IF(INDEX(SourceData!$A$2:$FR$281,'Row selector'!$G20,13)=0,"-",INDEX(SourceData!$A$2:$FR$281,'Row selector'!$G20,13)),"")</f>
        <v>38</v>
      </c>
      <c r="E31" s="162">
        <f>IFERROR(IF(INDEX(SourceData!$A$2:$FR$281,'Row selector'!$G20,19)=0,"-",INDEX(SourceData!$A$2:$FR$281,'Row selector'!$G20,19)),"")</f>
        <v>5.2468504905700684</v>
      </c>
      <c r="F31" s="163">
        <f>IFERROR(IF(INDEX(SourceData!$A$2:$FR$281,'Row selector'!$G20,25)=0,"-",INDEX(SourceData!$A$2:$FR$281,'Row selector'!$G20,25)),"")</f>
        <v>0.94059407711029053</v>
      </c>
      <c r="G31" s="161">
        <f>IFERROR(IF(INDEX(SourceData!$A$2:$FR$281,'Row selector'!$G20,14)=0,"-",INDEX(SourceData!$A$2:$FR$281,'Row selector'!$G20,14)),"")</f>
        <v>153</v>
      </c>
      <c r="H31" s="162">
        <f>IFERROR(IF(INDEX(SourceData!$A$2:$FR$281,'Row selector'!$G20,20)=0,"-",INDEX(SourceData!$A$2:$FR$281,'Row selector'!$G20,20)),"")</f>
        <v>88.029182434082031</v>
      </c>
      <c r="I31" s="163">
        <f>IFERROR(IF(INDEX(SourceData!$A$2:$FR$281,'Row selector'!$G20,26)=0,"-",INDEX(SourceData!$A$2:$FR$281,'Row selector'!$G20,26)),"")</f>
        <v>2.3868954181671143</v>
      </c>
      <c r="J31" s="161">
        <f>IFERROR(IF(INDEX(SourceData!$A$2:$FR$281,'Row selector'!$G20,15)=0,"-",INDEX(SourceData!$A$2:$FR$281,'Row selector'!$G20,15)),"")</f>
        <v>309</v>
      </c>
      <c r="K31" s="162">
        <f>IFERROR(IF(INDEX(SourceData!$A$2:$FR$281,'Row selector'!$G20,21)=0,"-",INDEX(SourceData!$A$2:$FR$281,'Row selector'!$G20,21)),"")</f>
        <v>217.29499816894531</v>
      </c>
      <c r="L31" s="163">
        <f>IFERROR(IF(INDEX(SourceData!$A$2:$FR$281,'Row selector'!$G20,27)=0,"-",INDEX(SourceData!$A$2:$FR$281,'Row selector'!$G20,27)),"")</f>
        <v>3.2553730010986328</v>
      </c>
      <c r="M31" s="161">
        <f>IFERROR(IF(INDEX(SourceData!$A$2:$FR$281,'Row selector'!$G20,16)=0,"-",INDEX(SourceData!$A$2:$FR$281,'Row selector'!$G20,16)),"")</f>
        <v>680</v>
      </c>
      <c r="N31" s="162">
        <f>IFERROR(IF(INDEX(SourceData!$A$2:$FR$281,'Row selector'!$G20,22)=0,"-",INDEX(SourceData!$A$2:$FR$281,'Row selector'!$G20,22)),"")</f>
        <v>562.0299072265625</v>
      </c>
      <c r="O31" s="163">
        <f>IFERROR(IF(INDEX(SourceData!$A$2:$FR$281,'Row selector'!$G20,28)=0,"-",INDEX(SourceData!$A$2:$FR$281,'Row selector'!$G20,28)),"")</f>
        <v>5.3379387855529785</v>
      </c>
      <c r="P31" s="161">
        <f>IFERROR(IF(INDEX(SourceData!$A$2:$FR$281,'Row selector'!$G20,17)=0,"-",INDEX(SourceData!$A$2:$FR$281,'Row selector'!$G20,17)),"")</f>
        <v>593</v>
      </c>
      <c r="Q31" s="162">
        <f>IFERROR(IF(INDEX(SourceData!$A$2:$FR$281,'Row selector'!$G20,23)=0,"-",INDEX(SourceData!$A$2:$FR$281,'Row selector'!$G20,23)),"")</f>
        <v>781.85772705078125</v>
      </c>
      <c r="R31" s="163">
        <f>IFERROR(IF(INDEX(SourceData!$A$2:$FR$281,'Row selector'!$G20,29)=0,"-",INDEX(SourceData!$A$2:$FR$281,'Row selector'!$G20,29)),"")</f>
        <v>6.5852303504943848</v>
      </c>
      <c r="S31" s="161">
        <f>IFERROR(IF(INDEX(SourceData!$A$2:$FR$281,'Row selector'!$G20,18)=0,"-",INDEX(SourceData!$A$2:$FR$281,'Row selector'!$G20,18)),"")</f>
        <v>250</v>
      </c>
      <c r="T31" s="162">
        <f>IFERROR(IF(INDEX(SourceData!$A$2:$FR$281,'Row selector'!$G20,24)=0,"-",INDEX(SourceData!$A$2:$FR$281,'Row selector'!$G20,24)),"")</f>
        <v>693.9432373046875</v>
      </c>
      <c r="U31" s="163">
        <f>IFERROR(IF(INDEX(SourceData!$A$2:$FR$281,'Row selector'!$G20,30)=0,"-",INDEX(SourceData!$A$2:$FR$281,'Row selector'!$G20,30)),"")</f>
        <v>6.1094818115234375</v>
      </c>
      <c r="V31" s="161">
        <f>IFERROR(IF(INDEX(SourceData!$A$2:$FR$281,'Row selector'!$G20,31)=0,"-",INDEX(SourceData!$A$2:$FR$281,'Row selector'!$G20,31)),"")</f>
        <v>23</v>
      </c>
      <c r="W31" s="162">
        <f>IFERROR(IF(INDEX(SourceData!$A$2:$FR$281,'Row selector'!$G20,37)=0,"-",INDEX(SourceData!$A$2:$FR$281,'Row selector'!$G20,37)),"")</f>
        <v>3.1374046802520752</v>
      </c>
      <c r="X31" s="163">
        <f>IFERROR(IF(INDEX(SourceData!$A$2:$FR$281,'Row selector'!$G20,43)=0,"-",INDEX(SourceData!$A$2:$FR$281,'Row selector'!$G20,43)),"")</f>
        <v>0.81531369686126709</v>
      </c>
      <c r="Y31" s="161">
        <f>IFERROR(IF(INDEX(SourceData!$A$2:$FR$281,'Row selector'!$G20,32)=0,"-",INDEX(SourceData!$A$2:$FR$281,'Row selector'!$G20,32)),"")</f>
        <v>60</v>
      </c>
      <c r="Z31" s="162">
        <f>IFERROR(IF(INDEX(SourceData!$A$2:$FR$281,'Row selector'!$G20,38)=0,"-",INDEX(SourceData!$A$2:$FR$281,'Row selector'!$G20,38)),"")</f>
        <v>34.944061279296875</v>
      </c>
      <c r="AA31" s="163">
        <f>IFERROR(IF(INDEX(SourceData!$A$2:$FR$281,'Row selector'!$G20,44)=0,"-",INDEX(SourceData!$A$2:$FR$281,'Row selector'!$G20,44)),"")</f>
        <v>2.2363026142120361</v>
      </c>
      <c r="AB31" s="161">
        <f>IFERROR(IF(INDEX(SourceData!$A$2:$FR$281,'Row selector'!$G20,33)=0,"-",INDEX(SourceData!$A$2:$FR$281,'Row selector'!$G20,33)),"")</f>
        <v>239</v>
      </c>
      <c r="AC31" s="162">
        <f>IFERROR(IF(INDEX(SourceData!$A$2:$FR$281,'Row selector'!$G20,39)=0,"-",INDEX(SourceData!$A$2:$FR$281,'Row selector'!$G20,39)),"")</f>
        <v>171.86578369140625</v>
      </c>
      <c r="AD31" s="163">
        <f>IFERROR(IF(INDEX(SourceData!$A$2:$FR$281,'Row selector'!$G20,45)=0,"-",INDEX(SourceData!$A$2:$FR$281,'Row selector'!$G20,45)),"")</f>
        <v>4.0778026580810547</v>
      </c>
      <c r="AE31" s="161">
        <f>IFERROR(IF(INDEX(SourceData!$A$2:$FR$281,'Row selector'!$G20,34)=0,"-",INDEX(SourceData!$A$2:$FR$281,'Row selector'!$G20,34)),"")</f>
        <v>771</v>
      </c>
      <c r="AF31" s="162">
        <f>IFERROR(IF(INDEX(SourceData!$A$2:$FR$281,'Row selector'!$G20,40)=0,"-",INDEX(SourceData!$A$2:$FR$281,'Row selector'!$G20,40)),"")</f>
        <v>688.84796142578125</v>
      </c>
      <c r="AG31" s="163">
        <f>IFERROR(IF(INDEX(SourceData!$A$2:$FR$281,'Row selector'!$G20,46)=0,"-",INDEX(SourceData!$A$2:$FR$281,'Row selector'!$G20,46)),"")</f>
        <v>6.6511387825012207</v>
      </c>
      <c r="AH31" s="161">
        <f>IFERROR(IF(INDEX(SourceData!$A$2:$FR$281,'Row selector'!$G20,35)=0,"-",INDEX(SourceData!$A$2:$FF$281,'Row selector'!$G20,35)),"")</f>
        <v>865</v>
      </c>
      <c r="AI31" s="162">
        <f>IFERROR(IF(INDEX(SourceData!$A$2:$FR$281,'Row selector'!$G20,41)=0,"-",INDEX(SourceData!$A$2:$FR$281,'Row selector'!$G20,41)),"")</f>
        <v>1462.2354736328125</v>
      </c>
      <c r="AJ31" s="163">
        <f>IFERROR(IF(INDEX(SourceData!$A$2:$FR$281,'Row selector'!$G20,47)=0,"-",INDEX(SourceData!$A$2:$FR$281,'Row selector'!$G20,47)),"")</f>
        <v>8.649134635925293</v>
      </c>
      <c r="AK31" s="161">
        <f>IFERROR(IF(INDEX(SourceData!$A$2:$FR$281,'Row selector'!$G20,36)=0,"-",INDEX(SourceData!$A$2:$FR$281,'Row selector'!$G20,36)),"")</f>
        <v>317</v>
      </c>
      <c r="AL31" s="162">
        <f>IFERROR(IF(INDEX(SourceData!$A$2:$FR$281,'Row selector'!$G20,42)=0,"-",INDEX(SourceData!$A$2:$FR$281,'Row selector'!$G20,42)),"")</f>
        <v>1743.5784912109375</v>
      </c>
      <c r="AM31" s="163">
        <f>IFERROR(IF(INDEX(SourceData!$A$2:$FR$281,'Row selector'!$G20,48)=0,"-",INDEX(SourceData!$A$2:$FR$281,'Row selector'!$G20,48)),"")</f>
        <v>9.0571432113647461</v>
      </c>
      <c r="AN31" s="161">
        <f>IFERROR(IF(INDEX(SourceData!$A$2:$FR$281,'Row selector'!$G20,49)=0,"-",INDEX(SourceData!$A$2:$FR$281,'Row selector'!$G20,49)),"")</f>
        <v>61</v>
      </c>
      <c r="AO31" s="162">
        <f>IFERROR(IF(INDEX(SourceData!$A$2:$FR$281,'Row selector'!$G20,55)=0,"-",INDEX(SourceData!$A$2:$FR$281,'Row selector'!$G20,55)),"")</f>
        <v>4.185725212097168</v>
      </c>
      <c r="AP31" s="163">
        <f>IFERROR(IF(INDEX(SourceData!$A$2:$FR$281,'Row selector'!$G20,61)=0,"-",INDEX(SourceData!$A$2:$FR$281,'Row selector'!$G20,61)),"")</f>
        <v>0.88908320665359497</v>
      </c>
      <c r="AQ31" s="161">
        <f>IFERROR(IF(INDEX(SourceData!$A$2:$FR$281,'Row selector'!$G20,50)=0,"-",INDEX(SourceData!$A$2:$FR$281,'Row selector'!$G20,50)),"")</f>
        <v>213</v>
      </c>
      <c r="AR31" s="162">
        <f>IFERROR(IF(INDEX(SourceData!$A$2:$FR$281,'Row selector'!$G20,56)=0,"-",INDEX(SourceData!$A$2:$FR$281,'Row selector'!$G20,56)),"")</f>
        <v>61.648178100585938</v>
      </c>
      <c r="AS31" s="163">
        <f>IFERROR(IF(INDEX(SourceData!$A$2:$FR$281,'Row selector'!$G20,62)=0,"-",INDEX(SourceData!$A$2:$FR$281,'Row selector'!$G20,62)),"")</f>
        <v>2.3424613475799561</v>
      </c>
      <c r="AT31" s="161">
        <f>IFERROR(IF(INDEX(SourceData!$A$2:$FR$281,'Row selector'!$G20,51)=0,"-",INDEX(SourceData!$A$2:$FR$281,'Row selector'!$G20,51)),"")</f>
        <v>548</v>
      </c>
      <c r="AU31" s="162">
        <f>IFERROR(IF(INDEX(SourceData!$A$2:$FR$281,'Row selector'!$G20,57)=0,"-",INDEX(SourceData!$A$2:$FR$281,'Row selector'!$G20,57)),"")</f>
        <v>194.83406066894531</v>
      </c>
      <c r="AV31" s="163">
        <f>IFERROR(IF(INDEX(SourceData!$A$2:$FR$281,'Row selector'!$G20,63)=0,"-",INDEX(SourceData!$A$2:$FR$281,'Row selector'!$G20,63)),"")</f>
        <v>3.5693349838256836</v>
      </c>
      <c r="AW31" s="158">
        <f>IFERROR(IF(INDEX(SourceData!$A$2:$FR$281,'Row selector'!$G20,52)=0,"-",INDEX(SourceData!$A$2:$FR$281,'Row selector'!$G20,52)),"")</f>
        <v>1451</v>
      </c>
      <c r="AX31" s="138">
        <f>IFERROR(IF(INDEX(SourceData!$A$2:$FR$281,'Row selector'!$G20,58)=0,"-",INDEX(SourceData!$A$2:$FR$281,'Row selector'!$G20,58)),"")</f>
        <v>622.97137451171875</v>
      </c>
      <c r="AY31" s="162">
        <f>IFERROR(IF(INDEX(SourceData!$A$2:$FR$281,'Row selector'!$G20,64)=0,"-",INDEX(SourceData!$A$2:$FR$281,'Row selector'!$G20,64)),"")</f>
        <v>5.963585376739502</v>
      </c>
      <c r="AZ31" s="161">
        <f>IFERROR(IF(INDEX(SourceData!$A$2:$FR$281,'Row selector'!$G20,53)=0,"-",INDEX(SourceData!$A$2:$FR$281,'Row selector'!$G20,53)),"")</f>
        <v>1458</v>
      </c>
      <c r="BA31" s="162">
        <f>IFERROR(IF(INDEX(SourceData!$A$2:$FR$281,'Row selector'!$G20,59)=0,"-",INDEX(SourceData!$A$2:$FR$281,'Row selector'!$G20,59)),"")</f>
        <v>1079.991943359375</v>
      </c>
      <c r="BB31" s="163">
        <f>IFERROR(IF(INDEX(SourceData!$A$2:$FR$281,'Row selector'!$G20,65)=0,"-",INDEX(SourceData!$A$2:$FR$281,'Row selector'!$G20,65)),"")</f>
        <v>7.6712617874145508</v>
      </c>
      <c r="BC31" s="161">
        <f>IFERROR(IF(INDEX(SourceData!$A$2:$FR$281,'Row selector'!$G20,54)=0,"-",INDEX(SourceData!$A$2:$FR$281,'Row selector'!$G20,54)),"")</f>
        <v>567</v>
      </c>
      <c r="BD31" s="162">
        <f>IFERROR(IF(INDEX(SourceData!$A$2:$FR$281,'Row selector'!$G20,60)=0,"-",INDEX(SourceData!$A$2:$FR$281,'Row selector'!$G20,60)),"")</f>
        <v>1045.9903564453125</v>
      </c>
      <c r="BE31" s="163">
        <f>IFERROR(IF(INDEX(SourceData!$A$2:$FR$281,'Row selector'!$G20,66)=0,"-",INDEX(SourceData!$A$2:$FR$281,'Row selector'!$G20,66)),"")</f>
        <v>7.4683876037597656</v>
      </c>
      <c r="BF31" s="98"/>
    </row>
    <row r="32" spans="1:58">
      <c r="A32" s="171" t="str">
        <f>IFERROR(INDEX(SourceData!$A$2:$FR$281,'Row selector'!$G21,1),"")</f>
        <v/>
      </c>
      <c r="B32" s="157" t="str">
        <f>IFERROR(INDEX(SourceData!$A$2:$FR$281,'Row selector'!$G21,2),"")</f>
        <v/>
      </c>
      <c r="C32" s="204" t="str">
        <f t="shared" si="0"/>
        <v/>
      </c>
      <c r="D32" s="161" t="str">
        <f>IFERROR(IF(INDEX(SourceData!$A$2:$FR$281,'Row selector'!$G21,13)=0,"-",INDEX(SourceData!$A$2:$FR$281,'Row selector'!$G21,13)),"")</f>
        <v/>
      </c>
      <c r="E32" s="162" t="str">
        <f>IFERROR(IF(INDEX(SourceData!$A$2:$FR$281,'Row selector'!$G21,19)=0,"-",INDEX(SourceData!$A$2:$FR$281,'Row selector'!$G21,19)),"")</f>
        <v/>
      </c>
      <c r="F32" s="163" t="str">
        <f>IFERROR(IF(INDEX(SourceData!$A$2:$FR$281,'Row selector'!$G21,25)=0,"-",INDEX(SourceData!$A$2:$FR$281,'Row selector'!$G21,25)),"")</f>
        <v/>
      </c>
      <c r="G32" s="161" t="str">
        <f>IFERROR(IF(INDEX(SourceData!$A$2:$FR$281,'Row selector'!$G21,14)=0,"-",INDEX(SourceData!$A$2:$FR$281,'Row selector'!$G21,14)),"")</f>
        <v/>
      </c>
      <c r="H32" s="162" t="str">
        <f>IFERROR(IF(INDEX(SourceData!$A$2:$FR$281,'Row selector'!$G21,20)=0,"-",INDEX(SourceData!$A$2:$FR$281,'Row selector'!$G21,20)),"")</f>
        <v/>
      </c>
      <c r="I32" s="163" t="str">
        <f>IFERROR(IF(INDEX(SourceData!$A$2:$FR$281,'Row selector'!$G21,26)=0,"-",INDEX(SourceData!$A$2:$FR$281,'Row selector'!$G21,26)),"")</f>
        <v/>
      </c>
      <c r="J32" s="161" t="str">
        <f>IFERROR(IF(INDEX(SourceData!$A$2:$FR$281,'Row selector'!$G21,15)=0,"-",INDEX(SourceData!$A$2:$FR$281,'Row selector'!$G21,15)),"")</f>
        <v/>
      </c>
      <c r="K32" s="162" t="str">
        <f>IFERROR(IF(INDEX(SourceData!$A$2:$FR$281,'Row selector'!$G21,21)=0,"-",INDEX(SourceData!$A$2:$FR$281,'Row selector'!$G21,21)),"")</f>
        <v/>
      </c>
      <c r="L32" s="163" t="str">
        <f>IFERROR(IF(INDEX(SourceData!$A$2:$FR$281,'Row selector'!$G21,27)=0,"-",INDEX(SourceData!$A$2:$FR$281,'Row selector'!$G21,27)),"")</f>
        <v/>
      </c>
      <c r="M32" s="161" t="str">
        <f>IFERROR(IF(INDEX(SourceData!$A$2:$FR$281,'Row selector'!$G21,16)=0,"-",INDEX(SourceData!$A$2:$FR$281,'Row selector'!$G21,16)),"")</f>
        <v/>
      </c>
      <c r="N32" s="162" t="str">
        <f>IFERROR(IF(INDEX(SourceData!$A$2:$FR$281,'Row selector'!$G21,22)=0,"-",INDEX(SourceData!$A$2:$FR$281,'Row selector'!$G21,22)),"")</f>
        <v/>
      </c>
      <c r="O32" s="163" t="str">
        <f>IFERROR(IF(INDEX(SourceData!$A$2:$FR$281,'Row selector'!$G21,28)=0,"-",INDEX(SourceData!$A$2:$FR$281,'Row selector'!$G21,28)),"")</f>
        <v/>
      </c>
      <c r="P32" s="161" t="str">
        <f>IFERROR(IF(INDEX(SourceData!$A$2:$FR$281,'Row selector'!$G21,17)=0,"-",INDEX(SourceData!$A$2:$FR$281,'Row selector'!$G21,17)),"")</f>
        <v/>
      </c>
      <c r="Q32" s="162" t="str">
        <f>IFERROR(IF(INDEX(SourceData!$A$2:$FR$281,'Row selector'!$G21,23)=0,"-",INDEX(SourceData!$A$2:$FR$281,'Row selector'!$G21,23)),"")</f>
        <v/>
      </c>
      <c r="R32" s="163" t="str">
        <f>IFERROR(IF(INDEX(SourceData!$A$2:$FR$281,'Row selector'!$G21,29)=0,"-",INDEX(SourceData!$A$2:$FR$281,'Row selector'!$G21,29)),"")</f>
        <v/>
      </c>
      <c r="S32" s="161" t="str">
        <f>IFERROR(IF(INDEX(SourceData!$A$2:$FR$281,'Row selector'!$G21,18)=0,"-",INDEX(SourceData!$A$2:$FR$281,'Row selector'!$G21,18)),"")</f>
        <v/>
      </c>
      <c r="T32" s="162" t="str">
        <f>IFERROR(IF(INDEX(SourceData!$A$2:$FR$281,'Row selector'!$G21,24)=0,"-",INDEX(SourceData!$A$2:$FR$281,'Row selector'!$G21,24)),"")</f>
        <v/>
      </c>
      <c r="U32" s="163" t="str">
        <f>IFERROR(IF(INDEX(SourceData!$A$2:$FR$281,'Row selector'!$G21,30)=0,"-",INDEX(SourceData!$A$2:$FR$281,'Row selector'!$G21,30)),"")</f>
        <v/>
      </c>
      <c r="V32" s="161" t="str">
        <f>IFERROR(IF(INDEX(SourceData!$A$2:$FR$281,'Row selector'!$G21,31)=0,"-",INDEX(SourceData!$A$2:$FR$281,'Row selector'!$G21,31)),"")</f>
        <v/>
      </c>
      <c r="W32" s="162" t="str">
        <f>IFERROR(IF(INDEX(SourceData!$A$2:$FR$281,'Row selector'!$G21,37)=0,"-",INDEX(SourceData!$A$2:$FR$281,'Row selector'!$G21,37)),"")</f>
        <v/>
      </c>
      <c r="X32" s="163" t="str">
        <f>IFERROR(IF(INDEX(SourceData!$A$2:$FR$281,'Row selector'!$G21,43)=0,"-",INDEX(SourceData!$A$2:$FR$281,'Row selector'!$G21,43)),"")</f>
        <v/>
      </c>
      <c r="Y32" s="161" t="str">
        <f>IFERROR(IF(INDEX(SourceData!$A$2:$FR$281,'Row selector'!$G21,32)=0,"-",INDEX(SourceData!$A$2:$FR$281,'Row selector'!$G21,32)),"")</f>
        <v/>
      </c>
      <c r="Z32" s="162" t="str">
        <f>IFERROR(IF(INDEX(SourceData!$A$2:$FR$281,'Row selector'!$G21,38)=0,"-",INDEX(SourceData!$A$2:$FR$281,'Row selector'!$G21,38)),"")</f>
        <v/>
      </c>
      <c r="AA32" s="163" t="str">
        <f>IFERROR(IF(INDEX(SourceData!$A$2:$FR$281,'Row selector'!$G21,44)=0,"-",INDEX(SourceData!$A$2:$FR$281,'Row selector'!$G21,44)),"")</f>
        <v/>
      </c>
      <c r="AB32" s="161" t="str">
        <f>IFERROR(IF(INDEX(SourceData!$A$2:$FR$281,'Row selector'!$G21,33)=0,"-",INDEX(SourceData!$A$2:$FR$281,'Row selector'!$G21,33)),"")</f>
        <v/>
      </c>
      <c r="AC32" s="162" t="str">
        <f>IFERROR(IF(INDEX(SourceData!$A$2:$FR$281,'Row selector'!$G21,39)=0,"-",INDEX(SourceData!$A$2:$FR$281,'Row selector'!$G21,39)),"")</f>
        <v/>
      </c>
      <c r="AD32" s="163" t="str">
        <f>IFERROR(IF(INDEX(SourceData!$A$2:$FR$281,'Row selector'!$G21,45)=0,"-",INDEX(SourceData!$A$2:$FR$281,'Row selector'!$G21,45)),"")</f>
        <v/>
      </c>
      <c r="AE32" s="161" t="str">
        <f>IFERROR(IF(INDEX(SourceData!$A$2:$FR$281,'Row selector'!$G21,34)=0,"-",INDEX(SourceData!$A$2:$FR$281,'Row selector'!$G21,34)),"")</f>
        <v/>
      </c>
      <c r="AF32" s="162" t="str">
        <f>IFERROR(IF(INDEX(SourceData!$A$2:$FR$281,'Row selector'!$G21,40)=0,"-",INDEX(SourceData!$A$2:$FR$281,'Row selector'!$G21,40)),"")</f>
        <v/>
      </c>
      <c r="AG32" s="163" t="str">
        <f>IFERROR(IF(INDEX(SourceData!$A$2:$FR$281,'Row selector'!$G21,46)=0,"-",INDEX(SourceData!$A$2:$FR$281,'Row selector'!$G21,46)),"")</f>
        <v/>
      </c>
      <c r="AH32" s="161" t="str">
        <f>IFERROR(IF(INDEX(SourceData!$A$2:$FR$281,'Row selector'!$G21,35)=0,"-",INDEX(SourceData!$A$2:$FF$281,'Row selector'!$G21,35)),"")</f>
        <v/>
      </c>
      <c r="AI32" s="162" t="str">
        <f>IFERROR(IF(INDEX(SourceData!$A$2:$FR$281,'Row selector'!$G21,41)=0,"-",INDEX(SourceData!$A$2:$FR$281,'Row selector'!$G21,41)),"")</f>
        <v/>
      </c>
      <c r="AJ32" s="163" t="str">
        <f>IFERROR(IF(INDEX(SourceData!$A$2:$FR$281,'Row selector'!$G21,47)=0,"-",INDEX(SourceData!$A$2:$FR$281,'Row selector'!$G21,47)),"")</f>
        <v/>
      </c>
      <c r="AK32" s="161" t="str">
        <f>IFERROR(IF(INDEX(SourceData!$A$2:$FR$281,'Row selector'!$G21,36)=0,"-",INDEX(SourceData!$A$2:$FR$281,'Row selector'!$G21,36)),"")</f>
        <v/>
      </c>
      <c r="AL32" s="162" t="str">
        <f>IFERROR(IF(INDEX(SourceData!$A$2:$FR$281,'Row selector'!$G21,42)=0,"-",INDEX(SourceData!$A$2:$FR$281,'Row selector'!$G21,42)),"")</f>
        <v/>
      </c>
      <c r="AM32" s="163" t="str">
        <f>IFERROR(IF(INDEX(SourceData!$A$2:$FR$281,'Row selector'!$G21,48)=0,"-",INDEX(SourceData!$A$2:$FR$281,'Row selector'!$G21,48)),"")</f>
        <v/>
      </c>
      <c r="AN32" s="161" t="str">
        <f>IFERROR(IF(INDEX(SourceData!$A$2:$FR$281,'Row selector'!$G21,49)=0,"-",INDEX(SourceData!$A$2:$FR$281,'Row selector'!$G21,49)),"")</f>
        <v/>
      </c>
      <c r="AO32" s="162" t="str">
        <f>IFERROR(IF(INDEX(SourceData!$A$2:$FR$281,'Row selector'!$G21,55)=0,"-",INDEX(SourceData!$A$2:$FR$281,'Row selector'!$G21,55)),"")</f>
        <v/>
      </c>
      <c r="AP32" s="163" t="str">
        <f>IFERROR(IF(INDEX(SourceData!$A$2:$FR$281,'Row selector'!$G21,61)=0,"-",INDEX(SourceData!$A$2:$FR$281,'Row selector'!$G21,61)),"")</f>
        <v/>
      </c>
      <c r="AQ32" s="161" t="str">
        <f>IFERROR(IF(INDEX(SourceData!$A$2:$FR$281,'Row selector'!$G21,50)=0,"-",INDEX(SourceData!$A$2:$FR$281,'Row selector'!$G21,50)),"")</f>
        <v/>
      </c>
      <c r="AR32" s="162" t="str">
        <f>IFERROR(IF(INDEX(SourceData!$A$2:$FR$281,'Row selector'!$G21,56)=0,"-",INDEX(SourceData!$A$2:$FR$281,'Row selector'!$G21,56)),"")</f>
        <v/>
      </c>
      <c r="AS32" s="163" t="str">
        <f>IFERROR(IF(INDEX(SourceData!$A$2:$FR$281,'Row selector'!$G21,62)=0,"-",INDEX(SourceData!$A$2:$FR$281,'Row selector'!$G21,62)),"")</f>
        <v/>
      </c>
      <c r="AT32" s="161" t="str">
        <f>IFERROR(IF(INDEX(SourceData!$A$2:$FR$281,'Row selector'!$G21,51)=0,"-",INDEX(SourceData!$A$2:$FR$281,'Row selector'!$G21,51)),"")</f>
        <v/>
      </c>
      <c r="AU32" s="162" t="str">
        <f>IFERROR(IF(INDEX(SourceData!$A$2:$FR$281,'Row selector'!$G21,57)=0,"-",INDEX(SourceData!$A$2:$FR$281,'Row selector'!$G21,57)),"")</f>
        <v/>
      </c>
      <c r="AV32" s="163" t="str">
        <f>IFERROR(IF(INDEX(SourceData!$A$2:$FR$281,'Row selector'!$G21,63)=0,"-",INDEX(SourceData!$A$2:$FR$281,'Row selector'!$G21,63)),"")</f>
        <v/>
      </c>
      <c r="AW32" s="158" t="str">
        <f>IFERROR(IF(INDEX(SourceData!$A$2:$FR$281,'Row selector'!$G21,52)=0,"-",INDEX(SourceData!$A$2:$FR$281,'Row selector'!$G21,52)),"")</f>
        <v/>
      </c>
      <c r="AX32" s="138" t="str">
        <f>IFERROR(IF(INDEX(SourceData!$A$2:$FR$281,'Row selector'!$G21,58)=0,"-",INDEX(SourceData!$A$2:$FR$281,'Row selector'!$G21,58)),"")</f>
        <v/>
      </c>
      <c r="AY32" s="162" t="str">
        <f>IFERROR(IF(INDEX(SourceData!$A$2:$FR$281,'Row selector'!$G21,64)=0,"-",INDEX(SourceData!$A$2:$FR$281,'Row selector'!$G21,64)),"")</f>
        <v/>
      </c>
      <c r="AZ32" s="161" t="str">
        <f>IFERROR(IF(INDEX(SourceData!$A$2:$FR$281,'Row selector'!$G21,53)=0,"-",INDEX(SourceData!$A$2:$FR$281,'Row selector'!$G21,53)),"")</f>
        <v/>
      </c>
      <c r="BA32" s="162" t="str">
        <f>IFERROR(IF(INDEX(SourceData!$A$2:$FR$281,'Row selector'!$G21,59)=0,"-",INDEX(SourceData!$A$2:$FR$281,'Row selector'!$G21,59)),"")</f>
        <v/>
      </c>
      <c r="BB32" s="163" t="str">
        <f>IFERROR(IF(INDEX(SourceData!$A$2:$FR$281,'Row selector'!$G21,65)=0,"-",INDEX(SourceData!$A$2:$FR$281,'Row selector'!$G21,65)),"")</f>
        <v/>
      </c>
      <c r="BC32" s="161" t="str">
        <f>IFERROR(IF(INDEX(SourceData!$A$2:$FR$281,'Row selector'!$G21,54)=0,"-",INDEX(SourceData!$A$2:$FR$281,'Row selector'!$G21,54)),"")</f>
        <v/>
      </c>
      <c r="BD32" s="162" t="str">
        <f>IFERROR(IF(INDEX(SourceData!$A$2:$FR$281,'Row selector'!$G21,60)=0,"-",INDEX(SourceData!$A$2:$FR$281,'Row selector'!$G21,60)),"")</f>
        <v/>
      </c>
      <c r="BE32" s="163" t="str">
        <f>IFERROR(IF(INDEX(SourceData!$A$2:$FR$281,'Row selector'!$G21,66)=0,"-",INDEX(SourceData!$A$2:$FR$281,'Row selector'!$G21,66)),"")</f>
        <v/>
      </c>
      <c r="BF32" s="98"/>
    </row>
    <row r="33" spans="1:58">
      <c r="A33" s="171" t="str">
        <f>IFERROR(INDEX(SourceData!$A$2:$FR$281,'Row selector'!$G22,1),"")</f>
        <v/>
      </c>
      <c r="B33" s="157" t="str">
        <f>IFERROR(INDEX(SourceData!$A$2:$FR$281,'Row selector'!$G22,2),"")</f>
        <v/>
      </c>
      <c r="C33" s="204" t="str">
        <f t="shared" si="0"/>
        <v/>
      </c>
      <c r="D33" s="161" t="str">
        <f>IFERROR(IF(INDEX(SourceData!$A$2:$FR$281,'Row selector'!$G22,13)=0,"-",INDEX(SourceData!$A$2:$FR$281,'Row selector'!$G22,13)),"")</f>
        <v/>
      </c>
      <c r="E33" s="162" t="str">
        <f>IFERROR(IF(INDEX(SourceData!$A$2:$FR$281,'Row selector'!$G22,19)=0,"-",INDEX(SourceData!$A$2:$FR$281,'Row selector'!$G22,19)),"")</f>
        <v/>
      </c>
      <c r="F33" s="163" t="str">
        <f>IFERROR(IF(INDEX(SourceData!$A$2:$FR$281,'Row selector'!$G22,25)=0,"-",INDEX(SourceData!$A$2:$FR$281,'Row selector'!$G22,25)),"")</f>
        <v/>
      </c>
      <c r="G33" s="161" t="str">
        <f>IFERROR(IF(INDEX(SourceData!$A$2:$FR$281,'Row selector'!$G22,14)=0,"-",INDEX(SourceData!$A$2:$FR$281,'Row selector'!$G22,14)),"")</f>
        <v/>
      </c>
      <c r="H33" s="162" t="str">
        <f>IFERROR(IF(INDEX(SourceData!$A$2:$FR$281,'Row selector'!$G22,20)=0,"-",INDEX(SourceData!$A$2:$FR$281,'Row selector'!$G22,20)),"")</f>
        <v/>
      </c>
      <c r="I33" s="163" t="str">
        <f>IFERROR(IF(INDEX(SourceData!$A$2:$FR$281,'Row selector'!$G22,26)=0,"-",INDEX(SourceData!$A$2:$FR$281,'Row selector'!$G22,26)),"")</f>
        <v/>
      </c>
      <c r="J33" s="161" t="str">
        <f>IFERROR(IF(INDEX(SourceData!$A$2:$FR$281,'Row selector'!$G22,15)=0,"-",INDEX(SourceData!$A$2:$FR$281,'Row selector'!$G22,15)),"")</f>
        <v/>
      </c>
      <c r="K33" s="162" t="str">
        <f>IFERROR(IF(INDEX(SourceData!$A$2:$FR$281,'Row selector'!$G22,21)=0,"-",INDEX(SourceData!$A$2:$FR$281,'Row selector'!$G22,21)),"")</f>
        <v/>
      </c>
      <c r="L33" s="163" t="str">
        <f>IFERROR(IF(INDEX(SourceData!$A$2:$FR$281,'Row selector'!$G22,27)=0,"-",INDEX(SourceData!$A$2:$FR$281,'Row selector'!$G22,27)),"")</f>
        <v/>
      </c>
      <c r="M33" s="161" t="str">
        <f>IFERROR(IF(INDEX(SourceData!$A$2:$FR$281,'Row selector'!$G22,16)=0,"-",INDEX(SourceData!$A$2:$FR$281,'Row selector'!$G22,16)),"")</f>
        <v/>
      </c>
      <c r="N33" s="162" t="str">
        <f>IFERROR(IF(INDEX(SourceData!$A$2:$FR$281,'Row selector'!$G22,22)=0,"-",INDEX(SourceData!$A$2:$FR$281,'Row selector'!$G22,22)),"")</f>
        <v/>
      </c>
      <c r="O33" s="163" t="str">
        <f>IFERROR(IF(INDEX(SourceData!$A$2:$FR$281,'Row selector'!$G22,28)=0,"-",INDEX(SourceData!$A$2:$FR$281,'Row selector'!$G22,28)),"")</f>
        <v/>
      </c>
      <c r="P33" s="161" t="str">
        <f>IFERROR(IF(INDEX(SourceData!$A$2:$FR$281,'Row selector'!$G22,17)=0,"-",INDEX(SourceData!$A$2:$FR$281,'Row selector'!$G22,17)),"")</f>
        <v/>
      </c>
      <c r="Q33" s="162" t="str">
        <f>IFERROR(IF(INDEX(SourceData!$A$2:$FR$281,'Row selector'!$G22,23)=0,"-",INDEX(SourceData!$A$2:$FR$281,'Row selector'!$G22,23)),"")</f>
        <v/>
      </c>
      <c r="R33" s="163" t="str">
        <f>IFERROR(IF(INDEX(SourceData!$A$2:$FR$281,'Row selector'!$G22,29)=0,"-",INDEX(SourceData!$A$2:$FR$281,'Row selector'!$G22,29)),"")</f>
        <v/>
      </c>
      <c r="S33" s="161" t="str">
        <f>IFERROR(IF(INDEX(SourceData!$A$2:$FR$281,'Row selector'!$G22,18)=0,"-",INDEX(SourceData!$A$2:$FR$281,'Row selector'!$G22,18)),"")</f>
        <v/>
      </c>
      <c r="T33" s="162" t="str">
        <f>IFERROR(IF(INDEX(SourceData!$A$2:$FR$281,'Row selector'!$G22,24)=0,"-",INDEX(SourceData!$A$2:$FR$281,'Row selector'!$G22,24)),"")</f>
        <v/>
      </c>
      <c r="U33" s="163" t="str">
        <f>IFERROR(IF(INDEX(SourceData!$A$2:$FR$281,'Row selector'!$G22,30)=0,"-",INDEX(SourceData!$A$2:$FR$281,'Row selector'!$G22,30)),"")</f>
        <v/>
      </c>
      <c r="V33" s="161" t="str">
        <f>IFERROR(IF(INDEX(SourceData!$A$2:$FR$281,'Row selector'!$G22,31)=0,"-",INDEX(SourceData!$A$2:$FR$281,'Row selector'!$G22,31)),"")</f>
        <v/>
      </c>
      <c r="W33" s="162" t="str">
        <f>IFERROR(IF(INDEX(SourceData!$A$2:$FR$281,'Row selector'!$G22,37)=0,"-",INDEX(SourceData!$A$2:$FR$281,'Row selector'!$G22,37)),"")</f>
        <v/>
      </c>
      <c r="X33" s="163" t="str">
        <f>IFERROR(IF(INDEX(SourceData!$A$2:$FR$281,'Row selector'!$G22,43)=0,"-",INDEX(SourceData!$A$2:$FR$281,'Row selector'!$G22,43)),"")</f>
        <v/>
      </c>
      <c r="Y33" s="161" t="str">
        <f>IFERROR(IF(INDEX(SourceData!$A$2:$FR$281,'Row selector'!$G22,32)=0,"-",INDEX(SourceData!$A$2:$FR$281,'Row selector'!$G22,32)),"")</f>
        <v/>
      </c>
      <c r="Z33" s="162" t="str">
        <f>IFERROR(IF(INDEX(SourceData!$A$2:$FR$281,'Row selector'!$G22,38)=0,"-",INDEX(SourceData!$A$2:$FR$281,'Row selector'!$G22,38)),"")</f>
        <v/>
      </c>
      <c r="AA33" s="163" t="str">
        <f>IFERROR(IF(INDEX(SourceData!$A$2:$FR$281,'Row selector'!$G22,44)=0,"-",INDEX(SourceData!$A$2:$FR$281,'Row selector'!$G22,44)),"")</f>
        <v/>
      </c>
      <c r="AB33" s="161" t="str">
        <f>IFERROR(IF(INDEX(SourceData!$A$2:$FR$281,'Row selector'!$G22,33)=0,"-",INDEX(SourceData!$A$2:$FR$281,'Row selector'!$G22,33)),"")</f>
        <v/>
      </c>
      <c r="AC33" s="162" t="str">
        <f>IFERROR(IF(INDEX(SourceData!$A$2:$FR$281,'Row selector'!$G22,39)=0,"-",INDEX(SourceData!$A$2:$FR$281,'Row selector'!$G22,39)),"")</f>
        <v/>
      </c>
      <c r="AD33" s="163" t="str">
        <f>IFERROR(IF(INDEX(SourceData!$A$2:$FR$281,'Row selector'!$G22,45)=0,"-",INDEX(SourceData!$A$2:$FR$281,'Row selector'!$G22,45)),"")</f>
        <v/>
      </c>
      <c r="AE33" s="161" t="str">
        <f>IFERROR(IF(INDEX(SourceData!$A$2:$FR$281,'Row selector'!$G22,34)=0,"-",INDEX(SourceData!$A$2:$FR$281,'Row selector'!$G22,34)),"")</f>
        <v/>
      </c>
      <c r="AF33" s="162" t="str">
        <f>IFERROR(IF(INDEX(SourceData!$A$2:$FR$281,'Row selector'!$G22,40)=0,"-",INDEX(SourceData!$A$2:$FR$281,'Row selector'!$G22,40)),"")</f>
        <v/>
      </c>
      <c r="AG33" s="163" t="str">
        <f>IFERROR(IF(INDEX(SourceData!$A$2:$FR$281,'Row selector'!$G22,46)=0,"-",INDEX(SourceData!$A$2:$FR$281,'Row selector'!$G22,46)),"")</f>
        <v/>
      </c>
      <c r="AH33" s="161" t="str">
        <f>IFERROR(IF(INDEX(SourceData!$A$2:$FR$281,'Row selector'!$G22,35)=0,"-",INDEX(SourceData!$A$2:$FF$281,'Row selector'!$G22,35)),"")</f>
        <v/>
      </c>
      <c r="AI33" s="162" t="str">
        <f>IFERROR(IF(INDEX(SourceData!$A$2:$FR$281,'Row selector'!$G22,41)=0,"-",INDEX(SourceData!$A$2:$FR$281,'Row selector'!$G22,41)),"")</f>
        <v/>
      </c>
      <c r="AJ33" s="163" t="str">
        <f>IFERROR(IF(INDEX(SourceData!$A$2:$FR$281,'Row selector'!$G22,47)=0,"-",INDEX(SourceData!$A$2:$FR$281,'Row selector'!$G22,47)),"")</f>
        <v/>
      </c>
      <c r="AK33" s="161" t="str">
        <f>IFERROR(IF(INDEX(SourceData!$A$2:$FR$281,'Row selector'!$G22,36)=0,"-",INDEX(SourceData!$A$2:$FR$281,'Row selector'!$G22,36)),"")</f>
        <v/>
      </c>
      <c r="AL33" s="162" t="str">
        <f>IFERROR(IF(INDEX(SourceData!$A$2:$FR$281,'Row selector'!$G22,42)=0,"-",INDEX(SourceData!$A$2:$FR$281,'Row selector'!$G22,42)),"")</f>
        <v/>
      </c>
      <c r="AM33" s="163" t="str">
        <f>IFERROR(IF(INDEX(SourceData!$A$2:$FR$281,'Row selector'!$G22,48)=0,"-",INDEX(SourceData!$A$2:$FR$281,'Row selector'!$G22,48)),"")</f>
        <v/>
      </c>
      <c r="AN33" s="161" t="str">
        <f>IFERROR(IF(INDEX(SourceData!$A$2:$FR$281,'Row selector'!$G22,49)=0,"-",INDEX(SourceData!$A$2:$FR$281,'Row selector'!$G22,49)),"")</f>
        <v/>
      </c>
      <c r="AO33" s="162" t="str">
        <f>IFERROR(IF(INDEX(SourceData!$A$2:$FR$281,'Row selector'!$G22,55)=0,"-",INDEX(SourceData!$A$2:$FR$281,'Row selector'!$G22,55)),"")</f>
        <v/>
      </c>
      <c r="AP33" s="163" t="str">
        <f>IFERROR(IF(INDEX(SourceData!$A$2:$FR$281,'Row selector'!$G22,61)=0,"-",INDEX(SourceData!$A$2:$FR$281,'Row selector'!$G22,61)),"")</f>
        <v/>
      </c>
      <c r="AQ33" s="161" t="str">
        <f>IFERROR(IF(INDEX(SourceData!$A$2:$FR$281,'Row selector'!$G22,50)=0,"-",INDEX(SourceData!$A$2:$FR$281,'Row selector'!$G22,50)),"")</f>
        <v/>
      </c>
      <c r="AR33" s="162" t="str">
        <f>IFERROR(IF(INDEX(SourceData!$A$2:$FR$281,'Row selector'!$G22,56)=0,"-",INDEX(SourceData!$A$2:$FR$281,'Row selector'!$G22,56)),"")</f>
        <v/>
      </c>
      <c r="AS33" s="163" t="str">
        <f>IFERROR(IF(INDEX(SourceData!$A$2:$FR$281,'Row selector'!$G22,62)=0,"-",INDEX(SourceData!$A$2:$FR$281,'Row selector'!$G22,62)),"")</f>
        <v/>
      </c>
      <c r="AT33" s="161" t="str">
        <f>IFERROR(IF(INDEX(SourceData!$A$2:$FR$281,'Row selector'!$G22,51)=0,"-",INDEX(SourceData!$A$2:$FR$281,'Row selector'!$G22,51)),"")</f>
        <v/>
      </c>
      <c r="AU33" s="162" t="str">
        <f>IFERROR(IF(INDEX(SourceData!$A$2:$FR$281,'Row selector'!$G22,57)=0,"-",INDEX(SourceData!$A$2:$FR$281,'Row selector'!$G22,57)),"")</f>
        <v/>
      </c>
      <c r="AV33" s="163" t="str">
        <f>IFERROR(IF(INDEX(SourceData!$A$2:$FR$281,'Row selector'!$G22,63)=0,"-",INDEX(SourceData!$A$2:$FR$281,'Row selector'!$G22,63)),"")</f>
        <v/>
      </c>
      <c r="AW33" s="158" t="str">
        <f>IFERROR(IF(INDEX(SourceData!$A$2:$FR$281,'Row selector'!$G22,52)=0,"-",INDEX(SourceData!$A$2:$FR$281,'Row selector'!$G22,52)),"")</f>
        <v/>
      </c>
      <c r="AX33" s="138" t="str">
        <f>IFERROR(IF(INDEX(SourceData!$A$2:$FR$281,'Row selector'!$G22,58)=0,"-",INDEX(SourceData!$A$2:$FR$281,'Row selector'!$G22,58)),"")</f>
        <v/>
      </c>
      <c r="AY33" s="162" t="str">
        <f>IFERROR(IF(INDEX(SourceData!$A$2:$FR$281,'Row selector'!$G22,64)=0,"-",INDEX(SourceData!$A$2:$FR$281,'Row selector'!$G22,64)),"")</f>
        <v/>
      </c>
      <c r="AZ33" s="161" t="str">
        <f>IFERROR(IF(INDEX(SourceData!$A$2:$FR$281,'Row selector'!$G22,53)=0,"-",INDEX(SourceData!$A$2:$FR$281,'Row selector'!$G22,53)),"")</f>
        <v/>
      </c>
      <c r="BA33" s="162" t="str">
        <f>IFERROR(IF(INDEX(SourceData!$A$2:$FR$281,'Row selector'!$G22,59)=0,"-",INDEX(SourceData!$A$2:$FR$281,'Row selector'!$G22,59)),"")</f>
        <v/>
      </c>
      <c r="BB33" s="163" t="str">
        <f>IFERROR(IF(INDEX(SourceData!$A$2:$FR$281,'Row selector'!$G22,65)=0,"-",INDEX(SourceData!$A$2:$FR$281,'Row selector'!$G22,65)),"")</f>
        <v/>
      </c>
      <c r="BC33" s="161" t="str">
        <f>IFERROR(IF(INDEX(SourceData!$A$2:$FR$281,'Row selector'!$G22,54)=0,"-",INDEX(SourceData!$A$2:$FR$281,'Row selector'!$G22,54)),"")</f>
        <v/>
      </c>
      <c r="BD33" s="162" t="str">
        <f>IFERROR(IF(INDEX(SourceData!$A$2:$FR$281,'Row selector'!$G22,60)=0,"-",INDEX(SourceData!$A$2:$FR$281,'Row selector'!$G22,60)),"")</f>
        <v/>
      </c>
      <c r="BE33" s="163" t="str">
        <f>IFERROR(IF(INDEX(SourceData!$A$2:$FR$281,'Row selector'!$G22,66)=0,"-",INDEX(SourceData!$A$2:$FR$281,'Row selector'!$G22,66)),"")</f>
        <v/>
      </c>
      <c r="BF33" s="98"/>
    </row>
    <row r="34" spans="1:58">
      <c r="A34" s="171" t="str">
        <f>IFERROR(INDEX(SourceData!$A$2:$FR$281,'Row selector'!$G23,1),"")</f>
        <v/>
      </c>
      <c r="B34" s="157" t="str">
        <f>IFERROR(INDEX(SourceData!$A$2:$FR$281,'Row selector'!$G23,2),"")</f>
        <v/>
      </c>
      <c r="C34" s="204" t="str">
        <f t="shared" si="0"/>
        <v/>
      </c>
      <c r="D34" s="161" t="str">
        <f>IFERROR(IF(INDEX(SourceData!$A$2:$FR$281,'Row selector'!$G23,13)=0,"-",INDEX(SourceData!$A$2:$FR$281,'Row selector'!$G23,13)),"")</f>
        <v/>
      </c>
      <c r="E34" s="162" t="str">
        <f>IFERROR(IF(INDEX(SourceData!$A$2:$FR$281,'Row selector'!$G23,19)=0,"-",INDEX(SourceData!$A$2:$FR$281,'Row selector'!$G23,19)),"")</f>
        <v/>
      </c>
      <c r="F34" s="163" t="str">
        <f>IFERROR(IF(INDEX(SourceData!$A$2:$FR$281,'Row selector'!$G23,25)=0,"-",INDEX(SourceData!$A$2:$FR$281,'Row selector'!$G23,25)),"")</f>
        <v/>
      </c>
      <c r="G34" s="161" t="str">
        <f>IFERROR(IF(INDEX(SourceData!$A$2:$FR$281,'Row selector'!$G23,14)=0,"-",INDEX(SourceData!$A$2:$FR$281,'Row selector'!$G23,14)),"")</f>
        <v/>
      </c>
      <c r="H34" s="162" t="str">
        <f>IFERROR(IF(INDEX(SourceData!$A$2:$FR$281,'Row selector'!$G23,20)=0,"-",INDEX(SourceData!$A$2:$FR$281,'Row selector'!$G23,20)),"")</f>
        <v/>
      </c>
      <c r="I34" s="163" t="str">
        <f>IFERROR(IF(INDEX(SourceData!$A$2:$FR$281,'Row selector'!$G23,26)=0,"-",INDEX(SourceData!$A$2:$FR$281,'Row selector'!$G23,26)),"")</f>
        <v/>
      </c>
      <c r="J34" s="161" t="str">
        <f>IFERROR(IF(INDEX(SourceData!$A$2:$FR$281,'Row selector'!$G23,15)=0,"-",INDEX(SourceData!$A$2:$FR$281,'Row selector'!$G23,15)),"")</f>
        <v/>
      </c>
      <c r="K34" s="162" t="str">
        <f>IFERROR(IF(INDEX(SourceData!$A$2:$FR$281,'Row selector'!$G23,21)=0,"-",INDEX(SourceData!$A$2:$FR$281,'Row selector'!$G23,21)),"")</f>
        <v/>
      </c>
      <c r="L34" s="163" t="str">
        <f>IFERROR(IF(INDEX(SourceData!$A$2:$FR$281,'Row selector'!$G23,27)=0,"-",INDEX(SourceData!$A$2:$FR$281,'Row selector'!$G23,27)),"")</f>
        <v/>
      </c>
      <c r="M34" s="161" t="str">
        <f>IFERROR(IF(INDEX(SourceData!$A$2:$FR$281,'Row selector'!$G23,16)=0,"-",INDEX(SourceData!$A$2:$FR$281,'Row selector'!$G23,16)),"")</f>
        <v/>
      </c>
      <c r="N34" s="162" t="str">
        <f>IFERROR(IF(INDEX(SourceData!$A$2:$FR$281,'Row selector'!$G23,22)=0,"-",INDEX(SourceData!$A$2:$FR$281,'Row selector'!$G23,22)),"")</f>
        <v/>
      </c>
      <c r="O34" s="163" t="str">
        <f>IFERROR(IF(INDEX(SourceData!$A$2:$FR$281,'Row selector'!$G23,28)=0,"-",INDEX(SourceData!$A$2:$FR$281,'Row selector'!$G23,28)),"")</f>
        <v/>
      </c>
      <c r="P34" s="161" t="str">
        <f>IFERROR(IF(INDEX(SourceData!$A$2:$FR$281,'Row selector'!$G23,17)=0,"-",INDEX(SourceData!$A$2:$FR$281,'Row selector'!$G23,17)),"")</f>
        <v/>
      </c>
      <c r="Q34" s="162" t="str">
        <f>IFERROR(IF(INDEX(SourceData!$A$2:$FR$281,'Row selector'!$G23,23)=0,"-",INDEX(SourceData!$A$2:$FR$281,'Row selector'!$G23,23)),"")</f>
        <v/>
      </c>
      <c r="R34" s="163" t="str">
        <f>IFERROR(IF(INDEX(SourceData!$A$2:$FR$281,'Row selector'!$G23,29)=0,"-",INDEX(SourceData!$A$2:$FR$281,'Row selector'!$G23,29)),"")</f>
        <v/>
      </c>
      <c r="S34" s="161" t="str">
        <f>IFERROR(IF(INDEX(SourceData!$A$2:$FR$281,'Row selector'!$G23,18)=0,"-",INDEX(SourceData!$A$2:$FR$281,'Row selector'!$G23,18)),"")</f>
        <v/>
      </c>
      <c r="T34" s="162" t="str">
        <f>IFERROR(IF(INDEX(SourceData!$A$2:$FR$281,'Row selector'!$G23,24)=0,"-",INDEX(SourceData!$A$2:$FR$281,'Row selector'!$G23,24)),"")</f>
        <v/>
      </c>
      <c r="U34" s="163" t="str">
        <f>IFERROR(IF(INDEX(SourceData!$A$2:$FR$281,'Row selector'!$G23,30)=0,"-",INDEX(SourceData!$A$2:$FR$281,'Row selector'!$G23,30)),"")</f>
        <v/>
      </c>
      <c r="V34" s="161" t="str">
        <f>IFERROR(IF(INDEX(SourceData!$A$2:$FR$281,'Row selector'!$G23,31)=0,"-",INDEX(SourceData!$A$2:$FR$281,'Row selector'!$G23,31)),"")</f>
        <v/>
      </c>
      <c r="W34" s="162" t="str">
        <f>IFERROR(IF(INDEX(SourceData!$A$2:$FR$281,'Row selector'!$G23,37)=0,"-",INDEX(SourceData!$A$2:$FR$281,'Row selector'!$G23,37)),"")</f>
        <v/>
      </c>
      <c r="X34" s="163" t="str">
        <f>IFERROR(IF(INDEX(SourceData!$A$2:$FR$281,'Row selector'!$G23,43)=0,"-",INDEX(SourceData!$A$2:$FR$281,'Row selector'!$G23,43)),"")</f>
        <v/>
      </c>
      <c r="Y34" s="161" t="str">
        <f>IFERROR(IF(INDEX(SourceData!$A$2:$FR$281,'Row selector'!$G23,32)=0,"-",INDEX(SourceData!$A$2:$FR$281,'Row selector'!$G23,32)),"")</f>
        <v/>
      </c>
      <c r="Z34" s="162" t="str">
        <f>IFERROR(IF(INDEX(SourceData!$A$2:$FR$281,'Row selector'!$G23,38)=0,"-",INDEX(SourceData!$A$2:$FR$281,'Row selector'!$G23,38)),"")</f>
        <v/>
      </c>
      <c r="AA34" s="163" t="str">
        <f>IFERROR(IF(INDEX(SourceData!$A$2:$FR$281,'Row selector'!$G23,44)=0,"-",INDEX(SourceData!$A$2:$FR$281,'Row selector'!$G23,44)),"")</f>
        <v/>
      </c>
      <c r="AB34" s="161" t="str">
        <f>IFERROR(IF(INDEX(SourceData!$A$2:$FR$281,'Row selector'!$G23,33)=0,"-",INDEX(SourceData!$A$2:$FR$281,'Row selector'!$G23,33)),"")</f>
        <v/>
      </c>
      <c r="AC34" s="162" t="str">
        <f>IFERROR(IF(INDEX(SourceData!$A$2:$FR$281,'Row selector'!$G23,39)=0,"-",INDEX(SourceData!$A$2:$FR$281,'Row selector'!$G23,39)),"")</f>
        <v/>
      </c>
      <c r="AD34" s="163" t="str">
        <f>IFERROR(IF(INDEX(SourceData!$A$2:$FR$281,'Row selector'!$G23,45)=0,"-",INDEX(SourceData!$A$2:$FR$281,'Row selector'!$G23,45)),"")</f>
        <v/>
      </c>
      <c r="AE34" s="161" t="str">
        <f>IFERROR(IF(INDEX(SourceData!$A$2:$FR$281,'Row selector'!$G23,34)=0,"-",INDEX(SourceData!$A$2:$FR$281,'Row selector'!$G23,34)),"")</f>
        <v/>
      </c>
      <c r="AF34" s="162" t="str">
        <f>IFERROR(IF(INDEX(SourceData!$A$2:$FR$281,'Row selector'!$G23,40)=0,"-",INDEX(SourceData!$A$2:$FR$281,'Row selector'!$G23,40)),"")</f>
        <v/>
      </c>
      <c r="AG34" s="163" t="str">
        <f>IFERROR(IF(INDEX(SourceData!$A$2:$FR$281,'Row selector'!$G23,46)=0,"-",INDEX(SourceData!$A$2:$FR$281,'Row selector'!$G23,46)),"")</f>
        <v/>
      </c>
      <c r="AH34" s="161" t="str">
        <f>IFERROR(IF(INDEX(SourceData!$A$2:$FR$281,'Row selector'!$G23,35)=0,"-",INDEX(SourceData!$A$2:$FF$281,'Row selector'!$G23,35)),"")</f>
        <v/>
      </c>
      <c r="AI34" s="162" t="str">
        <f>IFERROR(IF(INDEX(SourceData!$A$2:$FR$281,'Row selector'!$G23,41)=0,"-",INDEX(SourceData!$A$2:$FR$281,'Row selector'!$G23,41)),"")</f>
        <v/>
      </c>
      <c r="AJ34" s="163" t="str">
        <f>IFERROR(IF(INDEX(SourceData!$A$2:$FR$281,'Row selector'!$G23,47)=0,"-",INDEX(SourceData!$A$2:$FR$281,'Row selector'!$G23,47)),"")</f>
        <v/>
      </c>
      <c r="AK34" s="161" t="str">
        <f>IFERROR(IF(INDEX(SourceData!$A$2:$FR$281,'Row selector'!$G23,36)=0,"-",INDEX(SourceData!$A$2:$FR$281,'Row selector'!$G23,36)),"")</f>
        <v/>
      </c>
      <c r="AL34" s="162" t="str">
        <f>IFERROR(IF(INDEX(SourceData!$A$2:$FR$281,'Row selector'!$G23,42)=0,"-",INDEX(SourceData!$A$2:$FR$281,'Row selector'!$G23,42)),"")</f>
        <v/>
      </c>
      <c r="AM34" s="163" t="str">
        <f>IFERROR(IF(INDEX(SourceData!$A$2:$FR$281,'Row selector'!$G23,48)=0,"-",INDEX(SourceData!$A$2:$FR$281,'Row selector'!$G23,48)),"")</f>
        <v/>
      </c>
      <c r="AN34" s="161" t="str">
        <f>IFERROR(IF(INDEX(SourceData!$A$2:$FR$281,'Row selector'!$G23,49)=0,"-",INDEX(SourceData!$A$2:$FR$281,'Row selector'!$G23,49)),"")</f>
        <v/>
      </c>
      <c r="AO34" s="162" t="str">
        <f>IFERROR(IF(INDEX(SourceData!$A$2:$FR$281,'Row selector'!$G23,55)=0,"-",INDEX(SourceData!$A$2:$FR$281,'Row selector'!$G23,55)),"")</f>
        <v/>
      </c>
      <c r="AP34" s="163" t="str">
        <f>IFERROR(IF(INDEX(SourceData!$A$2:$FR$281,'Row selector'!$G23,61)=0,"-",INDEX(SourceData!$A$2:$FR$281,'Row selector'!$G23,61)),"")</f>
        <v/>
      </c>
      <c r="AQ34" s="161" t="str">
        <f>IFERROR(IF(INDEX(SourceData!$A$2:$FR$281,'Row selector'!$G23,50)=0,"-",INDEX(SourceData!$A$2:$FR$281,'Row selector'!$G23,50)),"")</f>
        <v/>
      </c>
      <c r="AR34" s="162" t="str">
        <f>IFERROR(IF(INDEX(SourceData!$A$2:$FR$281,'Row selector'!$G23,56)=0,"-",INDEX(SourceData!$A$2:$FR$281,'Row selector'!$G23,56)),"")</f>
        <v/>
      </c>
      <c r="AS34" s="163" t="str">
        <f>IFERROR(IF(INDEX(SourceData!$A$2:$FR$281,'Row selector'!$G23,62)=0,"-",INDEX(SourceData!$A$2:$FR$281,'Row selector'!$G23,62)),"")</f>
        <v/>
      </c>
      <c r="AT34" s="161" t="str">
        <f>IFERROR(IF(INDEX(SourceData!$A$2:$FR$281,'Row selector'!$G23,51)=0,"-",INDEX(SourceData!$A$2:$FR$281,'Row selector'!$G23,51)),"")</f>
        <v/>
      </c>
      <c r="AU34" s="162" t="str">
        <f>IFERROR(IF(INDEX(SourceData!$A$2:$FR$281,'Row selector'!$G23,57)=0,"-",INDEX(SourceData!$A$2:$FR$281,'Row selector'!$G23,57)),"")</f>
        <v/>
      </c>
      <c r="AV34" s="163" t="str">
        <f>IFERROR(IF(INDEX(SourceData!$A$2:$FR$281,'Row selector'!$G23,63)=0,"-",INDEX(SourceData!$A$2:$FR$281,'Row selector'!$G23,63)),"")</f>
        <v/>
      </c>
      <c r="AW34" s="158" t="str">
        <f>IFERROR(IF(INDEX(SourceData!$A$2:$FR$281,'Row selector'!$G23,52)=0,"-",INDEX(SourceData!$A$2:$FR$281,'Row selector'!$G23,52)),"")</f>
        <v/>
      </c>
      <c r="AX34" s="138" t="str">
        <f>IFERROR(IF(INDEX(SourceData!$A$2:$FR$281,'Row selector'!$G23,58)=0,"-",INDEX(SourceData!$A$2:$FR$281,'Row selector'!$G23,58)),"")</f>
        <v/>
      </c>
      <c r="AY34" s="162" t="str">
        <f>IFERROR(IF(INDEX(SourceData!$A$2:$FR$281,'Row selector'!$G23,64)=0,"-",INDEX(SourceData!$A$2:$FR$281,'Row selector'!$G23,64)),"")</f>
        <v/>
      </c>
      <c r="AZ34" s="161" t="str">
        <f>IFERROR(IF(INDEX(SourceData!$A$2:$FR$281,'Row selector'!$G23,53)=0,"-",INDEX(SourceData!$A$2:$FR$281,'Row selector'!$G23,53)),"")</f>
        <v/>
      </c>
      <c r="BA34" s="162" t="str">
        <f>IFERROR(IF(INDEX(SourceData!$A$2:$FR$281,'Row selector'!$G23,59)=0,"-",INDEX(SourceData!$A$2:$FR$281,'Row selector'!$G23,59)),"")</f>
        <v/>
      </c>
      <c r="BB34" s="163" t="str">
        <f>IFERROR(IF(INDEX(SourceData!$A$2:$FR$281,'Row selector'!$G23,65)=0,"-",INDEX(SourceData!$A$2:$FR$281,'Row selector'!$G23,65)),"")</f>
        <v/>
      </c>
      <c r="BC34" s="161" t="str">
        <f>IFERROR(IF(INDEX(SourceData!$A$2:$FR$281,'Row selector'!$G23,54)=0,"-",INDEX(SourceData!$A$2:$FR$281,'Row selector'!$G23,54)),"")</f>
        <v/>
      </c>
      <c r="BD34" s="162" t="str">
        <f>IFERROR(IF(INDEX(SourceData!$A$2:$FR$281,'Row selector'!$G23,60)=0,"-",INDEX(SourceData!$A$2:$FR$281,'Row selector'!$G23,60)),"")</f>
        <v/>
      </c>
      <c r="BE34" s="163" t="str">
        <f>IFERROR(IF(INDEX(SourceData!$A$2:$FR$281,'Row selector'!$G23,66)=0,"-",INDEX(SourceData!$A$2:$FR$281,'Row selector'!$G23,66)),"")</f>
        <v/>
      </c>
      <c r="BF34" s="98"/>
    </row>
    <row r="35" spans="1:58">
      <c r="A35" s="171" t="str">
        <f>IFERROR(INDEX(SourceData!$A$2:$FR$281,'Row selector'!$G24,1),"")</f>
        <v/>
      </c>
      <c r="B35" s="157" t="str">
        <f>IFERROR(INDEX(SourceData!$A$2:$FR$281,'Row selector'!$G24,2),"")</f>
        <v/>
      </c>
      <c r="C35" s="204" t="str">
        <f t="shared" si="0"/>
        <v/>
      </c>
      <c r="D35" s="161" t="str">
        <f>IFERROR(IF(INDEX(SourceData!$A$2:$FR$281,'Row selector'!$G24,13)=0,"-",INDEX(SourceData!$A$2:$FR$281,'Row selector'!$G24,13)),"")</f>
        <v/>
      </c>
      <c r="E35" s="162" t="str">
        <f>IFERROR(IF(INDEX(SourceData!$A$2:$FR$281,'Row selector'!$G24,19)=0,"-",INDEX(SourceData!$A$2:$FR$281,'Row selector'!$G24,19)),"")</f>
        <v/>
      </c>
      <c r="F35" s="163" t="str">
        <f>IFERROR(IF(INDEX(SourceData!$A$2:$FR$281,'Row selector'!$G24,25)=0,"-",INDEX(SourceData!$A$2:$FR$281,'Row selector'!$G24,25)),"")</f>
        <v/>
      </c>
      <c r="G35" s="161" t="str">
        <f>IFERROR(IF(INDEX(SourceData!$A$2:$FR$281,'Row selector'!$G24,14)=0,"-",INDEX(SourceData!$A$2:$FR$281,'Row selector'!$G24,14)),"")</f>
        <v/>
      </c>
      <c r="H35" s="162" t="str">
        <f>IFERROR(IF(INDEX(SourceData!$A$2:$FR$281,'Row selector'!$G24,20)=0,"-",INDEX(SourceData!$A$2:$FR$281,'Row selector'!$G24,20)),"")</f>
        <v/>
      </c>
      <c r="I35" s="163" t="str">
        <f>IFERROR(IF(INDEX(SourceData!$A$2:$FR$281,'Row selector'!$G24,26)=0,"-",INDEX(SourceData!$A$2:$FR$281,'Row selector'!$G24,26)),"")</f>
        <v/>
      </c>
      <c r="J35" s="161" t="str">
        <f>IFERROR(IF(INDEX(SourceData!$A$2:$FR$281,'Row selector'!$G24,15)=0,"-",INDEX(SourceData!$A$2:$FR$281,'Row selector'!$G24,15)),"")</f>
        <v/>
      </c>
      <c r="K35" s="162" t="str">
        <f>IFERROR(IF(INDEX(SourceData!$A$2:$FR$281,'Row selector'!$G24,21)=0,"-",INDEX(SourceData!$A$2:$FR$281,'Row selector'!$G24,21)),"")</f>
        <v/>
      </c>
      <c r="L35" s="163" t="str">
        <f>IFERROR(IF(INDEX(SourceData!$A$2:$FR$281,'Row selector'!$G24,27)=0,"-",INDEX(SourceData!$A$2:$FR$281,'Row selector'!$G24,27)),"")</f>
        <v/>
      </c>
      <c r="M35" s="161" t="str">
        <f>IFERROR(IF(INDEX(SourceData!$A$2:$FR$281,'Row selector'!$G24,16)=0,"-",INDEX(SourceData!$A$2:$FR$281,'Row selector'!$G24,16)),"")</f>
        <v/>
      </c>
      <c r="N35" s="162" t="str">
        <f>IFERROR(IF(INDEX(SourceData!$A$2:$FR$281,'Row selector'!$G24,22)=0,"-",INDEX(SourceData!$A$2:$FR$281,'Row selector'!$G24,22)),"")</f>
        <v/>
      </c>
      <c r="O35" s="163" t="str">
        <f>IFERROR(IF(INDEX(SourceData!$A$2:$FR$281,'Row selector'!$G24,28)=0,"-",INDEX(SourceData!$A$2:$FR$281,'Row selector'!$G24,28)),"")</f>
        <v/>
      </c>
      <c r="P35" s="161" t="str">
        <f>IFERROR(IF(INDEX(SourceData!$A$2:$FR$281,'Row selector'!$G24,17)=0,"-",INDEX(SourceData!$A$2:$FR$281,'Row selector'!$G24,17)),"")</f>
        <v/>
      </c>
      <c r="Q35" s="162" t="str">
        <f>IFERROR(IF(INDEX(SourceData!$A$2:$FR$281,'Row selector'!$G24,23)=0,"-",INDEX(SourceData!$A$2:$FR$281,'Row selector'!$G24,23)),"")</f>
        <v/>
      </c>
      <c r="R35" s="163" t="str">
        <f>IFERROR(IF(INDEX(SourceData!$A$2:$FR$281,'Row selector'!$G24,29)=0,"-",INDEX(SourceData!$A$2:$FR$281,'Row selector'!$G24,29)),"")</f>
        <v/>
      </c>
      <c r="S35" s="161" t="str">
        <f>IFERROR(IF(INDEX(SourceData!$A$2:$FR$281,'Row selector'!$G24,18)=0,"-",INDEX(SourceData!$A$2:$FR$281,'Row selector'!$G24,18)),"")</f>
        <v/>
      </c>
      <c r="T35" s="162" t="str">
        <f>IFERROR(IF(INDEX(SourceData!$A$2:$FR$281,'Row selector'!$G24,24)=0,"-",INDEX(SourceData!$A$2:$FR$281,'Row selector'!$G24,24)),"")</f>
        <v/>
      </c>
      <c r="U35" s="163" t="str">
        <f>IFERROR(IF(INDEX(SourceData!$A$2:$FR$281,'Row selector'!$G24,30)=0,"-",INDEX(SourceData!$A$2:$FR$281,'Row selector'!$G24,30)),"")</f>
        <v/>
      </c>
      <c r="V35" s="161" t="str">
        <f>IFERROR(IF(INDEX(SourceData!$A$2:$FR$281,'Row selector'!$G24,31)=0,"-",INDEX(SourceData!$A$2:$FR$281,'Row selector'!$G24,31)),"")</f>
        <v/>
      </c>
      <c r="W35" s="162" t="str">
        <f>IFERROR(IF(INDEX(SourceData!$A$2:$FR$281,'Row selector'!$G24,37)=0,"-",INDEX(SourceData!$A$2:$FR$281,'Row selector'!$G24,37)),"")</f>
        <v/>
      </c>
      <c r="X35" s="163" t="str">
        <f>IFERROR(IF(INDEX(SourceData!$A$2:$FR$281,'Row selector'!$G24,43)=0,"-",INDEX(SourceData!$A$2:$FR$281,'Row selector'!$G24,43)),"")</f>
        <v/>
      </c>
      <c r="Y35" s="161" t="str">
        <f>IFERROR(IF(INDEX(SourceData!$A$2:$FR$281,'Row selector'!$G24,32)=0,"-",INDEX(SourceData!$A$2:$FR$281,'Row selector'!$G24,32)),"")</f>
        <v/>
      </c>
      <c r="Z35" s="162" t="str">
        <f>IFERROR(IF(INDEX(SourceData!$A$2:$FR$281,'Row selector'!$G24,38)=0,"-",INDEX(SourceData!$A$2:$FR$281,'Row selector'!$G24,38)),"")</f>
        <v/>
      </c>
      <c r="AA35" s="163" t="str">
        <f>IFERROR(IF(INDEX(SourceData!$A$2:$FR$281,'Row selector'!$G24,44)=0,"-",INDEX(SourceData!$A$2:$FR$281,'Row selector'!$G24,44)),"")</f>
        <v/>
      </c>
      <c r="AB35" s="161" t="str">
        <f>IFERROR(IF(INDEX(SourceData!$A$2:$FR$281,'Row selector'!$G24,33)=0,"-",INDEX(SourceData!$A$2:$FR$281,'Row selector'!$G24,33)),"")</f>
        <v/>
      </c>
      <c r="AC35" s="162" t="str">
        <f>IFERROR(IF(INDEX(SourceData!$A$2:$FR$281,'Row selector'!$G24,39)=0,"-",INDEX(SourceData!$A$2:$FR$281,'Row selector'!$G24,39)),"")</f>
        <v/>
      </c>
      <c r="AD35" s="163" t="str">
        <f>IFERROR(IF(INDEX(SourceData!$A$2:$FR$281,'Row selector'!$G24,45)=0,"-",INDEX(SourceData!$A$2:$FR$281,'Row selector'!$G24,45)),"")</f>
        <v/>
      </c>
      <c r="AE35" s="161" t="str">
        <f>IFERROR(IF(INDEX(SourceData!$A$2:$FR$281,'Row selector'!$G24,34)=0,"-",INDEX(SourceData!$A$2:$FR$281,'Row selector'!$G24,34)),"")</f>
        <v/>
      </c>
      <c r="AF35" s="162" t="str">
        <f>IFERROR(IF(INDEX(SourceData!$A$2:$FR$281,'Row selector'!$G24,40)=0,"-",INDEX(SourceData!$A$2:$FR$281,'Row selector'!$G24,40)),"")</f>
        <v/>
      </c>
      <c r="AG35" s="163" t="str">
        <f>IFERROR(IF(INDEX(SourceData!$A$2:$FR$281,'Row selector'!$G24,46)=0,"-",INDEX(SourceData!$A$2:$FR$281,'Row selector'!$G24,46)),"")</f>
        <v/>
      </c>
      <c r="AH35" s="161" t="str">
        <f>IFERROR(IF(INDEX(SourceData!$A$2:$FR$281,'Row selector'!$G24,35)=0,"-",INDEX(SourceData!$A$2:$FF$281,'Row selector'!$G24,35)),"")</f>
        <v/>
      </c>
      <c r="AI35" s="162" t="str">
        <f>IFERROR(IF(INDEX(SourceData!$A$2:$FR$281,'Row selector'!$G24,41)=0,"-",INDEX(SourceData!$A$2:$FR$281,'Row selector'!$G24,41)),"")</f>
        <v/>
      </c>
      <c r="AJ35" s="163" t="str">
        <f>IFERROR(IF(INDEX(SourceData!$A$2:$FR$281,'Row selector'!$G24,47)=0,"-",INDEX(SourceData!$A$2:$FR$281,'Row selector'!$G24,47)),"")</f>
        <v/>
      </c>
      <c r="AK35" s="161" t="str">
        <f>IFERROR(IF(INDEX(SourceData!$A$2:$FR$281,'Row selector'!$G24,36)=0,"-",INDEX(SourceData!$A$2:$FR$281,'Row selector'!$G24,36)),"")</f>
        <v/>
      </c>
      <c r="AL35" s="162" t="str">
        <f>IFERROR(IF(INDEX(SourceData!$A$2:$FR$281,'Row selector'!$G24,42)=0,"-",INDEX(SourceData!$A$2:$FR$281,'Row selector'!$G24,42)),"")</f>
        <v/>
      </c>
      <c r="AM35" s="163" t="str">
        <f>IFERROR(IF(INDEX(SourceData!$A$2:$FR$281,'Row selector'!$G24,48)=0,"-",INDEX(SourceData!$A$2:$FR$281,'Row selector'!$G24,48)),"")</f>
        <v/>
      </c>
      <c r="AN35" s="161" t="str">
        <f>IFERROR(IF(INDEX(SourceData!$A$2:$FR$281,'Row selector'!$G24,49)=0,"-",INDEX(SourceData!$A$2:$FR$281,'Row selector'!$G24,49)),"")</f>
        <v/>
      </c>
      <c r="AO35" s="162" t="str">
        <f>IFERROR(IF(INDEX(SourceData!$A$2:$FR$281,'Row selector'!$G24,55)=0,"-",INDEX(SourceData!$A$2:$FR$281,'Row selector'!$G24,55)),"")</f>
        <v/>
      </c>
      <c r="AP35" s="163" t="str">
        <f>IFERROR(IF(INDEX(SourceData!$A$2:$FR$281,'Row selector'!$G24,61)=0,"-",INDEX(SourceData!$A$2:$FR$281,'Row selector'!$G24,61)),"")</f>
        <v/>
      </c>
      <c r="AQ35" s="161" t="str">
        <f>IFERROR(IF(INDEX(SourceData!$A$2:$FR$281,'Row selector'!$G24,50)=0,"-",INDEX(SourceData!$A$2:$FR$281,'Row selector'!$G24,50)),"")</f>
        <v/>
      </c>
      <c r="AR35" s="162" t="str">
        <f>IFERROR(IF(INDEX(SourceData!$A$2:$FR$281,'Row selector'!$G24,56)=0,"-",INDEX(SourceData!$A$2:$FR$281,'Row selector'!$G24,56)),"")</f>
        <v/>
      </c>
      <c r="AS35" s="163" t="str">
        <f>IFERROR(IF(INDEX(SourceData!$A$2:$FR$281,'Row selector'!$G24,62)=0,"-",INDEX(SourceData!$A$2:$FR$281,'Row selector'!$G24,62)),"")</f>
        <v/>
      </c>
      <c r="AT35" s="161" t="str">
        <f>IFERROR(IF(INDEX(SourceData!$A$2:$FR$281,'Row selector'!$G24,51)=0,"-",INDEX(SourceData!$A$2:$FR$281,'Row selector'!$G24,51)),"")</f>
        <v/>
      </c>
      <c r="AU35" s="162" t="str">
        <f>IFERROR(IF(INDEX(SourceData!$A$2:$FR$281,'Row selector'!$G24,57)=0,"-",INDEX(SourceData!$A$2:$FR$281,'Row selector'!$G24,57)),"")</f>
        <v/>
      </c>
      <c r="AV35" s="163" t="str">
        <f>IFERROR(IF(INDEX(SourceData!$A$2:$FR$281,'Row selector'!$G24,63)=0,"-",INDEX(SourceData!$A$2:$FR$281,'Row selector'!$G24,63)),"")</f>
        <v/>
      </c>
      <c r="AW35" s="158" t="str">
        <f>IFERROR(IF(INDEX(SourceData!$A$2:$FR$281,'Row selector'!$G24,52)=0,"-",INDEX(SourceData!$A$2:$FR$281,'Row selector'!$G24,52)),"")</f>
        <v/>
      </c>
      <c r="AX35" s="138" t="str">
        <f>IFERROR(IF(INDEX(SourceData!$A$2:$FR$281,'Row selector'!$G24,58)=0,"-",INDEX(SourceData!$A$2:$FR$281,'Row selector'!$G24,58)),"")</f>
        <v/>
      </c>
      <c r="AY35" s="162" t="str">
        <f>IFERROR(IF(INDEX(SourceData!$A$2:$FR$281,'Row selector'!$G24,64)=0,"-",INDEX(SourceData!$A$2:$FR$281,'Row selector'!$G24,64)),"")</f>
        <v/>
      </c>
      <c r="AZ35" s="161" t="str">
        <f>IFERROR(IF(INDEX(SourceData!$A$2:$FR$281,'Row selector'!$G24,53)=0,"-",INDEX(SourceData!$A$2:$FR$281,'Row selector'!$G24,53)),"")</f>
        <v/>
      </c>
      <c r="BA35" s="162" t="str">
        <f>IFERROR(IF(INDEX(SourceData!$A$2:$FR$281,'Row selector'!$G24,59)=0,"-",INDEX(SourceData!$A$2:$FR$281,'Row selector'!$G24,59)),"")</f>
        <v/>
      </c>
      <c r="BB35" s="163" t="str">
        <f>IFERROR(IF(INDEX(SourceData!$A$2:$FR$281,'Row selector'!$G24,65)=0,"-",INDEX(SourceData!$A$2:$FR$281,'Row selector'!$G24,65)),"")</f>
        <v/>
      </c>
      <c r="BC35" s="161" t="str">
        <f>IFERROR(IF(INDEX(SourceData!$A$2:$FR$281,'Row selector'!$G24,54)=0,"-",INDEX(SourceData!$A$2:$FR$281,'Row selector'!$G24,54)),"")</f>
        <v/>
      </c>
      <c r="BD35" s="162" t="str">
        <f>IFERROR(IF(INDEX(SourceData!$A$2:$FR$281,'Row selector'!$G24,60)=0,"-",INDEX(SourceData!$A$2:$FR$281,'Row selector'!$G24,60)),"")</f>
        <v/>
      </c>
      <c r="BE35" s="163" t="str">
        <f>IFERROR(IF(INDEX(SourceData!$A$2:$FR$281,'Row selector'!$G24,66)=0,"-",INDEX(SourceData!$A$2:$FR$281,'Row selector'!$G24,66)),"")</f>
        <v/>
      </c>
      <c r="BF35" s="98"/>
    </row>
    <row r="36" spans="1:58">
      <c r="A36" s="171" t="str">
        <f>IFERROR(INDEX(SourceData!$A$2:$FR$281,'Row selector'!$G25,1),"")</f>
        <v/>
      </c>
      <c r="B36" s="157" t="str">
        <f>IFERROR(INDEX(SourceData!$A$2:$FR$281,'Row selector'!$G25,2),"")</f>
        <v/>
      </c>
      <c r="C36" s="204" t="str">
        <f t="shared" si="0"/>
        <v/>
      </c>
      <c r="D36" s="161" t="str">
        <f>IFERROR(IF(INDEX(SourceData!$A$2:$FR$281,'Row selector'!$G25,13)=0,"-",INDEX(SourceData!$A$2:$FR$281,'Row selector'!$G25,13)),"")</f>
        <v/>
      </c>
      <c r="E36" s="162" t="str">
        <f>IFERROR(IF(INDEX(SourceData!$A$2:$FR$281,'Row selector'!$G25,19)=0,"-",INDEX(SourceData!$A$2:$FR$281,'Row selector'!$G25,19)),"")</f>
        <v/>
      </c>
      <c r="F36" s="163" t="str">
        <f>IFERROR(IF(INDEX(SourceData!$A$2:$FR$281,'Row selector'!$G25,25)=0,"-",INDEX(SourceData!$A$2:$FR$281,'Row selector'!$G25,25)),"")</f>
        <v/>
      </c>
      <c r="G36" s="161" t="str">
        <f>IFERROR(IF(INDEX(SourceData!$A$2:$FR$281,'Row selector'!$G25,14)=0,"-",INDEX(SourceData!$A$2:$FR$281,'Row selector'!$G25,14)),"")</f>
        <v/>
      </c>
      <c r="H36" s="162" t="str">
        <f>IFERROR(IF(INDEX(SourceData!$A$2:$FR$281,'Row selector'!$G25,20)=0,"-",INDEX(SourceData!$A$2:$FR$281,'Row selector'!$G25,20)),"")</f>
        <v/>
      </c>
      <c r="I36" s="163" t="str">
        <f>IFERROR(IF(INDEX(SourceData!$A$2:$FR$281,'Row selector'!$G25,26)=0,"-",INDEX(SourceData!$A$2:$FR$281,'Row selector'!$G25,26)),"")</f>
        <v/>
      </c>
      <c r="J36" s="161" t="str">
        <f>IFERROR(IF(INDEX(SourceData!$A$2:$FR$281,'Row selector'!$G25,15)=0,"-",INDEX(SourceData!$A$2:$FR$281,'Row selector'!$G25,15)),"")</f>
        <v/>
      </c>
      <c r="K36" s="162" t="str">
        <f>IFERROR(IF(INDEX(SourceData!$A$2:$FR$281,'Row selector'!$G25,21)=0,"-",INDEX(SourceData!$A$2:$FR$281,'Row selector'!$G25,21)),"")</f>
        <v/>
      </c>
      <c r="L36" s="163" t="str">
        <f>IFERROR(IF(INDEX(SourceData!$A$2:$FR$281,'Row selector'!$G25,27)=0,"-",INDEX(SourceData!$A$2:$FR$281,'Row selector'!$G25,27)),"")</f>
        <v/>
      </c>
      <c r="M36" s="161" t="str">
        <f>IFERROR(IF(INDEX(SourceData!$A$2:$FR$281,'Row selector'!$G25,16)=0,"-",INDEX(SourceData!$A$2:$FR$281,'Row selector'!$G25,16)),"")</f>
        <v/>
      </c>
      <c r="N36" s="162" t="str">
        <f>IFERROR(IF(INDEX(SourceData!$A$2:$FR$281,'Row selector'!$G25,22)=0,"-",INDEX(SourceData!$A$2:$FR$281,'Row selector'!$G25,22)),"")</f>
        <v/>
      </c>
      <c r="O36" s="163" t="str">
        <f>IFERROR(IF(INDEX(SourceData!$A$2:$FR$281,'Row selector'!$G25,28)=0,"-",INDEX(SourceData!$A$2:$FR$281,'Row selector'!$G25,28)),"")</f>
        <v/>
      </c>
      <c r="P36" s="161" t="str">
        <f>IFERROR(IF(INDEX(SourceData!$A$2:$FR$281,'Row selector'!$G25,17)=0,"-",INDEX(SourceData!$A$2:$FR$281,'Row selector'!$G25,17)),"")</f>
        <v/>
      </c>
      <c r="Q36" s="162" t="str">
        <f>IFERROR(IF(INDEX(SourceData!$A$2:$FR$281,'Row selector'!$G25,23)=0,"-",INDEX(SourceData!$A$2:$FR$281,'Row selector'!$G25,23)),"")</f>
        <v/>
      </c>
      <c r="R36" s="163" t="str">
        <f>IFERROR(IF(INDEX(SourceData!$A$2:$FR$281,'Row selector'!$G25,29)=0,"-",INDEX(SourceData!$A$2:$FR$281,'Row selector'!$G25,29)),"")</f>
        <v/>
      </c>
      <c r="S36" s="161" t="str">
        <f>IFERROR(IF(INDEX(SourceData!$A$2:$FR$281,'Row selector'!$G25,18)=0,"-",INDEX(SourceData!$A$2:$FR$281,'Row selector'!$G25,18)),"")</f>
        <v/>
      </c>
      <c r="T36" s="162" t="str">
        <f>IFERROR(IF(INDEX(SourceData!$A$2:$FR$281,'Row selector'!$G25,24)=0,"-",INDEX(SourceData!$A$2:$FR$281,'Row selector'!$G25,24)),"")</f>
        <v/>
      </c>
      <c r="U36" s="163" t="str">
        <f>IFERROR(IF(INDEX(SourceData!$A$2:$FR$281,'Row selector'!$G25,30)=0,"-",INDEX(SourceData!$A$2:$FR$281,'Row selector'!$G25,30)),"")</f>
        <v/>
      </c>
      <c r="V36" s="161" t="str">
        <f>IFERROR(IF(INDEX(SourceData!$A$2:$FR$281,'Row selector'!$G25,31)=0,"-",INDEX(SourceData!$A$2:$FR$281,'Row selector'!$G25,31)),"")</f>
        <v/>
      </c>
      <c r="W36" s="162" t="str">
        <f>IFERROR(IF(INDEX(SourceData!$A$2:$FR$281,'Row selector'!$G25,37)=0,"-",INDEX(SourceData!$A$2:$FR$281,'Row selector'!$G25,37)),"")</f>
        <v/>
      </c>
      <c r="X36" s="163" t="str">
        <f>IFERROR(IF(INDEX(SourceData!$A$2:$FR$281,'Row selector'!$G25,43)=0,"-",INDEX(SourceData!$A$2:$FR$281,'Row selector'!$G25,43)),"")</f>
        <v/>
      </c>
      <c r="Y36" s="161" t="str">
        <f>IFERROR(IF(INDEX(SourceData!$A$2:$FR$281,'Row selector'!$G25,32)=0,"-",INDEX(SourceData!$A$2:$FR$281,'Row selector'!$G25,32)),"")</f>
        <v/>
      </c>
      <c r="Z36" s="162" t="str">
        <f>IFERROR(IF(INDEX(SourceData!$A$2:$FR$281,'Row selector'!$G25,38)=0,"-",INDEX(SourceData!$A$2:$FR$281,'Row selector'!$G25,38)),"")</f>
        <v/>
      </c>
      <c r="AA36" s="163" t="str">
        <f>IFERROR(IF(INDEX(SourceData!$A$2:$FR$281,'Row selector'!$G25,44)=0,"-",INDEX(SourceData!$A$2:$FR$281,'Row selector'!$G25,44)),"")</f>
        <v/>
      </c>
      <c r="AB36" s="161" t="str">
        <f>IFERROR(IF(INDEX(SourceData!$A$2:$FR$281,'Row selector'!$G25,33)=0,"-",INDEX(SourceData!$A$2:$FR$281,'Row selector'!$G25,33)),"")</f>
        <v/>
      </c>
      <c r="AC36" s="162" t="str">
        <f>IFERROR(IF(INDEX(SourceData!$A$2:$FR$281,'Row selector'!$G25,39)=0,"-",INDEX(SourceData!$A$2:$FR$281,'Row selector'!$G25,39)),"")</f>
        <v/>
      </c>
      <c r="AD36" s="163" t="str">
        <f>IFERROR(IF(INDEX(SourceData!$A$2:$FR$281,'Row selector'!$G25,45)=0,"-",INDEX(SourceData!$A$2:$FR$281,'Row selector'!$G25,45)),"")</f>
        <v/>
      </c>
      <c r="AE36" s="161" t="str">
        <f>IFERROR(IF(INDEX(SourceData!$A$2:$FR$281,'Row selector'!$G25,34)=0,"-",INDEX(SourceData!$A$2:$FR$281,'Row selector'!$G25,34)),"")</f>
        <v/>
      </c>
      <c r="AF36" s="162" t="str">
        <f>IFERROR(IF(INDEX(SourceData!$A$2:$FR$281,'Row selector'!$G25,40)=0,"-",INDEX(SourceData!$A$2:$FR$281,'Row selector'!$G25,40)),"")</f>
        <v/>
      </c>
      <c r="AG36" s="163" t="str">
        <f>IFERROR(IF(INDEX(SourceData!$A$2:$FR$281,'Row selector'!$G25,46)=0,"-",INDEX(SourceData!$A$2:$FR$281,'Row selector'!$G25,46)),"")</f>
        <v/>
      </c>
      <c r="AH36" s="161" t="str">
        <f>IFERROR(IF(INDEX(SourceData!$A$2:$FR$281,'Row selector'!$G25,35)=0,"-",INDEX(SourceData!$A$2:$FF$281,'Row selector'!$G25,35)),"")</f>
        <v/>
      </c>
      <c r="AI36" s="162" t="str">
        <f>IFERROR(IF(INDEX(SourceData!$A$2:$FR$281,'Row selector'!$G25,41)=0,"-",INDEX(SourceData!$A$2:$FR$281,'Row selector'!$G25,41)),"")</f>
        <v/>
      </c>
      <c r="AJ36" s="163" t="str">
        <f>IFERROR(IF(INDEX(SourceData!$A$2:$FR$281,'Row selector'!$G25,47)=0,"-",INDEX(SourceData!$A$2:$FR$281,'Row selector'!$G25,47)),"")</f>
        <v/>
      </c>
      <c r="AK36" s="161" t="str">
        <f>IFERROR(IF(INDEX(SourceData!$A$2:$FR$281,'Row selector'!$G25,36)=0,"-",INDEX(SourceData!$A$2:$FR$281,'Row selector'!$G25,36)),"")</f>
        <v/>
      </c>
      <c r="AL36" s="162" t="str">
        <f>IFERROR(IF(INDEX(SourceData!$A$2:$FR$281,'Row selector'!$G25,42)=0,"-",INDEX(SourceData!$A$2:$FR$281,'Row selector'!$G25,42)),"")</f>
        <v/>
      </c>
      <c r="AM36" s="163" t="str">
        <f>IFERROR(IF(INDEX(SourceData!$A$2:$FR$281,'Row selector'!$G25,48)=0,"-",INDEX(SourceData!$A$2:$FR$281,'Row selector'!$G25,48)),"")</f>
        <v/>
      </c>
      <c r="AN36" s="161" t="str">
        <f>IFERROR(IF(INDEX(SourceData!$A$2:$FR$281,'Row selector'!$G25,49)=0,"-",INDEX(SourceData!$A$2:$FR$281,'Row selector'!$G25,49)),"")</f>
        <v/>
      </c>
      <c r="AO36" s="162" t="str">
        <f>IFERROR(IF(INDEX(SourceData!$A$2:$FR$281,'Row selector'!$G25,55)=0,"-",INDEX(SourceData!$A$2:$FR$281,'Row selector'!$G25,55)),"")</f>
        <v/>
      </c>
      <c r="AP36" s="163" t="str">
        <f>IFERROR(IF(INDEX(SourceData!$A$2:$FR$281,'Row selector'!$G25,61)=0,"-",INDEX(SourceData!$A$2:$FR$281,'Row selector'!$G25,61)),"")</f>
        <v/>
      </c>
      <c r="AQ36" s="161" t="str">
        <f>IFERROR(IF(INDEX(SourceData!$A$2:$FR$281,'Row selector'!$G25,50)=0,"-",INDEX(SourceData!$A$2:$FR$281,'Row selector'!$G25,50)),"")</f>
        <v/>
      </c>
      <c r="AR36" s="162" t="str">
        <f>IFERROR(IF(INDEX(SourceData!$A$2:$FR$281,'Row selector'!$G25,56)=0,"-",INDEX(SourceData!$A$2:$FR$281,'Row selector'!$G25,56)),"")</f>
        <v/>
      </c>
      <c r="AS36" s="163" t="str">
        <f>IFERROR(IF(INDEX(SourceData!$A$2:$FR$281,'Row selector'!$G25,62)=0,"-",INDEX(SourceData!$A$2:$FR$281,'Row selector'!$G25,62)),"")</f>
        <v/>
      </c>
      <c r="AT36" s="161" t="str">
        <f>IFERROR(IF(INDEX(SourceData!$A$2:$FR$281,'Row selector'!$G25,51)=0,"-",INDEX(SourceData!$A$2:$FR$281,'Row selector'!$G25,51)),"")</f>
        <v/>
      </c>
      <c r="AU36" s="162" t="str">
        <f>IFERROR(IF(INDEX(SourceData!$A$2:$FR$281,'Row selector'!$G25,57)=0,"-",INDEX(SourceData!$A$2:$FR$281,'Row selector'!$G25,57)),"")</f>
        <v/>
      </c>
      <c r="AV36" s="163" t="str">
        <f>IFERROR(IF(INDEX(SourceData!$A$2:$FR$281,'Row selector'!$G25,63)=0,"-",INDEX(SourceData!$A$2:$FR$281,'Row selector'!$G25,63)),"")</f>
        <v/>
      </c>
      <c r="AW36" s="158" t="str">
        <f>IFERROR(IF(INDEX(SourceData!$A$2:$FR$281,'Row selector'!$G25,52)=0,"-",INDEX(SourceData!$A$2:$FR$281,'Row selector'!$G25,52)),"")</f>
        <v/>
      </c>
      <c r="AX36" s="138" t="str">
        <f>IFERROR(IF(INDEX(SourceData!$A$2:$FR$281,'Row selector'!$G25,58)=0,"-",INDEX(SourceData!$A$2:$FR$281,'Row selector'!$G25,58)),"")</f>
        <v/>
      </c>
      <c r="AY36" s="162" t="str">
        <f>IFERROR(IF(INDEX(SourceData!$A$2:$FR$281,'Row selector'!$G25,64)=0,"-",INDEX(SourceData!$A$2:$FR$281,'Row selector'!$G25,64)),"")</f>
        <v/>
      </c>
      <c r="AZ36" s="161" t="str">
        <f>IFERROR(IF(INDEX(SourceData!$A$2:$FR$281,'Row selector'!$G25,53)=0,"-",INDEX(SourceData!$A$2:$FR$281,'Row selector'!$G25,53)),"")</f>
        <v/>
      </c>
      <c r="BA36" s="162" t="str">
        <f>IFERROR(IF(INDEX(SourceData!$A$2:$FR$281,'Row selector'!$G25,59)=0,"-",INDEX(SourceData!$A$2:$FR$281,'Row selector'!$G25,59)),"")</f>
        <v/>
      </c>
      <c r="BB36" s="163" t="str">
        <f>IFERROR(IF(INDEX(SourceData!$A$2:$FR$281,'Row selector'!$G25,65)=0,"-",INDEX(SourceData!$A$2:$FR$281,'Row selector'!$G25,65)),"")</f>
        <v/>
      </c>
      <c r="BC36" s="161" t="str">
        <f>IFERROR(IF(INDEX(SourceData!$A$2:$FR$281,'Row selector'!$G25,54)=0,"-",INDEX(SourceData!$A$2:$FR$281,'Row selector'!$G25,54)),"")</f>
        <v/>
      </c>
      <c r="BD36" s="162" t="str">
        <f>IFERROR(IF(INDEX(SourceData!$A$2:$FR$281,'Row selector'!$G25,60)=0,"-",INDEX(SourceData!$A$2:$FR$281,'Row selector'!$G25,60)),"")</f>
        <v/>
      </c>
      <c r="BE36" s="163" t="str">
        <f>IFERROR(IF(INDEX(SourceData!$A$2:$FR$281,'Row selector'!$G25,66)=0,"-",INDEX(SourceData!$A$2:$FR$281,'Row selector'!$G25,66)),"")</f>
        <v/>
      </c>
      <c r="BF36" s="98"/>
    </row>
    <row r="37" spans="1:58">
      <c r="A37" s="171" t="str">
        <f>IFERROR(INDEX(SourceData!$A$2:$FR$281,'Row selector'!$G26,1),"")</f>
        <v/>
      </c>
      <c r="B37" s="157" t="str">
        <f>IFERROR(INDEX(SourceData!$A$2:$FR$281,'Row selector'!$G26,2),"")</f>
        <v/>
      </c>
      <c r="C37" s="204" t="str">
        <f t="shared" si="0"/>
        <v/>
      </c>
      <c r="D37" s="161" t="str">
        <f>IFERROR(IF(INDEX(SourceData!$A$2:$FR$281,'Row selector'!$G26,13)=0,"-",INDEX(SourceData!$A$2:$FR$281,'Row selector'!$G26,13)),"")</f>
        <v/>
      </c>
      <c r="E37" s="162" t="str">
        <f>IFERROR(IF(INDEX(SourceData!$A$2:$FR$281,'Row selector'!$G26,19)=0,"-",INDEX(SourceData!$A$2:$FR$281,'Row selector'!$G26,19)),"")</f>
        <v/>
      </c>
      <c r="F37" s="163" t="str">
        <f>IFERROR(IF(INDEX(SourceData!$A$2:$FR$281,'Row selector'!$G26,25)=0,"-",INDEX(SourceData!$A$2:$FR$281,'Row selector'!$G26,25)),"")</f>
        <v/>
      </c>
      <c r="G37" s="161" t="str">
        <f>IFERROR(IF(INDEX(SourceData!$A$2:$FR$281,'Row selector'!$G26,14)=0,"-",INDEX(SourceData!$A$2:$FR$281,'Row selector'!$G26,14)),"")</f>
        <v/>
      </c>
      <c r="H37" s="162" t="str">
        <f>IFERROR(IF(INDEX(SourceData!$A$2:$FR$281,'Row selector'!$G26,20)=0,"-",INDEX(SourceData!$A$2:$FR$281,'Row selector'!$G26,20)),"")</f>
        <v/>
      </c>
      <c r="I37" s="163" t="str">
        <f>IFERROR(IF(INDEX(SourceData!$A$2:$FR$281,'Row selector'!$G26,26)=0,"-",INDEX(SourceData!$A$2:$FR$281,'Row selector'!$G26,26)),"")</f>
        <v/>
      </c>
      <c r="J37" s="161" t="str">
        <f>IFERROR(IF(INDEX(SourceData!$A$2:$FR$281,'Row selector'!$G26,15)=0,"-",INDEX(SourceData!$A$2:$FR$281,'Row selector'!$G26,15)),"")</f>
        <v/>
      </c>
      <c r="K37" s="162" t="str">
        <f>IFERROR(IF(INDEX(SourceData!$A$2:$FR$281,'Row selector'!$G26,21)=0,"-",INDEX(SourceData!$A$2:$FR$281,'Row selector'!$G26,21)),"")</f>
        <v/>
      </c>
      <c r="L37" s="163" t="str">
        <f>IFERROR(IF(INDEX(SourceData!$A$2:$FR$281,'Row selector'!$G26,27)=0,"-",INDEX(SourceData!$A$2:$FR$281,'Row selector'!$G26,27)),"")</f>
        <v/>
      </c>
      <c r="M37" s="161" t="str">
        <f>IFERROR(IF(INDEX(SourceData!$A$2:$FR$281,'Row selector'!$G26,16)=0,"-",INDEX(SourceData!$A$2:$FR$281,'Row selector'!$G26,16)),"")</f>
        <v/>
      </c>
      <c r="N37" s="162" t="str">
        <f>IFERROR(IF(INDEX(SourceData!$A$2:$FR$281,'Row selector'!$G26,22)=0,"-",INDEX(SourceData!$A$2:$FR$281,'Row selector'!$G26,22)),"")</f>
        <v/>
      </c>
      <c r="O37" s="163" t="str">
        <f>IFERROR(IF(INDEX(SourceData!$A$2:$FR$281,'Row selector'!$G26,28)=0,"-",INDEX(SourceData!$A$2:$FR$281,'Row selector'!$G26,28)),"")</f>
        <v/>
      </c>
      <c r="P37" s="161" t="str">
        <f>IFERROR(IF(INDEX(SourceData!$A$2:$FR$281,'Row selector'!$G26,17)=0,"-",INDEX(SourceData!$A$2:$FR$281,'Row selector'!$G26,17)),"")</f>
        <v/>
      </c>
      <c r="Q37" s="162" t="str">
        <f>IFERROR(IF(INDEX(SourceData!$A$2:$FR$281,'Row selector'!$G26,23)=0,"-",INDEX(SourceData!$A$2:$FR$281,'Row selector'!$G26,23)),"")</f>
        <v/>
      </c>
      <c r="R37" s="163" t="str">
        <f>IFERROR(IF(INDEX(SourceData!$A$2:$FR$281,'Row selector'!$G26,29)=0,"-",INDEX(SourceData!$A$2:$FR$281,'Row selector'!$G26,29)),"")</f>
        <v/>
      </c>
      <c r="S37" s="161" t="str">
        <f>IFERROR(IF(INDEX(SourceData!$A$2:$FR$281,'Row selector'!$G26,18)=0,"-",INDEX(SourceData!$A$2:$FR$281,'Row selector'!$G26,18)),"")</f>
        <v/>
      </c>
      <c r="T37" s="162" t="str">
        <f>IFERROR(IF(INDEX(SourceData!$A$2:$FR$281,'Row selector'!$G26,24)=0,"-",INDEX(SourceData!$A$2:$FR$281,'Row selector'!$G26,24)),"")</f>
        <v/>
      </c>
      <c r="U37" s="163" t="str">
        <f>IFERROR(IF(INDEX(SourceData!$A$2:$FR$281,'Row selector'!$G26,30)=0,"-",INDEX(SourceData!$A$2:$FR$281,'Row selector'!$G26,30)),"")</f>
        <v/>
      </c>
      <c r="V37" s="161" t="str">
        <f>IFERROR(IF(INDEX(SourceData!$A$2:$FR$281,'Row selector'!$G26,31)=0,"-",INDEX(SourceData!$A$2:$FR$281,'Row selector'!$G26,31)),"")</f>
        <v/>
      </c>
      <c r="W37" s="162" t="str">
        <f>IFERROR(IF(INDEX(SourceData!$A$2:$FR$281,'Row selector'!$G26,37)=0,"-",INDEX(SourceData!$A$2:$FR$281,'Row selector'!$G26,37)),"")</f>
        <v/>
      </c>
      <c r="X37" s="163" t="str">
        <f>IFERROR(IF(INDEX(SourceData!$A$2:$FR$281,'Row selector'!$G26,43)=0,"-",INDEX(SourceData!$A$2:$FR$281,'Row selector'!$G26,43)),"")</f>
        <v/>
      </c>
      <c r="Y37" s="161" t="str">
        <f>IFERROR(IF(INDEX(SourceData!$A$2:$FR$281,'Row selector'!$G26,32)=0,"-",INDEX(SourceData!$A$2:$FR$281,'Row selector'!$G26,32)),"")</f>
        <v/>
      </c>
      <c r="Z37" s="162" t="str">
        <f>IFERROR(IF(INDEX(SourceData!$A$2:$FR$281,'Row selector'!$G26,38)=0,"-",INDEX(SourceData!$A$2:$FR$281,'Row selector'!$G26,38)),"")</f>
        <v/>
      </c>
      <c r="AA37" s="163" t="str">
        <f>IFERROR(IF(INDEX(SourceData!$A$2:$FR$281,'Row selector'!$G26,44)=0,"-",INDEX(SourceData!$A$2:$FR$281,'Row selector'!$G26,44)),"")</f>
        <v/>
      </c>
      <c r="AB37" s="161" t="str">
        <f>IFERROR(IF(INDEX(SourceData!$A$2:$FR$281,'Row selector'!$G26,33)=0,"-",INDEX(SourceData!$A$2:$FR$281,'Row selector'!$G26,33)),"")</f>
        <v/>
      </c>
      <c r="AC37" s="162" t="str">
        <f>IFERROR(IF(INDEX(SourceData!$A$2:$FR$281,'Row selector'!$G26,39)=0,"-",INDEX(SourceData!$A$2:$FR$281,'Row selector'!$G26,39)),"")</f>
        <v/>
      </c>
      <c r="AD37" s="163" t="str">
        <f>IFERROR(IF(INDEX(SourceData!$A$2:$FR$281,'Row selector'!$G26,45)=0,"-",INDEX(SourceData!$A$2:$FR$281,'Row selector'!$G26,45)),"")</f>
        <v/>
      </c>
      <c r="AE37" s="161" t="str">
        <f>IFERROR(IF(INDEX(SourceData!$A$2:$FR$281,'Row selector'!$G26,34)=0,"-",INDEX(SourceData!$A$2:$FR$281,'Row selector'!$G26,34)),"")</f>
        <v/>
      </c>
      <c r="AF37" s="162" t="str">
        <f>IFERROR(IF(INDEX(SourceData!$A$2:$FR$281,'Row selector'!$G26,40)=0,"-",INDEX(SourceData!$A$2:$FR$281,'Row selector'!$G26,40)),"")</f>
        <v/>
      </c>
      <c r="AG37" s="163" t="str">
        <f>IFERROR(IF(INDEX(SourceData!$A$2:$FR$281,'Row selector'!$G26,46)=0,"-",INDEX(SourceData!$A$2:$FR$281,'Row selector'!$G26,46)),"")</f>
        <v/>
      </c>
      <c r="AH37" s="161" t="str">
        <f>IFERROR(IF(INDEX(SourceData!$A$2:$FR$281,'Row selector'!$G26,35)=0,"-",INDEX(SourceData!$A$2:$FF$281,'Row selector'!$G26,35)),"")</f>
        <v/>
      </c>
      <c r="AI37" s="162" t="str">
        <f>IFERROR(IF(INDEX(SourceData!$A$2:$FR$281,'Row selector'!$G26,41)=0,"-",INDEX(SourceData!$A$2:$FR$281,'Row selector'!$G26,41)),"")</f>
        <v/>
      </c>
      <c r="AJ37" s="163" t="str">
        <f>IFERROR(IF(INDEX(SourceData!$A$2:$FR$281,'Row selector'!$G26,47)=0,"-",INDEX(SourceData!$A$2:$FR$281,'Row selector'!$G26,47)),"")</f>
        <v/>
      </c>
      <c r="AK37" s="161" t="str">
        <f>IFERROR(IF(INDEX(SourceData!$A$2:$FR$281,'Row selector'!$G26,36)=0,"-",INDEX(SourceData!$A$2:$FR$281,'Row selector'!$G26,36)),"")</f>
        <v/>
      </c>
      <c r="AL37" s="162" t="str">
        <f>IFERROR(IF(INDEX(SourceData!$A$2:$FR$281,'Row selector'!$G26,42)=0,"-",INDEX(SourceData!$A$2:$FR$281,'Row selector'!$G26,42)),"")</f>
        <v/>
      </c>
      <c r="AM37" s="163" t="str">
        <f>IFERROR(IF(INDEX(SourceData!$A$2:$FR$281,'Row selector'!$G26,48)=0,"-",INDEX(SourceData!$A$2:$FR$281,'Row selector'!$G26,48)),"")</f>
        <v/>
      </c>
      <c r="AN37" s="161" t="str">
        <f>IFERROR(IF(INDEX(SourceData!$A$2:$FR$281,'Row selector'!$G26,49)=0,"-",INDEX(SourceData!$A$2:$FR$281,'Row selector'!$G26,49)),"")</f>
        <v/>
      </c>
      <c r="AO37" s="162" t="str">
        <f>IFERROR(IF(INDEX(SourceData!$A$2:$FR$281,'Row selector'!$G26,55)=0,"-",INDEX(SourceData!$A$2:$FR$281,'Row selector'!$G26,55)),"")</f>
        <v/>
      </c>
      <c r="AP37" s="163" t="str">
        <f>IFERROR(IF(INDEX(SourceData!$A$2:$FR$281,'Row selector'!$G26,61)=0,"-",INDEX(SourceData!$A$2:$FR$281,'Row selector'!$G26,61)),"")</f>
        <v/>
      </c>
      <c r="AQ37" s="161" t="str">
        <f>IFERROR(IF(INDEX(SourceData!$A$2:$FR$281,'Row selector'!$G26,50)=0,"-",INDEX(SourceData!$A$2:$FR$281,'Row selector'!$G26,50)),"")</f>
        <v/>
      </c>
      <c r="AR37" s="162" t="str">
        <f>IFERROR(IF(INDEX(SourceData!$A$2:$FR$281,'Row selector'!$G26,56)=0,"-",INDEX(SourceData!$A$2:$FR$281,'Row selector'!$G26,56)),"")</f>
        <v/>
      </c>
      <c r="AS37" s="163" t="str">
        <f>IFERROR(IF(INDEX(SourceData!$A$2:$FR$281,'Row selector'!$G26,62)=0,"-",INDEX(SourceData!$A$2:$FR$281,'Row selector'!$G26,62)),"")</f>
        <v/>
      </c>
      <c r="AT37" s="161" t="str">
        <f>IFERROR(IF(INDEX(SourceData!$A$2:$FR$281,'Row selector'!$G26,51)=0,"-",INDEX(SourceData!$A$2:$FR$281,'Row selector'!$G26,51)),"")</f>
        <v/>
      </c>
      <c r="AU37" s="162" t="str">
        <f>IFERROR(IF(INDEX(SourceData!$A$2:$FR$281,'Row selector'!$G26,57)=0,"-",INDEX(SourceData!$A$2:$FR$281,'Row selector'!$G26,57)),"")</f>
        <v/>
      </c>
      <c r="AV37" s="163" t="str">
        <f>IFERROR(IF(INDEX(SourceData!$A$2:$FR$281,'Row selector'!$G26,63)=0,"-",INDEX(SourceData!$A$2:$FR$281,'Row selector'!$G26,63)),"")</f>
        <v/>
      </c>
      <c r="AW37" s="158" t="str">
        <f>IFERROR(IF(INDEX(SourceData!$A$2:$FR$281,'Row selector'!$G26,52)=0,"-",INDEX(SourceData!$A$2:$FR$281,'Row selector'!$G26,52)),"")</f>
        <v/>
      </c>
      <c r="AX37" s="138" t="str">
        <f>IFERROR(IF(INDEX(SourceData!$A$2:$FR$281,'Row selector'!$G26,58)=0,"-",INDEX(SourceData!$A$2:$FR$281,'Row selector'!$G26,58)),"")</f>
        <v/>
      </c>
      <c r="AY37" s="162" t="str">
        <f>IFERROR(IF(INDEX(SourceData!$A$2:$FR$281,'Row selector'!$G26,64)=0,"-",INDEX(SourceData!$A$2:$FR$281,'Row selector'!$G26,64)),"")</f>
        <v/>
      </c>
      <c r="AZ37" s="161" t="str">
        <f>IFERROR(IF(INDEX(SourceData!$A$2:$FR$281,'Row selector'!$G26,53)=0,"-",INDEX(SourceData!$A$2:$FR$281,'Row selector'!$G26,53)),"")</f>
        <v/>
      </c>
      <c r="BA37" s="162" t="str">
        <f>IFERROR(IF(INDEX(SourceData!$A$2:$FR$281,'Row selector'!$G26,59)=0,"-",INDEX(SourceData!$A$2:$FR$281,'Row selector'!$G26,59)),"")</f>
        <v/>
      </c>
      <c r="BB37" s="163" t="str">
        <f>IFERROR(IF(INDEX(SourceData!$A$2:$FR$281,'Row selector'!$G26,65)=0,"-",INDEX(SourceData!$A$2:$FR$281,'Row selector'!$G26,65)),"")</f>
        <v/>
      </c>
      <c r="BC37" s="161" t="str">
        <f>IFERROR(IF(INDEX(SourceData!$A$2:$FR$281,'Row selector'!$G26,54)=0,"-",INDEX(SourceData!$A$2:$FR$281,'Row selector'!$G26,54)),"")</f>
        <v/>
      </c>
      <c r="BD37" s="162" t="str">
        <f>IFERROR(IF(INDEX(SourceData!$A$2:$FR$281,'Row selector'!$G26,60)=0,"-",INDEX(SourceData!$A$2:$FR$281,'Row selector'!$G26,60)),"")</f>
        <v/>
      </c>
      <c r="BE37" s="163" t="str">
        <f>IFERROR(IF(INDEX(SourceData!$A$2:$FR$281,'Row selector'!$G26,66)=0,"-",INDEX(SourceData!$A$2:$FR$281,'Row selector'!$G26,66)),"")</f>
        <v/>
      </c>
      <c r="BF37" s="98"/>
    </row>
    <row r="38" spans="1:58">
      <c r="A38" s="171" t="str">
        <f>IFERROR(INDEX(SourceData!$A$2:$FR$281,'Row selector'!$G27,1),"")</f>
        <v/>
      </c>
      <c r="B38" s="157" t="str">
        <f>IFERROR(INDEX(SourceData!$A$2:$FR$281,'Row selector'!$G27,2),"")</f>
        <v/>
      </c>
      <c r="C38" s="204" t="str">
        <f t="shared" si="0"/>
        <v/>
      </c>
      <c r="D38" s="161" t="str">
        <f>IFERROR(IF(INDEX(SourceData!$A$2:$FR$281,'Row selector'!$G27,13)=0,"-",INDEX(SourceData!$A$2:$FR$281,'Row selector'!$G27,13)),"")</f>
        <v/>
      </c>
      <c r="E38" s="162" t="str">
        <f>IFERROR(IF(INDEX(SourceData!$A$2:$FR$281,'Row selector'!$G27,19)=0,"-",INDEX(SourceData!$A$2:$FR$281,'Row selector'!$G27,19)),"")</f>
        <v/>
      </c>
      <c r="F38" s="163" t="str">
        <f>IFERROR(IF(INDEX(SourceData!$A$2:$FR$281,'Row selector'!$G27,25)=0,"-",INDEX(SourceData!$A$2:$FR$281,'Row selector'!$G27,25)),"")</f>
        <v/>
      </c>
      <c r="G38" s="161" t="str">
        <f>IFERROR(IF(INDEX(SourceData!$A$2:$FR$281,'Row selector'!$G27,14)=0,"-",INDEX(SourceData!$A$2:$FR$281,'Row selector'!$G27,14)),"")</f>
        <v/>
      </c>
      <c r="H38" s="162" t="str">
        <f>IFERROR(IF(INDEX(SourceData!$A$2:$FR$281,'Row selector'!$G27,20)=0,"-",INDEX(SourceData!$A$2:$FR$281,'Row selector'!$G27,20)),"")</f>
        <v/>
      </c>
      <c r="I38" s="163" t="str">
        <f>IFERROR(IF(INDEX(SourceData!$A$2:$FR$281,'Row selector'!$G27,26)=0,"-",INDEX(SourceData!$A$2:$FR$281,'Row selector'!$G27,26)),"")</f>
        <v/>
      </c>
      <c r="J38" s="161" t="str">
        <f>IFERROR(IF(INDEX(SourceData!$A$2:$FR$281,'Row selector'!$G27,15)=0,"-",INDEX(SourceData!$A$2:$FR$281,'Row selector'!$G27,15)),"")</f>
        <v/>
      </c>
      <c r="K38" s="162" t="str">
        <f>IFERROR(IF(INDEX(SourceData!$A$2:$FR$281,'Row selector'!$G27,21)=0,"-",INDEX(SourceData!$A$2:$FR$281,'Row selector'!$G27,21)),"")</f>
        <v/>
      </c>
      <c r="L38" s="163" t="str">
        <f>IFERROR(IF(INDEX(SourceData!$A$2:$FR$281,'Row selector'!$G27,27)=0,"-",INDEX(SourceData!$A$2:$FR$281,'Row selector'!$G27,27)),"")</f>
        <v/>
      </c>
      <c r="M38" s="161" t="str">
        <f>IFERROR(IF(INDEX(SourceData!$A$2:$FR$281,'Row selector'!$G27,16)=0,"-",INDEX(SourceData!$A$2:$FR$281,'Row selector'!$G27,16)),"")</f>
        <v/>
      </c>
      <c r="N38" s="162" t="str">
        <f>IFERROR(IF(INDEX(SourceData!$A$2:$FR$281,'Row selector'!$G27,22)=0,"-",INDEX(SourceData!$A$2:$FR$281,'Row selector'!$G27,22)),"")</f>
        <v/>
      </c>
      <c r="O38" s="163" t="str">
        <f>IFERROR(IF(INDEX(SourceData!$A$2:$FR$281,'Row selector'!$G27,28)=0,"-",INDEX(SourceData!$A$2:$FR$281,'Row selector'!$G27,28)),"")</f>
        <v/>
      </c>
      <c r="P38" s="161" t="str">
        <f>IFERROR(IF(INDEX(SourceData!$A$2:$FR$281,'Row selector'!$G27,17)=0,"-",INDEX(SourceData!$A$2:$FR$281,'Row selector'!$G27,17)),"")</f>
        <v/>
      </c>
      <c r="Q38" s="162" t="str">
        <f>IFERROR(IF(INDEX(SourceData!$A$2:$FR$281,'Row selector'!$G27,23)=0,"-",INDEX(SourceData!$A$2:$FR$281,'Row selector'!$G27,23)),"")</f>
        <v/>
      </c>
      <c r="R38" s="163" t="str">
        <f>IFERROR(IF(INDEX(SourceData!$A$2:$FR$281,'Row selector'!$G27,29)=0,"-",INDEX(SourceData!$A$2:$FR$281,'Row selector'!$G27,29)),"")</f>
        <v/>
      </c>
      <c r="S38" s="161" t="str">
        <f>IFERROR(IF(INDEX(SourceData!$A$2:$FR$281,'Row selector'!$G27,18)=0,"-",INDEX(SourceData!$A$2:$FR$281,'Row selector'!$G27,18)),"")</f>
        <v/>
      </c>
      <c r="T38" s="162" t="str">
        <f>IFERROR(IF(INDEX(SourceData!$A$2:$FR$281,'Row selector'!$G27,24)=0,"-",INDEX(SourceData!$A$2:$FR$281,'Row selector'!$G27,24)),"")</f>
        <v/>
      </c>
      <c r="U38" s="163" t="str">
        <f>IFERROR(IF(INDEX(SourceData!$A$2:$FR$281,'Row selector'!$G27,30)=0,"-",INDEX(SourceData!$A$2:$FR$281,'Row selector'!$G27,30)),"")</f>
        <v/>
      </c>
      <c r="V38" s="161" t="str">
        <f>IFERROR(IF(INDEX(SourceData!$A$2:$FR$281,'Row selector'!$G27,31)=0,"-",INDEX(SourceData!$A$2:$FR$281,'Row selector'!$G27,31)),"")</f>
        <v/>
      </c>
      <c r="W38" s="162" t="str">
        <f>IFERROR(IF(INDEX(SourceData!$A$2:$FR$281,'Row selector'!$G27,37)=0,"-",INDEX(SourceData!$A$2:$FR$281,'Row selector'!$G27,37)),"")</f>
        <v/>
      </c>
      <c r="X38" s="163" t="str">
        <f>IFERROR(IF(INDEX(SourceData!$A$2:$FR$281,'Row selector'!$G27,43)=0,"-",INDEX(SourceData!$A$2:$FR$281,'Row selector'!$G27,43)),"")</f>
        <v/>
      </c>
      <c r="Y38" s="161" t="str">
        <f>IFERROR(IF(INDEX(SourceData!$A$2:$FR$281,'Row selector'!$G27,32)=0,"-",INDEX(SourceData!$A$2:$FR$281,'Row selector'!$G27,32)),"")</f>
        <v/>
      </c>
      <c r="Z38" s="162" t="str">
        <f>IFERROR(IF(INDEX(SourceData!$A$2:$FR$281,'Row selector'!$G27,38)=0,"-",INDEX(SourceData!$A$2:$FR$281,'Row selector'!$G27,38)),"")</f>
        <v/>
      </c>
      <c r="AA38" s="163" t="str">
        <f>IFERROR(IF(INDEX(SourceData!$A$2:$FR$281,'Row selector'!$G27,44)=0,"-",INDEX(SourceData!$A$2:$FR$281,'Row selector'!$G27,44)),"")</f>
        <v/>
      </c>
      <c r="AB38" s="161" t="str">
        <f>IFERROR(IF(INDEX(SourceData!$A$2:$FR$281,'Row selector'!$G27,33)=0,"-",INDEX(SourceData!$A$2:$FR$281,'Row selector'!$G27,33)),"")</f>
        <v/>
      </c>
      <c r="AC38" s="162" t="str">
        <f>IFERROR(IF(INDEX(SourceData!$A$2:$FR$281,'Row selector'!$G27,39)=0,"-",INDEX(SourceData!$A$2:$FR$281,'Row selector'!$G27,39)),"")</f>
        <v/>
      </c>
      <c r="AD38" s="163" t="str">
        <f>IFERROR(IF(INDEX(SourceData!$A$2:$FR$281,'Row selector'!$G27,45)=0,"-",INDEX(SourceData!$A$2:$FR$281,'Row selector'!$G27,45)),"")</f>
        <v/>
      </c>
      <c r="AE38" s="161" t="str">
        <f>IFERROR(IF(INDEX(SourceData!$A$2:$FR$281,'Row selector'!$G27,34)=0,"-",INDEX(SourceData!$A$2:$FR$281,'Row selector'!$G27,34)),"")</f>
        <v/>
      </c>
      <c r="AF38" s="162" t="str">
        <f>IFERROR(IF(INDEX(SourceData!$A$2:$FR$281,'Row selector'!$G27,40)=0,"-",INDEX(SourceData!$A$2:$FR$281,'Row selector'!$G27,40)),"")</f>
        <v/>
      </c>
      <c r="AG38" s="163" t="str">
        <f>IFERROR(IF(INDEX(SourceData!$A$2:$FR$281,'Row selector'!$G27,46)=0,"-",INDEX(SourceData!$A$2:$FR$281,'Row selector'!$G27,46)),"")</f>
        <v/>
      </c>
      <c r="AH38" s="161" t="str">
        <f>IFERROR(IF(INDEX(SourceData!$A$2:$FR$281,'Row selector'!$G27,35)=0,"-",INDEX(SourceData!$A$2:$FF$281,'Row selector'!$G27,35)),"")</f>
        <v/>
      </c>
      <c r="AI38" s="162" t="str">
        <f>IFERROR(IF(INDEX(SourceData!$A$2:$FR$281,'Row selector'!$G27,41)=0,"-",INDEX(SourceData!$A$2:$FR$281,'Row selector'!$G27,41)),"")</f>
        <v/>
      </c>
      <c r="AJ38" s="163" t="str">
        <f>IFERROR(IF(INDEX(SourceData!$A$2:$FR$281,'Row selector'!$G27,47)=0,"-",INDEX(SourceData!$A$2:$FR$281,'Row selector'!$G27,47)),"")</f>
        <v/>
      </c>
      <c r="AK38" s="161" t="str">
        <f>IFERROR(IF(INDEX(SourceData!$A$2:$FR$281,'Row selector'!$G27,36)=0,"-",INDEX(SourceData!$A$2:$FR$281,'Row selector'!$G27,36)),"")</f>
        <v/>
      </c>
      <c r="AL38" s="162" t="str">
        <f>IFERROR(IF(INDEX(SourceData!$A$2:$FR$281,'Row selector'!$G27,42)=0,"-",INDEX(SourceData!$A$2:$FR$281,'Row selector'!$G27,42)),"")</f>
        <v/>
      </c>
      <c r="AM38" s="163" t="str">
        <f>IFERROR(IF(INDEX(SourceData!$A$2:$FR$281,'Row selector'!$G27,48)=0,"-",INDEX(SourceData!$A$2:$FR$281,'Row selector'!$G27,48)),"")</f>
        <v/>
      </c>
      <c r="AN38" s="161" t="str">
        <f>IFERROR(IF(INDEX(SourceData!$A$2:$FR$281,'Row selector'!$G27,49)=0,"-",INDEX(SourceData!$A$2:$FR$281,'Row selector'!$G27,49)),"")</f>
        <v/>
      </c>
      <c r="AO38" s="162" t="str">
        <f>IFERROR(IF(INDEX(SourceData!$A$2:$FR$281,'Row selector'!$G27,55)=0,"-",INDEX(SourceData!$A$2:$FR$281,'Row selector'!$G27,55)),"")</f>
        <v/>
      </c>
      <c r="AP38" s="163" t="str">
        <f>IFERROR(IF(INDEX(SourceData!$A$2:$FR$281,'Row selector'!$G27,61)=0,"-",INDEX(SourceData!$A$2:$FR$281,'Row selector'!$G27,61)),"")</f>
        <v/>
      </c>
      <c r="AQ38" s="161" t="str">
        <f>IFERROR(IF(INDEX(SourceData!$A$2:$FR$281,'Row selector'!$G27,50)=0,"-",INDEX(SourceData!$A$2:$FR$281,'Row selector'!$G27,50)),"")</f>
        <v/>
      </c>
      <c r="AR38" s="162" t="str">
        <f>IFERROR(IF(INDEX(SourceData!$A$2:$FR$281,'Row selector'!$G27,56)=0,"-",INDEX(SourceData!$A$2:$FR$281,'Row selector'!$G27,56)),"")</f>
        <v/>
      </c>
      <c r="AS38" s="163" t="str">
        <f>IFERROR(IF(INDEX(SourceData!$A$2:$FR$281,'Row selector'!$G27,62)=0,"-",INDEX(SourceData!$A$2:$FR$281,'Row selector'!$G27,62)),"")</f>
        <v/>
      </c>
      <c r="AT38" s="161" t="str">
        <f>IFERROR(IF(INDEX(SourceData!$A$2:$FR$281,'Row selector'!$G27,51)=0,"-",INDEX(SourceData!$A$2:$FR$281,'Row selector'!$G27,51)),"")</f>
        <v/>
      </c>
      <c r="AU38" s="162" t="str">
        <f>IFERROR(IF(INDEX(SourceData!$A$2:$FR$281,'Row selector'!$G27,57)=0,"-",INDEX(SourceData!$A$2:$FR$281,'Row selector'!$G27,57)),"")</f>
        <v/>
      </c>
      <c r="AV38" s="163" t="str">
        <f>IFERROR(IF(INDEX(SourceData!$A$2:$FR$281,'Row selector'!$G27,63)=0,"-",INDEX(SourceData!$A$2:$FR$281,'Row selector'!$G27,63)),"")</f>
        <v/>
      </c>
      <c r="AW38" s="158" t="str">
        <f>IFERROR(IF(INDEX(SourceData!$A$2:$FR$281,'Row selector'!$G27,52)=0,"-",INDEX(SourceData!$A$2:$FR$281,'Row selector'!$G27,52)),"")</f>
        <v/>
      </c>
      <c r="AX38" s="138" t="str">
        <f>IFERROR(IF(INDEX(SourceData!$A$2:$FR$281,'Row selector'!$G27,58)=0,"-",INDEX(SourceData!$A$2:$FR$281,'Row selector'!$G27,58)),"")</f>
        <v/>
      </c>
      <c r="AY38" s="162" t="str">
        <f>IFERROR(IF(INDEX(SourceData!$A$2:$FR$281,'Row selector'!$G27,64)=0,"-",INDEX(SourceData!$A$2:$FR$281,'Row selector'!$G27,64)),"")</f>
        <v/>
      </c>
      <c r="AZ38" s="161" t="str">
        <f>IFERROR(IF(INDEX(SourceData!$A$2:$FR$281,'Row selector'!$G27,53)=0,"-",INDEX(SourceData!$A$2:$FR$281,'Row selector'!$G27,53)),"")</f>
        <v/>
      </c>
      <c r="BA38" s="162" t="str">
        <f>IFERROR(IF(INDEX(SourceData!$A$2:$FR$281,'Row selector'!$G27,59)=0,"-",INDEX(SourceData!$A$2:$FR$281,'Row selector'!$G27,59)),"")</f>
        <v/>
      </c>
      <c r="BB38" s="163" t="str">
        <f>IFERROR(IF(INDEX(SourceData!$A$2:$FR$281,'Row selector'!$G27,65)=0,"-",INDEX(SourceData!$A$2:$FR$281,'Row selector'!$G27,65)),"")</f>
        <v/>
      </c>
      <c r="BC38" s="161" t="str">
        <f>IFERROR(IF(INDEX(SourceData!$A$2:$FR$281,'Row selector'!$G27,54)=0,"-",INDEX(SourceData!$A$2:$FR$281,'Row selector'!$G27,54)),"")</f>
        <v/>
      </c>
      <c r="BD38" s="162" t="str">
        <f>IFERROR(IF(INDEX(SourceData!$A$2:$FR$281,'Row selector'!$G27,60)=0,"-",INDEX(SourceData!$A$2:$FR$281,'Row selector'!$G27,60)),"")</f>
        <v/>
      </c>
      <c r="BE38" s="163" t="str">
        <f>IFERROR(IF(INDEX(SourceData!$A$2:$FR$281,'Row selector'!$G27,66)=0,"-",INDEX(SourceData!$A$2:$FR$281,'Row selector'!$G27,66)),"")</f>
        <v/>
      </c>
      <c r="BF38" s="98"/>
    </row>
    <row r="39" spans="1:58">
      <c r="A39" s="171" t="str">
        <f>IFERROR(INDEX(SourceData!$A$2:$FR$281,'Row selector'!$G28,1),"")</f>
        <v/>
      </c>
      <c r="B39" s="157" t="str">
        <f>IFERROR(INDEX(SourceData!$A$2:$FR$281,'Row selector'!$G28,2),"")</f>
        <v/>
      </c>
      <c r="C39" s="204" t="str">
        <f t="shared" si="0"/>
        <v/>
      </c>
      <c r="D39" s="161" t="str">
        <f>IFERROR(IF(INDEX(SourceData!$A$2:$FR$281,'Row selector'!$G28,13)=0,"-",INDEX(SourceData!$A$2:$FR$281,'Row selector'!$G28,13)),"")</f>
        <v/>
      </c>
      <c r="E39" s="162" t="str">
        <f>IFERROR(IF(INDEX(SourceData!$A$2:$FR$281,'Row selector'!$G28,19)=0,"-",INDEX(SourceData!$A$2:$FR$281,'Row selector'!$G28,19)),"")</f>
        <v/>
      </c>
      <c r="F39" s="163" t="str">
        <f>IFERROR(IF(INDEX(SourceData!$A$2:$FR$281,'Row selector'!$G28,25)=0,"-",INDEX(SourceData!$A$2:$FR$281,'Row selector'!$G28,25)),"")</f>
        <v/>
      </c>
      <c r="G39" s="161" t="str">
        <f>IFERROR(IF(INDEX(SourceData!$A$2:$FR$281,'Row selector'!$G28,14)=0,"-",INDEX(SourceData!$A$2:$FR$281,'Row selector'!$G28,14)),"")</f>
        <v/>
      </c>
      <c r="H39" s="162" t="str">
        <f>IFERROR(IF(INDEX(SourceData!$A$2:$FR$281,'Row selector'!$G28,20)=0,"-",INDEX(SourceData!$A$2:$FR$281,'Row selector'!$G28,20)),"")</f>
        <v/>
      </c>
      <c r="I39" s="163" t="str">
        <f>IFERROR(IF(INDEX(SourceData!$A$2:$FR$281,'Row selector'!$G28,26)=0,"-",INDEX(SourceData!$A$2:$FR$281,'Row selector'!$G28,26)),"")</f>
        <v/>
      </c>
      <c r="J39" s="161" t="str">
        <f>IFERROR(IF(INDEX(SourceData!$A$2:$FR$281,'Row selector'!$G28,15)=0,"-",INDEX(SourceData!$A$2:$FR$281,'Row selector'!$G28,15)),"")</f>
        <v/>
      </c>
      <c r="K39" s="162" t="str">
        <f>IFERROR(IF(INDEX(SourceData!$A$2:$FR$281,'Row selector'!$G28,21)=0,"-",INDEX(SourceData!$A$2:$FR$281,'Row selector'!$G28,21)),"")</f>
        <v/>
      </c>
      <c r="L39" s="163" t="str">
        <f>IFERROR(IF(INDEX(SourceData!$A$2:$FR$281,'Row selector'!$G28,27)=0,"-",INDEX(SourceData!$A$2:$FR$281,'Row selector'!$G28,27)),"")</f>
        <v/>
      </c>
      <c r="M39" s="161" t="str">
        <f>IFERROR(IF(INDEX(SourceData!$A$2:$FR$281,'Row selector'!$G28,16)=0,"-",INDEX(SourceData!$A$2:$FR$281,'Row selector'!$G28,16)),"")</f>
        <v/>
      </c>
      <c r="N39" s="162" t="str">
        <f>IFERROR(IF(INDEX(SourceData!$A$2:$FR$281,'Row selector'!$G28,22)=0,"-",INDEX(SourceData!$A$2:$FR$281,'Row selector'!$G28,22)),"")</f>
        <v/>
      </c>
      <c r="O39" s="163" t="str">
        <f>IFERROR(IF(INDEX(SourceData!$A$2:$FR$281,'Row selector'!$G28,28)=0,"-",INDEX(SourceData!$A$2:$FR$281,'Row selector'!$G28,28)),"")</f>
        <v/>
      </c>
      <c r="P39" s="161" t="str">
        <f>IFERROR(IF(INDEX(SourceData!$A$2:$FR$281,'Row selector'!$G28,17)=0,"-",INDEX(SourceData!$A$2:$FR$281,'Row selector'!$G28,17)),"")</f>
        <v/>
      </c>
      <c r="Q39" s="162" t="str">
        <f>IFERROR(IF(INDEX(SourceData!$A$2:$FR$281,'Row selector'!$G28,23)=0,"-",INDEX(SourceData!$A$2:$FR$281,'Row selector'!$G28,23)),"")</f>
        <v/>
      </c>
      <c r="R39" s="163" t="str">
        <f>IFERROR(IF(INDEX(SourceData!$A$2:$FR$281,'Row selector'!$G28,29)=0,"-",INDEX(SourceData!$A$2:$FR$281,'Row selector'!$G28,29)),"")</f>
        <v/>
      </c>
      <c r="S39" s="161" t="str">
        <f>IFERROR(IF(INDEX(SourceData!$A$2:$FR$281,'Row selector'!$G28,18)=0,"-",INDEX(SourceData!$A$2:$FR$281,'Row selector'!$G28,18)),"")</f>
        <v/>
      </c>
      <c r="T39" s="162" t="str">
        <f>IFERROR(IF(INDEX(SourceData!$A$2:$FR$281,'Row selector'!$G28,24)=0,"-",INDEX(SourceData!$A$2:$FR$281,'Row selector'!$G28,24)),"")</f>
        <v/>
      </c>
      <c r="U39" s="163" t="str">
        <f>IFERROR(IF(INDEX(SourceData!$A$2:$FR$281,'Row selector'!$G28,30)=0,"-",INDEX(SourceData!$A$2:$FR$281,'Row selector'!$G28,30)),"")</f>
        <v/>
      </c>
      <c r="V39" s="161" t="str">
        <f>IFERROR(IF(INDEX(SourceData!$A$2:$FR$281,'Row selector'!$G28,31)=0,"-",INDEX(SourceData!$A$2:$FR$281,'Row selector'!$G28,31)),"")</f>
        <v/>
      </c>
      <c r="W39" s="162" t="str">
        <f>IFERROR(IF(INDEX(SourceData!$A$2:$FR$281,'Row selector'!$G28,37)=0,"-",INDEX(SourceData!$A$2:$FR$281,'Row selector'!$G28,37)),"")</f>
        <v/>
      </c>
      <c r="X39" s="163" t="str">
        <f>IFERROR(IF(INDEX(SourceData!$A$2:$FR$281,'Row selector'!$G28,43)=0,"-",INDEX(SourceData!$A$2:$FR$281,'Row selector'!$G28,43)),"")</f>
        <v/>
      </c>
      <c r="Y39" s="161" t="str">
        <f>IFERROR(IF(INDEX(SourceData!$A$2:$FR$281,'Row selector'!$G28,32)=0,"-",INDEX(SourceData!$A$2:$FR$281,'Row selector'!$G28,32)),"")</f>
        <v/>
      </c>
      <c r="Z39" s="162" t="str">
        <f>IFERROR(IF(INDEX(SourceData!$A$2:$FR$281,'Row selector'!$G28,38)=0,"-",INDEX(SourceData!$A$2:$FR$281,'Row selector'!$G28,38)),"")</f>
        <v/>
      </c>
      <c r="AA39" s="163" t="str">
        <f>IFERROR(IF(INDEX(SourceData!$A$2:$FR$281,'Row selector'!$G28,44)=0,"-",INDEX(SourceData!$A$2:$FR$281,'Row selector'!$G28,44)),"")</f>
        <v/>
      </c>
      <c r="AB39" s="161" t="str">
        <f>IFERROR(IF(INDEX(SourceData!$A$2:$FR$281,'Row selector'!$G28,33)=0,"-",INDEX(SourceData!$A$2:$FR$281,'Row selector'!$G28,33)),"")</f>
        <v/>
      </c>
      <c r="AC39" s="162" t="str">
        <f>IFERROR(IF(INDEX(SourceData!$A$2:$FR$281,'Row selector'!$G28,39)=0,"-",INDEX(SourceData!$A$2:$FR$281,'Row selector'!$G28,39)),"")</f>
        <v/>
      </c>
      <c r="AD39" s="163" t="str">
        <f>IFERROR(IF(INDEX(SourceData!$A$2:$FR$281,'Row selector'!$G28,45)=0,"-",INDEX(SourceData!$A$2:$FR$281,'Row selector'!$G28,45)),"")</f>
        <v/>
      </c>
      <c r="AE39" s="161" t="str">
        <f>IFERROR(IF(INDEX(SourceData!$A$2:$FR$281,'Row selector'!$G28,34)=0,"-",INDEX(SourceData!$A$2:$FR$281,'Row selector'!$G28,34)),"")</f>
        <v/>
      </c>
      <c r="AF39" s="162" t="str">
        <f>IFERROR(IF(INDEX(SourceData!$A$2:$FR$281,'Row selector'!$G28,40)=0,"-",INDEX(SourceData!$A$2:$FR$281,'Row selector'!$G28,40)),"")</f>
        <v/>
      </c>
      <c r="AG39" s="163" t="str">
        <f>IFERROR(IF(INDEX(SourceData!$A$2:$FR$281,'Row selector'!$G28,46)=0,"-",INDEX(SourceData!$A$2:$FR$281,'Row selector'!$G28,46)),"")</f>
        <v/>
      </c>
      <c r="AH39" s="161" t="str">
        <f>IFERROR(IF(INDEX(SourceData!$A$2:$FR$281,'Row selector'!$G28,35)=0,"-",INDEX(SourceData!$A$2:$FF$281,'Row selector'!$G28,35)),"")</f>
        <v/>
      </c>
      <c r="AI39" s="162" t="str">
        <f>IFERROR(IF(INDEX(SourceData!$A$2:$FR$281,'Row selector'!$G28,41)=0,"-",INDEX(SourceData!$A$2:$FR$281,'Row selector'!$G28,41)),"")</f>
        <v/>
      </c>
      <c r="AJ39" s="163" t="str">
        <f>IFERROR(IF(INDEX(SourceData!$A$2:$FR$281,'Row selector'!$G28,47)=0,"-",INDEX(SourceData!$A$2:$FR$281,'Row selector'!$G28,47)),"")</f>
        <v/>
      </c>
      <c r="AK39" s="161" t="str">
        <f>IFERROR(IF(INDEX(SourceData!$A$2:$FR$281,'Row selector'!$G28,36)=0,"-",INDEX(SourceData!$A$2:$FR$281,'Row selector'!$G28,36)),"")</f>
        <v/>
      </c>
      <c r="AL39" s="162" t="str">
        <f>IFERROR(IF(INDEX(SourceData!$A$2:$FR$281,'Row selector'!$G28,42)=0,"-",INDEX(SourceData!$A$2:$FR$281,'Row selector'!$G28,42)),"")</f>
        <v/>
      </c>
      <c r="AM39" s="163" t="str">
        <f>IFERROR(IF(INDEX(SourceData!$A$2:$FR$281,'Row selector'!$G28,48)=0,"-",INDEX(SourceData!$A$2:$FR$281,'Row selector'!$G28,48)),"")</f>
        <v/>
      </c>
      <c r="AN39" s="161" t="str">
        <f>IFERROR(IF(INDEX(SourceData!$A$2:$FR$281,'Row selector'!$G28,49)=0,"-",INDEX(SourceData!$A$2:$FR$281,'Row selector'!$G28,49)),"")</f>
        <v/>
      </c>
      <c r="AO39" s="162" t="str">
        <f>IFERROR(IF(INDEX(SourceData!$A$2:$FR$281,'Row selector'!$G28,55)=0,"-",INDEX(SourceData!$A$2:$FR$281,'Row selector'!$G28,55)),"")</f>
        <v/>
      </c>
      <c r="AP39" s="163" t="str">
        <f>IFERROR(IF(INDEX(SourceData!$A$2:$FR$281,'Row selector'!$G28,61)=0,"-",INDEX(SourceData!$A$2:$FR$281,'Row selector'!$G28,61)),"")</f>
        <v/>
      </c>
      <c r="AQ39" s="161" t="str">
        <f>IFERROR(IF(INDEX(SourceData!$A$2:$FR$281,'Row selector'!$G28,50)=0,"-",INDEX(SourceData!$A$2:$FR$281,'Row selector'!$G28,50)),"")</f>
        <v/>
      </c>
      <c r="AR39" s="162" t="str">
        <f>IFERROR(IF(INDEX(SourceData!$A$2:$FR$281,'Row selector'!$G28,56)=0,"-",INDEX(SourceData!$A$2:$FR$281,'Row selector'!$G28,56)),"")</f>
        <v/>
      </c>
      <c r="AS39" s="163" t="str">
        <f>IFERROR(IF(INDEX(SourceData!$A$2:$FR$281,'Row selector'!$G28,62)=0,"-",INDEX(SourceData!$A$2:$FR$281,'Row selector'!$G28,62)),"")</f>
        <v/>
      </c>
      <c r="AT39" s="161" t="str">
        <f>IFERROR(IF(INDEX(SourceData!$A$2:$FR$281,'Row selector'!$G28,51)=0,"-",INDEX(SourceData!$A$2:$FR$281,'Row selector'!$G28,51)),"")</f>
        <v/>
      </c>
      <c r="AU39" s="162" t="str">
        <f>IFERROR(IF(INDEX(SourceData!$A$2:$FR$281,'Row selector'!$G28,57)=0,"-",INDEX(SourceData!$A$2:$FR$281,'Row selector'!$G28,57)),"")</f>
        <v/>
      </c>
      <c r="AV39" s="163" t="str">
        <f>IFERROR(IF(INDEX(SourceData!$A$2:$FR$281,'Row selector'!$G28,63)=0,"-",INDEX(SourceData!$A$2:$FR$281,'Row selector'!$G28,63)),"")</f>
        <v/>
      </c>
      <c r="AW39" s="158" t="str">
        <f>IFERROR(IF(INDEX(SourceData!$A$2:$FR$281,'Row selector'!$G28,52)=0,"-",INDEX(SourceData!$A$2:$FR$281,'Row selector'!$G28,52)),"")</f>
        <v/>
      </c>
      <c r="AX39" s="138" t="str">
        <f>IFERROR(IF(INDEX(SourceData!$A$2:$FR$281,'Row selector'!$G28,58)=0,"-",INDEX(SourceData!$A$2:$FR$281,'Row selector'!$G28,58)),"")</f>
        <v/>
      </c>
      <c r="AY39" s="162" t="str">
        <f>IFERROR(IF(INDEX(SourceData!$A$2:$FR$281,'Row selector'!$G28,64)=0,"-",INDEX(SourceData!$A$2:$FR$281,'Row selector'!$G28,64)),"")</f>
        <v/>
      </c>
      <c r="AZ39" s="161" t="str">
        <f>IFERROR(IF(INDEX(SourceData!$A$2:$FR$281,'Row selector'!$G28,53)=0,"-",INDEX(SourceData!$A$2:$FR$281,'Row selector'!$G28,53)),"")</f>
        <v/>
      </c>
      <c r="BA39" s="162" t="str">
        <f>IFERROR(IF(INDEX(SourceData!$A$2:$FR$281,'Row selector'!$G28,59)=0,"-",INDEX(SourceData!$A$2:$FR$281,'Row selector'!$G28,59)),"")</f>
        <v/>
      </c>
      <c r="BB39" s="163" t="str">
        <f>IFERROR(IF(INDEX(SourceData!$A$2:$FR$281,'Row selector'!$G28,65)=0,"-",INDEX(SourceData!$A$2:$FR$281,'Row selector'!$G28,65)),"")</f>
        <v/>
      </c>
      <c r="BC39" s="161" t="str">
        <f>IFERROR(IF(INDEX(SourceData!$A$2:$FR$281,'Row selector'!$G28,54)=0,"-",INDEX(SourceData!$A$2:$FR$281,'Row selector'!$G28,54)),"")</f>
        <v/>
      </c>
      <c r="BD39" s="162" t="str">
        <f>IFERROR(IF(INDEX(SourceData!$A$2:$FR$281,'Row selector'!$G28,60)=0,"-",INDEX(SourceData!$A$2:$FR$281,'Row selector'!$G28,60)),"")</f>
        <v/>
      </c>
      <c r="BE39" s="163" t="str">
        <f>IFERROR(IF(INDEX(SourceData!$A$2:$FR$281,'Row selector'!$G28,66)=0,"-",INDEX(SourceData!$A$2:$FR$281,'Row selector'!$G28,66)),"")</f>
        <v/>
      </c>
      <c r="BF39" s="98"/>
    </row>
    <row r="40" spans="1:58">
      <c r="A40" s="171" t="str">
        <f>IFERROR(INDEX(SourceData!$A$2:$FR$281,'Row selector'!$G29,1),"")</f>
        <v/>
      </c>
      <c r="B40" s="157" t="str">
        <f>IFERROR(INDEX(SourceData!$A$2:$FR$281,'Row selector'!$G29,2),"")</f>
        <v/>
      </c>
      <c r="C40" s="204" t="str">
        <f t="shared" si="0"/>
        <v/>
      </c>
      <c r="D40" s="161" t="str">
        <f>IFERROR(IF(INDEX(SourceData!$A$2:$FR$281,'Row selector'!$G29,13)=0,"-",INDEX(SourceData!$A$2:$FR$281,'Row selector'!$G29,13)),"")</f>
        <v/>
      </c>
      <c r="E40" s="162" t="str">
        <f>IFERROR(IF(INDEX(SourceData!$A$2:$FR$281,'Row selector'!$G29,19)=0,"-",INDEX(SourceData!$A$2:$FR$281,'Row selector'!$G29,19)),"")</f>
        <v/>
      </c>
      <c r="F40" s="163" t="str">
        <f>IFERROR(IF(INDEX(SourceData!$A$2:$FR$281,'Row selector'!$G29,25)=0,"-",INDEX(SourceData!$A$2:$FR$281,'Row selector'!$G29,25)),"")</f>
        <v/>
      </c>
      <c r="G40" s="161" t="str">
        <f>IFERROR(IF(INDEX(SourceData!$A$2:$FR$281,'Row selector'!$G29,14)=0,"-",INDEX(SourceData!$A$2:$FR$281,'Row selector'!$G29,14)),"")</f>
        <v/>
      </c>
      <c r="H40" s="162" t="str">
        <f>IFERROR(IF(INDEX(SourceData!$A$2:$FR$281,'Row selector'!$G29,20)=0,"-",INDEX(SourceData!$A$2:$FR$281,'Row selector'!$G29,20)),"")</f>
        <v/>
      </c>
      <c r="I40" s="163" t="str">
        <f>IFERROR(IF(INDEX(SourceData!$A$2:$FR$281,'Row selector'!$G29,26)=0,"-",INDEX(SourceData!$A$2:$FR$281,'Row selector'!$G29,26)),"")</f>
        <v/>
      </c>
      <c r="J40" s="161" t="str">
        <f>IFERROR(IF(INDEX(SourceData!$A$2:$FR$281,'Row selector'!$G29,15)=0,"-",INDEX(SourceData!$A$2:$FR$281,'Row selector'!$G29,15)),"")</f>
        <v/>
      </c>
      <c r="K40" s="162" t="str">
        <f>IFERROR(IF(INDEX(SourceData!$A$2:$FR$281,'Row selector'!$G29,21)=0,"-",INDEX(SourceData!$A$2:$FR$281,'Row selector'!$G29,21)),"")</f>
        <v/>
      </c>
      <c r="L40" s="163" t="str">
        <f>IFERROR(IF(INDEX(SourceData!$A$2:$FR$281,'Row selector'!$G29,27)=0,"-",INDEX(SourceData!$A$2:$FR$281,'Row selector'!$G29,27)),"")</f>
        <v/>
      </c>
      <c r="M40" s="161" t="str">
        <f>IFERROR(IF(INDEX(SourceData!$A$2:$FR$281,'Row selector'!$G29,16)=0,"-",INDEX(SourceData!$A$2:$FR$281,'Row selector'!$G29,16)),"")</f>
        <v/>
      </c>
      <c r="N40" s="162" t="str">
        <f>IFERROR(IF(INDEX(SourceData!$A$2:$FR$281,'Row selector'!$G29,22)=0,"-",INDEX(SourceData!$A$2:$FR$281,'Row selector'!$G29,22)),"")</f>
        <v/>
      </c>
      <c r="O40" s="163" t="str">
        <f>IFERROR(IF(INDEX(SourceData!$A$2:$FR$281,'Row selector'!$G29,28)=0,"-",INDEX(SourceData!$A$2:$FR$281,'Row selector'!$G29,28)),"")</f>
        <v/>
      </c>
      <c r="P40" s="161" t="str">
        <f>IFERROR(IF(INDEX(SourceData!$A$2:$FR$281,'Row selector'!$G29,17)=0,"-",INDEX(SourceData!$A$2:$FR$281,'Row selector'!$G29,17)),"")</f>
        <v/>
      </c>
      <c r="Q40" s="162" t="str">
        <f>IFERROR(IF(INDEX(SourceData!$A$2:$FR$281,'Row selector'!$G29,23)=0,"-",INDEX(SourceData!$A$2:$FR$281,'Row selector'!$G29,23)),"")</f>
        <v/>
      </c>
      <c r="R40" s="163" t="str">
        <f>IFERROR(IF(INDEX(SourceData!$A$2:$FR$281,'Row selector'!$G29,29)=0,"-",INDEX(SourceData!$A$2:$FR$281,'Row selector'!$G29,29)),"")</f>
        <v/>
      </c>
      <c r="S40" s="161" t="str">
        <f>IFERROR(IF(INDEX(SourceData!$A$2:$FR$281,'Row selector'!$G29,18)=0,"-",INDEX(SourceData!$A$2:$FR$281,'Row selector'!$G29,18)),"")</f>
        <v/>
      </c>
      <c r="T40" s="162" t="str">
        <f>IFERROR(IF(INDEX(SourceData!$A$2:$FR$281,'Row selector'!$G29,24)=0,"-",INDEX(SourceData!$A$2:$FR$281,'Row selector'!$G29,24)),"")</f>
        <v/>
      </c>
      <c r="U40" s="163" t="str">
        <f>IFERROR(IF(INDEX(SourceData!$A$2:$FR$281,'Row selector'!$G29,30)=0,"-",INDEX(SourceData!$A$2:$FR$281,'Row selector'!$G29,30)),"")</f>
        <v/>
      </c>
      <c r="V40" s="161" t="str">
        <f>IFERROR(IF(INDEX(SourceData!$A$2:$FR$281,'Row selector'!$G29,31)=0,"-",INDEX(SourceData!$A$2:$FR$281,'Row selector'!$G29,31)),"")</f>
        <v/>
      </c>
      <c r="W40" s="162" t="str">
        <f>IFERROR(IF(INDEX(SourceData!$A$2:$FR$281,'Row selector'!$G29,37)=0,"-",INDEX(SourceData!$A$2:$FR$281,'Row selector'!$G29,37)),"")</f>
        <v/>
      </c>
      <c r="X40" s="163" t="str">
        <f>IFERROR(IF(INDEX(SourceData!$A$2:$FR$281,'Row selector'!$G29,43)=0,"-",INDEX(SourceData!$A$2:$FR$281,'Row selector'!$G29,43)),"")</f>
        <v/>
      </c>
      <c r="Y40" s="161" t="str">
        <f>IFERROR(IF(INDEX(SourceData!$A$2:$FR$281,'Row selector'!$G29,32)=0,"-",INDEX(SourceData!$A$2:$FR$281,'Row selector'!$G29,32)),"")</f>
        <v/>
      </c>
      <c r="Z40" s="162" t="str">
        <f>IFERROR(IF(INDEX(SourceData!$A$2:$FR$281,'Row selector'!$G29,38)=0,"-",INDEX(SourceData!$A$2:$FR$281,'Row selector'!$G29,38)),"")</f>
        <v/>
      </c>
      <c r="AA40" s="163" t="str">
        <f>IFERROR(IF(INDEX(SourceData!$A$2:$FR$281,'Row selector'!$G29,44)=0,"-",INDEX(SourceData!$A$2:$FR$281,'Row selector'!$G29,44)),"")</f>
        <v/>
      </c>
      <c r="AB40" s="161" t="str">
        <f>IFERROR(IF(INDEX(SourceData!$A$2:$FR$281,'Row selector'!$G29,33)=0,"-",INDEX(SourceData!$A$2:$FR$281,'Row selector'!$G29,33)),"")</f>
        <v/>
      </c>
      <c r="AC40" s="162" t="str">
        <f>IFERROR(IF(INDEX(SourceData!$A$2:$FR$281,'Row selector'!$G29,39)=0,"-",INDEX(SourceData!$A$2:$FR$281,'Row selector'!$G29,39)),"")</f>
        <v/>
      </c>
      <c r="AD40" s="163" t="str">
        <f>IFERROR(IF(INDEX(SourceData!$A$2:$FR$281,'Row selector'!$G29,45)=0,"-",INDEX(SourceData!$A$2:$FR$281,'Row selector'!$G29,45)),"")</f>
        <v/>
      </c>
      <c r="AE40" s="161" t="str">
        <f>IFERROR(IF(INDEX(SourceData!$A$2:$FR$281,'Row selector'!$G29,34)=0,"-",INDEX(SourceData!$A$2:$FR$281,'Row selector'!$G29,34)),"")</f>
        <v/>
      </c>
      <c r="AF40" s="162" t="str">
        <f>IFERROR(IF(INDEX(SourceData!$A$2:$FR$281,'Row selector'!$G29,40)=0,"-",INDEX(SourceData!$A$2:$FR$281,'Row selector'!$G29,40)),"")</f>
        <v/>
      </c>
      <c r="AG40" s="163" t="str">
        <f>IFERROR(IF(INDEX(SourceData!$A$2:$FR$281,'Row selector'!$G29,46)=0,"-",INDEX(SourceData!$A$2:$FR$281,'Row selector'!$G29,46)),"")</f>
        <v/>
      </c>
      <c r="AH40" s="161" t="str">
        <f>IFERROR(IF(INDEX(SourceData!$A$2:$FR$281,'Row selector'!$G29,35)=0,"-",INDEX(SourceData!$A$2:$FF$281,'Row selector'!$G29,35)),"")</f>
        <v/>
      </c>
      <c r="AI40" s="162" t="str">
        <f>IFERROR(IF(INDEX(SourceData!$A$2:$FR$281,'Row selector'!$G29,41)=0,"-",INDEX(SourceData!$A$2:$FR$281,'Row selector'!$G29,41)),"")</f>
        <v/>
      </c>
      <c r="AJ40" s="163" t="str">
        <f>IFERROR(IF(INDEX(SourceData!$A$2:$FR$281,'Row selector'!$G29,47)=0,"-",INDEX(SourceData!$A$2:$FR$281,'Row selector'!$G29,47)),"")</f>
        <v/>
      </c>
      <c r="AK40" s="161" t="str">
        <f>IFERROR(IF(INDEX(SourceData!$A$2:$FR$281,'Row selector'!$G29,36)=0,"-",INDEX(SourceData!$A$2:$FR$281,'Row selector'!$G29,36)),"")</f>
        <v/>
      </c>
      <c r="AL40" s="162" t="str">
        <f>IFERROR(IF(INDEX(SourceData!$A$2:$FR$281,'Row selector'!$G29,42)=0,"-",INDEX(SourceData!$A$2:$FR$281,'Row selector'!$G29,42)),"")</f>
        <v/>
      </c>
      <c r="AM40" s="163" t="str">
        <f>IFERROR(IF(INDEX(SourceData!$A$2:$FR$281,'Row selector'!$G29,48)=0,"-",INDEX(SourceData!$A$2:$FR$281,'Row selector'!$G29,48)),"")</f>
        <v/>
      </c>
      <c r="AN40" s="161" t="str">
        <f>IFERROR(IF(INDEX(SourceData!$A$2:$FR$281,'Row selector'!$G29,49)=0,"-",INDEX(SourceData!$A$2:$FR$281,'Row selector'!$G29,49)),"")</f>
        <v/>
      </c>
      <c r="AO40" s="162" t="str">
        <f>IFERROR(IF(INDEX(SourceData!$A$2:$FR$281,'Row selector'!$G29,55)=0,"-",INDEX(SourceData!$A$2:$FR$281,'Row selector'!$G29,55)),"")</f>
        <v/>
      </c>
      <c r="AP40" s="163" t="str">
        <f>IFERROR(IF(INDEX(SourceData!$A$2:$FR$281,'Row selector'!$G29,61)=0,"-",INDEX(SourceData!$A$2:$FR$281,'Row selector'!$G29,61)),"")</f>
        <v/>
      </c>
      <c r="AQ40" s="161" t="str">
        <f>IFERROR(IF(INDEX(SourceData!$A$2:$FR$281,'Row selector'!$G29,50)=0,"-",INDEX(SourceData!$A$2:$FR$281,'Row selector'!$G29,50)),"")</f>
        <v/>
      </c>
      <c r="AR40" s="162" t="str">
        <f>IFERROR(IF(INDEX(SourceData!$A$2:$FR$281,'Row selector'!$G29,56)=0,"-",INDEX(SourceData!$A$2:$FR$281,'Row selector'!$G29,56)),"")</f>
        <v/>
      </c>
      <c r="AS40" s="163" t="str">
        <f>IFERROR(IF(INDEX(SourceData!$A$2:$FR$281,'Row selector'!$G29,62)=0,"-",INDEX(SourceData!$A$2:$FR$281,'Row selector'!$G29,62)),"")</f>
        <v/>
      </c>
      <c r="AT40" s="161" t="str">
        <f>IFERROR(IF(INDEX(SourceData!$A$2:$FR$281,'Row selector'!$G29,51)=0,"-",INDEX(SourceData!$A$2:$FR$281,'Row selector'!$G29,51)),"")</f>
        <v/>
      </c>
      <c r="AU40" s="162" t="str">
        <f>IFERROR(IF(INDEX(SourceData!$A$2:$FR$281,'Row selector'!$G29,57)=0,"-",INDEX(SourceData!$A$2:$FR$281,'Row selector'!$G29,57)),"")</f>
        <v/>
      </c>
      <c r="AV40" s="163" t="str">
        <f>IFERROR(IF(INDEX(SourceData!$A$2:$FR$281,'Row selector'!$G29,63)=0,"-",INDEX(SourceData!$A$2:$FR$281,'Row selector'!$G29,63)),"")</f>
        <v/>
      </c>
      <c r="AW40" s="158" t="str">
        <f>IFERROR(IF(INDEX(SourceData!$A$2:$FR$281,'Row selector'!$G29,52)=0,"-",INDEX(SourceData!$A$2:$FR$281,'Row selector'!$G29,52)),"")</f>
        <v/>
      </c>
      <c r="AX40" s="138" t="str">
        <f>IFERROR(IF(INDEX(SourceData!$A$2:$FR$281,'Row selector'!$G29,58)=0,"-",INDEX(SourceData!$A$2:$FR$281,'Row selector'!$G29,58)),"")</f>
        <v/>
      </c>
      <c r="AY40" s="162" t="str">
        <f>IFERROR(IF(INDEX(SourceData!$A$2:$FR$281,'Row selector'!$G29,64)=0,"-",INDEX(SourceData!$A$2:$FR$281,'Row selector'!$G29,64)),"")</f>
        <v/>
      </c>
      <c r="AZ40" s="161" t="str">
        <f>IFERROR(IF(INDEX(SourceData!$A$2:$FR$281,'Row selector'!$G29,53)=0,"-",INDEX(SourceData!$A$2:$FR$281,'Row selector'!$G29,53)),"")</f>
        <v/>
      </c>
      <c r="BA40" s="162" t="str">
        <f>IFERROR(IF(INDEX(SourceData!$A$2:$FR$281,'Row selector'!$G29,59)=0,"-",INDEX(SourceData!$A$2:$FR$281,'Row selector'!$G29,59)),"")</f>
        <v/>
      </c>
      <c r="BB40" s="163" t="str">
        <f>IFERROR(IF(INDEX(SourceData!$A$2:$FR$281,'Row selector'!$G29,65)=0,"-",INDEX(SourceData!$A$2:$FR$281,'Row selector'!$G29,65)),"")</f>
        <v/>
      </c>
      <c r="BC40" s="161" t="str">
        <f>IFERROR(IF(INDEX(SourceData!$A$2:$FR$281,'Row selector'!$G29,54)=0,"-",INDEX(SourceData!$A$2:$FR$281,'Row selector'!$G29,54)),"")</f>
        <v/>
      </c>
      <c r="BD40" s="162" t="str">
        <f>IFERROR(IF(INDEX(SourceData!$A$2:$FR$281,'Row selector'!$G29,60)=0,"-",INDEX(SourceData!$A$2:$FR$281,'Row selector'!$G29,60)),"")</f>
        <v/>
      </c>
      <c r="BE40" s="163" t="str">
        <f>IFERROR(IF(INDEX(SourceData!$A$2:$FR$281,'Row selector'!$G29,66)=0,"-",INDEX(SourceData!$A$2:$FR$281,'Row selector'!$G29,66)),"")</f>
        <v/>
      </c>
      <c r="BF40" s="98"/>
    </row>
    <row r="41" spans="1:58">
      <c r="A41" s="171" t="str">
        <f>IFERROR(INDEX(SourceData!$A$2:$FR$281,'Row selector'!$G30,1),"")</f>
        <v/>
      </c>
      <c r="B41" s="157" t="str">
        <f>IFERROR(INDEX(SourceData!$A$2:$FR$281,'Row selector'!$G30,2),"")</f>
        <v/>
      </c>
      <c r="C41" s="204" t="str">
        <f t="shared" si="0"/>
        <v/>
      </c>
      <c r="D41" s="161" t="str">
        <f>IFERROR(IF(INDEX(SourceData!$A$2:$FR$281,'Row selector'!$G30,13)=0,"-",INDEX(SourceData!$A$2:$FR$281,'Row selector'!$G30,13)),"")</f>
        <v/>
      </c>
      <c r="E41" s="162" t="str">
        <f>IFERROR(IF(INDEX(SourceData!$A$2:$FR$281,'Row selector'!$G30,19)=0,"-",INDEX(SourceData!$A$2:$FR$281,'Row selector'!$G30,19)),"")</f>
        <v/>
      </c>
      <c r="F41" s="163" t="str">
        <f>IFERROR(IF(INDEX(SourceData!$A$2:$FR$281,'Row selector'!$G30,25)=0,"-",INDEX(SourceData!$A$2:$FR$281,'Row selector'!$G30,25)),"")</f>
        <v/>
      </c>
      <c r="G41" s="161" t="str">
        <f>IFERROR(IF(INDEX(SourceData!$A$2:$FR$281,'Row selector'!$G30,14)=0,"-",INDEX(SourceData!$A$2:$FR$281,'Row selector'!$G30,14)),"")</f>
        <v/>
      </c>
      <c r="H41" s="162" t="str">
        <f>IFERROR(IF(INDEX(SourceData!$A$2:$FR$281,'Row selector'!$G30,20)=0,"-",INDEX(SourceData!$A$2:$FR$281,'Row selector'!$G30,20)),"")</f>
        <v/>
      </c>
      <c r="I41" s="163" t="str">
        <f>IFERROR(IF(INDEX(SourceData!$A$2:$FR$281,'Row selector'!$G30,26)=0,"-",INDEX(SourceData!$A$2:$FR$281,'Row selector'!$G30,26)),"")</f>
        <v/>
      </c>
      <c r="J41" s="161" t="str">
        <f>IFERROR(IF(INDEX(SourceData!$A$2:$FR$281,'Row selector'!$G30,15)=0,"-",INDEX(SourceData!$A$2:$FR$281,'Row selector'!$G30,15)),"")</f>
        <v/>
      </c>
      <c r="K41" s="162" t="str">
        <f>IFERROR(IF(INDEX(SourceData!$A$2:$FR$281,'Row selector'!$G30,21)=0,"-",INDEX(SourceData!$A$2:$FR$281,'Row selector'!$G30,21)),"")</f>
        <v/>
      </c>
      <c r="L41" s="163" t="str">
        <f>IFERROR(IF(INDEX(SourceData!$A$2:$FR$281,'Row selector'!$G30,27)=0,"-",INDEX(SourceData!$A$2:$FR$281,'Row selector'!$G30,27)),"")</f>
        <v/>
      </c>
      <c r="M41" s="161" t="str">
        <f>IFERROR(IF(INDEX(SourceData!$A$2:$FR$281,'Row selector'!$G30,16)=0,"-",INDEX(SourceData!$A$2:$FR$281,'Row selector'!$G30,16)),"")</f>
        <v/>
      </c>
      <c r="N41" s="162" t="str">
        <f>IFERROR(IF(INDEX(SourceData!$A$2:$FR$281,'Row selector'!$G30,22)=0,"-",INDEX(SourceData!$A$2:$FR$281,'Row selector'!$G30,22)),"")</f>
        <v/>
      </c>
      <c r="O41" s="163" t="str">
        <f>IFERROR(IF(INDEX(SourceData!$A$2:$FR$281,'Row selector'!$G30,28)=0,"-",INDEX(SourceData!$A$2:$FR$281,'Row selector'!$G30,28)),"")</f>
        <v/>
      </c>
      <c r="P41" s="161" t="str">
        <f>IFERROR(IF(INDEX(SourceData!$A$2:$FR$281,'Row selector'!$G30,17)=0,"-",INDEX(SourceData!$A$2:$FR$281,'Row selector'!$G30,17)),"")</f>
        <v/>
      </c>
      <c r="Q41" s="162" t="str">
        <f>IFERROR(IF(INDEX(SourceData!$A$2:$FR$281,'Row selector'!$G30,23)=0,"-",INDEX(SourceData!$A$2:$FR$281,'Row selector'!$G30,23)),"")</f>
        <v/>
      </c>
      <c r="R41" s="163" t="str">
        <f>IFERROR(IF(INDEX(SourceData!$A$2:$FR$281,'Row selector'!$G30,29)=0,"-",INDEX(SourceData!$A$2:$FR$281,'Row selector'!$G30,29)),"")</f>
        <v/>
      </c>
      <c r="S41" s="161" t="str">
        <f>IFERROR(IF(INDEX(SourceData!$A$2:$FR$281,'Row selector'!$G30,18)=0,"-",INDEX(SourceData!$A$2:$FR$281,'Row selector'!$G30,18)),"")</f>
        <v/>
      </c>
      <c r="T41" s="162" t="str">
        <f>IFERROR(IF(INDEX(SourceData!$A$2:$FR$281,'Row selector'!$G30,24)=0,"-",INDEX(SourceData!$A$2:$FR$281,'Row selector'!$G30,24)),"")</f>
        <v/>
      </c>
      <c r="U41" s="163" t="str">
        <f>IFERROR(IF(INDEX(SourceData!$A$2:$FR$281,'Row selector'!$G30,30)=0,"-",INDEX(SourceData!$A$2:$FR$281,'Row selector'!$G30,30)),"")</f>
        <v/>
      </c>
      <c r="V41" s="161" t="str">
        <f>IFERROR(IF(INDEX(SourceData!$A$2:$FR$281,'Row selector'!$G30,31)=0,"-",INDEX(SourceData!$A$2:$FR$281,'Row selector'!$G30,31)),"")</f>
        <v/>
      </c>
      <c r="W41" s="162" t="str">
        <f>IFERROR(IF(INDEX(SourceData!$A$2:$FR$281,'Row selector'!$G30,37)=0,"-",INDEX(SourceData!$A$2:$FR$281,'Row selector'!$G30,37)),"")</f>
        <v/>
      </c>
      <c r="X41" s="163" t="str">
        <f>IFERROR(IF(INDEX(SourceData!$A$2:$FR$281,'Row selector'!$G30,43)=0,"-",INDEX(SourceData!$A$2:$FR$281,'Row selector'!$G30,43)),"")</f>
        <v/>
      </c>
      <c r="Y41" s="161" t="str">
        <f>IFERROR(IF(INDEX(SourceData!$A$2:$FR$281,'Row selector'!$G30,32)=0,"-",INDEX(SourceData!$A$2:$FR$281,'Row selector'!$G30,32)),"")</f>
        <v/>
      </c>
      <c r="Z41" s="162" t="str">
        <f>IFERROR(IF(INDEX(SourceData!$A$2:$FR$281,'Row selector'!$G30,38)=0,"-",INDEX(SourceData!$A$2:$FR$281,'Row selector'!$G30,38)),"")</f>
        <v/>
      </c>
      <c r="AA41" s="163" t="str">
        <f>IFERROR(IF(INDEX(SourceData!$A$2:$FR$281,'Row selector'!$G30,44)=0,"-",INDEX(SourceData!$A$2:$FR$281,'Row selector'!$G30,44)),"")</f>
        <v/>
      </c>
      <c r="AB41" s="161" t="str">
        <f>IFERROR(IF(INDEX(SourceData!$A$2:$FR$281,'Row selector'!$G30,33)=0,"-",INDEX(SourceData!$A$2:$FR$281,'Row selector'!$G30,33)),"")</f>
        <v/>
      </c>
      <c r="AC41" s="162" t="str">
        <f>IFERROR(IF(INDEX(SourceData!$A$2:$FR$281,'Row selector'!$G30,39)=0,"-",INDEX(SourceData!$A$2:$FR$281,'Row selector'!$G30,39)),"")</f>
        <v/>
      </c>
      <c r="AD41" s="163" t="str">
        <f>IFERROR(IF(INDEX(SourceData!$A$2:$FR$281,'Row selector'!$G30,45)=0,"-",INDEX(SourceData!$A$2:$FR$281,'Row selector'!$G30,45)),"")</f>
        <v/>
      </c>
      <c r="AE41" s="161" t="str">
        <f>IFERROR(IF(INDEX(SourceData!$A$2:$FR$281,'Row selector'!$G30,34)=0,"-",INDEX(SourceData!$A$2:$FR$281,'Row selector'!$G30,34)),"")</f>
        <v/>
      </c>
      <c r="AF41" s="162" t="str">
        <f>IFERROR(IF(INDEX(SourceData!$A$2:$FR$281,'Row selector'!$G30,40)=0,"-",INDEX(SourceData!$A$2:$FR$281,'Row selector'!$G30,40)),"")</f>
        <v/>
      </c>
      <c r="AG41" s="163" t="str">
        <f>IFERROR(IF(INDEX(SourceData!$A$2:$FR$281,'Row selector'!$G30,46)=0,"-",INDEX(SourceData!$A$2:$FR$281,'Row selector'!$G30,46)),"")</f>
        <v/>
      </c>
      <c r="AH41" s="161" t="str">
        <f>IFERROR(IF(INDEX(SourceData!$A$2:$FR$281,'Row selector'!$G30,35)=0,"-",INDEX(SourceData!$A$2:$FF$281,'Row selector'!$G30,35)),"")</f>
        <v/>
      </c>
      <c r="AI41" s="162" t="str">
        <f>IFERROR(IF(INDEX(SourceData!$A$2:$FR$281,'Row selector'!$G30,41)=0,"-",INDEX(SourceData!$A$2:$FR$281,'Row selector'!$G30,41)),"")</f>
        <v/>
      </c>
      <c r="AJ41" s="163" t="str">
        <f>IFERROR(IF(INDEX(SourceData!$A$2:$FR$281,'Row selector'!$G30,47)=0,"-",INDEX(SourceData!$A$2:$FR$281,'Row selector'!$G30,47)),"")</f>
        <v/>
      </c>
      <c r="AK41" s="161" t="str">
        <f>IFERROR(IF(INDEX(SourceData!$A$2:$FR$281,'Row selector'!$G30,36)=0,"-",INDEX(SourceData!$A$2:$FR$281,'Row selector'!$G30,36)),"")</f>
        <v/>
      </c>
      <c r="AL41" s="162" t="str">
        <f>IFERROR(IF(INDEX(SourceData!$A$2:$FR$281,'Row selector'!$G30,42)=0,"-",INDEX(SourceData!$A$2:$FR$281,'Row selector'!$G30,42)),"")</f>
        <v/>
      </c>
      <c r="AM41" s="163" t="str">
        <f>IFERROR(IF(INDEX(SourceData!$A$2:$FR$281,'Row selector'!$G30,48)=0,"-",INDEX(SourceData!$A$2:$FR$281,'Row selector'!$G30,48)),"")</f>
        <v/>
      </c>
      <c r="AN41" s="161" t="str">
        <f>IFERROR(IF(INDEX(SourceData!$A$2:$FR$281,'Row selector'!$G30,49)=0,"-",INDEX(SourceData!$A$2:$FR$281,'Row selector'!$G30,49)),"")</f>
        <v/>
      </c>
      <c r="AO41" s="162" t="str">
        <f>IFERROR(IF(INDEX(SourceData!$A$2:$FR$281,'Row selector'!$G30,55)=0,"-",INDEX(SourceData!$A$2:$FR$281,'Row selector'!$G30,55)),"")</f>
        <v/>
      </c>
      <c r="AP41" s="163" t="str">
        <f>IFERROR(IF(INDEX(SourceData!$A$2:$FR$281,'Row selector'!$G30,61)=0,"-",INDEX(SourceData!$A$2:$FR$281,'Row selector'!$G30,61)),"")</f>
        <v/>
      </c>
      <c r="AQ41" s="161" t="str">
        <f>IFERROR(IF(INDEX(SourceData!$A$2:$FR$281,'Row selector'!$G30,50)=0,"-",INDEX(SourceData!$A$2:$FR$281,'Row selector'!$G30,50)),"")</f>
        <v/>
      </c>
      <c r="AR41" s="162" t="str">
        <f>IFERROR(IF(INDEX(SourceData!$A$2:$FR$281,'Row selector'!$G30,56)=0,"-",INDEX(SourceData!$A$2:$FR$281,'Row selector'!$G30,56)),"")</f>
        <v/>
      </c>
      <c r="AS41" s="163" t="str">
        <f>IFERROR(IF(INDEX(SourceData!$A$2:$FR$281,'Row selector'!$G30,62)=0,"-",INDEX(SourceData!$A$2:$FR$281,'Row selector'!$G30,62)),"")</f>
        <v/>
      </c>
      <c r="AT41" s="161" t="str">
        <f>IFERROR(IF(INDEX(SourceData!$A$2:$FR$281,'Row selector'!$G30,51)=0,"-",INDEX(SourceData!$A$2:$FR$281,'Row selector'!$G30,51)),"")</f>
        <v/>
      </c>
      <c r="AU41" s="162" t="str">
        <f>IFERROR(IF(INDEX(SourceData!$A$2:$FR$281,'Row selector'!$G30,57)=0,"-",INDEX(SourceData!$A$2:$FR$281,'Row selector'!$G30,57)),"")</f>
        <v/>
      </c>
      <c r="AV41" s="163" t="str">
        <f>IFERROR(IF(INDEX(SourceData!$A$2:$FR$281,'Row selector'!$G30,63)=0,"-",INDEX(SourceData!$A$2:$FR$281,'Row selector'!$G30,63)),"")</f>
        <v/>
      </c>
      <c r="AW41" s="158" t="str">
        <f>IFERROR(IF(INDEX(SourceData!$A$2:$FR$281,'Row selector'!$G30,52)=0,"-",INDEX(SourceData!$A$2:$FR$281,'Row selector'!$G30,52)),"")</f>
        <v/>
      </c>
      <c r="AX41" s="138" t="str">
        <f>IFERROR(IF(INDEX(SourceData!$A$2:$FR$281,'Row selector'!$G30,58)=0,"-",INDEX(SourceData!$A$2:$FR$281,'Row selector'!$G30,58)),"")</f>
        <v/>
      </c>
      <c r="AY41" s="162" t="str">
        <f>IFERROR(IF(INDEX(SourceData!$A$2:$FR$281,'Row selector'!$G30,64)=0,"-",INDEX(SourceData!$A$2:$FR$281,'Row selector'!$G30,64)),"")</f>
        <v/>
      </c>
      <c r="AZ41" s="161" t="str">
        <f>IFERROR(IF(INDEX(SourceData!$A$2:$FR$281,'Row selector'!$G30,53)=0,"-",INDEX(SourceData!$A$2:$FR$281,'Row selector'!$G30,53)),"")</f>
        <v/>
      </c>
      <c r="BA41" s="162" t="str">
        <f>IFERROR(IF(INDEX(SourceData!$A$2:$FR$281,'Row selector'!$G30,59)=0,"-",INDEX(SourceData!$A$2:$FR$281,'Row selector'!$G30,59)),"")</f>
        <v/>
      </c>
      <c r="BB41" s="163" t="str">
        <f>IFERROR(IF(INDEX(SourceData!$A$2:$FR$281,'Row selector'!$G30,65)=0,"-",INDEX(SourceData!$A$2:$FR$281,'Row selector'!$G30,65)),"")</f>
        <v/>
      </c>
      <c r="BC41" s="161" t="str">
        <f>IFERROR(IF(INDEX(SourceData!$A$2:$FR$281,'Row selector'!$G30,54)=0,"-",INDEX(SourceData!$A$2:$FR$281,'Row selector'!$G30,54)),"")</f>
        <v/>
      </c>
      <c r="BD41" s="162" t="str">
        <f>IFERROR(IF(INDEX(SourceData!$A$2:$FR$281,'Row selector'!$G30,60)=0,"-",INDEX(SourceData!$A$2:$FR$281,'Row selector'!$G30,60)),"")</f>
        <v/>
      </c>
      <c r="BE41" s="163" t="str">
        <f>IFERROR(IF(INDEX(SourceData!$A$2:$FR$281,'Row selector'!$G30,66)=0,"-",INDEX(SourceData!$A$2:$FR$281,'Row selector'!$G30,66)),"")</f>
        <v/>
      </c>
      <c r="BF41" s="98"/>
    </row>
    <row r="42" spans="1:58">
      <c r="A42" s="171" t="str">
        <f>IFERROR(INDEX(SourceData!$A$2:$FR$281,'Row selector'!$G31,1),"")</f>
        <v/>
      </c>
      <c r="B42" s="157" t="str">
        <f>IFERROR(INDEX(SourceData!$A$2:$FR$281,'Row selector'!$G31,2),"")</f>
        <v/>
      </c>
      <c r="C42" s="204" t="str">
        <f t="shared" si="0"/>
        <v/>
      </c>
      <c r="D42" s="161" t="str">
        <f>IFERROR(IF(INDEX(SourceData!$A$2:$FR$281,'Row selector'!$G31,13)=0,"-",INDEX(SourceData!$A$2:$FR$281,'Row selector'!$G31,13)),"")</f>
        <v/>
      </c>
      <c r="E42" s="162" t="str">
        <f>IFERROR(IF(INDEX(SourceData!$A$2:$FR$281,'Row selector'!$G31,19)=0,"-",INDEX(SourceData!$A$2:$FR$281,'Row selector'!$G31,19)),"")</f>
        <v/>
      </c>
      <c r="F42" s="163" t="str">
        <f>IFERROR(IF(INDEX(SourceData!$A$2:$FR$281,'Row selector'!$G31,25)=0,"-",INDEX(SourceData!$A$2:$FR$281,'Row selector'!$G31,25)),"")</f>
        <v/>
      </c>
      <c r="G42" s="161" t="str">
        <f>IFERROR(IF(INDEX(SourceData!$A$2:$FR$281,'Row selector'!$G31,14)=0,"-",INDEX(SourceData!$A$2:$FR$281,'Row selector'!$G31,14)),"")</f>
        <v/>
      </c>
      <c r="H42" s="162" t="str">
        <f>IFERROR(IF(INDEX(SourceData!$A$2:$FR$281,'Row selector'!$G31,20)=0,"-",INDEX(SourceData!$A$2:$FR$281,'Row selector'!$G31,20)),"")</f>
        <v/>
      </c>
      <c r="I42" s="163" t="str">
        <f>IFERROR(IF(INDEX(SourceData!$A$2:$FR$281,'Row selector'!$G31,26)=0,"-",INDEX(SourceData!$A$2:$FR$281,'Row selector'!$G31,26)),"")</f>
        <v/>
      </c>
      <c r="J42" s="161" t="str">
        <f>IFERROR(IF(INDEX(SourceData!$A$2:$FR$281,'Row selector'!$G31,15)=0,"-",INDEX(SourceData!$A$2:$FR$281,'Row selector'!$G31,15)),"")</f>
        <v/>
      </c>
      <c r="K42" s="162" t="str">
        <f>IFERROR(IF(INDEX(SourceData!$A$2:$FR$281,'Row selector'!$G31,21)=0,"-",INDEX(SourceData!$A$2:$FR$281,'Row selector'!$G31,21)),"")</f>
        <v/>
      </c>
      <c r="L42" s="163" t="str">
        <f>IFERROR(IF(INDEX(SourceData!$A$2:$FR$281,'Row selector'!$G31,27)=0,"-",INDEX(SourceData!$A$2:$FR$281,'Row selector'!$G31,27)),"")</f>
        <v/>
      </c>
      <c r="M42" s="161" t="str">
        <f>IFERROR(IF(INDEX(SourceData!$A$2:$FR$281,'Row selector'!$G31,16)=0,"-",INDEX(SourceData!$A$2:$FR$281,'Row selector'!$G31,16)),"")</f>
        <v/>
      </c>
      <c r="N42" s="162" t="str">
        <f>IFERROR(IF(INDEX(SourceData!$A$2:$FR$281,'Row selector'!$G31,22)=0,"-",INDEX(SourceData!$A$2:$FR$281,'Row selector'!$G31,22)),"")</f>
        <v/>
      </c>
      <c r="O42" s="163" t="str">
        <f>IFERROR(IF(INDEX(SourceData!$A$2:$FR$281,'Row selector'!$G31,28)=0,"-",INDEX(SourceData!$A$2:$FR$281,'Row selector'!$G31,28)),"")</f>
        <v/>
      </c>
      <c r="P42" s="161" t="str">
        <f>IFERROR(IF(INDEX(SourceData!$A$2:$FR$281,'Row selector'!$G31,17)=0,"-",INDEX(SourceData!$A$2:$FR$281,'Row selector'!$G31,17)),"")</f>
        <v/>
      </c>
      <c r="Q42" s="162" t="str">
        <f>IFERROR(IF(INDEX(SourceData!$A$2:$FR$281,'Row selector'!$G31,23)=0,"-",INDEX(SourceData!$A$2:$FR$281,'Row selector'!$G31,23)),"")</f>
        <v/>
      </c>
      <c r="R42" s="163" t="str">
        <f>IFERROR(IF(INDEX(SourceData!$A$2:$FR$281,'Row selector'!$G31,29)=0,"-",INDEX(SourceData!$A$2:$FR$281,'Row selector'!$G31,29)),"")</f>
        <v/>
      </c>
      <c r="S42" s="161" t="str">
        <f>IFERROR(IF(INDEX(SourceData!$A$2:$FR$281,'Row selector'!$G31,18)=0,"-",INDEX(SourceData!$A$2:$FR$281,'Row selector'!$G31,18)),"")</f>
        <v/>
      </c>
      <c r="T42" s="162" t="str">
        <f>IFERROR(IF(INDEX(SourceData!$A$2:$FR$281,'Row selector'!$G31,24)=0,"-",INDEX(SourceData!$A$2:$FR$281,'Row selector'!$G31,24)),"")</f>
        <v/>
      </c>
      <c r="U42" s="163" t="str">
        <f>IFERROR(IF(INDEX(SourceData!$A$2:$FR$281,'Row selector'!$G31,30)=0,"-",INDEX(SourceData!$A$2:$FR$281,'Row selector'!$G31,30)),"")</f>
        <v/>
      </c>
      <c r="V42" s="161" t="str">
        <f>IFERROR(IF(INDEX(SourceData!$A$2:$FR$281,'Row selector'!$G31,31)=0,"-",INDEX(SourceData!$A$2:$FR$281,'Row selector'!$G31,31)),"")</f>
        <v/>
      </c>
      <c r="W42" s="162" t="str">
        <f>IFERROR(IF(INDEX(SourceData!$A$2:$FR$281,'Row selector'!$G31,37)=0,"-",INDEX(SourceData!$A$2:$FR$281,'Row selector'!$G31,37)),"")</f>
        <v/>
      </c>
      <c r="X42" s="163" t="str">
        <f>IFERROR(IF(INDEX(SourceData!$A$2:$FR$281,'Row selector'!$G31,43)=0,"-",INDEX(SourceData!$A$2:$FR$281,'Row selector'!$G31,43)),"")</f>
        <v/>
      </c>
      <c r="Y42" s="161" t="str">
        <f>IFERROR(IF(INDEX(SourceData!$A$2:$FR$281,'Row selector'!$G31,32)=0,"-",INDEX(SourceData!$A$2:$FR$281,'Row selector'!$G31,32)),"")</f>
        <v/>
      </c>
      <c r="Z42" s="162" t="str">
        <f>IFERROR(IF(INDEX(SourceData!$A$2:$FR$281,'Row selector'!$G31,38)=0,"-",INDEX(SourceData!$A$2:$FR$281,'Row selector'!$G31,38)),"")</f>
        <v/>
      </c>
      <c r="AA42" s="163" t="str">
        <f>IFERROR(IF(INDEX(SourceData!$A$2:$FR$281,'Row selector'!$G31,44)=0,"-",INDEX(SourceData!$A$2:$FR$281,'Row selector'!$G31,44)),"")</f>
        <v/>
      </c>
      <c r="AB42" s="161" t="str">
        <f>IFERROR(IF(INDEX(SourceData!$A$2:$FR$281,'Row selector'!$G31,33)=0,"-",INDEX(SourceData!$A$2:$FR$281,'Row selector'!$G31,33)),"")</f>
        <v/>
      </c>
      <c r="AC42" s="162" t="str">
        <f>IFERROR(IF(INDEX(SourceData!$A$2:$FR$281,'Row selector'!$G31,39)=0,"-",INDEX(SourceData!$A$2:$FR$281,'Row selector'!$G31,39)),"")</f>
        <v/>
      </c>
      <c r="AD42" s="163" t="str">
        <f>IFERROR(IF(INDEX(SourceData!$A$2:$FR$281,'Row selector'!$G31,45)=0,"-",INDEX(SourceData!$A$2:$FR$281,'Row selector'!$G31,45)),"")</f>
        <v/>
      </c>
      <c r="AE42" s="161" t="str">
        <f>IFERROR(IF(INDEX(SourceData!$A$2:$FR$281,'Row selector'!$G31,34)=0,"-",INDEX(SourceData!$A$2:$FR$281,'Row selector'!$G31,34)),"")</f>
        <v/>
      </c>
      <c r="AF42" s="162" t="str">
        <f>IFERROR(IF(INDEX(SourceData!$A$2:$FR$281,'Row selector'!$G31,40)=0,"-",INDEX(SourceData!$A$2:$FR$281,'Row selector'!$G31,40)),"")</f>
        <v/>
      </c>
      <c r="AG42" s="163" t="str">
        <f>IFERROR(IF(INDEX(SourceData!$A$2:$FR$281,'Row selector'!$G31,46)=0,"-",INDEX(SourceData!$A$2:$FR$281,'Row selector'!$G31,46)),"")</f>
        <v/>
      </c>
      <c r="AH42" s="161" t="str">
        <f>IFERROR(IF(INDEX(SourceData!$A$2:$FR$281,'Row selector'!$G31,35)=0,"-",INDEX(SourceData!$A$2:$FF$281,'Row selector'!$G31,35)),"")</f>
        <v/>
      </c>
      <c r="AI42" s="162" t="str">
        <f>IFERROR(IF(INDEX(SourceData!$A$2:$FR$281,'Row selector'!$G31,41)=0,"-",INDEX(SourceData!$A$2:$FR$281,'Row selector'!$G31,41)),"")</f>
        <v/>
      </c>
      <c r="AJ42" s="163" t="str">
        <f>IFERROR(IF(INDEX(SourceData!$A$2:$FR$281,'Row selector'!$G31,47)=0,"-",INDEX(SourceData!$A$2:$FR$281,'Row selector'!$G31,47)),"")</f>
        <v/>
      </c>
      <c r="AK42" s="161" t="str">
        <f>IFERROR(IF(INDEX(SourceData!$A$2:$FR$281,'Row selector'!$G31,36)=0,"-",INDEX(SourceData!$A$2:$FR$281,'Row selector'!$G31,36)),"")</f>
        <v/>
      </c>
      <c r="AL42" s="162" t="str">
        <f>IFERROR(IF(INDEX(SourceData!$A$2:$FR$281,'Row selector'!$G31,42)=0,"-",INDEX(SourceData!$A$2:$FR$281,'Row selector'!$G31,42)),"")</f>
        <v/>
      </c>
      <c r="AM42" s="163" t="str">
        <f>IFERROR(IF(INDEX(SourceData!$A$2:$FR$281,'Row selector'!$G31,48)=0,"-",INDEX(SourceData!$A$2:$FR$281,'Row selector'!$G31,48)),"")</f>
        <v/>
      </c>
      <c r="AN42" s="161" t="str">
        <f>IFERROR(IF(INDEX(SourceData!$A$2:$FR$281,'Row selector'!$G31,49)=0,"-",INDEX(SourceData!$A$2:$FR$281,'Row selector'!$G31,49)),"")</f>
        <v/>
      </c>
      <c r="AO42" s="162" t="str">
        <f>IFERROR(IF(INDEX(SourceData!$A$2:$FR$281,'Row selector'!$G31,55)=0,"-",INDEX(SourceData!$A$2:$FR$281,'Row selector'!$G31,55)),"")</f>
        <v/>
      </c>
      <c r="AP42" s="163" t="str">
        <f>IFERROR(IF(INDEX(SourceData!$A$2:$FR$281,'Row selector'!$G31,61)=0,"-",INDEX(SourceData!$A$2:$FR$281,'Row selector'!$G31,61)),"")</f>
        <v/>
      </c>
      <c r="AQ42" s="161" t="str">
        <f>IFERROR(IF(INDEX(SourceData!$A$2:$FR$281,'Row selector'!$G31,50)=0,"-",INDEX(SourceData!$A$2:$FR$281,'Row selector'!$G31,50)),"")</f>
        <v/>
      </c>
      <c r="AR42" s="162" t="str">
        <f>IFERROR(IF(INDEX(SourceData!$A$2:$FR$281,'Row selector'!$G31,56)=0,"-",INDEX(SourceData!$A$2:$FR$281,'Row selector'!$G31,56)),"")</f>
        <v/>
      </c>
      <c r="AS42" s="163" t="str">
        <f>IFERROR(IF(INDEX(SourceData!$A$2:$FR$281,'Row selector'!$G31,62)=0,"-",INDEX(SourceData!$A$2:$FR$281,'Row selector'!$G31,62)),"")</f>
        <v/>
      </c>
      <c r="AT42" s="161" t="str">
        <f>IFERROR(IF(INDEX(SourceData!$A$2:$FR$281,'Row selector'!$G31,51)=0,"-",INDEX(SourceData!$A$2:$FR$281,'Row selector'!$G31,51)),"")</f>
        <v/>
      </c>
      <c r="AU42" s="162" t="str">
        <f>IFERROR(IF(INDEX(SourceData!$A$2:$FR$281,'Row selector'!$G31,57)=0,"-",INDEX(SourceData!$A$2:$FR$281,'Row selector'!$G31,57)),"")</f>
        <v/>
      </c>
      <c r="AV42" s="163" t="str">
        <f>IFERROR(IF(INDEX(SourceData!$A$2:$FR$281,'Row selector'!$G31,63)=0,"-",INDEX(SourceData!$A$2:$FR$281,'Row selector'!$G31,63)),"")</f>
        <v/>
      </c>
      <c r="AW42" s="158" t="str">
        <f>IFERROR(IF(INDEX(SourceData!$A$2:$FR$281,'Row selector'!$G31,52)=0,"-",INDEX(SourceData!$A$2:$FR$281,'Row selector'!$G31,52)),"")</f>
        <v/>
      </c>
      <c r="AX42" s="138" t="str">
        <f>IFERROR(IF(INDEX(SourceData!$A$2:$FR$281,'Row selector'!$G31,58)=0,"-",INDEX(SourceData!$A$2:$FR$281,'Row selector'!$G31,58)),"")</f>
        <v/>
      </c>
      <c r="AY42" s="162" t="str">
        <f>IFERROR(IF(INDEX(SourceData!$A$2:$FR$281,'Row selector'!$G31,64)=0,"-",INDEX(SourceData!$A$2:$FR$281,'Row selector'!$G31,64)),"")</f>
        <v/>
      </c>
      <c r="AZ42" s="161" t="str">
        <f>IFERROR(IF(INDEX(SourceData!$A$2:$FR$281,'Row selector'!$G31,53)=0,"-",INDEX(SourceData!$A$2:$FR$281,'Row selector'!$G31,53)),"")</f>
        <v/>
      </c>
      <c r="BA42" s="162" t="str">
        <f>IFERROR(IF(INDEX(SourceData!$A$2:$FR$281,'Row selector'!$G31,59)=0,"-",INDEX(SourceData!$A$2:$FR$281,'Row selector'!$G31,59)),"")</f>
        <v/>
      </c>
      <c r="BB42" s="163" t="str">
        <f>IFERROR(IF(INDEX(SourceData!$A$2:$FR$281,'Row selector'!$G31,65)=0,"-",INDEX(SourceData!$A$2:$FR$281,'Row selector'!$G31,65)),"")</f>
        <v/>
      </c>
      <c r="BC42" s="161" t="str">
        <f>IFERROR(IF(INDEX(SourceData!$A$2:$FR$281,'Row selector'!$G31,54)=0,"-",INDEX(SourceData!$A$2:$FR$281,'Row selector'!$G31,54)),"")</f>
        <v/>
      </c>
      <c r="BD42" s="162" t="str">
        <f>IFERROR(IF(INDEX(SourceData!$A$2:$FR$281,'Row selector'!$G31,60)=0,"-",INDEX(SourceData!$A$2:$FR$281,'Row selector'!$G31,60)),"")</f>
        <v/>
      </c>
      <c r="BE42" s="163" t="str">
        <f>IFERROR(IF(INDEX(SourceData!$A$2:$FR$281,'Row selector'!$G31,66)=0,"-",INDEX(SourceData!$A$2:$FR$281,'Row selector'!$G31,66)),"")</f>
        <v/>
      </c>
      <c r="BF42" s="98"/>
    </row>
    <row r="43" spans="1:58">
      <c r="A43" s="171" t="str">
        <f>IFERROR(INDEX(SourceData!$A$2:$FR$281,'Row selector'!$G32,1),"")</f>
        <v/>
      </c>
      <c r="B43" s="157" t="str">
        <f>IFERROR(INDEX(SourceData!$A$2:$FR$281,'Row selector'!$G32,2),"")</f>
        <v/>
      </c>
      <c r="C43" s="204" t="str">
        <f t="shared" si="0"/>
        <v/>
      </c>
      <c r="D43" s="161" t="str">
        <f>IFERROR(IF(INDEX(SourceData!$A$2:$FR$281,'Row selector'!$G32,13)=0,"-",INDEX(SourceData!$A$2:$FR$281,'Row selector'!$G32,13)),"")</f>
        <v/>
      </c>
      <c r="E43" s="162" t="str">
        <f>IFERROR(IF(INDEX(SourceData!$A$2:$FR$281,'Row selector'!$G32,19)=0,"-",INDEX(SourceData!$A$2:$FR$281,'Row selector'!$G32,19)),"")</f>
        <v/>
      </c>
      <c r="F43" s="163" t="str">
        <f>IFERROR(IF(INDEX(SourceData!$A$2:$FR$281,'Row selector'!$G32,25)=0,"-",INDEX(SourceData!$A$2:$FR$281,'Row selector'!$G32,25)),"")</f>
        <v/>
      </c>
      <c r="G43" s="161" t="str">
        <f>IFERROR(IF(INDEX(SourceData!$A$2:$FR$281,'Row selector'!$G32,14)=0,"-",INDEX(SourceData!$A$2:$FR$281,'Row selector'!$G32,14)),"")</f>
        <v/>
      </c>
      <c r="H43" s="162" t="str">
        <f>IFERROR(IF(INDEX(SourceData!$A$2:$FR$281,'Row selector'!$G32,20)=0,"-",INDEX(SourceData!$A$2:$FR$281,'Row selector'!$G32,20)),"")</f>
        <v/>
      </c>
      <c r="I43" s="163" t="str">
        <f>IFERROR(IF(INDEX(SourceData!$A$2:$FR$281,'Row selector'!$G32,26)=0,"-",INDEX(SourceData!$A$2:$FR$281,'Row selector'!$G32,26)),"")</f>
        <v/>
      </c>
      <c r="J43" s="161" t="str">
        <f>IFERROR(IF(INDEX(SourceData!$A$2:$FR$281,'Row selector'!$G32,15)=0,"-",INDEX(SourceData!$A$2:$FR$281,'Row selector'!$G32,15)),"")</f>
        <v/>
      </c>
      <c r="K43" s="162" t="str">
        <f>IFERROR(IF(INDEX(SourceData!$A$2:$FR$281,'Row selector'!$G32,21)=0,"-",INDEX(SourceData!$A$2:$FR$281,'Row selector'!$G32,21)),"")</f>
        <v/>
      </c>
      <c r="L43" s="163" t="str">
        <f>IFERROR(IF(INDEX(SourceData!$A$2:$FR$281,'Row selector'!$G32,27)=0,"-",INDEX(SourceData!$A$2:$FR$281,'Row selector'!$G32,27)),"")</f>
        <v/>
      </c>
      <c r="M43" s="161" t="str">
        <f>IFERROR(IF(INDEX(SourceData!$A$2:$FR$281,'Row selector'!$G32,16)=0,"-",INDEX(SourceData!$A$2:$FR$281,'Row selector'!$G32,16)),"")</f>
        <v/>
      </c>
      <c r="N43" s="162" t="str">
        <f>IFERROR(IF(INDEX(SourceData!$A$2:$FR$281,'Row selector'!$G32,22)=0,"-",INDEX(SourceData!$A$2:$FR$281,'Row selector'!$G32,22)),"")</f>
        <v/>
      </c>
      <c r="O43" s="163" t="str">
        <f>IFERROR(IF(INDEX(SourceData!$A$2:$FR$281,'Row selector'!$G32,28)=0,"-",INDEX(SourceData!$A$2:$FR$281,'Row selector'!$G32,28)),"")</f>
        <v/>
      </c>
      <c r="P43" s="161" t="str">
        <f>IFERROR(IF(INDEX(SourceData!$A$2:$FR$281,'Row selector'!$G32,17)=0,"-",INDEX(SourceData!$A$2:$FR$281,'Row selector'!$G32,17)),"")</f>
        <v/>
      </c>
      <c r="Q43" s="162" t="str">
        <f>IFERROR(IF(INDEX(SourceData!$A$2:$FR$281,'Row selector'!$G32,23)=0,"-",INDEX(SourceData!$A$2:$FR$281,'Row selector'!$G32,23)),"")</f>
        <v/>
      </c>
      <c r="R43" s="163" t="str">
        <f>IFERROR(IF(INDEX(SourceData!$A$2:$FR$281,'Row selector'!$G32,29)=0,"-",INDEX(SourceData!$A$2:$FR$281,'Row selector'!$G32,29)),"")</f>
        <v/>
      </c>
      <c r="S43" s="161" t="str">
        <f>IFERROR(IF(INDEX(SourceData!$A$2:$FR$281,'Row selector'!$G32,18)=0,"-",INDEX(SourceData!$A$2:$FR$281,'Row selector'!$G32,18)),"")</f>
        <v/>
      </c>
      <c r="T43" s="162" t="str">
        <f>IFERROR(IF(INDEX(SourceData!$A$2:$FR$281,'Row selector'!$G32,24)=0,"-",INDEX(SourceData!$A$2:$FR$281,'Row selector'!$G32,24)),"")</f>
        <v/>
      </c>
      <c r="U43" s="163" t="str">
        <f>IFERROR(IF(INDEX(SourceData!$A$2:$FR$281,'Row selector'!$G32,30)=0,"-",INDEX(SourceData!$A$2:$FR$281,'Row selector'!$G32,30)),"")</f>
        <v/>
      </c>
      <c r="V43" s="161" t="str">
        <f>IFERROR(IF(INDEX(SourceData!$A$2:$FR$281,'Row selector'!$G32,31)=0,"-",INDEX(SourceData!$A$2:$FR$281,'Row selector'!$G32,31)),"")</f>
        <v/>
      </c>
      <c r="W43" s="162" t="str">
        <f>IFERROR(IF(INDEX(SourceData!$A$2:$FR$281,'Row selector'!$G32,37)=0,"-",INDEX(SourceData!$A$2:$FR$281,'Row selector'!$G32,37)),"")</f>
        <v/>
      </c>
      <c r="X43" s="163" t="str">
        <f>IFERROR(IF(INDEX(SourceData!$A$2:$FR$281,'Row selector'!$G32,43)=0,"-",INDEX(SourceData!$A$2:$FR$281,'Row selector'!$G32,43)),"")</f>
        <v/>
      </c>
      <c r="Y43" s="161" t="str">
        <f>IFERROR(IF(INDEX(SourceData!$A$2:$FR$281,'Row selector'!$G32,32)=0,"-",INDEX(SourceData!$A$2:$FR$281,'Row selector'!$G32,32)),"")</f>
        <v/>
      </c>
      <c r="Z43" s="162" t="str">
        <f>IFERROR(IF(INDEX(SourceData!$A$2:$FR$281,'Row selector'!$G32,38)=0,"-",INDEX(SourceData!$A$2:$FR$281,'Row selector'!$G32,38)),"")</f>
        <v/>
      </c>
      <c r="AA43" s="163" t="str">
        <f>IFERROR(IF(INDEX(SourceData!$A$2:$FR$281,'Row selector'!$G32,44)=0,"-",INDEX(SourceData!$A$2:$FR$281,'Row selector'!$G32,44)),"")</f>
        <v/>
      </c>
      <c r="AB43" s="161" t="str">
        <f>IFERROR(IF(INDEX(SourceData!$A$2:$FR$281,'Row selector'!$G32,33)=0,"-",INDEX(SourceData!$A$2:$FR$281,'Row selector'!$G32,33)),"")</f>
        <v/>
      </c>
      <c r="AC43" s="162" t="str">
        <f>IFERROR(IF(INDEX(SourceData!$A$2:$FR$281,'Row selector'!$G32,39)=0,"-",INDEX(SourceData!$A$2:$FR$281,'Row selector'!$G32,39)),"")</f>
        <v/>
      </c>
      <c r="AD43" s="163" t="str">
        <f>IFERROR(IF(INDEX(SourceData!$A$2:$FR$281,'Row selector'!$G32,45)=0,"-",INDEX(SourceData!$A$2:$FR$281,'Row selector'!$G32,45)),"")</f>
        <v/>
      </c>
      <c r="AE43" s="161" t="str">
        <f>IFERROR(IF(INDEX(SourceData!$A$2:$FR$281,'Row selector'!$G32,34)=0,"-",INDEX(SourceData!$A$2:$FR$281,'Row selector'!$G32,34)),"")</f>
        <v/>
      </c>
      <c r="AF43" s="162" t="str">
        <f>IFERROR(IF(INDEX(SourceData!$A$2:$FR$281,'Row selector'!$G32,40)=0,"-",INDEX(SourceData!$A$2:$FR$281,'Row selector'!$G32,40)),"")</f>
        <v/>
      </c>
      <c r="AG43" s="163" t="str">
        <f>IFERROR(IF(INDEX(SourceData!$A$2:$FR$281,'Row selector'!$G32,46)=0,"-",INDEX(SourceData!$A$2:$FR$281,'Row selector'!$G32,46)),"")</f>
        <v/>
      </c>
      <c r="AH43" s="161" t="str">
        <f>IFERROR(IF(INDEX(SourceData!$A$2:$FR$281,'Row selector'!$G32,35)=0,"-",INDEX(SourceData!$A$2:$FF$281,'Row selector'!$G32,35)),"")</f>
        <v/>
      </c>
      <c r="AI43" s="162" t="str">
        <f>IFERROR(IF(INDEX(SourceData!$A$2:$FR$281,'Row selector'!$G32,41)=0,"-",INDEX(SourceData!$A$2:$FR$281,'Row selector'!$G32,41)),"")</f>
        <v/>
      </c>
      <c r="AJ43" s="163" t="str">
        <f>IFERROR(IF(INDEX(SourceData!$A$2:$FR$281,'Row selector'!$G32,47)=0,"-",INDEX(SourceData!$A$2:$FR$281,'Row selector'!$G32,47)),"")</f>
        <v/>
      </c>
      <c r="AK43" s="161" t="str">
        <f>IFERROR(IF(INDEX(SourceData!$A$2:$FR$281,'Row selector'!$G32,36)=0,"-",INDEX(SourceData!$A$2:$FR$281,'Row selector'!$G32,36)),"")</f>
        <v/>
      </c>
      <c r="AL43" s="162" t="str">
        <f>IFERROR(IF(INDEX(SourceData!$A$2:$FR$281,'Row selector'!$G32,42)=0,"-",INDEX(SourceData!$A$2:$FR$281,'Row selector'!$G32,42)),"")</f>
        <v/>
      </c>
      <c r="AM43" s="163" t="str">
        <f>IFERROR(IF(INDEX(SourceData!$A$2:$FR$281,'Row selector'!$G32,48)=0,"-",INDEX(SourceData!$A$2:$FR$281,'Row selector'!$G32,48)),"")</f>
        <v/>
      </c>
      <c r="AN43" s="161" t="str">
        <f>IFERROR(IF(INDEX(SourceData!$A$2:$FR$281,'Row selector'!$G32,49)=0,"-",INDEX(SourceData!$A$2:$FR$281,'Row selector'!$G32,49)),"")</f>
        <v/>
      </c>
      <c r="AO43" s="162" t="str">
        <f>IFERROR(IF(INDEX(SourceData!$A$2:$FR$281,'Row selector'!$G32,55)=0,"-",INDEX(SourceData!$A$2:$FR$281,'Row selector'!$G32,55)),"")</f>
        <v/>
      </c>
      <c r="AP43" s="163" t="str">
        <f>IFERROR(IF(INDEX(SourceData!$A$2:$FR$281,'Row selector'!$G32,61)=0,"-",INDEX(SourceData!$A$2:$FR$281,'Row selector'!$G32,61)),"")</f>
        <v/>
      </c>
      <c r="AQ43" s="161" t="str">
        <f>IFERROR(IF(INDEX(SourceData!$A$2:$FR$281,'Row selector'!$G32,50)=0,"-",INDEX(SourceData!$A$2:$FR$281,'Row selector'!$G32,50)),"")</f>
        <v/>
      </c>
      <c r="AR43" s="162" t="str">
        <f>IFERROR(IF(INDEX(SourceData!$A$2:$FR$281,'Row selector'!$G32,56)=0,"-",INDEX(SourceData!$A$2:$FR$281,'Row selector'!$G32,56)),"")</f>
        <v/>
      </c>
      <c r="AS43" s="163" t="str">
        <f>IFERROR(IF(INDEX(SourceData!$A$2:$FR$281,'Row selector'!$G32,62)=0,"-",INDEX(SourceData!$A$2:$FR$281,'Row selector'!$G32,62)),"")</f>
        <v/>
      </c>
      <c r="AT43" s="161" t="str">
        <f>IFERROR(IF(INDEX(SourceData!$A$2:$FR$281,'Row selector'!$G32,51)=0,"-",INDEX(SourceData!$A$2:$FR$281,'Row selector'!$G32,51)),"")</f>
        <v/>
      </c>
      <c r="AU43" s="162" t="str">
        <f>IFERROR(IF(INDEX(SourceData!$A$2:$FR$281,'Row selector'!$G32,57)=0,"-",INDEX(SourceData!$A$2:$FR$281,'Row selector'!$G32,57)),"")</f>
        <v/>
      </c>
      <c r="AV43" s="163" t="str">
        <f>IFERROR(IF(INDEX(SourceData!$A$2:$FR$281,'Row selector'!$G32,63)=0,"-",INDEX(SourceData!$A$2:$FR$281,'Row selector'!$G32,63)),"")</f>
        <v/>
      </c>
      <c r="AW43" s="158" t="str">
        <f>IFERROR(IF(INDEX(SourceData!$A$2:$FR$281,'Row selector'!$G32,52)=0,"-",INDEX(SourceData!$A$2:$FR$281,'Row selector'!$G32,52)),"")</f>
        <v/>
      </c>
      <c r="AX43" s="138" t="str">
        <f>IFERROR(IF(INDEX(SourceData!$A$2:$FR$281,'Row selector'!$G32,58)=0,"-",INDEX(SourceData!$A$2:$FR$281,'Row selector'!$G32,58)),"")</f>
        <v/>
      </c>
      <c r="AY43" s="162" t="str">
        <f>IFERROR(IF(INDEX(SourceData!$A$2:$FR$281,'Row selector'!$G32,64)=0,"-",INDEX(SourceData!$A$2:$FR$281,'Row selector'!$G32,64)),"")</f>
        <v/>
      </c>
      <c r="AZ43" s="161" t="str">
        <f>IFERROR(IF(INDEX(SourceData!$A$2:$FR$281,'Row selector'!$G32,53)=0,"-",INDEX(SourceData!$A$2:$FR$281,'Row selector'!$G32,53)),"")</f>
        <v/>
      </c>
      <c r="BA43" s="162" t="str">
        <f>IFERROR(IF(INDEX(SourceData!$A$2:$FR$281,'Row selector'!$G32,59)=0,"-",INDEX(SourceData!$A$2:$FR$281,'Row selector'!$G32,59)),"")</f>
        <v/>
      </c>
      <c r="BB43" s="163" t="str">
        <f>IFERROR(IF(INDEX(SourceData!$A$2:$FR$281,'Row selector'!$G32,65)=0,"-",INDEX(SourceData!$A$2:$FR$281,'Row selector'!$G32,65)),"")</f>
        <v/>
      </c>
      <c r="BC43" s="161" t="str">
        <f>IFERROR(IF(INDEX(SourceData!$A$2:$FR$281,'Row selector'!$G32,54)=0,"-",INDEX(SourceData!$A$2:$FR$281,'Row selector'!$G32,54)),"")</f>
        <v/>
      </c>
      <c r="BD43" s="162" t="str">
        <f>IFERROR(IF(INDEX(SourceData!$A$2:$FR$281,'Row selector'!$G32,60)=0,"-",INDEX(SourceData!$A$2:$FR$281,'Row selector'!$G32,60)),"")</f>
        <v/>
      </c>
      <c r="BE43" s="163" t="str">
        <f>IFERROR(IF(INDEX(SourceData!$A$2:$FR$281,'Row selector'!$G32,66)=0,"-",INDEX(SourceData!$A$2:$FR$281,'Row selector'!$G32,66)),"")</f>
        <v/>
      </c>
      <c r="BF43" s="98"/>
    </row>
    <row r="44" spans="1:58">
      <c r="A44" s="171" t="str">
        <f>IFERROR(INDEX(SourceData!$A$2:$FR$281,'Row selector'!$G33,1),"")</f>
        <v/>
      </c>
      <c r="B44" s="157" t="str">
        <f>IFERROR(INDEX(SourceData!$A$2:$FR$281,'Row selector'!$G33,2),"")</f>
        <v/>
      </c>
      <c r="C44" s="204" t="str">
        <f t="shared" si="0"/>
        <v/>
      </c>
      <c r="D44" s="161" t="str">
        <f>IFERROR(IF(INDEX(SourceData!$A$2:$FR$281,'Row selector'!$G33,13)=0,"-",INDEX(SourceData!$A$2:$FR$281,'Row selector'!$G33,13)),"")</f>
        <v/>
      </c>
      <c r="E44" s="162" t="str">
        <f>IFERROR(IF(INDEX(SourceData!$A$2:$FR$281,'Row selector'!$G33,19)=0,"-",INDEX(SourceData!$A$2:$FR$281,'Row selector'!$G33,19)),"")</f>
        <v/>
      </c>
      <c r="F44" s="163" t="str">
        <f>IFERROR(IF(INDEX(SourceData!$A$2:$FR$281,'Row selector'!$G33,25)=0,"-",INDEX(SourceData!$A$2:$FR$281,'Row selector'!$G33,25)),"")</f>
        <v/>
      </c>
      <c r="G44" s="161" t="str">
        <f>IFERROR(IF(INDEX(SourceData!$A$2:$FR$281,'Row selector'!$G33,14)=0,"-",INDEX(SourceData!$A$2:$FR$281,'Row selector'!$G33,14)),"")</f>
        <v/>
      </c>
      <c r="H44" s="162" t="str">
        <f>IFERROR(IF(INDEX(SourceData!$A$2:$FR$281,'Row selector'!$G33,20)=0,"-",INDEX(SourceData!$A$2:$FR$281,'Row selector'!$G33,20)),"")</f>
        <v/>
      </c>
      <c r="I44" s="163" t="str">
        <f>IFERROR(IF(INDEX(SourceData!$A$2:$FR$281,'Row selector'!$G33,26)=0,"-",INDEX(SourceData!$A$2:$FR$281,'Row selector'!$G33,26)),"")</f>
        <v/>
      </c>
      <c r="J44" s="161" t="str">
        <f>IFERROR(IF(INDEX(SourceData!$A$2:$FR$281,'Row selector'!$G33,15)=0,"-",INDEX(SourceData!$A$2:$FR$281,'Row selector'!$G33,15)),"")</f>
        <v/>
      </c>
      <c r="K44" s="162" t="str">
        <f>IFERROR(IF(INDEX(SourceData!$A$2:$FR$281,'Row selector'!$G33,21)=0,"-",INDEX(SourceData!$A$2:$FR$281,'Row selector'!$G33,21)),"")</f>
        <v/>
      </c>
      <c r="L44" s="163" t="str">
        <f>IFERROR(IF(INDEX(SourceData!$A$2:$FR$281,'Row selector'!$G33,27)=0,"-",INDEX(SourceData!$A$2:$FR$281,'Row selector'!$G33,27)),"")</f>
        <v/>
      </c>
      <c r="M44" s="161" t="str">
        <f>IFERROR(IF(INDEX(SourceData!$A$2:$FR$281,'Row selector'!$G33,16)=0,"-",INDEX(SourceData!$A$2:$FR$281,'Row selector'!$G33,16)),"")</f>
        <v/>
      </c>
      <c r="N44" s="162" t="str">
        <f>IFERROR(IF(INDEX(SourceData!$A$2:$FR$281,'Row selector'!$G33,22)=0,"-",INDEX(SourceData!$A$2:$FR$281,'Row selector'!$G33,22)),"")</f>
        <v/>
      </c>
      <c r="O44" s="163" t="str">
        <f>IFERROR(IF(INDEX(SourceData!$A$2:$FR$281,'Row selector'!$G33,28)=0,"-",INDEX(SourceData!$A$2:$FR$281,'Row selector'!$G33,28)),"")</f>
        <v/>
      </c>
      <c r="P44" s="161" t="str">
        <f>IFERROR(IF(INDEX(SourceData!$A$2:$FR$281,'Row selector'!$G33,17)=0,"-",INDEX(SourceData!$A$2:$FR$281,'Row selector'!$G33,17)),"")</f>
        <v/>
      </c>
      <c r="Q44" s="162" t="str">
        <f>IFERROR(IF(INDEX(SourceData!$A$2:$FR$281,'Row selector'!$G33,23)=0,"-",INDEX(SourceData!$A$2:$FR$281,'Row selector'!$G33,23)),"")</f>
        <v/>
      </c>
      <c r="R44" s="163" t="str">
        <f>IFERROR(IF(INDEX(SourceData!$A$2:$FR$281,'Row selector'!$G33,29)=0,"-",INDEX(SourceData!$A$2:$FR$281,'Row selector'!$G33,29)),"")</f>
        <v/>
      </c>
      <c r="S44" s="161" t="str">
        <f>IFERROR(IF(INDEX(SourceData!$A$2:$FR$281,'Row selector'!$G33,18)=0,"-",INDEX(SourceData!$A$2:$FR$281,'Row selector'!$G33,18)),"")</f>
        <v/>
      </c>
      <c r="T44" s="162" t="str">
        <f>IFERROR(IF(INDEX(SourceData!$A$2:$FR$281,'Row selector'!$G33,24)=0,"-",INDEX(SourceData!$A$2:$FR$281,'Row selector'!$G33,24)),"")</f>
        <v/>
      </c>
      <c r="U44" s="163" t="str">
        <f>IFERROR(IF(INDEX(SourceData!$A$2:$FR$281,'Row selector'!$G33,30)=0,"-",INDEX(SourceData!$A$2:$FR$281,'Row selector'!$G33,30)),"")</f>
        <v/>
      </c>
      <c r="V44" s="161" t="str">
        <f>IFERROR(IF(INDEX(SourceData!$A$2:$FR$281,'Row selector'!$G33,31)=0,"-",INDEX(SourceData!$A$2:$FR$281,'Row selector'!$G33,31)),"")</f>
        <v/>
      </c>
      <c r="W44" s="162" t="str">
        <f>IFERROR(IF(INDEX(SourceData!$A$2:$FR$281,'Row selector'!$G33,37)=0,"-",INDEX(SourceData!$A$2:$FR$281,'Row selector'!$G33,37)),"")</f>
        <v/>
      </c>
      <c r="X44" s="163" t="str">
        <f>IFERROR(IF(INDEX(SourceData!$A$2:$FR$281,'Row selector'!$G33,43)=0,"-",INDEX(SourceData!$A$2:$FR$281,'Row selector'!$G33,43)),"")</f>
        <v/>
      </c>
      <c r="Y44" s="161" t="str">
        <f>IFERROR(IF(INDEX(SourceData!$A$2:$FR$281,'Row selector'!$G33,32)=0,"-",INDEX(SourceData!$A$2:$FR$281,'Row selector'!$G33,32)),"")</f>
        <v/>
      </c>
      <c r="Z44" s="162" t="str">
        <f>IFERROR(IF(INDEX(SourceData!$A$2:$FR$281,'Row selector'!$G33,38)=0,"-",INDEX(SourceData!$A$2:$FR$281,'Row selector'!$G33,38)),"")</f>
        <v/>
      </c>
      <c r="AA44" s="163" t="str">
        <f>IFERROR(IF(INDEX(SourceData!$A$2:$FR$281,'Row selector'!$G33,44)=0,"-",INDEX(SourceData!$A$2:$FR$281,'Row selector'!$G33,44)),"")</f>
        <v/>
      </c>
      <c r="AB44" s="161" t="str">
        <f>IFERROR(IF(INDEX(SourceData!$A$2:$FR$281,'Row selector'!$G33,33)=0,"-",INDEX(SourceData!$A$2:$FR$281,'Row selector'!$G33,33)),"")</f>
        <v/>
      </c>
      <c r="AC44" s="162" t="str">
        <f>IFERROR(IF(INDEX(SourceData!$A$2:$FR$281,'Row selector'!$G33,39)=0,"-",INDEX(SourceData!$A$2:$FR$281,'Row selector'!$G33,39)),"")</f>
        <v/>
      </c>
      <c r="AD44" s="163" t="str">
        <f>IFERROR(IF(INDEX(SourceData!$A$2:$FR$281,'Row selector'!$G33,45)=0,"-",INDEX(SourceData!$A$2:$FR$281,'Row selector'!$G33,45)),"")</f>
        <v/>
      </c>
      <c r="AE44" s="161" t="str">
        <f>IFERROR(IF(INDEX(SourceData!$A$2:$FR$281,'Row selector'!$G33,34)=0,"-",INDEX(SourceData!$A$2:$FR$281,'Row selector'!$G33,34)),"")</f>
        <v/>
      </c>
      <c r="AF44" s="162" t="str">
        <f>IFERROR(IF(INDEX(SourceData!$A$2:$FR$281,'Row selector'!$G33,40)=0,"-",INDEX(SourceData!$A$2:$FR$281,'Row selector'!$G33,40)),"")</f>
        <v/>
      </c>
      <c r="AG44" s="163" t="str">
        <f>IFERROR(IF(INDEX(SourceData!$A$2:$FR$281,'Row selector'!$G33,46)=0,"-",INDEX(SourceData!$A$2:$FR$281,'Row selector'!$G33,46)),"")</f>
        <v/>
      </c>
      <c r="AH44" s="161" t="str">
        <f>IFERROR(IF(INDEX(SourceData!$A$2:$FR$281,'Row selector'!$G33,35)=0,"-",INDEX(SourceData!$A$2:$FF$281,'Row selector'!$G33,35)),"")</f>
        <v/>
      </c>
      <c r="AI44" s="162" t="str">
        <f>IFERROR(IF(INDEX(SourceData!$A$2:$FR$281,'Row selector'!$G33,41)=0,"-",INDEX(SourceData!$A$2:$FR$281,'Row selector'!$G33,41)),"")</f>
        <v/>
      </c>
      <c r="AJ44" s="163" t="str">
        <f>IFERROR(IF(INDEX(SourceData!$A$2:$FR$281,'Row selector'!$G33,47)=0,"-",INDEX(SourceData!$A$2:$FR$281,'Row selector'!$G33,47)),"")</f>
        <v/>
      </c>
      <c r="AK44" s="161" t="str">
        <f>IFERROR(IF(INDEX(SourceData!$A$2:$FR$281,'Row selector'!$G33,36)=0,"-",INDEX(SourceData!$A$2:$FR$281,'Row selector'!$G33,36)),"")</f>
        <v/>
      </c>
      <c r="AL44" s="162" t="str">
        <f>IFERROR(IF(INDEX(SourceData!$A$2:$FR$281,'Row selector'!$G33,42)=0,"-",INDEX(SourceData!$A$2:$FR$281,'Row selector'!$G33,42)),"")</f>
        <v/>
      </c>
      <c r="AM44" s="163" t="str">
        <f>IFERROR(IF(INDEX(SourceData!$A$2:$FR$281,'Row selector'!$G33,48)=0,"-",INDEX(SourceData!$A$2:$FR$281,'Row selector'!$G33,48)),"")</f>
        <v/>
      </c>
      <c r="AN44" s="161" t="str">
        <f>IFERROR(IF(INDEX(SourceData!$A$2:$FR$281,'Row selector'!$G33,49)=0,"-",INDEX(SourceData!$A$2:$FR$281,'Row selector'!$G33,49)),"")</f>
        <v/>
      </c>
      <c r="AO44" s="162" t="str">
        <f>IFERROR(IF(INDEX(SourceData!$A$2:$FR$281,'Row selector'!$G33,55)=0,"-",INDEX(SourceData!$A$2:$FR$281,'Row selector'!$G33,55)),"")</f>
        <v/>
      </c>
      <c r="AP44" s="163" t="str">
        <f>IFERROR(IF(INDEX(SourceData!$A$2:$FR$281,'Row selector'!$G33,61)=0,"-",INDEX(SourceData!$A$2:$FR$281,'Row selector'!$G33,61)),"")</f>
        <v/>
      </c>
      <c r="AQ44" s="161" t="str">
        <f>IFERROR(IF(INDEX(SourceData!$A$2:$FR$281,'Row selector'!$G33,50)=0,"-",INDEX(SourceData!$A$2:$FR$281,'Row selector'!$G33,50)),"")</f>
        <v/>
      </c>
      <c r="AR44" s="162" t="str">
        <f>IFERROR(IF(INDEX(SourceData!$A$2:$FR$281,'Row selector'!$G33,56)=0,"-",INDEX(SourceData!$A$2:$FR$281,'Row selector'!$G33,56)),"")</f>
        <v/>
      </c>
      <c r="AS44" s="163" t="str">
        <f>IFERROR(IF(INDEX(SourceData!$A$2:$FR$281,'Row selector'!$G33,62)=0,"-",INDEX(SourceData!$A$2:$FR$281,'Row selector'!$G33,62)),"")</f>
        <v/>
      </c>
      <c r="AT44" s="161" t="str">
        <f>IFERROR(IF(INDEX(SourceData!$A$2:$FR$281,'Row selector'!$G33,51)=0,"-",INDEX(SourceData!$A$2:$FR$281,'Row selector'!$G33,51)),"")</f>
        <v/>
      </c>
      <c r="AU44" s="162" t="str">
        <f>IFERROR(IF(INDEX(SourceData!$A$2:$FR$281,'Row selector'!$G33,57)=0,"-",INDEX(SourceData!$A$2:$FR$281,'Row selector'!$G33,57)),"")</f>
        <v/>
      </c>
      <c r="AV44" s="163" t="str">
        <f>IFERROR(IF(INDEX(SourceData!$A$2:$FR$281,'Row selector'!$G33,63)=0,"-",INDEX(SourceData!$A$2:$FR$281,'Row selector'!$G33,63)),"")</f>
        <v/>
      </c>
      <c r="AW44" s="158" t="str">
        <f>IFERROR(IF(INDEX(SourceData!$A$2:$FR$281,'Row selector'!$G33,52)=0,"-",INDEX(SourceData!$A$2:$FR$281,'Row selector'!$G33,52)),"")</f>
        <v/>
      </c>
      <c r="AX44" s="138" t="str">
        <f>IFERROR(IF(INDEX(SourceData!$A$2:$FR$281,'Row selector'!$G33,58)=0,"-",INDEX(SourceData!$A$2:$FR$281,'Row selector'!$G33,58)),"")</f>
        <v/>
      </c>
      <c r="AY44" s="162" t="str">
        <f>IFERROR(IF(INDEX(SourceData!$A$2:$FR$281,'Row selector'!$G33,64)=0,"-",INDEX(SourceData!$A$2:$FR$281,'Row selector'!$G33,64)),"")</f>
        <v/>
      </c>
      <c r="AZ44" s="161" t="str">
        <f>IFERROR(IF(INDEX(SourceData!$A$2:$FR$281,'Row selector'!$G33,53)=0,"-",INDEX(SourceData!$A$2:$FR$281,'Row selector'!$G33,53)),"")</f>
        <v/>
      </c>
      <c r="BA44" s="162" t="str">
        <f>IFERROR(IF(INDEX(SourceData!$A$2:$FR$281,'Row selector'!$G33,59)=0,"-",INDEX(SourceData!$A$2:$FR$281,'Row selector'!$G33,59)),"")</f>
        <v/>
      </c>
      <c r="BB44" s="163" t="str">
        <f>IFERROR(IF(INDEX(SourceData!$A$2:$FR$281,'Row selector'!$G33,65)=0,"-",INDEX(SourceData!$A$2:$FR$281,'Row selector'!$G33,65)),"")</f>
        <v/>
      </c>
      <c r="BC44" s="161" t="str">
        <f>IFERROR(IF(INDEX(SourceData!$A$2:$FR$281,'Row selector'!$G33,54)=0,"-",INDEX(SourceData!$A$2:$FR$281,'Row selector'!$G33,54)),"")</f>
        <v/>
      </c>
      <c r="BD44" s="162" t="str">
        <f>IFERROR(IF(INDEX(SourceData!$A$2:$FR$281,'Row selector'!$G33,60)=0,"-",INDEX(SourceData!$A$2:$FR$281,'Row selector'!$G33,60)),"")</f>
        <v/>
      </c>
      <c r="BE44" s="163" t="str">
        <f>IFERROR(IF(INDEX(SourceData!$A$2:$FR$281,'Row selector'!$G33,66)=0,"-",INDEX(SourceData!$A$2:$FR$281,'Row selector'!$G33,66)),"")</f>
        <v/>
      </c>
      <c r="BF44" s="98"/>
    </row>
    <row r="45" spans="1:58">
      <c r="A45" s="171" t="str">
        <f>IFERROR(INDEX(SourceData!$A$2:$FR$281,'Row selector'!$G34,1),"")</f>
        <v/>
      </c>
      <c r="B45" s="157" t="str">
        <f>IFERROR(INDEX(SourceData!$A$2:$FR$281,'Row selector'!$G34,2),"")</f>
        <v/>
      </c>
      <c r="C45" s="204" t="str">
        <f t="shared" si="0"/>
        <v/>
      </c>
      <c r="D45" s="161" t="str">
        <f>IFERROR(IF(INDEX(SourceData!$A$2:$FR$281,'Row selector'!$G34,13)=0,"-",INDEX(SourceData!$A$2:$FR$281,'Row selector'!$G34,13)),"")</f>
        <v/>
      </c>
      <c r="E45" s="162" t="str">
        <f>IFERROR(IF(INDEX(SourceData!$A$2:$FR$281,'Row selector'!$G34,19)=0,"-",INDEX(SourceData!$A$2:$FR$281,'Row selector'!$G34,19)),"")</f>
        <v/>
      </c>
      <c r="F45" s="163" t="str">
        <f>IFERROR(IF(INDEX(SourceData!$A$2:$FR$281,'Row selector'!$G34,25)=0,"-",INDEX(SourceData!$A$2:$FR$281,'Row selector'!$G34,25)),"")</f>
        <v/>
      </c>
      <c r="G45" s="161" t="str">
        <f>IFERROR(IF(INDEX(SourceData!$A$2:$FR$281,'Row selector'!$G34,14)=0,"-",INDEX(SourceData!$A$2:$FR$281,'Row selector'!$G34,14)),"")</f>
        <v/>
      </c>
      <c r="H45" s="162" t="str">
        <f>IFERROR(IF(INDEX(SourceData!$A$2:$FR$281,'Row selector'!$G34,20)=0,"-",INDEX(SourceData!$A$2:$FR$281,'Row selector'!$G34,20)),"")</f>
        <v/>
      </c>
      <c r="I45" s="163" t="str">
        <f>IFERROR(IF(INDEX(SourceData!$A$2:$FR$281,'Row selector'!$G34,26)=0,"-",INDEX(SourceData!$A$2:$FR$281,'Row selector'!$G34,26)),"")</f>
        <v/>
      </c>
      <c r="J45" s="161" t="str">
        <f>IFERROR(IF(INDEX(SourceData!$A$2:$FR$281,'Row selector'!$G34,15)=0,"-",INDEX(SourceData!$A$2:$FR$281,'Row selector'!$G34,15)),"")</f>
        <v/>
      </c>
      <c r="K45" s="162" t="str">
        <f>IFERROR(IF(INDEX(SourceData!$A$2:$FR$281,'Row selector'!$G34,21)=0,"-",INDEX(SourceData!$A$2:$FR$281,'Row selector'!$G34,21)),"")</f>
        <v/>
      </c>
      <c r="L45" s="163" t="str">
        <f>IFERROR(IF(INDEX(SourceData!$A$2:$FR$281,'Row selector'!$G34,27)=0,"-",INDEX(SourceData!$A$2:$FR$281,'Row selector'!$G34,27)),"")</f>
        <v/>
      </c>
      <c r="M45" s="161" t="str">
        <f>IFERROR(IF(INDEX(SourceData!$A$2:$FR$281,'Row selector'!$G34,16)=0,"-",INDEX(SourceData!$A$2:$FR$281,'Row selector'!$G34,16)),"")</f>
        <v/>
      </c>
      <c r="N45" s="162" t="str">
        <f>IFERROR(IF(INDEX(SourceData!$A$2:$FR$281,'Row selector'!$G34,22)=0,"-",INDEX(SourceData!$A$2:$FR$281,'Row selector'!$G34,22)),"")</f>
        <v/>
      </c>
      <c r="O45" s="163" t="str">
        <f>IFERROR(IF(INDEX(SourceData!$A$2:$FR$281,'Row selector'!$G34,28)=0,"-",INDEX(SourceData!$A$2:$FR$281,'Row selector'!$G34,28)),"")</f>
        <v/>
      </c>
      <c r="P45" s="161" t="str">
        <f>IFERROR(IF(INDEX(SourceData!$A$2:$FR$281,'Row selector'!$G34,17)=0,"-",INDEX(SourceData!$A$2:$FR$281,'Row selector'!$G34,17)),"")</f>
        <v/>
      </c>
      <c r="Q45" s="162" t="str">
        <f>IFERROR(IF(INDEX(SourceData!$A$2:$FR$281,'Row selector'!$G34,23)=0,"-",INDEX(SourceData!$A$2:$FR$281,'Row selector'!$G34,23)),"")</f>
        <v/>
      </c>
      <c r="R45" s="163" t="str">
        <f>IFERROR(IF(INDEX(SourceData!$A$2:$FR$281,'Row selector'!$G34,29)=0,"-",INDEX(SourceData!$A$2:$FR$281,'Row selector'!$G34,29)),"")</f>
        <v/>
      </c>
      <c r="S45" s="161" t="str">
        <f>IFERROR(IF(INDEX(SourceData!$A$2:$FR$281,'Row selector'!$G34,18)=0,"-",INDEX(SourceData!$A$2:$FR$281,'Row selector'!$G34,18)),"")</f>
        <v/>
      </c>
      <c r="T45" s="162" t="str">
        <f>IFERROR(IF(INDEX(SourceData!$A$2:$FR$281,'Row selector'!$G34,24)=0,"-",INDEX(SourceData!$A$2:$FR$281,'Row selector'!$G34,24)),"")</f>
        <v/>
      </c>
      <c r="U45" s="163" t="str">
        <f>IFERROR(IF(INDEX(SourceData!$A$2:$FR$281,'Row selector'!$G34,30)=0,"-",INDEX(SourceData!$A$2:$FR$281,'Row selector'!$G34,30)),"")</f>
        <v/>
      </c>
      <c r="V45" s="161" t="str">
        <f>IFERROR(IF(INDEX(SourceData!$A$2:$FR$281,'Row selector'!$G34,31)=0,"-",INDEX(SourceData!$A$2:$FR$281,'Row selector'!$G34,31)),"")</f>
        <v/>
      </c>
      <c r="W45" s="162" t="str">
        <f>IFERROR(IF(INDEX(SourceData!$A$2:$FR$281,'Row selector'!$G34,37)=0,"-",INDEX(SourceData!$A$2:$FR$281,'Row selector'!$G34,37)),"")</f>
        <v/>
      </c>
      <c r="X45" s="163" t="str">
        <f>IFERROR(IF(INDEX(SourceData!$A$2:$FR$281,'Row selector'!$G34,43)=0,"-",INDEX(SourceData!$A$2:$FR$281,'Row selector'!$G34,43)),"")</f>
        <v/>
      </c>
      <c r="Y45" s="161" t="str">
        <f>IFERROR(IF(INDEX(SourceData!$A$2:$FR$281,'Row selector'!$G34,32)=0,"-",INDEX(SourceData!$A$2:$FR$281,'Row selector'!$G34,32)),"")</f>
        <v/>
      </c>
      <c r="Z45" s="162" t="str">
        <f>IFERROR(IF(INDEX(SourceData!$A$2:$FR$281,'Row selector'!$G34,38)=0,"-",INDEX(SourceData!$A$2:$FR$281,'Row selector'!$G34,38)),"")</f>
        <v/>
      </c>
      <c r="AA45" s="163" t="str">
        <f>IFERROR(IF(INDEX(SourceData!$A$2:$FR$281,'Row selector'!$G34,44)=0,"-",INDEX(SourceData!$A$2:$FR$281,'Row selector'!$G34,44)),"")</f>
        <v/>
      </c>
      <c r="AB45" s="161" t="str">
        <f>IFERROR(IF(INDEX(SourceData!$A$2:$FR$281,'Row selector'!$G34,33)=0,"-",INDEX(SourceData!$A$2:$FR$281,'Row selector'!$G34,33)),"")</f>
        <v/>
      </c>
      <c r="AC45" s="162" t="str">
        <f>IFERROR(IF(INDEX(SourceData!$A$2:$FR$281,'Row selector'!$G34,39)=0,"-",INDEX(SourceData!$A$2:$FR$281,'Row selector'!$G34,39)),"")</f>
        <v/>
      </c>
      <c r="AD45" s="163" t="str">
        <f>IFERROR(IF(INDEX(SourceData!$A$2:$FR$281,'Row selector'!$G34,45)=0,"-",INDEX(SourceData!$A$2:$FR$281,'Row selector'!$G34,45)),"")</f>
        <v/>
      </c>
      <c r="AE45" s="161" t="str">
        <f>IFERROR(IF(INDEX(SourceData!$A$2:$FR$281,'Row selector'!$G34,34)=0,"-",INDEX(SourceData!$A$2:$FR$281,'Row selector'!$G34,34)),"")</f>
        <v/>
      </c>
      <c r="AF45" s="162" t="str">
        <f>IFERROR(IF(INDEX(SourceData!$A$2:$FR$281,'Row selector'!$G34,40)=0,"-",INDEX(SourceData!$A$2:$FR$281,'Row selector'!$G34,40)),"")</f>
        <v/>
      </c>
      <c r="AG45" s="163" t="str">
        <f>IFERROR(IF(INDEX(SourceData!$A$2:$FR$281,'Row selector'!$G34,46)=0,"-",INDEX(SourceData!$A$2:$FR$281,'Row selector'!$G34,46)),"")</f>
        <v/>
      </c>
      <c r="AH45" s="161" t="str">
        <f>IFERROR(IF(INDEX(SourceData!$A$2:$FR$281,'Row selector'!$G34,35)=0,"-",INDEX(SourceData!$A$2:$FF$281,'Row selector'!$G34,35)),"")</f>
        <v/>
      </c>
      <c r="AI45" s="162" t="str">
        <f>IFERROR(IF(INDEX(SourceData!$A$2:$FR$281,'Row selector'!$G34,41)=0,"-",INDEX(SourceData!$A$2:$FR$281,'Row selector'!$G34,41)),"")</f>
        <v/>
      </c>
      <c r="AJ45" s="163" t="str">
        <f>IFERROR(IF(INDEX(SourceData!$A$2:$FR$281,'Row selector'!$G34,47)=0,"-",INDEX(SourceData!$A$2:$FR$281,'Row selector'!$G34,47)),"")</f>
        <v/>
      </c>
      <c r="AK45" s="161" t="str">
        <f>IFERROR(IF(INDEX(SourceData!$A$2:$FR$281,'Row selector'!$G34,36)=0,"-",INDEX(SourceData!$A$2:$FR$281,'Row selector'!$G34,36)),"")</f>
        <v/>
      </c>
      <c r="AL45" s="162" t="str">
        <f>IFERROR(IF(INDEX(SourceData!$A$2:$FR$281,'Row selector'!$G34,42)=0,"-",INDEX(SourceData!$A$2:$FR$281,'Row selector'!$G34,42)),"")</f>
        <v/>
      </c>
      <c r="AM45" s="163" t="str">
        <f>IFERROR(IF(INDEX(SourceData!$A$2:$FR$281,'Row selector'!$G34,48)=0,"-",INDEX(SourceData!$A$2:$FR$281,'Row selector'!$G34,48)),"")</f>
        <v/>
      </c>
      <c r="AN45" s="161" t="str">
        <f>IFERROR(IF(INDEX(SourceData!$A$2:$FR$281,'Row selector'!$G34,49)=0,"-",INDEX(SourceData!$A$2:$FR$281,'Row selector'!$G34,49)),"")</f>
        <v/>
      </c>
      <c r="AO45" s="162" t="str">
        <f>IFERROR(IF(INDEX(SourceData!$A$2:$FR$281,'Row selector'!$G34,55)=0,"-",INDEX(SourceData!$A$2:$FR$281,'Row selector'!$G34,55)),"")</f>
        <v/>
      </c>
      <c r="AP45" s="163" t="str">
        <f>IFERROR(IF(INDEX(SourceData!$A$2:$FR$281,'Row selector'!$G34,61)=0,"-",INDEX(SourceData!$A$2:$FR$281,'Row selector'!$G34,61)),"")</f>
        <v/>
      </c>
      <c r="AQ45" s="161" t="str">
        <f>IFERROR(IF(INDEX(SourceData!$A$2:$FR$281,'Row selector'!$G34,50)=0,"-",INDEX(SourceData!$A$2:$FR$281,'Row selector'!$G34,50)),"")</f>
        <v/>
      </c>
      <c r="AR45" s="162" t="str">
        <f>IFERROR(IF(INDEX(SourceData!$A$2:$FR$281,'Row selector'!$G34,56)=0,"-",INDEX(SourceData!$A$2:$FR$281,'Row selector'!$G34,56)),"")</f>
        <v/>
      </c>
      <c r="AS45" s="163" t="str">
        <f>IFERROR(IF(INDEX(SourceData!$A$2:$FR$281,'Row selector'!$G34,62)=0,"-",INDEX(SourceData!$A$2:$FR$281,'Row selector'!$G34,62)),"")</f>
        <v/>
      </c>
      <c r="AT45" s="161" t="str">
        <f>IFERROR(IF(INDEX(SourceData!$A$2:$FR$281,'Row selector'!$G34,51)=0,"-",INDEX(SourceData!$A$2:$FR$281,'Row selector'!$G34,51)),"")</f>
        <v/>
      </c>
      <c r="AU45" s="162" t="str">
        <f>IFERROR(IF(INDEX(SourceData!$A$2:$FR$281,'Row selector'!$G34,57)=0,"-",INDEX(SourceData!$A$2:$FR$281,'Row selector'!$G34,57)),"")</f>
        <v/>
      </c>
      <c r="AV45" s="163" t="str">
        <f>IFERROR(IF(INDEX(SourceData!$A$2:$FR$281,'Row selector'!$G34,63)=0,"-",INDEX(SourceData!$A$2:$FR$281,'Row selector'!$G34,63)),"")</f>
        <v/>
      </c>
      <c r="AW45" s="158" t="str">
        <f>IFERROR(IF(INDEX(SourceData!$A$2:$FR$281,'Row selector'!$G34,52)=0,"-",INDEX(SourceData!$A$2:$FR$281,'Row selector'!$G34,52)),"")</f>
        <v/>
      </c>
      <c r="AX45" s="138" t="str">
        <f>IFERROR(IF(INDEX(SourceData!$A$2:$FR$281,'Row selector'!$G34,58)=0,"-",INDEX(SourceData!$A$2:$FR$281,'Row selector'!$G34,58)),"")</f>
        <v/>
      </c>
      <c r="AY45" s="162" t="str">
        <f>IFERROR(IF(INDEX(SourceData!$A$2:$FR$281,'Row selector'!$G34,64)=0,"-",INDEX(SourceData!$A$2:$FR$281,'Row selector'!$G34,64)),"")</f>
        <v/>
      </c>
      <c r="AZ45" s="161" t="str">
        <f>IFERROR(IF(INDEX(SourceData!$A$2:$FR$281,'Row selector'!$G34,53)=0,"-",INDEX(SourceData!$A$2:$FR$281,'Row selector'!$G34,53)),"")</f>
        <v/>
      </c>
      <c r="BA45" s="162" t="str">
        <f>IFERROR(IF(INDEX(SourceData!$A$2:$FR$281,'Row selector'!$G34,59)=0,"-",INDEX(SourceData!$A$2:$FR$281,'Row selector'!$G34,59)),"")</f>
        <v/>
      </c>
      <c r="BB45" s="163" t="str">
        <f>IFERROR(IF(INDEX(SourceData!$A$2:$FR$281,'Row selector'!$G34,65)=0,"-",INDEX(SourceData!$A$2:$FR$281,'Row selector'!$G34,65)),"")</f>
        <v/>
      </c>
      <c r="BC45" s="161" t="str">
        <f>IFERROR(IF(INDEX(SourceData!$A$2:$FR$281,'Row selector'!$G34,54)=0,"-",INDEX(SourceData!$A$2:$FR$281,'Row selector'!$G34,54)),"")</f>
        <v/>
      </c>
      <c r="BD45" s="162" t="str">
        <f>IFERROR(IF(INDEX(SourceData!$A$2:$FR$281,'Row selector'!$G34,60)=0,"-",INDEX(SourceData!$A$2:$FR$281,'Row selector'!$G34,60)),"")</f>
        <v/>
      </c>
      <c r="BE45" s="163" t="str">
        <f>IFERROR(IF(INDEX(SourceData!$A$2:$FR$281,'Row selector'!$G34,66)=0,"-",INDEX(SourceData!$A$2:$FR$281,'Row selector'!$G34,66)),"")</f>
        <v/>
      </c>
      <c r="BF45" s="98"/>
    </row>
    <row r="46" spans="1:58">
      <c r="A46" s="171" t="str">
        <f>IFERROR(INDEX(SourceData!$A$2:$FR$281,'Row selector'!$G35,1),"")</f>
        <v/>
      </c>
      <c r="B46" s="157" t="str">
        <f>IFERROR(INDEX(SourceData!$A$2:$FR$281,'Row selector'!$G35,2),"")</f>
        <v/>
      </c>
      <c r="C46" s="204" t="str">
        <f t="shared" si="0"/>
        <v/>
      </c>
      <c r="D46" s="161" t="str">
        <f>IFERROR(IF(INDEX(SourceData!$A$2:$FR$281,'Row selector'!$G35,13)=0,"-",INDEX(SourceData!$A$2:$FR$281,'Row selector'!$G35,13)),"")</f>
        <v/>
      </c>
      <c r="E46" s="162" t="str">
        <f>IFERROR(IF(INDEX(SourceData!$A$2:$FR$281,'Row selector'!$G35,19)=0,"-",INDEX(SourceData!$A$2:$FR$281,'Row selector'!$G35,19)),"")</f>
        <v/>
      </c>
      <c r="F46" s="163" t="str">
        <f>IFERROR(IF(INDEX(SourceData!$A$2:$FR$281,'Row selector'!$G35,25)=0,"-",INDEX(SourceData!$A$2:$FR$281,'Row selector'!$G35,25)),"")</f>
        <v/>
      </c>
      <c r="G46" s="161" t="str">
        <f>IFERROR(IF(INDEX(SourceData!$A$2:$FR$281,'Row selector'!$G35,14)=0,"-",INDEX(SourceData!$A$2:$FR$281,'Row selector'!$G35,14)),"")</f>
        <v/>
      </c>
      <c r="H46" s="162" t="str">
        <f>IFERROR(IF(INDEX(SourceData!$A$2:$FR$281,'Row selector'!$G35,20)=0,"-",INDEX(SourceData!$A$2:$FR$281,'Row selector'!$G35,20)),"")</f>
        <v/>
      </c>
      <c r="I46" s="163" t="str">
        <f>IFERROR(IF(INDEX(SourceData!$A$2:$FR$281,'Row selector'!$G35,26)=0,"-",INDEX(SourceData!$A$2:$FR$281,'Row selector'!$G35,26)),"")</f>
        <v/>
      </c>
      <c r="J46" s="161" t="str">
        <f>IFERROR(IF(INDEX(SourceData!$A$2:$FR$281,'Row selector'!$G35,15)=0,"-",INDEX(SourceData!$A$2:$FR$281,'Row selector'!$G35,15)),"")</f>
        <v/>
      </c>
      <c r="K46" s="162" t="str">
        <f>IFERROR(IF(INDEX(SourceData!$A$2:$FR$281,'Row selector'!$G35,21)=0,"-",INDEX(SourceData!$A$2:$FR$281,'Row selector'!$G35,21)),"")</f>
        <v/>
      </c>
      <c r="L46" s="163" t="str">
        <f>IFERROR(IF(INDEX(SourceData!$A$2:$FR$281,'Row selector'!$G35,27)=0,"-",INDEX(SourceData!$A$2:$FR$281,'Row selector'!$G35,27)),"")</f>
        <v/>
      </c>
      <c r="M46" s="161" t="str">
        <f>IFERROR(IF(INDEX(SourceData!$A$2:$FR$281,'Row selector'!$G35,16)=0,"-",INDEX(SourceData!$A$2:$FR$281,'Row selector'!$G35,16)),"")</f>
        <v/>
      </c>
      <c r="N46" s="162" t="str">
        <f>IFERROR(IF(INDEX(SourceData!$A$2:$FR$281,'Row selector'!$G35,22)=0,"-",INDEX(SourceData!$A$2:$FR$281,'Row selector'!$G35,22)),"")</f>
        <v/>
      </c>
      <c r="O46" s="163" t="str">
        <f>IFERROR(IF(INDEX(SourceData!$A$2:$FR$281,'Row selector'!$G35,28)=0,"-",INDEX(SourceData!$A$2:$FR$281,'Row selector'!$G35,28)),"")</f>
        <v/>
      </c>
      <c r="P46" s="161" t="str">
        <f>IFERROR(IF(INDEX(SourceData!$A$2:$FR$281,'Row selector'!$G35,17)=0,"-",INDEX(SourceData!$A$2:$FR$281,'Row selector'!$G35,17)),"")</f>
        <v/>
      </c>
      <c r="Q46" s="162" t="str">
        <f>IFERROR(IF(INDEX(SourceData!$A$2:$FR$281,'Row selector'!$G35,23)=0,"-",INDEX(SourceData!$A$2:$FR$281,'Row selector'!$G35,23)),"")</f>
        <v/>
      </c>
      <c r="R46" s="163" t="str">
        <f>IFERROR(IF(INDEX(SourceData!$A$2:$FR$281,'Row selector'!$G35,29)=0,"-",INDEX(SourceData!$A$2:$FR$281,'Row selector'!$G35,29)),"")</f>
        <v/>
      </c>
      <c r="S46" s="161" t="str">
        <f>IFERROR(IF(INDEX(SourceData!$A$2:$FR$281,'Row selector'!$G35,18)=0,"-",INDEX(SourceData!$A$2:$FR$281,'Row selector'!$G35,18)),"")</f>
        <v/>
      </c>
      <c r="T46" s="162" t="str">
        <f>IFERROR(IF(INDEX(SourceData!$A$2:$FR$281,'Row selector'!$G35,24)=0,"-",INDEX(SourceData!$A$2:$FR$281,'Row selector'!$G35,24)),"")</f>
        <v/>
      </c>
      <c r="U46" s="163" t="str">
        <f>IFERROR(IF(INDEX(SourceData!$A$2:$FR$281,'Row selector'!$G35,30)=0,"-",INDEX(SourceData!$A$2:$FR$281,'Row selector'!$G35,30)),"")</f>
        <v/>
      </c>
      <c r="V46" s="161" t="str">
        <f>IFERROR(IF(INDEX(SourceData!$A$2:$FR$281,'Row selector'!$G35,31)=0,"-",INDEX(SourceData!$A$2:$FR$281,'Row selector'!$G35,31)),"")</f>
        <v/>
      </c>
      <c r="W46" s="162" t="str">
        <f>IFERROR(IF(INDEX(SourceData!$A$2:$FR$281,'Row selector'!$G35,37)=0,"-",INDEX(SourceData!$A$2:$FR$281,'Row selector'!$G35,37)),"")</f>
        <v/>
      </c>
      <c r="X46" s="163" t="str">
        <f>IFERROR(IF(INDEX(SourceData!$A$2:$FR$281,'Row selector'!$G35,43)=0,"-",INDEX(SourceData!$A$2:$FR$281,'Row selector'!$G35,43)),"")</f>
        <v/>
      </c>
      <c r="Y46" s="161" t="str">
        <f>IFERROR(IF(INDEX(SourceData!$A$2:$FR$281,'Row selector'!$G35,32)=0,"-",INDEX(SourceData!$A$2:$FR$281,'Row selector'!$G35,32)),"")</f>
        <v/>
      </c>
      <c r="Z46" s="162" t="str">
        <f>IFERROR(IF(INDEX(SourceData!$A$2:$FR$281,'Row selector'!$G35,38)=0,"-",INDEX(SourceData!$A$2:$FR$281,'Row selector'!$G35,38)),"")</f>
        <v/>
      </c>
      <c r="AA46" s="163" t="str">
        <f>IFERROR(IF(INDEX(SourceData!$A$2:$FR$281,'Row selector'!$G35,44)=0,"-",INDEX(SourceData!$A$2:$FR$281,'Row selector'!$G35,44)),"")</f>
        <v/>
      </c>
      <c r="AB46" s="161" t="str">
        <f>IFERROR(IF(INDEX(SourceData!$A$2:$FR$281,'Row selector'!$G35,33)=0,"-",INDEX(SourceData!$A$2:$FR$281,'Row selector'!$G35,33)),"")</f>
        <v/>
      </c>
      <c r="AC46" s="162" t="str">
        <f>IFERROR(IF(INDEX(SourceData!$A$2:$FR$281,'Row selector'!$G35,39)=0,"-",INDEX(SourceData!$A$2:$FR$281,'Row selector'!$G35,39)),"")</f>
        <v/>
      </c>
      <c r="AD46" s="163" t="str">
        <f>IFERROR(IF(INDEX(SourceData!$A$2:$FR$281,'Row selector'!$G35,45)=0,"-",INDEX(SourceData!$A$2:$FR$281,'Row selector'!$G35,45)),"")</f>
        <v/>
      </c>
      <c r="AE46" s="161" t="str">
        <f>IFERROR(IF(INDEX(SourceData!$A$2:$FR$281,'Row selector'!$G35,34)=0,"-",INDEX(SourceData!$A$2:$FR$281,'Row selector'!$G35,34)),"")</f>
        <v/>
      </c>
      <c r="AF46" s="162" t="str">
        <f>IFERROR(IF(INDEX(SourceData!$A$2:$FR$281,'Row selector'!$G35,40)=0,"-",INDEX(SourceData!$A$2:$FR$281,'Row selector'!$G35,40)),"")</f>
        <v/>
      </c>
      <c r="AG46" s="163" t="str">
        <f>IFERROR(IF(INDEX(SourceData!$A$2:$FR$281,'Row selector'!$G35,46)=0,"-",INDEX(SourceData!$A$2:$FR$281,'Row selector'!$G35,46)),"")</f>
        <v/>
      </c>
      <c r="AH46" s="161" t="str">
        <f>IFERROR(IF(INDEX(SourceData!$A$2:$FR$281,'Row selector'!$G35,35)=0,"-",INDEX(SourceData!$A$2:$FF$281,'Row selector'!$G35,35)),"")</f>
        <v/>
      </c>
      <c r="AI46" s="162" t="str">
        <f>IFERROR(IF(INDEX(SourceData!$A$2:$FR$281,'Row selector'!$G35,41)=0,"-",INDEX(SourceData!$A$2:$FR$281,'Row selector'!$G35,41)),"")</f>
        <v/>
      </c>
      <c r="AJ46" s="163" t="str">
        <f>IFERROR(IF(INDEX(SourceData!$A$2:$FR$281,'Row selector'!$G35,47)=0,"-",INDEX(SourceData!$A$2:$FR$281,'Row selector'!$G35,47)),"")</f>
        <v/>
      </c>
      <c r="AK46" s="161" t="str">
        <f>IFERROR(IF(INDEX(SourceData!$A$2:$FR$281,'Row selector'!$G35,36)=0,"-",INDEX(SourceData!$A$2:$FR$281,'Row selector'!$G35,36)),"")</f>
        <v/>
      </c>
      <c r="AL46" s="162" t="str">
        <f>IFERROR(IF(INDEX(SourceData!$A$2:$FR$281,'Row selector'!$G35,42)=0,"-",INDEX(SourceData!$A$2:$FR$281,'Row selector'!$G35,42)),"")</f>
        <v/>
      </c>
      <c r="AM46" s="163" t="str">
        <f>IFERROR(IF(INDEX(SourceData!$A$2:$FR$281,'Row selector'!$G35,48)=0,"-",INDEX(SourceData!$A$2:$FR$281,'Row selector'!$G35,48)),"")</f>
        <v/>
      </c>
      <c r="AN46" s="161" t="str">
        <f>IFERROR(IF(INDEX(SourceData!$A$2:$FR$281,'Row selector'!$G35,49)=0,"-",INDEX(SourceData!$A$2:$FR$281,'Row selector'!$G35,49)),"")</f>
        <v/>
      </c>
      <c r="AO46" s="162" t="str">
        <f>IFERROR(IF(INDEX(SourceData!$A$2:$FR$281,'Row selector'!$G35,55)=0,"-",INDEX(SourceData!$A$2:$FR$281,'Row selector'!$G35,55)),"")</f>
        <v/>
      </c>
      <c r="AP46" s="163" t="str">
        <f>IFERROR(IF(INDEX(SourceData!$A$2:$FR$281,'Row selector'!$G35,61)=0,"-",INDEX(SourceData!$A$2:$FR$281,'Row selector'!$G35,61)),"")</f>
        <v/>
      </c>
      <c r="AQ46" s="161" t="str">
        <f>IFERROR(IF(INDEX(SourceData!$A$2:$FR$281,'Row selector'!$G35,50)=0,"-",INDEX(SourceData!$A$2:$FR$281,'Row selector'!$G35,50)),"")</f>
        <v/>
      </c>
      <c r="AR46" s="162" t="str">
        <f>IFERROR(IF(INDEX(SourceData!$A$2:$FR$281,'Row selector'!$G35,56)=0,"-",INDEX(SourceData!$A$2:$FR$281,'Row selector'!$G35,56)),"")</f>
        <v/>
      </c>
      <c r="AS46" s="163" t="str">
        <f>IFERROR(IF(INDEX(SourceData!$A$2:$FR$281,'Row selector'!$G35,62)=0,"-",INDEX(SourceData!$A$2:$FR$281,'Row selector'!$G35,62)),"")</f>
        <v/>
      </c>
      <c r="AT46" s="161" t="str">
        <f>IFERROR(IF(INDEX(SourceData!$A$2:$FR$281,'Row selector'!$G35,51)=0,"-",INDEX(SourceData!$A$2:$FR$281,'Row selector'!$G35,51)),"")</f>
        <v/>
      </c>
      <c r="AU46" s="162" t="str">
        <f>IFERROR(IF(INDEX(SourceData!$A$2:$FR$281,'Row selector'!$G35,57)=0,"-",INDEX(SourceData!$A$2:$FR$281,'Row selector'!$G35,57)),"")</f>
        <v/>
      </c>
      <c r="AV46" s="163" t="str">
        <f>IFERROR(IF(INDEX(SourceData!$A$2:$FR$281,'Row selector'!$G35,63)=0,"-",INDEX(SourceData!$A$2:$FR$281,'Row selector'!$G35,63)),"")</f>
        <v/>
      </c>
      <c r="AW46" s="158" t="str">
        <f>IFERROR(IF(INDEX(SourceData!$A$2:$FR$281,'Row selector'!$G35,52)=0,"-",INDEX(SourceData!$A$2:$FR$281,'Row selector'!$G35,52)),"")</f>
        <v/>
      </c>
      <c r="AX46" s="138" t="str">
        <f>IFERROR(IF(INDEX(SourceData!$A$2:$FR$281,'Row selector'!$G35,58)=0,"-",INDEX(SourceData!$A$2:$FR$281,'Row selector'!$G35,58)),"")</f>
        <v/>
      </c>
      <c r="AY46" s="162" t="str">
        <f>IFERROR(IF(INDEX(SourceData!$A$2:$FR$281,'Row selector'!$G35,64)=0,"-",INDEX(SourceData!$A$2:$FR$281,'Row selector'!$G35,64)),"")</f>
        <v/>
      </c>
      <c r="AZ46" s="161" t="str">
        <f>IFERROR(IF(INDEX(SourceData!$A$2:$FR$281,'Row selector'!$G35,53)=0,"-",INDEX(SourceData!$A$2:$FR$281,'Row selector'!$G35,53)),"")</f>
        <v/>
      </c>
      <c r="BA46" s="162" t="str">
        <f>IFERROR(IF(INDEX(SourceData!$A$2:$FR$281,'Row selector'!$G35,59)=0,"-",INDEX(SourceData!$A$2:$FR$281,'Row selector'!$G35,59)),"")</f>
        <v/>
      </c>
      <c r="BB46" s="163" t="str">
        <f>IFERROR(IF(INDEX(SourceData!$A$2:$FR$281,'Row selector'!$G35,65)=0,"-",INDEX(SourceData!$A$2:$FR$281,'Row selector'!$G35,65)),"")</f>
        <v/>
      </c>
      <c r="BC46" s="161" t="str">
        <f>IFERROR(IF(INDEX(SourceData!$A$2:$FR$281,'Row selector'!$G35,54)=0,"-",INDEX(SourceData!$A$2:$FR$281,'Row selector'!$G35,54)),"")</f>
        <v/>
      </c>
      <c r="BD46" s="162" t="str">
        <f>IFERROR(IF(INDEX(SourceData!$A$2:$FR$281,'Row selector'!$G35,60)=0,"-",INDEX(SourceData!$A$2:$FR$281,'Row selector'!$G35,60)),"")</f>
        <v/>
      </c>
      <c r="BE46" s="163" t="str">
        <f>IFERROR(IF(INDEX(SourceData!$A$2:$FR$281,'Row selector'!$G35,66)=0,"-",INDEX(SourceData!$A$2:$FR$281,'Row selector'!$G35,66)),"")</f>
        <v/>
      </c>
      <c r="BF46" s="98"/>
    </row>
    <row r="47" spans="1:58">
      <c r="A47" s="171" t="str">
        <f>IFERROR(INDEX(SourceData!$A$2:$FR$281,'Row selector'!$G36,1),"")</f>
        <v/>
      </c>
      <c r="B47" s="157" t="str">
        <f>IFERROR(INDEX(SourceData!$A$2:$FR$281,'Row selector'!$G36,2),"")</f>
        <v/>
      </c>
      <c r="C47" s="204" t="str">
        <f t="shared" si="0"/>
        <v/>
      </c>
      <c r="D47" s="161" t="str">
        <f>IFERROR(IF(INDEX(SourceData!$A$2:$FR$281,'Row selector'!$G36,13)=0,"-",INDEX(SourceData!$A$2:$FR$281,'Row selector'!$G36,13)),"")</f>
        <v/>
      </c>
      <c r="E47" s="162" t="str">
        <f>IFERROR(IF(INDEX(SourceData!$A$2:$FR$281,'Row selector'!$G36,19)=0,"-",INDEX(SourceData!$A$2:$FR$281,'Row selector'!$G36,19)),"")</f>
        <v/>
      </c>
      <c r="F47" s="163" t="str">
        <f>IFERROR(IF(INDEX(SourceData!$A$2:$FR$281,'Row selector'!$G36,25)=0,"-",INDEX(SourceData!$A$2:$FR$281,'Row selector'!$G36,25)),"")</f>
        <v/>
      </c>
      <c r="G47" s="161" t="str">
        <f>IFERROR(IF(INDEX(SourceData!$A$2:$FR$281,'Row selector'!$G36,14)=0,"-",INDEX(SourceData!$A$2:$FR$281,'Row selector'!$G36,14)),"")</f>
        <v/>
      </c>
      <c r="H47" s="162" t="str">
        <f>IFERROR(IF(INDEX(SourceData!$A$2:$FR$281,'Row selector'!$G36,20)=0,"-",INDEX(SourceData!$A$2:$FR$281,'Row selector'!$G36,20)),"")</f>
        <v/>
      </c>
      <c r="I47" s="163" t="str">
        <f>IFERROR(IF(INDEX(SourceData!$A$2:$FR$281,'Row selector'!$G36,26)=0,"-",INDEX(SourceData!$A$2:$FR$281,'Row selector'!$G36,26)),"")</f>
        <v/>
      </c>
      <c r="J47" s="161" t="str">
        <f>IFERROR(IF(INDEX(SourceData!$A$2:$FR$281,'Row selector'!$G36,15)=0,"-",INDEX(SourceData!$A$2:$FR$281,'Row selector'!$G36,15)),"")</f>
        <v/>
      </c>
      <c r="K47" s="162" t="str">
        <f>IFERROR(IF(INDEX(SourceData!$A$2:$FR$281,'Row selector'!$G36,21)=0,"-",INDEX(SourceData!$A$2:$FR$281,'Row selector'!$G36,21)),"")</f>
        <v/>
      </c>
      <c r="L47" s="163" t="str">
        <f>IFERROR(IF(INDEX(SourceData!$A$2:$FR$281,'Row selector'!$G36,27)=0,"-",INDEX(SourceData!$A$2:$FR$281,'Row selector'!$G36,27)),"")</f>
        <v/>
      </c>
      <c r="M47" s="161" t="str">
        <f>IFERROR(IF(INDEX(SourceData!$A$2:$FR$281,'Row selector'!$G36,16)=0,"-",INDEX(SourceData!$A$2:$FR$281,'Row selector'!$G36,16)),"")</f>
        <v/>
      </c>
      <c r="N47" s="162" t="str">
        <f>IFERROR(IF(INDEX(SourceData!$A$2:$FR$281,'Row selector'!$G36,22)=0,"-",INDEX(SourceData!$A$2:$FR$281,'Row selector'!$G36,22)),"")</f>
        <v/>
      </c>
      <c r="O47" s="163" t="str">
        <f>IFERROR(IF(INDEX(SourceData!$A$2:$FR$281,'Row selector'!$G36,28)=0,"-",INDEX(SourceData!$A$2:$FR$281,'Row selector'!$G36,28)),"")</f>
        <v/>
      </c>
      <c r="P47" s="161" t="str">
        <f>IFERROR(IF(INDEX(SourceData!$A$2:$FR$281,'Row selector'!$G36,17)=0,"-",INDEX(SourceData!$A$2:$FR$281,'Row selector'!$G36,17)),"")</f>
        <v/>
      </c>
      <c r="Q47" s="162" t="str">
        <f>IFERROR(IF(INDEX(SourceData!$A$2:$FR$281,'Row selector'!$G36,23)=0,"-",INDEX(SourceData!$A$2:$FR$281,'Row selector'!$G36,23)),"")</f>
        <v/>
      </c>
      <c r="R47" s="163" t="str">
        <f>IFERROR(IF(INDEX(SourceData!$A$2:$FR$281,'Row selector'!$G36,29)=0,"-",INDEX(SourceData!$A$2:$FR$281,'Row selector'!$G36,29)),"")</f>
        <v/>
      </c>
      <c r="S47" s="161" t="str">
        <f>IFERROR(IF(INDEX(SourceData!$A$2:$FR$281,'Row selector'!$G36,18)=0,"-",INDEX(SourceData!$A$2:$FR$281,'Row selector'!$G36,18)),"")</f>
        <v/>
      </c>
      <c r="T47" s="162" t="str">
        <f>IFERROR(IF(INDEX(SourceData!$A$2:$FR$281,'Row selector'!$G36,24)=0,"-",INDEX(SourceData!$A$2:$FR$281,'Row selector'!$G36,24)),"")</f>
        <v/>
      </c>
      <c r="U47" s="163" t="str">
        <f>IFERROR(IF(INDEX(SourceData!$A$2:$FR$281,'Row selector'!$G36,30)=0,"-",INDEX(SourceData!$A$2:$FR$281,'Row selector'!$G36,30)),"")</f>
        <v/>
      </c>
      <c r="V47" s="161" t="str">
        <f>IFERROR(IF(INDEX(SourceData!$A$2:$FR$281,'Row selector'!$G36,31)=0,"-",INDEX(SourceData!$A$2:$FR$281,'Row selector'!$G36,31)),"")</f>
        <v/>
      </c>
      <c r="W47" s="162" t="str">
        <f>IFERROR(IF(INDEX(SourceData!$A$2:$FR$281,'Row selector'!$G36,37)=0,"-",INDEX(SourceData!$A$2:$FR$281,'Row selector'!$G36,37)),"")</f>
        <v/>
      </c>
      <c r="X47" s="163" t="str">
        <f>IFERROR(IF(INDEX(SourceData!$A$2:$FR$281,'Row selector'!$G36,43)=0,"-",INDEX(SourceData!$A$2:$FR$281,'Row selector'!$G36,43)),"")</f>
        <v/>
      </c>
      <c r="Y47" s="161" t="str">
        <f>IFERROR(IF(INDEX(SourceData!$A$2:$FR$281,'Row selector'!$G36,32)=0,"-",INDEX(SourceData!$A$2:$FR$281,'Row selector'!$G36,32)),"")</f>
        <v/>
      </c>
      <c r="Z47" s="162" t="str">
        <f>IFERROR(IF(INDEX(SourceData!$A$2:$FR$281,'Row selector'!$G36,38)=0,"-",INDEX(SourceData!$A$2:$FR$281,'Row selector'!$G36,38)),"")</f>
        <v/>
      </c>
      <c r="AA47" s="163" t="str">
        <f>IFERROR(IF(INDEX(SourceData!$A$2:$FR$281,'Row selector'!$G36,44)=0,"-",INDEX(SourceData!$A$2:$FR$281,'Row selector'!$G36,44)),"")</f>
        <v/>
      </c>
      <c r="AB47" s="161" t="str">
        <f>IFERROR(IF(INDEX(SourceData!$A$2:$FR$281,'Row selector'!$G36,33)=0,"-",INDEX(SourceData!$A$2:$FR$281,'Row selector'!$G36,33)),"")</f>
        <v/>
      </c>
      <c r="AC47" s="162" t="str">
        <f>IFERROR(IF(INDEX(SourceData!$A$2:$FR$281,'Row selector'!$G36,39)=0,"-",INDEX(SourceData!$A$2:$FR$281,'Row selector'!$G36,39)),"")</f>
        <v/>
      </c>
      <c r="AD47" s="163" t="str">
        <f>IFERROR(IF(INDEX(SourceData!$A$2:$FR$281,'Row selector'!$G36,45)=0,"-",INDEX(SourceData!$A$2:$FR$281,'Row selector'!$G36,45)),"")</f>
        <v/>
      </c>
      <c r="AE47" s="161" t="str">
        <f>IFERROR(IF(INDEX(SourceData!$A$2:$FR$281,'Row selector'!$G36,34)=0,"-",INDEX(SourceData!$A$2:$FR$281,'Row selector'!$G36,34)),"")</f>
        <v/>
      </c>
      <c r="AF47" s="162" t="str">
        <f>IFERROR(IF(INDEX(SourceData!$A$2:$FR$281,'Row selector'!$G36,40)=0,"-",INDEX(SourceData!$A$2:$FR$281,'Row selector'!$G36,40)),"")</f>
        <v/>
      </c>
      <c r="AG47" s="163" t="str">
        <f>IFERROR(IF(INDEX(SourceData!$A$2:$FR$281,'Row selector'!$G36,46)=0,"-",INDEX(SourceData!$A$2:$FR$281,'Row selector'!$G36,46)),"")</f>
        <v/>
      </c>
      <c r="AH47" s="161" t="str">
        <f>IFERROR(IF(INDEX(SourceData!$A$2:$FR$281,'Row selector'!$G36,35)=0,"-",INDEX(SourceData!$A$2:$FF$281,'Row selector'!$G36,35)),"")</f>
        <v/>
      </c>
      <c r="AI47" s="162" t="str">
        <f>IFERROR(IF(INDEX(SourceData!$A$2:$FR$281,'Row selector'!$G36,41)=0,"-",INDEX(SourceData!$A$2:$FR$281,'Row selector'!$G36,41)),"")</f>
        <v/>
      </c>
      <c r="AJ47" s="163" t="str">
        <f>IFERROR(IF(INDEX(SourceData!$A$2:$FR$281,'Row selector'!$G36,47)=0,"-",INDEX(SourceData!$A$2:$FR$281,'Row selector'!$G36,47)),"")</f>
        <v/>
      </c>
      <c r="AK47" s="161" t="str">
        <f>IFERROR(IF(INDEX(SourceData!$A$2:$FR$281,'Row selector'!$G36,36)=0,"-",INDEX(SourceData!$A$2:$FR$281,'Row selector'!$G36,36)),"")</f>
        <v/>
      </c>
      <c r="AL47" s="162" t="str">
        <f>IFERROR(IF(INDEX(SourceData!$A$2:$FR$281,'Row selector'!$G36,42)=0,"-",INDEX(SourceData!$A$2:$FR$281,'Row selector'!$G36,42)),"")</f>
        <v/>
      </c>
      <c r="AM47" s="163" t="str">
        <f>IFERROR(IF(INDEX(SourceData!$A$2:$FR$281,'Row selector'!$G36,48)=0,"-",INDEX(SourceData!$A$2:$FR$281,'Row selector'!$G36,48)),"")</f>
        <v/>
      </c>
      <c r="AN47" s="161" t="str">
        <f>IFERROR(IF(INDEX(SourceData!$A$2:$FR$281,'Row selector'!$G36,49)=0,"-",INDEX(SourceData!$A$2:$FR$281,'Row selector'!$G36,49)),"")</f>
        <v/>
      </c>
      <c r="AO47" s="162" t="str">
        <f>IFERROR(IF(INDEX(SourceData!$A$2:$FR$281,'Row selector'!$G36,55)=0,"-",INDEX(SourceData!$A$2:$FR$281,'Row selector'!$G36,55)),"")</f>
        <v/>
      </c>
      <c r="AP47" s="163" t="str">
        <f>IFERROR(IF(INDEX(SourceData!$A$2:$FR$281,'Row selector'!$G36,61)=0,"-",INDEX(SourceData!$A$2:$FR$281,'Row selector'!$G36,61)),"")</f>
        <v/>
      </c>
      <c r="AQ47" s="161" t="str">
        <f>IFERROR(IF(INDEX(SourceData!$A$2:$FR$281,'Row selector'!$G36,50)=0,"-",INDEX(SourceData!$A$2:$FR$281,'Row selector'!$G36,50)),"")</f>
        <v/>
      </c>
      <c r="AR47" s="162" t="str">
        <f>IFERROR(IF(INDEX(SourceData!$A$2:$FR$281,'Row selector'!$G36,56)=0,"-",INDEX(SourceData!$A$2:$FR$281,'Row selector'!$G36,56)),"")</f>
        <v/>
      </c>
      <c r="AS47" s="163" t="str">
        <f>IFERROR(IF(INDEX(SourceData!$A$2:$FR$281,'Row selector'!$G36,62)=0,"-",INDEX(SourceData!$A$2:$FR$281,'Row selector'!$G36,62)),"")</f>
        <v/>
      </c>
      <c r="AT47" s="161" t="str">
        <f>IFERROR(IF(INDEX(SourceData!$A$2:$FR$281,'Row selector'!$G36,51)=0,"-",INDEX(SourceData!$A$2:$FR$281,'Row selector'!$G36,51)),"")</f>
        <v/>
      </c>
      <c r="AU47" s="162" t="str">
        <f>IFERROR(IF(INDEX(SourceData!$A$2:$FR$281,'Row selector'!$G36,57)=0,"-",INDEX(SourceData!$A$2:$FR$281,'Row selector'!$G36,57)),"")</f>
        <v/>
      </c>
      <c r="AV47" s="163" t="str">
        <f>IFERROR(IF(INDEX(SourceData!$A$2:$FR$281,'Row selector'!$G36,63)=0,"-",INDEX(SourceData!$A$2:$FR$281,'Row selector'!$G36,63)),"")</f>
        <v/>
      </c>
      <c r="AW47" s="158" t="str">
        <f>IFERROR(IF(INDEX(SourceData!$A$2:$FR$281,'Row selector'!$G36,52)=0,"-",INDEX(SourceData!$A$2:$FR$281,'Row selector'!$G36,52)),"")</f>
        <v/>
      </c>
      <c r="AX47" s="138" t="str">
        <f>IFERROR(IF(INDEX(SourceData!$A$2:$FR$281,'Row selector'!$G36,58)=0,"-",INDEX(SourceData!$A$2:$FR$281,'Row selector'!$G36,58)),"")</f>
        <v/>
      </c>
      <c r="AY47" s="162" t="str">
        <f>IFERROR(IF(INDEX(SourceData!$A$2:$FR$281,'Row selector'!$G36,64)=0,"-",INDEX(SourceData!$A$2:$FR$281,'Row selector'!$G36,64)),"")</f>
        <v/>
      </c>
      <c r="AZ47" s="161" t="str">
        <f>IFERROR(IF(INDEX(SourceData!$A$2:$FR$281,'Row selector'!$G36,53)=0,"-",INDEX(SourceData!$A$2:$FR$281,'Row selector'!$G36,53)),"")</f>
        <v/>
      </c>
      <c r="BA47" s="162" t="str">
        <f>IFERROR(IF(INDEX(SourceData!$A$2:$FR$281,'Row selector'!$G36,59)=0,"-",INDEX(SourceData!$A$2:$FR$281,'Row selector'!$G36,59)),"")</f>
        <v/>
      </c>
      <c r="BB47" s="163" t="str">
        <f>IFERROR(IF(INDEX(SourceData!$A$2:$FR$281,'Row selector'!$G36,65)=0,"-",INDEX(SourceData!$A$2:$FR$281,'Row selector'!$G36,65)),"")</f>
        <v/>
      </c>
      <c r="BC47" s="161" t="str">
        <f>IFERROR(IF(INDEX(SourceData!$A$2:$FR$281,'Row selector'!$G36,54)=0,"-",INDEX(SourceData!$A$2:$FR$281,'Row selector'!$G36,54)),"")</f>
        <v/>
      </c>
      <c r="BD47" s="162" t="str">
        <f>IFERROR(IF(INDEX(SourceData!$A$2:$FR$281,'Row selector'!$G36,60)=0,"-",INDEX(SourceData!$A$2:$FR$281,'Row selector'!$G36,60)),"")</f>
        <v/>
      </c>
      <c r="BE47" s="163" t="str">
        <f>IFERROR(IF(INDEX(SourceData!$A$2:$FR$281,'Row selector'!$G36,66)=0,"-",INDEX(SourceData!$A$2:$FR$281,'Row selector'!$G36,66)),"")</f>
        <v/>
      </c>
      <c r="BF47" s="98"/>
    </row>
    <row r="48" spans="1:58">
      <c r="A48" s="171" t="str">
        <f>IFERROR(INDEX(SourceData!$A$2:$FR$281,'Row selector'!$G37,1),"")</f>
        <v/>
      </c>
      <c r="B48" s="157" t="str">
        <f>IFERROR(INDEX(SourceData!$A$2:$FR$281,'Row selector'!$G37,2),"")</f>
        <v/>
      </c>
      <c r="C48" s="204" t="str">
        <f t="shared" si="0"/>
        <v/>
      </c>
      <c r="D48" s="161" t="str">
        <f>IFERROR(IF(INDEX(SourceData!$A$2:$FR$281,'Row selector'!$G37,13)=0,"-",INDEX(SourceData!$A$2:$FR$281,'Row selector'!$G37,13)),"")</f>
        <v/>
      </c>
      <c r="E48" s="162" t="str">
        <f>IFERROR(IF(INDEX(SourceData!$A$2:$FR$281,'Row selector'!$G37,19)=0,"-",INDEX(SourceData!$A$2:$FR$281,'Row selector'!$G37,19)),"")</f>
        <v/>
      </c>
      <c r="F48" s="163" t="str">
        <f>IFERROR(IF(INDEX(SourceData!$A$2:$FR$281,'Row selector'!$G37,25)=0,"-",INDEX(SourceData!$A$2:$FR$281,'Row selector'!$G37,25)),"")</f>
        <v/>
      </c>
      <c r="G48" s="161" t="str">
        <f>IFERROR(IF(INDEX(SourceData!$A$2:$FR$281,'Row selector'!$G37,14)=0,"-",INDEX(SourceData!$A$2:$FR$281,'Row selector'!$G37,14)),"")</f>
        <v/>
      </c>
      <c r="H48" s="162" t="str">
        <f>IFERROR(IF(INDEX(SourceData!$A$2:$FR$281,'Row selector'!$G37,20)=0,"-",INDEX(SourceData!$A$2:$FR$281,'Row selector'!$G37,20)),"")</f>
        <v/>
      </c>
      <c r="I48" s="163" t="str">
        <f>IFERROR(IF(INDEX(SourceData!$A$2:$FR$281,'Row selector'!$G37,26)=0,"-",INDEX(SourceData!$A$2:$FR$281,'Row selector'!$G37,26)),"")</f>
        <v/>
      </c>
      <c r="J48" s="161" t="str">
        <f>IFERROR(IF(INDEX(SourceData!$A$2:$FR$281,'Row selector'!$G37,15)=0,"-",INDEX(SourceData!$A$2:$FR$281,'Row selector'!$G37,15)),"")</f>
        <v/>
      </c>
      <c r="K48" s="162" t="str">
        <f>IFERROR(IF(INDEX(SourceData!$A$2:$FR$281,'Row selector'!$G37,21)=0,"-",INDEX(SourceData!$A$2:$FR$281,'Row selector'!$G37,21)),"")</f>
        <v/>
      </c>
      <c r="L48" s="163" t="str">
        <f>IFERROR(IF(INDEX(SourceData!$A$2:$FR$281,'Row selector'!$G37,27)=0,"-",INDEX(SourceData!$A$2:$FR$281,'Row selector'!$G37,27)),"")</f>
        <v/>
      </c>
      <c r="M48" s="161" t="str">
        <f>IFERROR(IF(INDEX(SourceData!$A$2:$FR$281,'Row selector'!$G37,16)=0,"-",INDEX(SourceData!$A$2:$FR$281,'Row selector'!$G37,16)),"")</f>
        <v/>
      </c>
      <c r="N48" s="162" t="str">
        <f>IFERROR(IF(INDEX(SourceData!$A$2:$FR$281,'Row selector'!$G37,22)=0,"-",INDEX(SourceData!$A$2:$FR$281,'Row selector'!$G37,22)),"")</f>
        <v/>
      </c>
      <c r="O48" s="163" t="str">
        <f>IFERROR(IF(INDEX(SourceData!$A$2:$FR$281,'Row selector'!$G37,28)=0,"-",INDEX(SourceData!$A$2:$FR$281,'Row selector'!$G37,28)),"")</f>
        <v/>
      </c>
      <c r="P48" s="161" t="str">
        <f>IFERROR(IF(INDEX(SourceData!$A$2:$FR$281,'Row selector'!$G37,17)=0,"-",INDEX(SourceData!$A$2:$FR$281,'Row selector'!$G37,17)),"")</f>
        <v/>
      </c>
      <c r="Q48" s="162" t="str">
        <f>IFERROR(IF(INDEX(SourceData!$A$2:$FR$281,'Row selector'!$G37,23)=0,"-",INDEX(SourceData!$A$2:$FR$281,'Row selector'!$G37,23)),"")</f>
        <v/>
      </c>
      <c r="R48" s="163" t="str">
        <f>IFERROR(IF(INDEX(SourceData!$A$2:$FR$281,'Row selector'!$G37,29)=0,"-",INDEX(SourceData!$A$2:$FR$281,'Row selector'!$G37,29)),"")</f>
        <v/>
      </c>
      <c r="S48" s="161" t="str">
        <f>IFERROR(IF(INDEX(SourceData!$A$2:$FR$281,'Row selector'!$G37,18)=0,"-",INDEX(SourceData!$A$2:$FR$281,'Row selector'!$G37,18)),"")</f>
        <v/>
      </c>
      <c r="T48" s="162" t="str">
        <f>IFERROR(IF(INDEX(SourceData!$A$2:$FR$281,'Row selector'!$G37,24)=0,"-",INDEX(SourceData!$A$2:$FR$281,'Row selector'!$G37,24)),"")</f>
        <v/>
      </c>
      <c r="U48" s="163" t="str">
        <f>IFERROR(IF(INDEX(SourceData!$A$2:$FR$281,'Row selector'!$G37,30)=0,"-",INDEX(SourceData!$A$2:$FR$281,'Row selector'!$G37,30)),"")</f>
        <v/>
      </c>
      <c r="V48" s="161" t="str">
        <f>IFERROR(IF(INDEX(SourceData!$A$2:$FR$281,'Row selector'!$G37,31)=0,"-",INDEX(SourceData!$A$2:$FR$281,'Row selector'!$G37,31)),"")</f>
        <v/>
      </c>
      <c r="W48" s="162" t="str">
        <f>IFERROR(IF(INDEX(SourceData!$A$2:$FR$281,'Row selector'!$G37,37)=0,"-",INDEX(SourceData!$A$2:$FR$281,'Row selector'!$G37,37)),"")</f>
        <v/>
      </c>
      <c r="X48" s="163" t="str">
        <f>IFERROR(IF(INDEX(SourceData!$A$2:$FR$281,'Row selector'!$G37,43)=0,"-",INDEX(SourceData!$A$2:$FR$281,'Row selector'!$G37,43)),"")</f>
        <v/>
      </c>
      <c r="Y48" s="161" t="str">
        <f>IFERROR(IF(INDEX(SourceData!$A$2:$FR$281,'Row selector'!$G37,32)=0,"-",INDEX(SourceData!$A$2:$FR$281,'Row selector'!$G37,32)),"")</f>
        <v/>
      </c>
      <c r="Z48" s="162" t="str">
        <f>IFERROR(IF(INDEX(SourceData!$A$2:$FR$281,'Row selector'!$G37,38)=0,"-",INDEX(SourceData!$A$2:$FR$281,'Row selector'!$G37,38)),"")</f>
        <v/>
      </c>
      <c r="AA48" s="163" t="str">
        <f>IFERROR(IF(INDEX(SourceData!$A$2:$FR$281,'Row selector'!$G37,44)=0,"-",INDEX(SourceData!$A$2:$FR$281,'Row selector'!$G37,44)),"")</f>
        <v/>
      </c>
      <c r="AB48" s="161" t="str">
        <f>IFERROR(IF(INDEX(SourceData!$A$2:$FR$281,'Row selector'!$G37,33)=0,"-",INDEX(SourceData!$A$2:$FR$281,'Row selector'!$G37,33)),"")</f>
        <v/>
      </c>
      <c r="AC48" s="162" t="str">
        <f>IFERROR(IF(INDEX(SourceData!$A$2:$FR$281,'Row selector'!$G37,39)=0,"-",INDEX(SourceData!$A$2:$FR$281,'Row selector'!$G37,39)),"")</f>
        <v/>
      </c>
      <c r="AD48" s="163" t="str">
        <f>IFERROR(IF(INDEX(SourceData!$A$2:$FR$281,'Row selector'!$G37,45)=0,"-",INDEX(SourceData!$A$2:$FR$281,'Row selector'!$G37,45)),"")</f>
        <v/>
      </c>
      <c r="AE48" s="161" t="str">
        <f>IFERROR(IF(INDEX(SourceData!$A$2:$FR$281,'Row selector'!$G37,34)=0,"-",INDEX(SourceData!$A$2:$FR$281,'Row selector'!$G37,34)),"")</f>
        <v/>
      </c>
      <c r="AF48" s="162" t="str">
        <f>IFERROR(IF(INDEX(SourceData!$A$2:$FR$281,'Row selector'!$G37,40)=0,"-",INDEX(SourceData!$A$2:$FR$281,'Row selector'!$G37,40)),"")</f>
        <v/>
      </c>
      <c r="AG48" s="163" t="str">
        <f>IFERROR(IF(INDEX(SourceData!$A$2:$FR$281,'Row selector'!$G37,46)=0,"-",INDEX(SourceData!$A$2:$FR$281,'Row selector'!$G37,46)),"")</f>
        <v/>
      </c>
      <c r="AH48" s="161" t="str">
        <f>IFERROR(IF(INDEX(SourceData!$A$2:$FR$281,'Row selector'!$G37,35)=0,"-",INDEX(SourceData!$A$2:$FF$281,'Row selector'!$G37,35)),"")</f>
        <v/>
      </c>
      <c r="AI48" s="162" t="str">
        <f>IFERROR(IF(INDEX(SourceData!$A$2:$FR$281,'Row selector'!$G37,41)=0,"-",INDEX(SourceData!$A$2:$FR$281,'Row selector'!$G37,41)),"")</f>
        <v/>
      </c>
      <c r="AJ48" s="163" t="str">
        <f>IFERROR(IF(INDEX(SourceData!$A$2:$FR$281,'Row selector'!$G37,47)=0,"-",INDEX(SourceData!$A$2:$FR$281,'Row selector'!$G37,47)),"")</f>
        <v/>
      </c>
      <c r="AK48" s="161" t="str">
        <f>IFERROR(IF(INDEX(SourceData!$A$2:$FR$281,'Row selector'!$G37,36)=0,"-",INDEX(SourceData!$A$2:$FR$281,'Row selector'!$G37,36)),"")</f>
        <v/>
      </c>
      <c r="AL48" s="162" t="str">
        <f>IFERROR(IF(INDEX(SourceData!$A$2:$FR$281,'Row selector'!$G37,42)=0,"-",INDEX(SourceData!$A$2:$FR$281,'Row selector'!$G37,42)),"")</f>
        <v/>
      </c>
      <c r="AM48" s="163" t="str">
        <f>IFERROR(IF(INDEX(SourceData!$A$2:$FR$281,'Row selector'!$G37,48)=0,"-",INDEX(SourceData!$A$2:$FR$281,'Row selector'!$G37,48)),"")</f>
        <v/>
      </c>
      <c r="AN48" s="161" t="str">
        <f>IFERROR(IF(INDEX(SourceData!$A$2:$FR$281,'Row selector'!$G37,49)=0,"-",INDEX(SourceData!$A$2:$FR$281,'Row selector'!$G37,49)),"")</f>
        <v/>
      </c>
      <c r="AO48" s="162" t="str">
        <f>IFERROR(IF(INDEX(SourceData!$A$2:$FR$281,'Row selector'!$G37,55)=0,"-",INDEX(SourceData!$A$2:$FR$281,'Row selector'!$G37,55)),"")</f>
        <v/>
      </c>
      <c r="AP48" s="163" t="str">
        <f>IFERROR(IF(INDEX(SourceData!$A$2:$FR$281,'Row selector'!$G37,61)=0,"-",INDEX(SourceData!$A$2:$FR$281,'Row selector'!$G37,61)),"")</f>
        <v/>
      </c>
      <c r="AQ48" s="161" t="str">
        <f>IFERROR(IF(INDEX(SourceData!$A$2:$FR$281,'Row selector'!$G37,50)=0,"-",INDEX(SourceData!$A$2:$FR$281,'Row selector'!$G37,50)),"")</f>
        <v/>
      </c>
      <c r="AR48" s="162" t="str">
        <f>IFERROR(IF(INDEX(SourceData!$A$2:$FR$281,'Row selector'!$G37,56)=0,"-",INDEX(SourceData!$A$2:$FR$281,'Row selector'!$G37,56)),"")</f>
        <v/>
      </c>
      <c r="AS48" s="163" t="str">
        <f>IFERROR(IF(INDEX(SourceData!$A$2:$FR$281,'Row selector'!$G37,62)=0,"-",INDEX(SourceData!$A$2:$FR$281,'Row selector'!$G37,62)),"")</f>
        <v/>
      </c>
      <c r="AT48" s="161" t="str">
        <f>IFERROR(IF(INDEX(SourceData!$A$2:$FR$281,'Row selector'!$G37,51)=0,"-",INDEX(SourceData!$A$2:$FR$281,'Row selector'!$G37,51)),"")</f>
        <v/>
      </c>
      <c r="AU48" s="162" t="str">
        <f>IFERROR(IF(INDEX(SourceData!$A$2:$FR$281,'Row selector'!$G37,57)=0,"-",INDEX(SourceData!$A$2:$FR$281,'Row selector'!$G37,57)),"")</f>
        <v/>
      </c>
      <c r="AV48" s="163" t="str">
        <f>IFERROR(IF(INDEX(SourceData!$A$2:$FR$281,'Row selector'!$G37,63)=0,"-",INDEX(SourceData!$A$2:$FR$281,'Row selector'!$G37,63)),"")</f>
        <v/>
      </c>
      <c r="AW48" s="158" t="str">
        <f>IFERROR(IF(INDEX(SourceData!$A$2:$FR$281,'Row selector'!$G37,52)=0,"-",INDEX(SourceData!$A$2:$FR$281,'Row selector'!$G37,52)),"")</f>
        <v/>
      </c>
      <c r="AX48" s="138" t="str">
        <f>IFERROR(IF(INDEX(SourceData!$A$2:$FR$281,'Row selector'!$G37,58)=0,"-",INDEX(SourceData!$A$2:$FR$281,'Row selector'!$G37,58)),"")</f>
        <v/>
      </c>
      <c r="AY48" s="162" t="str">
        <f>IFERROR(IF(INDEX(SourceData!$A$2:$FR$281,'Row selector'!$G37,64)=0,"-",INDEX(SourceData!$A$2:$FR$281,'Row selector'!$G37,64)),"")</f>
        <v/>
      </c>
      <c r="AZ48" s="161" t="str">
        <f>IFERROR(IF(INDEX(SourceData!$A$2:$FR$281,'Row selector'!$G37,53)=0,"-",INDEX(SourceData!$A$2:$FR$281,'Row selector'!$G37,53)),"")</f>
        <v/>
      </c>
      <c r="BA48" s="162" t="str">
        <f>IFERROR(IF(INDEX(SourceData!$A$2:$FR$281,'Row selector'!$G37,59)=0,"-",INDEX(SourceData!$A$2:$FR$281,'Row selector'!$G37,59)),"")</f>
        <v/>
      </c>
      <c r="BB48" s="163" t="str">
        <f>IFERROR(IF(INDEX(SourceData!$A$2:$FR$281,'Row selector'!$G37,65)=0,"-",INDEX(SourceData!$A$2:$FR$281,'Row selector'!$G37,65)),"")</f>
        <v/>
      </c>
      <c r="BC48" s="161" t="str">
        <f>IFERROR(IF(INDEX(SourceData!$A$2:$FR$281,'Row selector'!$G37,54)=0,"-",INDEX(SourceData!$A$2:$FR$281,'Row selector'!$G37,54)),"")</f>
        <v/>
      </c>
      <c r="BD48" s="162" t="str">
        <f>IFERROR(IF(INDEX(SourceData!$A$2:$FR$281,'Row selector'!$G37,60)=0,"-",INDEX(SourceData!$A$2:$FR$281,'Row selector'!$G37,60)),"")</f>
        <v/>
      </c>
      <c r="BE48" s="163" t="str">
        <f>IFERROR(IF(INDEX(SourceData!$A$2:$FR$281,'Row selector'!$G37,66)=0,"-",INDEX(SourceData!$A$2:$FR$281,'Row selector'!$G37,66)),"")</f>
        <v/>
      </c>
      <c r="BF48" s="98"/>
    </row>
    <row r="49" spans="1:58">
      <c r="A49" s="171" t="str">
        <f>IFERROR(INDEX(SourceData!$A$2:$FR$281,'Row selector'!$G38,1),"")</f>
        <v/>
      </c>
      <c r="B49" s="157" t="str">
        <f>IFERROR(INDEX(SourceData!$A$2:$FR$281,'Row selector'!$G38,2),"")</f>
        <v/>
      </c>
      <c r="C49" s="204" t="str">
        <f t="shared" si="0"/>
        <v/>
      </c>
      <c r="D49" s="161" t="str">
        <f>IFERROR(IF(INDEX(SourceData!$A$2:$FR$281,'Row selector'!$G38,13)=0,"-",INDEX(SourceData!$A$2:$FR$281,'Row selector'!$G38,13)),"")</f>
        <v/>
      </c>
      <c r="E49" s="162" t="str">
        <f>IFERROR(IF(INDEX(SourceData!$A$2:$FR$281,'Row selector'!$G38,19)=0,"-",INDEX(SourceData!$A$2:$FR$281,'Row selector'!$G38,19)),"")</f>
        <v/>
      </c>
      <c r="F49" s="163" t="str">
        <f>IFERROR(IF(INDEX(SourceData!$A$2:$FR$281,'Row selector'!$G38,25)=0,"-",INDEX(SourceData!$A$2:$FR$281,'Row selector'!$G38,25)),"")</f>
        <v/>
      </c>
      <c r="G49" s="161" t="str">
        <f>IFERROR(IF(INDEX(SourceData!$A$2:$FR$281,'Row selector'!$G38,14)=0,"-",INDEX(SourceData!$A$2:$FR$281,'Row selector'!$G38,14)),"")</f>
        <v/>
      </c>
      <c r="H49" s="162" t="str">
        <f>IFERROR(IF(INDEX(SourceData!$A$2:$FR$281,'Row selector'!$G38,20)=0,"-",INDEX(SourceData!$A$2:$FR$281,'Row selector'!$G38,20)),"")</f>
        <v/>
      </c>
      <c r="I49" s="163" t="str">
        <f>IFERROR(IF(INDEX(SourceData!$A$2:$FR$281,'Row selector'!$G38,26)=0,"-",INDEX(SourceData!$A$2:$FR$281,'Row selector'!$G38,26)),"")</f>
        <v/>
      </c>
      <c r="J49" s="161" t="str">
        <f>IFERROR(IF(INDEX(SourceData!$A$2:$FR$281,'Row selector'!$G38,15)=0,"-",INDEX(SourceData!$A$2:$FR$281,'Row selector'!$G38,15)),"")</f>
        <v/>
      </c>
      <c r="K49" s="162" t="str">
        <f>IFERROR(IF(INDEX(SourceData!$A$2:$FR$281,'Row selector'!$G38,21)=0,"-",INDEX(SourceData!$A$2:$FR$281,'Row selector'!$G38,21)),"")</f>
        <v/>
      </c>
      <c r="L49" s="163" t="str">
        <f>IFERROR(IF(INDEX(SourceData!$A$2:$FR$281,'Row selector'!$G38,27)=0,"-",INDEX(SourceData!$A$2:$FR$281,'Row selector'!$G38,27)),"")</f>
        <v/>
      </c>
      <c r="M49" s="161" t="str">
        <f>IFERROR(IF(INDEX(SourceData!$A$2:$FR$281,'Row selector'!$G38,16)=0,"-",INDEX(SourceData!$A$2:$FR$281,'Row selector'!$G38,16)),"")</f>
        <v/>
      </c>
      <c r="N49" s="162" t="str">
        <f>IFERROR(IF(INDEX(SourceData!$A$2:$FR$281,'Row selector'!$G38,22)=0,"-",INDEX(SourceData!$A$2:$FR$281,'Row selector'!$G38,22)),"")</f>
        <v/>
      </c>
      <c r="O49" s="163" t="str">
        <f>IFERROR(IF(INDEX(SourceData!$A$2:$FR$281,'Row selector'!$G38,28)=0,"-",INDEX(SourceData!$A$2:$FR$281,'Row selector'!$G38,28)),"")</f>
        <v/>
      </c>
      <c r="P49" s="161" t="str">
        <f>IFERROR(IF(INDEX(SourceData!$A$2:$FR$281,'Row selector'!$G38,17)=0,"-",INDEX(SourceData!$A$2:$FR$281,'Row selector'!$G38,17)),"")</f>
        <v/>
      </c>
      <c r="Q49" s="162" t="str">
        <f>IFERROR(IF(INDEX(SourceData!$A$2:$FR$281,'Row selector'!$G38,23)=0,"-",INDEX(SourceData!$A$2:$FR$281,'Row selector'!$G38,23)),"")</f>
        <v/>
      </c>
      <c r="R49" s="163" t="str">
        <f>IFERROR(IF(INDEX(SourceData!$A$2:$FR$281,'Row selector'!$G38,29)=0,"-",INDEX(SourceData!$A$2:$FR$281,'Row selector'!$G38,29)),"")</f>
        <v/>
      </c>
      <c r="S49" s="161" t="str">
        <f>IFERROR(IF(INDEX(SourceData!$A$2:$FR$281,'Row selector'!$G38,18)=0,"-",INDEX(SourceData!$A$2:$FR$281,'Row selector'!$G38,18)),"")</f>
        <v/>
      </c>
      <c r="T49" s="162" t="str">
        <f>IFERROR(IF(INDEX(SourceData!$A$2:$FR$281,'Row selector'!$G38,24)=0,"-",INDEX(SourceData!$A$2:$FR$281,'Row selector'!$G38,24)),"")</f>
        <v/>
      </c>
      <c r="U49" s="163" t="str">
        <f>IFERROR(IF(INDEX(SourceData!$A$2:$FR$281,'Row selector'!$G38,30)=0,"-",INDEX(SourceData!$A$2:$FR$281,'Row selector'!$G38,30)),"")</f>
        <v/>
      </c>
      <c r="V49" s="161" t="str">
        <f>IFERROR(IF(INDEX(SourceData!$A$2:$FR$281,'Row selector'!$G38,31)=0,"-",INDEX(SourceData!$A$2:$FR$281,'Row selector'!$G38,31)),"")</f>
        <v/>
      </c>
      <c r="W49" s="162" t="str">
        <f>IFERROR(IF(INDEX(SourceData!$A$2:$FR$281,'Row selector'!$G38,37)=0,"-",INDEX(SourceData!$A$2:$FR$281,'Row selector'!$G38,37)),"")</f>
        <v/>
      </c>
      <c r="X49" s="163" t="str">
        <f>IFERROR(IF(INDEX(SourceData!$A$2:$FR$281,'Row selector'!$G38,43)=0,"-",INDEX(SourceData!$A$2:$FR$281,'Row selector'!$G38,43)),"")</f>
        <v/>
      </c>
      <c r="Y49" s="161" t="str">
        <f>IFERROR(IF(INDEX(SourceData!$A$2:$FR$281,'Row selector'!$G38,32)=0,"-",INDEX(SourceData!$A$2:$FR$281,'Row selector'!$G38,32)),"")</f>
        <v/>
      </c>
      <c r="Z49" s="162" t="str">
        <f>IFERROR(IF(INDEX(SourceData!$A$2:$FR$281,'Row selector'!$G38,38)=0,"-",INDEX(SourceData!$A$2:$FR$281,'Row selector'!$G38,38)),"")</f>
        <v/>
      </c>
      <c r="AA49" s="163" t="str">
        <f>IFERROR(IF(INDEX(SourceData!$A$2:$FR$281,'Row selector'!$G38,44)=0,"-",INDEX(SourceData!$A$2:$FR$281,'Row selector'!$G38,44)),"")</f>
        <v/>
      </c>
      <c r="AB49" s="161" t="str">
        <f>IFERROR(IF(INDEX(SourceData!$A$2:$FR$281,'Row selector'!$G38,33)=0,"-",INDEX(SourceData!$A$2:$FR$281,'Row selector'!$G38,33)),"")</f>
        <v/>
      </c>
      <c r="AC49" s="162" t="str">
        <f>IFERROR(IF(INDEX(SourceData!$A$2:$FR$281,'Row selector'!$G38,39)=0,"-",INDEX(SourceData!$A$2:$FR$281,'Row selector'!$G38,39)),"")</f>
        <v/>
      </c>
      <c r="AD49" s="163" t="str">
        <f>IFERROR(IF(INDEX(SourceData!$A$2:$FR$281,'Row selector'!$G38,45)=0,"-",INDEX(SourceData!$A$2:$FR$281,'Row selector'!$G38,45)),"")</f>
        <v/>
      </c>
      <c r="AE49" s="161" t="str">
        <f>IFERROR(IF(INDEX(SourceData!$A$2:$FR$281,'Row selector'!$G38,34)=0,"-",INDEX(SourceData!$A$2:$FR$281,'Row selector'!$G38,34)),"")</f>
        <v/>
      </c>
      <c r="AF49" s="162" t="str">
        <f>IFERROR(IF(INDEX(SourceData!$A$2:$FR$281,'Row selector'!$G38,40)=0,"-",INDEX(SourceData!$A$2:$FR$281,'Row selector'!$G38,40)),"")</f>
        <v/>
      </c>
      <c r="AG49" s="163" t="str">
        <f>IFERROR(IF(INDEX(SourceData!$A$2:$FR$281,'Row selector'!$G38,46)=0,"-",INDEX(SourceData!$A$2:$FR$281,'Row selector'!$G38,46)),"")</f>
        <v/>
      </c>
      <c r="AH49" s="161" t="str">
        <f>IFERROR(IF(INDEX(SourceData!$A$2:$FR$281,'Row selector'!$G38,35)=0,"-",INDEX(SourceData!$A$2:$FF$281,'Row selector'!$G38,35)),"")</f>
        <v/>
      </c>
      <c r="AI49" s="162" t="str">
        <f>IFERROR(IF(INDEX(SourceData!$A$2:$FR$281,'Row selector'!$G38,41)=0,"-",INDEX(SourceData!$A$2:$FR$281,'Row selector'!$G38,41)),"")</f>
        <v/>
      </c>
      <c r="AJ49" s="163" t="str">
        <f>IFERROR(IF(INDEX(SourceData!$A$2:$FR$281,'Row selector'!$G38,47)=0,"-",INDEX(SourceData!$A$2:$FR$281,'Row selector'!$G38,47)),"")</f>
        <v/>
      </c>
      <c r="AK49" s="161" t="str">
        <f>IFERROR(IF(INDEX(SourceData!$A$2:$FR$281,'Row selector'!$G38,36)=0,"-",INDEX(SourceData!$A$2:$FR$281,'Row selector'!$G38,36)),"")</f>
        <v/>
      </c>
      <c r="AL49" s="162" t="str">
        <f>IFERROR(IF(INDEX(SourceData!$A$2:$FR$281,'Row selector'!$G38,42)=0,"-",INDEX(SourceData!$A$2:$FR$281,'Row selector'!$G38,42)),"")</f>
        <v/>
      </c>
      <c r="AM49" s="163" t="str">
        <f>IFERROR(IF(INDEX(SourceData!$A$2:$FR$281,'Row selector'!$G38,48)=0,"-",INDEX(SourceData!$A$2:$FR$281,'Row selector'!$G38,48)),"")</f>
        <v/>
      </c>
      <c r="AN49" s="161" t="str">
        <f>IFERROR(IF(INDEX(SourceData!$A$2:$FR$281,'Row selector'!$G38,49)=0,"-",INDEX(SourceData!$A$2:$FR$281,'Row selector'!$G38,49)),"")</f>
        <v/>
      </c>
      <c r="AO49" s="162" t="str">
        <f>IFERROR(IF(INDEX(SourceData!$A$2:$FR$281,'Row selector'!$G38,55)=0,"-",INDEX(SourceData!$A$2:$FR$281,'Row selector'!$G38,55)),"")</f>
        <v/>
      </c>
      <c r="AP49" s="163" t="str">
        <f>IFERROR(IF(INDEX(SourceData!$A$2:$FR$281,'Row selector'!$G38,61)=0,"-",INDEX(SourceData!$A$2:$FR$281,'Row selector'!$G38,61)),"")</f>
        <v/>
      </c>
      <c r="AQ49" s="161" t="str">
        <f>IFERROR(IF(INDEX(SourceData!$A$2:$FR$281,'Row selector'!$G38,50)=0,"-",INDEX(SourceData!$A$2:$FR$281,'Row selector'!$G38,50)),"")</f>
        <v/>
      </c>
      <c r="AR49" s="162" t="str">
        <f>IFERROR(IF(INDEX(SourceData!$A$2:$FR$281,'Row selector'!$G38,56)=0,"-",INDEX(SourceData!$A$2:$FR$281,'Row selector'!$G38,56)),"")</f>
        <v/>
      </c>
      <c r="AS49" s="163" t="str">
        <f>IFERROR(IF(INDEX(SourceData!$A$2:$FR$281,'Row selector'!$G38,62)=0,"-",INDEX(SourceData!$A$2:$FR$281,'Row selector'!$G38,62)),"")</f>
        <v/>
      </c>
      <c r="AT49" s="161" t="str">
        <f>IFERROR(IF(INDEX(SourceData!$A$2:$FR$281,'Row selector'!$G38,51)=0,"-",INDEX(SourceData!$A$2:$FR$281,'Row selector'!$G38,51)),"")</f>
        <v/>
      </c>
      <c r="AU49" s="162" t="str">
        <f>IFERROR(IF(INDEX(SourceData!$A$2:$FR$281,'Row selector'!$G38,57)=0,"-",INDEX(SourceData!$A$2:$FR$281,'Row selector'!$G38,57)),"")</f>
        <v/>
      </c>
      <c r="AV49" s="163" t="str">
        <f>IFERROR(IF(INDEX(SourceData!$A$2:$FR$281,'Row selector'!$G38,63)=0,"-",INDEX(SourceData!$A$2:$FR$281,'Row selector'!$G38,63)),"")</f>
        <v/>
      </c>
      <c r="AW49" s="158" t="str">
        <f>IFERROR(IF(INDEX(SourceData!$A$2:$FR$281,'Row selector'!$G38,52)=0,"-",INDEX(SourceData!$A$2:$FR$281,'Row selector'!$G38,52)),"")</f>
        <v/>
      </c>
      <c r="AX49" s="138" t="str">
        <f>IFERROR(IF(INDEX(SourceData!$A$2:$FR$281,'Row selector'!$G38,58)=0,"-",INDEX(SourceData!$A$2:$FR$281,'Row selector'!$G38,58)),"")</f>
        <v/>
      </c>
      <c r="AY49" s="162" t="str">
        <f>IFERROR(IF(INDEX(SourceData!$A$2:$FR$281,'Row selector'!$G38,64)=0,"-",INDEX(SourceData!$A$2:$FR$281,'Row selector'!$G38,64)),"")</f>
        <v/>
      </c>
      <c r="AZ49" s="161" t="str">
        <f>IFERROR(IF(INDEX(SourceData!$A$2:$FR$281,'Row selector'!$G38,53)=0,"-",INDEX(SourceData!$A$2:$FR$281,'Row selector'!$G38,53)),"")</f>
        <v/>
      </c>
      <c r="BA49" s="162" t="str">
        <f>IFERROR(IF(INDEX(SourceData!$A$2:$FR$281,'Row selector'!$G38,59)=0,"-",INDEX(SourceData!$A$2:$FR$281,'Row selector'!$G38,59)),"")</f>
        <v/>
      </c>
      <c r="BB49" s="163" t="str">
        <f>IFERROR(IF(INDEX(SourceData!$A$2:$FR$281,'Row selector'!$G38,65)=0,"-",INDEX(SourceData!$A$2:$FR$281,'Row selector'!$G38,65)),"")</f>
        <v/>
      </c>
      <c r="BC49" s="161" t="str">
        <f>IFERROR(IF(INDEX(SourceData!$A$2:$FR$281,'Row selector'!$G38,54)=0,"-",INDEX(SourceData!$A$2:$FR$281,'Row selector'!$G38,54)),"")</f>
        <v/>
      </c>
      <c r="BD49" s="162" t="str">
        <f>IFERROR(IF(INDEX(SourceData!$A$2:$FR$281,'Row selector'!$G38,60)=0,"-",INDEX(SourceData!$A$2:$FR$281,'Row selector'!$G38,60)),"")</f>
        <v/>
      </c>
      <c r="BE49" s="163" t="str">
        <f>IFERROR(IF(INDEX(SourceData!$A$2:$FR$281,'Row selector'!$G38,66)=0,"-",INDEX(SourceData!$A$2:$FR$281,'Row selector'!$G38,66)),"")</f>
        <v/>
      </c>
      <c r="BF49" s="98"/>
    </row>
    <row r="50" spans="1:58">
      <c r="A50" s="171" t="str">
        <f>IFERROR(INDEX(SourceData!$A$2:$FR$281,'Row selector'!$G39,1),"")</f>
        <v/>
      </c>
      <c r="B50" s="157" t="str">
        <f>IFERROR(INDEX(SourceData!$A$2:$FR$281,'Row selector'!$G39,2),"")</f>
        <v/>
      </c>
      <c r="C50" s="204" t="str">
        <f t="shared" si="0"/>
        <v/>
      </c>
      <c r="D50" s="161" t="str">
        <f>IFERROR(IF(INDEX(SourceData!$A$2:$FR$281,'Row selector'!$G39,13)=0,"-",INDEX(SourceData!$A$2:$FR$281,'Row selector'!$G39,13)),"")</f>
        <v/>
      </c>
      <c r="E50" s="162" t="str">
        <f>IFERROR(IF(INDEX(SourceData!$A$2:$FR$281,'Row selector'!$G39,19)=0,"-",INDEX(SourceData!$A$2:$FR$281,'Row selector'!$G39,19)),"")</f>
        <v/>
      </c>
      <c r="F50" s="163" t="str">
        <f>IFERROR(IF(INDEX(SourceData!$A$2:$FR$281,'Row selector'!$G39,25)=0,"-",INDEX(SourceData!$A$2:$FR$281,'Row selector'!$G39,25)),"")</f>
        <v/>
      </c>
      <c r="G50" s="161" t="str">
        <f>IFERROR(IF(INDEX(SourceData!$A$2:$FR$281,'Row selector'!$G39,14)=0,"-",INDEX(SourceData!$A$2:$FR$281,'Row selector'!$G39,14)),"")</f>
        <v/>
      </c>
      <c r="H50" s="162" t="str">
        <f>IFERROR(IF(INDEX(SourceData!$A$2:$FR$281,'Row selector'!$G39,20)=0,"-",INDEX(SourceData!$A$2:$FR$281,'Row selector'!$G39,20)),"")</f>
        <v/>
      </c>
      <c r="I50" s="163" t="str">
        <f>IFERROR(IF(INDEX(SourceData!$A$2:$FR$281,'Row selector'!$G39,26)=0,"-",INDEX(SourceData!$A$2:$FR$281,'Row selector'!$G39,26)),"")</f>
        <v/>
      </c>
      <c r="J50" s="161" t="str">
        <f>IFERROR(IF(INDEX(SourceData!$A$2:$FR$281,'Row selector'!$G39,15)=0,"-",INDEX(SourceData!$A$2:$FR$281,'Row selector'!$G39,15)),"")</f>
        <v/>
      </c>
      <c r="K50" s="162" t="str">
        <f>IFERROR(IF(INDEX(SourceData!$A$2:$FR$281,'Row selector'!$G39,21)=0,"-",INDEX(SourceData!$A$2:$FR$281,'Row selector'!$G39,21)),"")</f>
        <v/>
      </c>
      <c r="L50" s="163" t="str">
        <f>IFERROR(IF(INDEX(SourceData!$A$2:$FR$281,'Row selector'!$G39,27)=0,"-",INDEX(SourceData!$A$2:$FR$281,'Row selector'!$G39,27)),"")</f>
        <v/>
      </c>
      <c r="M50" s="161" t="str">
        <f>IFERROR(IF(INDEX(SourceData!$A$2:$FR$281,'Row selector'!$G39,16)=0,"-",INDEX(SourceData!$A$2:$FR$281,'Row selector'!$G39,16)),"")</f>
        <v/>
      </c>
      <c r="N50" s="162" t="str">
        <f>IFERROR(IF(INDEX(SourceData!$A$2:$FR$281,'Row selector'!$G39,22)=0,"-",INDEX(SourceData!$A$2:$FR$281,'Row selector'!$G39,22)),"")</f>
        <v/>
      </c>
      <c r="O50" s="163" t="str">
        <f>IFERROR(IF(INDEX(SourceData!$A$2:$FR$281,'Row selector'!$G39,28)=0,"-",INDEX(SourceData!$A$2:$FR$281,'Row selector'!$G39,28)),"")</f>
        <v/>
      </c>
      <c r="P50" s="161" t="str">
        <f>IFERROR(IF(INDEX(SourceData!$A$2:$FR$281,'Row selector'!$G39,17)=0,"-",INDEX(SourceData!$A$2:$FR$281,'Row selector'!$G39,17)),"")</f>
        <v/>
      </c>
      <c r="Q50" s="162" t="str">
        <f>IFERROR(IF(INDEX(SourceData!$A$2:$FR$281,'Row selector'!$G39,23)=0,"-",INDEX(SourceData!$A$2:$FR$281,'Row selector'!$G39,23)),"")</f>
        <v/>
      </c>
      <c r="R50" s="163" t="str">
        <f>IFERROR(IF(INDEX(SourceData!$A$2:$FR$281,'Row selector'!$G39,29)=0,"-",INDEX(SourceData!$A$2:$FR$281,'Row selector'!$G39,29)),"")</f>
        <v/>
      </c>
      <c r="S50" s="161" t="str">
        <f>IFERROR(IF(INDEX(SourceData!$A$2:$FR$281,'Row selector'!$G39,18)=0,"-",INDEX(SourceData!$A$2:$FR$281,'Row selector'!$G39,18)),"")</f>
        <v/>
      </c>
      <c r="T50" s="162" t="str">
        <f>IFERROR(IF(INDEX(SourceData!$A$2:$FR$281,'Row selector'!$G39,24)=0,"-",INDEX(SourceData!$A$2:$FR$281,'Row selector'!$G39,24)),"")</f>
        <v/>
      </c>
      <c r="U50" s="163" t="str">
        <f>IFERROR(IF(INDEX(SourceData!$A$2:$FR$281,'Row selector'!$G39,30)=0,"-",INDEX(SourceData!$A$2:$FR$281,'Row selector'!$G39,30)),"")</f>
        <v/>
      </c>
      <c r="V50" s="161" t="str">
        <f>IFERROR(IF(INDEX(SourceData!$A$2:$FR$281,'Row selector'!$G39,31)=0,"-",INDEX(SourceData!$A$2:$FR$281,'Row selector'!$G39,31)),"")</f>
        <v/>
      </c>
      <c r="W50" s="162" t="str">
        <f>IFERROR(IF(INDEX(SourceData!$A$2:$FR$281,'Row selector'!$G39,37)=0,"-",INDEX(SourceData!$A$2:$FR$281,'Row selector'!$G39,37)),"")</f>
        <v/>
      </c>
      <c r="X50" s="163" t="str">
        <f>IFERROR(IF(INDEX(SourceData!$A$2:$FR$281,'Row selector'!$G39,43)=0,"-",INDEX(SourceData!$A$2:$FR$281,'Row selector'!$G39,43)),"")</f>
        <v/>
      </c>
      <c r="Y50" s="161" t="str">
        <f>IFERROR(IF(INDEX(SourceData!$A$2:$FR$281,'Row selector'!$G39,32)=0,"-",INDEX(SourceData!$A$2:$FR$281,'Row selector'!$G39,32)),"")</f>
        <v/>
      </c>
      <c r="Z50" s="162" t="str">
        <f>IFERROR(IF(INDEX(SourceData!$A$2:$FR$281,'Row selector'!$G39,38)=0,"-",INDEX(SourceData!$A$2:$FR$281,'Row selector'!$G39,38)),"")</f>
        <v/>
      </c>
      <c r="AA50" s="163" t="str">
        <f>IFERROR(IF(INDEX(SourceData!$A$2:$FR$281,'Row selector'!$G39,44)=0,"-",INDEX(SourceData!$A$2:$FR$281,'Row selector'!$G39,44)),"")</f>
        <v/>
      </c>
      <c r="AB50" s="161" t="str">
        <f>IFERROR(IF(INDEX(SourceData!$A$2:$FR$281,'Row selector'!$G39,33)=0,"-",INDEX(SourceData!$A$2:$FR$281,'Row selector'!$G39,33)),"")</f>
        <v/>
      </c>
      <c r="AC50" s="162" t="str">
        <f>IFERROR(IF(INDEX(SourceData!$A$2:$FR$281,'Row selector'!$G39,39)=0,"-",INDEX(SourceData!$A$2:$FR$281,'Row selector'!$G39,39)),"")</f>
        <v/>
      </c>
      <c r="AD50" s="163" t="str">
        <f>IFERROR(IF(INDEX(SourceData!$A$2:$FR$281,'Row selector'!$G39,45)=0,"-",INDEX(SourceData!$A$2:$FR$281,'Row selector'!$G39,45)),"")</f>
        <v/>
      </c>
      <c r="AE50" s="161" t="str">
        <f>IFERROR(IF(INDEX(SourceData!$A$2:$FR$281,'Row selector'!$G39,34)=0,"-",INDEX(SourceData!$A$2:$FR$281,'Row selector'!$G39,34)),"")</f>
        <v/>
      </c>
      <c r="AF50" s="162" t="str">
        <f>IFERROR(IF(INDEX(SourceData!$A$2:$FR$281,'Row selector'!$G39,40)=0,"-",INDEX(SourceData!$A$2:$FR$281,'Row selector'!$G39,40)),"")</f>
        <v/>
      </c>
      <c r="AG50" s="163" t="str">
        <f>IFERROR(IF(INDEX(SourceData!$A$2:$FR$281,'Row selector'!$G39,46)=0,"-",INDEX(SourceData!$A$2:$FR$281,'Row selector'!$G39,46)),"")</f>
        <v/>
      </c>
      <c r="AH50" s="161" t="str">
        <f>IFERROR(IF(INDEX(SourceData!$A$2:$FR$281,'Row selector'!$G39,35)=0,"-",INDEX(SourceData!$A$2:$FF$281,'Row selector'!$G39,35)),"")</f>
        <v/>
      </c>
      <c r="AI50" s="162" t="str">
        <f>IFERROR(IF(INDEX(SourceData!$A$2:$FR$281,'Row selector'!$G39,41)=0,"-",INDEX(SourceData!$A$2:$FR$281,'Row selector'!$G39,41)),"")</f>
        <v/>
      </c>
      <c r="AJ50" s="163" t="str">
        <f>IFERROR(IF(INDEX(SourceData!$A$2:$FR$281,'Row selector'!$G39,47)=0,"-",INDEX(SourceData!$A$2:$FR$281,'Row selector'!$G39,47)),"")</f>
        <v/>
      </c>
      <c r="AK50" s="161" t="str">
        <f>IFERROR(IF(INDEX(SourceData!$A$2:$FR$281,'Row selector'!$G39,36)=0,"-",INDEX(SourceData!$A$2:$FR$281,'Row selector'!$G39,36)),"")</f>
        <v/>
      </c>
      <c r="AL50" s="162" t="str">
        <f>IFERROR(IF(INDEX(SourceData!$A$2:$FR$281,'Row selector'!$G39,42)=0,"-",INDEX(SourceData!$A$2:$FR$281,'Row selector'!$G39,42)),"")</f>
        <v/>
      </c>
      <c r="AM50" s="163" t="str">
        <f>IFERROR(IF(INDEX(SourceData!$A$2:$FR$281,'Row selector'!$G39,48)=0,"-",INDEX(SourceData!$A$2:$FR$281,'Row selector'!$G39,48)),"")</f>
        <v/>
      </c>
      <c r="AN50" s="161" t="str">
        <f>IFERROR(IF(INDEX(SourceData!$A$2:$FR$281,'Row selector'!$G39,49)=0,"-",INDEX(SourceData!$A$2:$FR$281,'Row selector'!$G39,49)),"")</f>
        <v/>
      </c>
      <c r="AO50" s="162" t="str">
        <f>IFERROR(IF(INDEX(SourceData!$A$2:$FR$281,'Row selector'!$G39,55)=0,"-",INDEX(SourceData!$A$2:$FR$281,'Row selector'!$G39,55)),"")</f>
        <v/>
      </c>
      <c r="AP50" s="163" t="str">
        <f>IFERROR(IF(INDEX(SourceData!$A$2:$FR$281,'Row selector'!$G39,61)=0,"-",INDEX(SourceData!$A$2:$FR$281,'Row selector'!$G39,61)),"")</f>
        <v/>
      </c>
      <c r="AQ50" s="161" t="str">
        <f>IFERROR(IF(INDEX(SourceData!$A$2:$FR$281,'Row selector'!$G39,50)=0,"-",INDEX(SourceData!$A$2:$FR$281,'Row selector'!$G39,50)),"")</f>
        <v/>
      </c>
      <c r="AR50" s="162" t="str">
        <f>IFERROR(IF(INDEX(SourceData!$A$2:$FR$281,'Row selector'!$G39,56)=0,"-",INDEX(SourceData!$A$2:$FR$281,'Row selector'!$G39,56)),"")</f>
        <v/>
      </c>
      <c r="AS50" s="163" t="str">
        <f>IFERROR(IF(INDEX(SourceData!$A$2:$FR$281,'Row selector'!$G39,62)=0,"-",INDEX(SourceData!$A$2:$FR$281,'Row selector'!$G39,62)),"")</f>
        <v/>
      </c>
      <c r="AT50" s="161" t="str">
        <f>IFERROR(IF(INDEX(SourceData!$A$2:$FR$281,'Row selector'!$G39,51)=0,"-",INDEX(SourceData!$A$2:$FR$281,'Row selector'!$G39,51)),"")</f>
        <v/>
      </c>
      <c r="AU50" s="162" t="str">
        <f>IFERROR(IF(INDEX(SourceData!$A$2:$FR$281,'Row selector'!$G39,57)=0,"-",INDEX(SourceData!$A$2:$FR$281,'Row selector'!$G39,57)),"")</f>
        <v/>
      </c>
      <c r="AV50" s="163" t="str">
        <f>IFERROR(IF(INDEX(SourceData!$A$2:$FR$281,'Row selector'!$G39,63)=0,"-",INDEX(SourceData!$A$2:$FR$281,'Row selector'!$G39,63)),"")</f>
        <v/>
      </c>
      <c r="AW50" s="158" t="str">
        <f>IFERROR(IF(INDEX(SourceData!$A$2:$FR$281,'Row selector'!$G39,52)=0,"-",INDEX(SourceData!$A$2:$FR$281,'Row selector'!$G39,52)),"")</f>
        <v/>
      </c>
      <c r="AX50" s="138" t="str">
        <f>IFERROR(IF(INDEX(SourceData!$A$2:$FR$281,'Row selector'!$G39,58)=0,"-",INDEX(SourceData!$A$2:$FR$281,'Row selector'!$G39,58)),"")</f>
        <v/>
      </c>
      <c r="AY50" s="162" t="str">
        <f>IFERROR(IF(INDEX(SourceData!$A$2:$FR$281,'Row selector'!$G39,64)=0,"-",INDEX(SourceData!$A$2:$FR$281,'Row selector'!$G39,64)),"")</f>
        <v/>
      </c>
      <c r="AZ50" s="161" t="str">
        <f>IFERROR(IF(INDEX(SourceData!$A$2:$FR$281,'Row selector'!$G39,53)=0,"-",INDEX(SourceData!$A$2:$FR$281,'Row selector'!$G39,53)),"")</f>
        <v/>
      </c>
      <c r="BA50" s="162" t="str">
        <f>IFERROR(IF(INDEX(SourceData!$A$2:$FR$281,'Row selector'!$G39,59)=0,"-",INDEX(SourceData!$A$2:$FR$281,'Row selector'!$G39,59)),"")</f>
        <v/>
      </c>
      <c r="BB50" s="163" t="str">
        <f>IFERROR(IF(INDEX(SourceData!$A$2:$FR$281,'Row selector'!$G39,65)=0,"-",INDEX(SourceData!$A$2:$FR$281,'Row selector'!$G39,65)),"")</f>
        <v/>
      </c>
      <c r="BC50" s="161" t="str">
        <f>IFERROR(IF(INDEX(SourceData!$A$2:$FR$281,'Row selector'!$G39,54)=0,"-",INDEX(SourceData!$A$2:$FR$281,'Row selector'!$G39,54)),"")</f>
        <v/>
      </c>
      <c r="BD50" s="162" t="str">
        <f>IFERROR(IF(INDEX(SourceData!$A$2:$FR$281,'Row selector'!$G39,60)=0,"-",INDEX(SourceData!$A$2:$FR$281,'Row selector'!$G39,60)),"")</f>
        <v/>
      </c>
      <c r="BE50" s="163" t="str">
        <f>IFERROR(IF(INDEX(SourceData!$A$2:$FR$281,'Row selector'!$G39,66)=0,"-",INDEX(SourceData!$A$2:$FR$281,'Row selector'!$G39,66)),"")</f>
        <v/>
      </c>
      <c r="BF50" s="98"/>
    </row>
    <row r="51" spans="1:58">
      <c r="A51" s="171" t="str">
        <f>IFERROR(INDEX(SourceData!$A$2:$FR$281,'Row selector'!$G40,1),"")</f>
        <v/>
      </c>
      <c r="B51" s="157" t="str">
        <f>IFERROR(INDEX(SourceData!$A$2:$FR$281,'Row selector'!$G40,2),"")</f>
        <v/>
      </c>
      <c r="C51" s="204" t="str">
        <f t="shared" si="0"/>
        <v/>
      </c>
      <c r="D51" s="161" t="str">
        <f>IFERROR(IF(INDEX(SourceData!$A$2:$FR$281,'Row selector'!$G40,13)=0,"-",INDEX(SourceData!$A$2:$FR$281,'Row selector'!$G40,13)),"")</f>
        <v/>
      </c>
      <c r="E51" s="162" t="str">
        <f>IFERROR(IF(INDEX(SourceData!$A$2:$FR$281,'Row selector'!$G40,19)=0,"-",INDEX(SourceData!$A$2:$FR$281,'Row selector'!$G40,19)),"")</f>
        <v/>
      </c>
      <c r="F51" s="163" t="str">
        <f>IFERROR(IF(INDEX(SourceData!$A$2:$FR$281,'Row selector'!$G40,25)=0,"-",INDEX(SourceData!$A$2:$FR$281,'Row selector'!$G40,25)),"")</f>
        <v/>
      </c>
      <c r="G51" s="161" t="str">
        <f>IFERROR(IF(INDEX(SourceData!$A$2:$FR$281,'Row selector'!$G40,14)=0,"-",INDEX(SourceData!$A$2:$FR$281,'Row selector'!$G40,14)),"")</f>
        <v/>
      </c>
      <c r="H51" s="162" t="str">
        <f>IFERROR(IF(INDEX(SourceData!$A$2:$FR$281,'Row selector'!$G40,20)=0,"-",INDEX(SourceData!$A$2:$FR$281,'Row selector'!$G40,20)),"")</f>
        <v/>
      </c>
      <c r="I51" s="163" t="str">
        <f>IFERROR(IF(INDEX(SourceData!$A$2:$FR$281,'Row selector'!$G40,26)=0,"-",INDEX(SourceData!$A$2:$FR$281,'Row selector'!$G40,26)),"")</f>
        <v/>
      </c>
      <c r="J51" s="161" t="str">
        <f>IFERROR(IF(INDEX(SourceData!$A$2:$FR$281,'Row selector'!$G40,15)=0,"-",INDEX(SourceData!$A$2:$FR$281,'Row selector'!$G40,15)),"")</f>
        <v/>
      </c>
      <c r="K51" s="162" t="str">
        <f>IFERROR(IF(INDEX(SourceData!$A$2:$FR$281,'Row selector'!$G40,21)=0,"-",INDEX(SourceData!$A$2:$FR$281,'Row selector'!$G40,21)),"")</f>
        <v/>
      </c>
      <c r="L51" s="163" t="str">
        <f>IFERROR(IF(INDEX(SourceData!$A$2:$FR$281,'Row selector'!$G40,27)=0,"-",INDEX(SourceData!$A$2:$FR$281,'Row selector'!$G40,27)),"")</f>
        <v/>
      </c>
      <c r="M51" s="161" t="str">
        <f>IFERROR(IF(INDEX(SourceData!$A$2:$FR$281,'Row selector'!$G40,16)=0,"-",INDEX(SourceData!$A$2:$FR$281,'Row selector'!$G40,16)),"")</f>
        <v/>
      </c>
      <c r="N51" s="162" t="str">
        <f>IFERROR(IF(INDEX(SourceData!$A$2:$FR$281,'Row selector'!$G40,22)=0,"-",INDEX(SourceData!$A$2:$FR$281,'Row selector'!$G40,22)),"")</f>
        <v/>
      </c>
      <c r="O51" s="163" t="str">
        <f>IFERROR(IF(INDEX(SourceData!$A$2:$FR$281,'Row selector'!$G40,28)=0,"-",INDEX(SourceData!$A$2:$FR$281,'Row selector'!$G40,28)),"")</f>
        <v/>
      </c>
      <c r="P51" s="161" t="str">
        <f>IFERROR(IF(INDEX(SourceData!$A$2:$FR$281,'Row selector'!$G40,17)=0,"-",INDEX(SourceData!$A$2:$FR$281,'Row selector'!$G40,17)),"")</f>
        <v/>
      </c>
      <c r="Q51" s="162" t="str">
        <f>IFERROR(IF(INDEX(SourceData!$A$2:$FR$281,'Row selector'!$G40,23)=0,"-",INDEX(SourceData!$A$2:$FR$281,'Row selector'!$G40,23)),"")</f>
        <v/>
      </c>
      <c r="R51" s="163" t="str">
        <f>IFERROR(IF(INDEX(SourceData!$A$2:$FR$281,'Row selector'!$G40,29)=0,"-",INDEX(SourceData!$A$2:$FR$281,'Row selector'!$G40,29)),"")</f>
        <v/>
      </c>
      <c r="S51" s="161" t="str">
        <f>IFERROR(IF(INDEX(SourceData!$A$2:$FR$281,'Row selector'!$G40,18)=0,"-",INDEX(SourceData!$A$2:$FR$281,'Row selector'!$G40,18)),"")</f>
        <v/>
      </c>
      <c r="T51" s="162" t="str">
        <f>IFERROR(IF(INDEX(SourceData!$A$2:$FR$281,'Row selector'!$G40,24)=0,"-",INDEX(SourceData!$A$2:$FR$281,'Row selector'!$G40,24)),"")</f>
        <v/>
      </c>
      <c r="U51" s="163" t="str">
        <f>IFERROR(IF(INDEX(SourceData!$A$2:$FR$281,'Row selector'!$G40,30)=0,"-",INDEX(SourceData!$A$2:$FR$281,'Row selector'!$G40,30)),"")</f>
        <v/>
      </c>
      <c r="V51" s="161" t="str">
        <f>IFERROR(IF(INDEX(SourceData!$A$2:$FR$281,'Row selector'!$G40,31)=0,"-",INDEX(SourceData!$A$2:$FR$281,'Row selector'!$G40,31)),"")</f>
        <v/>
      </c>
      <c r="W51" s="162" t="str">
        <f>IFERROR(IF(INDEX(SourceData!$A$2:$FR$281,'Row selector'!$G40,37)=0,"-",INDEX(SourceData!$A$2:$FR$281,'Row selector'!$G40,37)),"")</f>
        <v/>
      </c>
      <c r="X51" s="163" t="str">
        <f>IFERROR(IF(INDEX(SourceData!$A$2:$FR$281,'Row selector'!$G40,43)=0,"-",INDEX(SourceData!$A$2:$FR$281,'Row selector'!$G40,43)),"")</f>
        <v/>
      </c>
      <c r="Y51" s="161" t="str">
        <f>IFERROR(IF(INDEX(SourceData!$A$2:$FR$281,'Row selector'!$G40,32)=0,"-",INDEX(SourceData!$A$2:$FR$281,'Row selector'!$G40,32)),"")</f>
        <v/>
      </c>
      <c r="Z51" s="162" t="str">
        <f>IFERROR(IF(INDEX(SourceData!$A$2:$FR$281,'Row selector'!$G40,38)=0,"-",INDEX(SourceData!$A$2:$FR$281,'Row selector'!$G40,38)),"")</f>
        <v/>
      </c>
      <c r="AA51" s="163" t="str">
        <f>IFERROR(IF(INDEX(SourceData!$A$2:$FR$281,'Row selector'!$G40,44)=0,"-",INDEX(SourceData!$A$2:$FR$281,'Row selector'!$G40,44)),"")</f>
        <v/>
      </c>
      <c r="AB51" s="161" t="str">
        <f>IFERROR(IF(INDEX(SourceData!$A$2:$FR$281,'Row selector'!$G40,33)=0,"-",INDEX(SourceData!$A$2:$FR$281,'Row selector'!$G40,33)),"")</f>
        <v/>
      </c>
      <c r="AC51" s="162" t="str">
        <f>IFERROR(IF(INDEX(SourceData!$A$2:$FR$281,'Row selector'!$G40,39)=0,"-",INDEX(SourceData!$A$2:$FR$281,'Row selector'!$G40,39)),"")</f>
        <v/>
      </c>
      <c r="AD51" s="163" t="str">
        <f>IFERROR(IF(INDEX(SourceData!$A$2:$FR$281,'Row selector'!$G40,45)=0,"-",INDEX(SourceData!$A$2:$FR$281,'Row selector'!$G40,45)),"")</f>
        <v/>
      </c>
      <c r="AE51" s="161" t="str">
        <f>IFERROR(IF(INDEX(SourceData!$A$2:$FR$281,'Row selector'!$G40,34)=0,"-",INDEX(SourceData!$A$2:$FR$281,'Row selector'!$G40,34)),"")</f>
        <v/>
      </c>
      <c r="AF51" s="162" t="str">
        <f>IFERROR(IF(INDEX(SourceData!$A$2:$FR$281,'Row selector'!$G40,40)=0,"-",INDEX(SourceData!$A$2:$FR$281,'Row selector'!$G40,40)),"")</f>
        <v/>
      </c>
      <c r="AG51" s="163" t="str">
        <f>IFERROR(IF(INDEX(SourceData!$A$2:$FR$281,'Row selector'!$G40,46)=0,"-",INDEX(SourceData!$A$2:$FR$281,'Row selector'!$G40,46)),"")</f>
        <v/>
      </c>
      <c r="AH51" s="161" t="str">
        <f>IFERROR(IF(INDEX(SourceData!$A$2:$FR$281,'Row selector'!$G40,35)=0,"-",INDEX(SourceData!$A$2:$FF$281,'Row selector'!$G40,35)),"")</f>
        <v/>
      </c>
      <c r="AI51" s="162" t="str">
        <f>IFERROR(IF(INDEX(SourceData!$A$2:$FR$281,'Row selector'!$G40,41)=0,"-",INDEX(SourceData!$A$2:$FR$281,'Row selector'!$G40,41)),"")</f>
        <v/>
      </c>
      <c r="AJ51" s="163" t="str">
        <f>IFERROR(IF(INDEX(SourceData!$A$2:$FR$281,'Row selector'!$G40,47)=0,"-",INDEX(SourceData!$A$2:$FR$281,'Row selector'!$G40,47)),"")</f>
        <v/>
      </c>
      <c r="AK51" s="161" t="str">
        <f>IFERROR(IF(INDEX(SourceData!$A$2:$FR$281,'Row selector'!$G40,36)=0,"-",INDEX(SourceData!$A$2:$FR$281,'Row selector'!$G40,36)),"")</f>
        <v/>
      </c>
      <c r="AL51" s="162" t="str">
        <f>IFERROR(IF(INDEX(SourceData!$A$2:$FR$281,'Row selector'!$G40,42)=0,"-",INDEX(SourceData!$A$2:$FR$281,'Row selector'!$G40,42)),"")</f>
        <v/>
      </c>
      <c r="AM51" s="163" t="str">
        <f>IFERROR(IF(INDEX(SourceData!$A$2:$FR$281,'Row selector'!$G40,48)=0,"-",INDEX(SourceData!$A$2:$FR$281,'Row selector'!$G40,48)),"")</f>
        <v/>
      </c>
      <c r="AN51" s="161" t="str">
        <f>IFERROR(IF(INDEX(SourceData!$A$2:$FR$281,'Row selector'!$G40,49)=0,"-",INDEX(SourceData!$A$2:$FR$281,'Row selector'!$G40,49)),"")</f>
        <v/>
      </c>
      <c r="AO51" s="162" t="str">
        <f>IFERROR(IF(INDEX(SourceData!$A$2:$FR$281,'Row selector'!$G40,55)=0,"-",INDEX(SourceData!$A$2:$FR$281,'Row selector'!$G40,55)),"")</f>
        <v/>
      </c>
      <c r="AP51" s="163" t="str">
        <f>IFERROR(IF(INDEX(SourceData!$A$2:$FR$281,'Row selector'!$G40,61)=0,"-",INDEX(SourceData!$A$2:$FR$281,'Row selector'!$G40,61)),"")</f>
        <v/>
      </c>
      <c r="AQ51" s="161" t="str">
        <f>IFERROR(IF(INDEX(SourceData!$A$2:$FR$281,'Row selector'!$G40,50)=0,"-",INDEX(SourceData!$A$2:$FR$281,'Row selector'!$G40,50)),"")</f>
        <v/>
      </c>
      <c r="AR51" s="162" t="str">
        <f>IFERROR(IF(INDEX(SourceData!$A$2:$FR$281,'Row selector'!$G40,56)=0,"-",INDEX(SourceData!$A$2:$FR$281,'Row selector'!$G40,56)),"")</f>
        <v/>
      </c>
      <c r="AS51" s="163" t="str">
        <f>IFERROR(IF(INDEX(SourceData!$A$2:$FR$281,'Row selector'!$G40,62)=0,"-",INDEX(SourceData!$A$2:$FR$281,'Row selector'!$G40,62)),"")</f>
        <v/>
      </c>
      <c r="AT51" s="161" t="str">
        <f>IFERROR(IF(INDEX(SourceData!$A$2:$FR$281,'Row selector'!$G40,51)=0,"-",INDEX(SourceData!$A$2:$FR$281,'Row selector'!$G40,51)),"")</f>
        <v/>
      </c>
      <c r="AU51" s="162" t="str">
        <f>IFERROR(IF(INDEX(SourceData!$A$2:$FR$281,'Row selector'!$G40,57)=0,"-",INDEX(SourceData!$A$2:$FR$281,'Row selector'!$G40,57)),"")</f>
        <v/>
      </c>
      <c r="AV51" s="163" t="str">
        <f>IFERROR(IF(INDEX(SourceData!$A$2:$FR$281,'Row selector'!$G40,63)=0,"-",INDEX(SourceData!$A$2:$FR$281,'Row selector'!$G40,63)),"")</f>
        <v/>
      </c>
      <c r="AW51" s="158" t="str">
        <f>IFERROR(IF(INDEX(SourceData!$A$2:$FR$281,'Row selector'!$G40,52)=0,"-",INDEX(SourceData!$A$2:$FR$281,'Row selector'!$G40,52)),"")</f>
        <v/>
      </c>
      <c r="AX51" s="138" t="str">
        <f>IFERROR(IF(INDEX(SourceData!$A$2:$FR$281,'Row selector'!$G40,58)=0,"-",INDEX(SourceData!$A$2:$FR$281,'Row selector'!$G40,58)),"")</f>
        <v/>
      </c>
      <c r="AY51" s="162" t="str">
        <f>IFERROR(IF(INDEX(SourceData!$A$2:$FR$281,'Row selector'!$G40,64)=0,"-",INDEX(SourceData!$A$2:$FR$281,'Row selector'!$G40,64)),"")</f>
        <v/>
      </c>
      <c r="AZ51" s="161" t="str">
        <f>IFERROR(IF(INDEX(SourceData!$A$2:$FR$281,'Row selector'!$G40,53)=0,"-",INDEX(SourceData!$A$2:$FR$281,'Row selector'!$G40,53)),"")</f>
        <v/>
      </c>
      <c r="BA51" s="162" t="str">
        <f>IFERROR(IF(INDEX(SourceData!$A$2:$FR$281,'Row selector'!$G40,59)=0,"-",INDEX(SourceData!$A$2:$FR$281,'Row selector'!$G40,59)),"")</f>
        <v/>
      </c>
      <c r="BB51" s="163" t="str">
        <f>IFERROR(IF(INDEX(SourceData!$A$2:$FR$281,'Row selector'!$G40,65)=0,"-",INDEX(SourceData!$A$2:$FR$281,'Row selector'!$G40,65)),"")</f>
        <v/>
      </c>
      <c r="BC51" s="161" t="str">
        <f>IFERROR(IF(INDEX(SourceData!$A$2:$FR$281,'Row selector'!$G40,54)=0,"-",INDEX(SourceData!$A$2:$FR$281,'Row selector'!$G40,54)),"")</f>
        <v/>
      </c>
      <c r="BD51" s="162" t="str">
        <f>IFERROR(IF(INDEX(SourceData!$A$2:$FR$281,'Row selector'!$G40,60)=0,"-",INDEX(SourceData!$A$2:$FR$281,'Row selector'!$G40,60)),"")</f>
        <v/>
      </c>
      <c r="BE51" s="163" t="str">
        <f>IFERROR(IF(INDEX(SourceData!$A$2:$FR$281,'Row selector'!$G40,66)=0,"-",INDEX(SourceData!$A$2:$FR$281,'Row selector'!$G40,66)),"")</f>
        <v/>
      </c>
      <c r="BF51" s="98"/>
    </row>
    <row r="52" spans="1:58">
      <c r="A52" s="171" t="str">
        <f>IFERROR(INDEX(SourceData!$A$2:$FR$281,'Row selector'!$G41,1),"")</f>
        <v/>
      </c>
      <c r="B52" s="157" t="str">
        <f>IFERROR(INDEX(SourceData!$A$2:$FR$281,'Row selector'!$G41,2),"")</f>
        <v/>
      </c>
      <c r="C52" s="204" t="str">
        <f t="shared" si="0"/>
        <v/>
      </c>
      <c r="D52" s="161" t="str">
        <f>IFERROR(IF(INDEX(SourceData!$A$2:$FR$281,'Row selector'!$G41,13)=0,"-",INDEX(SourceData!$A$2:$FR$281,'Row selector'!$G41,13)),"")</f>
        <v/>
      </c>
      <c r="E52" s="162" t="str">
        <f>IFERROR(IF(INDEX(SourceData!$A$2:$FR$281,'Row selector'!$G41,19)=0,"-",INDEX(SourceData!$A$2:$FR$281,'Row selector'!$G41,19)),"")</f>
        <v/>
      </c>
      <c r="F52" s="163" t="str">
        <f>IFERROR(IF(INDEX(SourceData!$A$2:$FR$281,'Row selector'!$G41,25)=0,"-",INDEX(SourceData!$A$2:$FR$281,'Row selector'!$G41,25)),"")</f>
        <v/>
      </c>
      <c r="G52" s="161" t="str">
        <f>IFERROR(IF(INDEX(SourceData!$A$2:$FR$281,'Row selector'!$G41,14)=0,"-",INDEX(SourceData!$A$2:$FR$281,'Row selector'!$G41,14)),"")</f>
        <v/>
      </c>
      <c r="H52" s="162" t="str">
        <f>IFERROR(IF(INDEX(SourceData!$A$2:$FR$281,'Row selector'!$G41,20)=0,"-",INDEX(SourceData!$A$2:$FR$281,'Row selector'!$G41,20)),"")</f>
        <v/>
      </c>
      <c r="I52" s="163" t="str">
        <f>IFERROR(IF(INDEX(SourceData!$A$2:$FR$281,'Row selector'!$G41,26)=0,"-",INDEX(SourceData!$A$2:$FR$281,'Row selector'!$G41,26)),"")</f>
        <v/>
      </c>
      <c r="J52" s="161" t="str">
        <f>IFERROR(IF(INDEX(SourceData!$A$2:$FR$281,'Row selector'!$G41,15)=0,"-",INDEX(SourceData!$A$2:$FR$281,'Row selector'!$G41,15)),"")</f>
        <v/>
      </c>
      <c r="K52" s="162" t="str">
        <f>IFERROR(IF(INDEX(SourceData!$A$2:$FR$281,'Row selector'!$G41,21)=0,"-",INDEX(SourceData!$A$2:$FR$281,'Row selector'!$G41,21)),"")</f>
        <v/>
      </c>
      <c r="L52" s="163" t="str">
        <f>IFERROR(IF(INDEX(SourceData!$A$2:$FR$281,'Row selector'!$G41,27)=0,"-",INDEX(SourceData!$A$2:$FR$281,'Row selector'!$G41,27)),"")</f>
        <v/>
      </c>
      <c r="M52" s="161" t="str">
        <f>IFERROR(IF(INDEX(SourceData!$A$2:$FR$281,'Row selector'!$G41,16)=0,"-",INDEX(SourceData!$A$2:$FR$281,'Row selector'!$G41,16)),"")</f>
        <v/>
      </c>
      <c r="N52" s="162" t="str">
        <f>IFERROR(IF(INDEX(SourceData!$A$2:$FR$281,'Row selector'!$G41,22)=0,"-",INDEX(SourceData!$A$2:$FR$281,'Row selector'!$G41,22)),"")</f>
        <v/>
      </c>
      <c r="O52" s="163" t="str">
        <f>IFERROR(IF(INDEX(SourceData!$A$2:$FR$281,'Row selector'!$G41,28)=0,"-",INDEX(SourceData!$A$2:$FR$281,'Row selector'!$G41,28)),"")</f>
        <v/>
      </c>
      <c r="P52" s="161" t="str">
        <f>IFERROR(IF(INDEX(SourceData!$A$2:$FR$281,'Row selector'!$G41,17)=0,"-",INDEX(SourceData!$A$2:$FR$281,'Row selector'!$G41,17)),"")</f>
        <v/>
      </c>
      <c r="Q52" s="162" t="str">
        <f>IFERROR(IF(INDEX(SourceData!$A$2:$FR$281,'Row selector'!$G41,23)=0,"-",INDEX(SourceData!$A$2:$FR$281,'Row selector'!$G41,23)),"")</f>
        <v/>
      </c>
      <c r="R52" s="163" t="str">
        <f>IFERROR(IF(INDEX(SourceData!$A$2:$FR$281,'Row selector'!$G41,29)=0,"-",INDEX(SourceData!$A$2:$FR$281,'Row selector'!$G41,29)),"")</f>
        <v/>
      </c>
      <c r="S52" s="161" t="str">
        <f>IFERROR(IF(INDEX(SourceData!$A$2:$FR$281,'Row selector'!$G41,18)=0,"-",INDEX(SourceData!$A$2:$FR$281,'Row selector'!$G41,18)),"")</f>
        <v/>
      </c>
      <c r="T52" s="162" t="str">
        <f>IFERROR(IF(INDEX(SourceData!$A$2:$FR$281,'Row selector'!$G41,24)=0,"-",INDEX(SourceData!$A$2:$FR$281,'Row selector'!$G41,24)),"")</f>
        <v/>
      </c>
      <c r="U52" s="163" t="str">
        <f>IFERROR(IF(INDEX(SourceData!$A$2:$FR$281,'Row selector'!$G41,30)=0,"-",INDEX(SourceData!$A$2:$FR$281,'Row selector'!$G41,30)),"")</f>
        <v/>
      </c>
      <c r="V52" s="161" t="str">
        <f>IFERROR(IF(INDEX(SourceData!$A$2:$FR$281,'Row selector'!$G41,31)=0,"-",INDEX(SourceData!$A$2:$FR$281,'Row selector'!$G41,31)),"")</f>
        <v/>
      </c>
      <c r="W52" s="162" t="str">
        <f>IFERROR(IF(INDEX(SourceData!$A$2:$FR$281,'Row selector'!$G41,37)=0,"-",INDEX(SourceData!$A$2:$FR$281,'Row selector'!$G41,37)),"")</f>
        <v/>
      </c>
      <c r="X52" s="163" t="str">
        <f>IFERROR(IF(INDEX(SourceData!$A$2:$FR$281,'Row selector'!$G41,43)=0,"-",INDEX(SourceData!$A$2:$FR$281,'Row selector'!$G41,43)),"")</f>
        <v/>
      </c>
      <c r="Y52" s="161" t="str">
        <f>IFERROR(IF(INDEX(SourceData!$A$2:$FR$281,'Row selector'!$G41,32)=0,"-",INDEX(SourceData!$A$2:$FR$281,'Row selector'!$G41,32)),"")</f>
        <v/>
      </c>
      <c r="Z52" s="162" t="str">
        <f>IFERROR(IF(INDEX(SourceData!$A$2:$FR$281,'Row selector'!$G41,38)=0,"-",INDEX(SourceData!$A$2:$FR$281,'Row selector'!$G41,38)),"")</f>
        <v/>
      </c>
      <c r="AA52" s="163" t="str">
        <f>IFERROR(IF(INDEX(SourceData!$A$2:$FR$281,'Row selector'!$G41,44)=0,"-",INDEX(SourceData!$A$2:$FR$281,'Row selector'!$G41,44)),"")</f>
        <v/>
      </c>
      <c r="AB52" s="161" t="str">
        <f>IFERROR(IF(INDEX(SourceData!$A$2:$FR$281,'Row selector'!$G41,33)=0,"-",INDEX(SourceData!$A$2:$FR$281,'Row selector'!$G41,33)),"")</f>
        <v/>
      </c>
      <c r="AC52" s="162" t="str">
        <f>IFERROR(IF(INDEX(SourceData!$A$2:$FR$281,'Row selector'!$G41,39)=0,"-",INDEX(SourceData!$A$2:$FR$281,'Row selector'!$G41,39)),"")</f>
        <v/>
      </c>
      <c r="AD52" s="163" t="str">
        <f>IFERROR(IF(INDEX(SourceData!$A$2:$FR$281,'Row selector'!$G41,45)=0,"-",INDEX(SourceData!$A$2:$FR$281,'Row selector'!$G41,45)),"")</f>
        <v/>
      </c>
      <c r="AE52" s="161" t="str">
        <f>IFERROR(IF(INDEX(SourceData!$A$2:$FR$281,'Row selector'!$G41,34)=0,"-",INDEX(SourceData!$A$2:$FR$281,'Row selector'!$G41,34)),"")</f>
        <v/>
      </c>
      <c r="AF52" s="162" t="str">
        <f>IFERROR(IF(INDEX(SourceData!$A$2:$FR$281,'Row selector'!$G41,40)=0,"-",INDEX(SourceData!$A$2:$FR$281,'Row selector'!$G41,40)),"")</f>
        <v/>
      </c>
      <c r="AG52" s="163" t="str">
        <f>IFERROR(IF(INDEX(SourceData!$A$2:$FR$281,'Row selector'!$G41,46)=0,"-",INDEX(SourceData!$A$2:$FR$281,'Row selector'!$G41,46)),"")</f>
        <v/>
      </c>
      <c r="AH52" s="161" t="str">
        <f>IFERROR(IF(INDEX(SourceData!$A$2:$FR$281,'Row selector'!$G41,35)=0,"-",INDEX(SourceData!$A$2:$FF$281,'Row selector'!$G41,35)),"")</f>
        <v/>
      </c>
      <c r="AI52" s="162" t="str">
        <f>IFERROR(IF(INDEX(SourceData!$A$2:$FR$281,'Row selector'!$G41,41)=0,"-",INDEX(SourceData!$A$2:$FR$281,'Row selector'!$G41,41)),"")</f>
        <v/>
      </c>
      <c r="AJ52" s="163" t="str">
        <f>IFERROR(IF(INDEX(SourceData!$A$2:$FR$281,'Row selector'!$G41,47)=0,"-",INDEX(SourceData!$A$2:$FR$281,'Row selector'!$G41,47)),"")</f>
        <v/>
      </c>
      <c r="AK52" s="161" t="str">
        <f>IFERROR(IF(INDEX(SourceData!$A$2:$FR$281,'Row selector'!$G41,36)=0,"-",INDEX(SourceData!$A$2:$FR$281,'Row selector'!$G41,36)),"")</f>
        <v/>
      </c>
      <c r="AL52" s="162" t="str">
        <f>IFERROR(IF(INDEX(SourceData!$A$2:$FR$281,'Row selector'!$G41,42)=0,"-",INDEX(SourceData!$A$2:$FR$281,'Row selector'!$G41,42)),"")</f>
        <v/>
      </c>
      <c r="AM52" s="163" t="str">
        <f>IFERROR(IF(INDEX(SourceData!$A$2:$FR$281,'Row selector'!$G41,48)=0,"-",INDEX(SourceData!$A$2:$FR$281,'Row selector'!$G41,48)),"")</f>
        <v/>
      </c>
      <c r="AN52" s="161" t="str">
        <f>IFERROR(IF(INDEX(SourceData!$A$2:$FR$281,'Row selector'!$G41,49)=0,"-",INDEX(SourceData!$A$2:$FR$281,'Row selector'!$G41,49)),"")</f>
        <v/>
      </c>
      <c r="AO52" s="162" t="str">
        <f>IFERROR(IF(INDEX(SourceData!$A$2:$FR$281,'Row selector'!$G41,55)=0,"-",INDEX(SourceData!$A$2:$FR$281,'Row selector'!$G41,55)),"")</f>
        <v/>
      </c>
      <c r="AP52" s="163" t="str">
        <f>IFERROR(IF(INDEX(SourceData!$A$2:$FR$281,'Row selector'!$G41,61)=0,"-",INDEX(SourceData!$A$2:$FR$281,'Row selector'!$G41,61)),"")</f>
        <v/>
      </c>
      <c r="AQ52" s="161" t="str">
        <f>IFERROR(IF(INDEX(SourceData!$A$2:$FR$281,'Row selector'!$G41,50)=0,"-",INDEX(SourceData!$A$2:$FR$281,'Row selector'!$G41,50)),"")</f>
        <v/>
      </c>
      <c r="AR52" s="162" t="str">
        <f>IFERROR(IF(INDEX(SourceData!$A$2:$FR$281,'Row selector'!$G41,56)=0,"-",INDEX(SourceData!$A$2:$FR$281,'Row selector'!$G41,56)),"")</f>
        <v/>
      </c>
      <c r="AS52" s="163" t="str">
        <f>IFERROR(IF(INDEX(SourceData!$A$2:$FR$281,'Row selector'!$G41,62)=0,"-",INDEX(SourceData!$A$2:$FR$281,'Row selector'!$G41,62)),"")</f>
        <v/>
      </c>
      <c r="AT52" s="161" t="str">
        <f>IFERROR(IF(INDEX(SourceData!$A$2:$FR$281,'Row selector'!$G41,51)=0,"-",INDEX(SourceData!$A$2:$FR$281,'Row selector'!$G41,51)),"")</f>
        <v/>
      </c>
      <c r="AU52" s="162" t="str">
        <f>IFERROR(IF(INDEX(SourceData!$A$2:$FR$281,'Row selector'!$G41,57)=0,"-",INDEX(SourceData!$A$2:$FR$281,'Row selector'!$G41,57)),"")</f>
        <v/>
      </c>
      <c r="AV52" s="163" t="str">
        <f>IFERROR(IF(INDEX(SourceData!$A$2:$FR$281,'Row selector'!$G41,63)=0,"-",INDEX(SourceData!$A$2:$FR$281,'Row selector'!$G41,63)),"")</f>
        <v/>
      </c>
      <c r="AW52" s="158" t="str">
        <f>IFERROR(IF(INDEX(SourceData!$A$2:$FR$281,'Row selector'!$G41,52)=0,"-",INDEX(SourceData!$A$2:$FR$281,'Row selector'!$G41,52)),"")</f>
        <v/>
      </c>
      <c r="AX52" s="138" t="str">
        <f>IFERROR(IF(INDEX(SourceData!$A$2:$FR$281,'Row selector'!$G41,58)=0,"-",INDEX(SourceData!$A$2:$FR$281,'Row selector'!$G41,58)),"")</f>
        <v/>
      </c>
      <c r="AY52" s="162" t="str">
        <f>IFERROR(IF(INDEX(SourceData!$A$2:$FR$281,'Row selector'!$G41,64)=0,"-",INDEX(SourceData!$A$2:$FR$281,'Row selector'!$G41,64)),"")</f>
        <v/>
      </c>
      <c r="AZ52" s="161" t="str">
        <f>IFERROR(IF(INDEX(SourceData!$A$2:$FR$281,'Row selector'!$G41,53)=0,"-",INDEX(SourceData!$A$2:$FR$281,'Row selector'!$G41,53)),"")</f>
        <v/>
      </c>
      <c r="BA52" s="162" t="str">
        <f>IFERROR(IF(INDEX(SourceData!$A$2:$FR$281,'Row selector'!$G41,59)=0,"-",INDEX(SourceData!$A$2:$FR$281,'Row selector'!$G41,59)),"")</f>
        <v/>
      </c>
      <c r="BB52" s="163" t="str">
        <f>IFERROR(IF(INDEX(SourceData!$A$2:$FR$281,'Row selector'!$G41,65)=0,"-",INDEX(SourceData!$A$2:$FR$281,'Row selector'!$G41,65)),"")</f>
        <v/>
      </c>
      <c r="BC52" s="161" t="str">
        <f>IFERROR(IF(INDEX(SourceData!$A$2:$FR$281,'Row selector'!$G41,54)=0,"-",INDEX(SourceData!$A$2:$FR$281,'Row selector'!$G41,54)),"")</f>
        <v/>
      </c>
      <c r="BD52" s="162" t="str">
        <f>IFERROR(IF(INDEX(SourceData!$A$2:$FR$281,'Row selector'!$G41,60)=0,"-",INDEX(SourceData!$A$2:$FR$281,'Row selector'!$G41,60)),"")</f>
        <v/>
      </c>
      <c r="BE52" s="163" t="str">
        <f>IFERROR(IF(INDEX(SourceData!$A$2:$FR$281,'Row selector'!$G41,66)=0,"-",INDEX(SourceData!$A$2:$FR$281,'Row selector'!$G41,66)),"")</f>
        <v/>
      </c>
      <c r="BF52" s="98"/>
    </row>
    <row r="53" spans="1:58">
      <c r="A53" s="171" t="str">
        <f>IFERROR(INDEX(SourceData!$A$2:$FR$281,'Row selector'!$G42,1),"")</f>
        <v/>
      </c>
      <c r="B53" s="157" t="str">
        <f>IFERROR(INDEX(SourceData!$A$2:$FR$281,'Row selector'!$G42,2),"")</f>
        <v/>
      </c>
      <c r="C53" s="204" t="str">
        <f t="shared" si="0"/>
        <v/>
      </c>
      <c r="D53" s="161" t="str">
        <f>IFERROR(IF(INDEX(SourceData!$A$2:$FR$281,'Row selector'!$G42,13)=0,"-",INDEX(SourceData!$A$2:$FR$281,'Row selector'!$G42,13)),"")</f>
        <v/>
      </c>
      <c r="E53" s="162" t="str">
        <f>IFERROR(IF(INDEX(SourceData!$A$2:$FR$281,'Row selector'!$G42,19)=0,"-",INDEX(SourceData!$A$2:$FR$281,'Row selector'!$G42,19)),"")</f>
        <v/>
      </c>
      <c r="F53" s="163" t="str">
        <f>IFERROR(IF(INDEX(SourceData!$A$2:$FR$281,'Row selector'!$G42,25)=0,"-",INDEX(SourceData!$A$2:$FR$281,'Row selector'!$G42,25)),"")</f>
        <v/>
      </c>
      <c r="G53" s="161" t="str">
        <f>IFERROR(IF(INDEX(SourceData!$A$2:$FR$281,'Row selector'!$G42,14)=0,"-",INDEX(SourceData!$A$2:$FR$281,'Row selector'!$G42,14)),"")</f>
        <v/>
      </c>
      <c r="H53" s="162" t="str">
        <f>IFERROR(IF(INDEX(SourceData!$A$2:$FR$281,'Row selector'!$G42,20)=0,"-",INDEX(SourceData!$A$2:$FR$281,'Row selector'!$G42,20)),"")</f>
        <v/>
      </c>
      <c r="I53" s="163" t="str">
        <f>IFERROR(IF(INDEX(SourceData!$A$2:$FR$281,'Row selector'!$G42,26)=0,"-",INDEX(SourceData!$A$2:$FR$281,'Row selector'!$G42,26)),"")</f>
        <v/>
      </c>
      <c r="J53" s="161" t="str">
        <f>IFERROR(IF(INDEX(SourceData!$A$2:$FR$281,'Row selector'!$G42,15)=0,"-",INDEX(SourceData!$A$2:$FR$281,'Row selector'!$G42,15)),"")</f>
        <v/>
      </c>
      <c r="K53" s="162" t="str">
        <f>IFERROR(IF(INDEX(SourceData!$A$2:$FR$281,'Row selector'!$G42,21)=0,"-",INDEX(SourceData!$A$2:$FR$281,'Row selector'!$G42,21)),"")</f>
        <v/>
      </c>
      <c r="L53" s="163" t="str">
        <f>IFERROR(IF(INDEX(SourceData!$A$2:$FR$281,'Row selector'!$G42,27)=0,"-",INDEX(SourceData!$A$2:$FR$281,'Row selector'!$G42,27)),"")</f>
        <v/>
      </c>
      <c r="M53" s="161" t="str">
        <f>IFERROR(IF(INDEX(SourceData!$A$2:$FR$281,'Row selector'!$G42,16)=0,"-",INDEX(SourceData!$A$2:$FR$281,'Row selector'!$G42,16)),"")</f>
        <v/>
      </c>
      <c r="N53" s="162" t="str">
        <f>IFERROR(IF(INDEX(SourceData!$A$2:$FR$281,'Row selector'!$G42,22)=0,"-",INDEX(SourceData!$A$2:$FR$281,'Row selector'!$G42,22)),"")</f>
        <v/>
      </c>
      <c r="O53" s="163" t="str">
        <f>IFERROR(IF(INDEX(SourceData!$A$2:$FR$281,'Row selector'!$G42,28)=0,"-",INDEX(SourceData!$A$2:$FR$281,'Row selector'!$G42,28)),"")</f>
        <v/>
      </c>
      <c r="P53" s="161" t="str">
        <f>IFERROR(IF(INDEX(SourceData!$A$2:$FR$281,'Row selector'!$G42,17)=0,"-",INDEX(SourceData!$A$2:$FR$281,'Row selector'!$G42,17)),"")</f>
        <v/>
      </c>
      <c r="Q53" s="162" t="str">
        <f>IFERROR(IF(INDEX(SourceData!$A$2:$FR$281,'Row selector'!$G42,23)=0,"-",INDEX(SourceData!$A$2:$FR$281,'Row selector'!$G42,23)),"")</f>
        <v/>
      </c>
      <c r="R53" s="163" t="str">
        <f>IFERROR(IF(INDEX(SourceData!$A$2:$FR$281,'Row selector'!$G42,29)=0,"-",INDEX(SourceData!$A$2:$FR$281,'Row selector'!$G42,29)),"")</f>
        <v/>
      </c>
      <c r="S53" s="161" t="str">
        <f>IFERROR(IF(INDEX(SourceData!$A$2:$FR$281,'Row selector'!$G42,18)=0,"-",INDEX(SourceData!$A$2:$FR$281,'Row selector'!$G42,18)),"")</f>
        <v/>
      </c>
      <c r="T53" s="162" t="str">
        <f>IFERROR(IF(INDEX(SourceData!$A$2:$FR$281,'Row selector'!$G42,24)=0,"-",INDEX(SourceData!$A$2:$FR$281,'Row selector'!$G42,24)),"")</f>
        <v/>
      </c>
      <c r="U53" s="163" t="str">
        <f>IFERROR(IF(INDEX(SourceData!$A$2:$FR$281,'Row selector'!$G42,30)=0,"-",INDEX(SourceData!$A$2:$FR$281,'Row selector'!$G42,30)),"")</f>
        <v/>
      </c>
      <c r="V53" s="161" t="str">
        <f>IFERROR(IF(INDEX(SourceData!$A$2:$FR$281,'Row selector'!$G42,31)=0,"-",INDEX(SourceData!$A$2:$FR$281,'Row selector'!$G42,31)),"")</f>
        <v/>
      </c>
      <c r="W53" s="162" t="str">
        <f>IFERROR(IF(INDEX(SourceData!$A$2:$FR$281,'Row selector'!$G42,37)=0,"-",INDEX(SourceData!$A$2:$FR$281,'Row selector'!$G42,37)),"")</f>
        <v/>
      </c>
      <c r="X53" s="163" t="str">
        <f>IFERROR(IF(INDEX(SourceData!$A$2:$FR$281,'Row selector'!$G42,43)=0,"-",INDEX(SourceData!$A$2:$FR$281,'Row selector'!$G42,43)),"")</f>
        <v/>
      </c>
      <c r="Y53" s="161" t="str">
        <f>IFERROR(IF(INDEX(SourceData!$A$2:$FR$281,'Row selector'!$G42,32)=0,"-",INDEX(SourceData!$A$2:$FR$281,'Row selector'!$G42,32)),"")</f>
        <v/>
      </c>
      <c r="Z53" s="162" t="str">
        <f>IFERROR(IF(INDEX(SourceData!$A$2:$FR$281,'Row selector'!$G42,38)=0,"-",INDEX(SourceData!$A$2:$FR$281,'Row selector'!$G42,38)),"")</f>
        <v/>
      </c>
      <c r="AA53" s="163" t="str">
        <f>IFERROR(IF(INDEX(SourceData!$A$2:$FR$281,'Row selector'!$G42,44)=0,"-",INDEX(SourceData!$A$2:$FR$281,'Row selector'!$G42,44)),"")</f>
        <v/>
      </c>
      <c r="AB53" s="161" t="str">
        <f>IFERROR(IF(INDEX(SourceData!$A$2:$FR$281,'Row selector'!$G42,33)=0,"-",INDEX(SourceData!$A$2:$FR$281,'Row selector'!$G42,33)),"")</f>
        <v/>
      </c>
      <c r="AC53" s="162" t="str">
        <f>IFERROR(IF(INDEX(SourceData!$A$2:$FR$281,'Row selector'!$G42,39)=0,"-",INDEX(SourceData!$A$2:$FR$281,'Row selector'!$G42,39)),"")</f>
        <v/>
      </c>
      <c r="AD53" s="163" t="str">
        <f>IFERROR(IF(INDEX(SourceData!$A$2:$FR$281,'Row selector'!$G42,45)=0,"-",INDEX(SourceData!$A$2:$FR$281,'Row selector'!$G42,45)),"")</f>
        <v/>
      </c>
      <c r="AE53" s="161" t="str">
        <f>IFERROR(IF(INDEX(SourceData!$A$2:$FR$281,'Row selector'!$G42,34)=0,"-",INDEX(SourceData!$A$2:$FR$281,'Row selector'!$G42,34)),"")</f>
        <v/>
      </c>
      <c r="AF53" s="162" t="str">
        <f>IFERROR(IF(INDEX(SourceData!$A$2:$FR$281,'Row selector'!$G42,40)=0,"-",INDEX(SourceData!$A$2:$FR$281,'Row selector'!$G42,40)),"")</f>
        <v/>
      </c>
      <c r="AG53" s="163" t="str">
        <f>IFERROR(IF(INDEX(SourceData!$A$2:$FR$281,'Row selector'!$G42,46)=0,"-",INDEX(SourceData!$A$2:$FR$281,'Row selector'!$G42,46)),"")</f>
        <v/>
      </c>
      <c r="AH53" s="161" t="str">
        <f>IFERROR(IF(INDEX(SourceData!$A$2:$FR$281,'Row selector'!$G42,35)=0,"-",INDEX(SourceData!$A$2:$FF$281,'Row selector'!$G42,35)),"")</f>
        <v/>
      </c>
      <c r="AI53" s="162" t="str">
        <f>IFERROR(IF(INDEX(SourceData!$A$2:$FR$281,'Row selector'!$G42,41)=0,"-",INDEX(SourceData!$A$2:$FR$281,'Row selector'!$G42,41)),"")</f>
        <v/>
      </c>
      <c r="AJ53" s="163" t="str">
        <f>IFERROR(IF(INDEX(SourceData!$A$2:$FR$281,'Row selector'!$G42,47)=0,"-",INDEX(SourceData!$A$2:$FR$281,'Row selector'!$G42,47)),"")</f>
        <v/>
      </c>
      <c r="AK53" s="161" t="str">
        <f>IFERROR(IF(INDEX(SourceData!$A$2:$FR$281,'Row selector'!$G42,36)=0,"-",INDEX(SourceData!$A$2:$FR$281,'Row selector'!$G42,36)),"")</f>
        <v/>
      </c>
      <c r="AL53" s="162" t="str">
        <f>IFERROR(IF(INDEX(SourceData!$A$2:$FR$281,'Row selector'!$G42,42)=0,"-",INDEX(SourceData!$A$2:$FR$281,'Row selector'!$G42,42)),"")</f>
        <v/>
      </c>
      <c r="AM53" s="163" t="str">
        <f>IFERROR(IF(INDEX(SourceData!$A$2:$FR$281,'Row selector'!$G42,48)=0,"-",INDEX(SourceData!$A$2:$FR$281,'Row selector'!$G42,48)),"")</f>
        <v/>
      </c>
      <c r="AN53" s="161" t="str">
        <f>IFERROR(IF(INDEX(SourceData!$A$2:$FR$281,'Row selector'!$G42,49)=0,"-",INDEX(SourceData!$A$2:$FR$281,'Row selector'!$G42,49)),"")</f>
        <v/>
      </c>
      <c r="AO53" s="162" t="str">
        <f>IFERROR(IF(INDEX(SourceData!$A$2:$FR$281,'Row selector'!$G42,55)=0,"-",INDEX(SourceData!$A$2:$FR$281,'Row selector'!$G42,55)),"")</f>
        <v/>
      </c>
      <c r="AP53" s="163" t="str">
        <f>IFERROR(IF(INDEX(SourceData!$A$2:$FR$281,'Row selector'!$G42,61)=0,"-",INDEX(SourceData!$A$2:$FR$281,'Row selector'!$G42,61)),"")</f>
        <v/>
      </c>
      <c r="AQ53" s="161" t="str">
        <f>IFERROR(IF(INDEX(SourceData!$A$2:$FR$281,'Row selector'!$G42,50)=0,"-",INDEX(SourceData!$A$2:$FR$281,'Row selector'!$G42,50)),"")</f>
        <v/>
      </c>
      <c r="AR53" s="162" t="str">
        <f>IFERROR(IF(INDEX(SourceData!$A$2:$FR$281,'Row selector'!$G42,56)=0,"-",INDEX(SourceData!$A$2:$FR$281,'Row selector'!$G42,56)),"")</f>
        <v/>
      </c>
      <c r="AS53" s="163" t="str">
        <f>IFERROR(IF(INDEX(SourceData!$A$2:$FR$281,'Row selector'!$G42,62)=0,"-",INDEX(SourceData!$A$2:$FR$281,'Row selector'!$G42,62)),"")</f>
        <v/>
      </c>
      <c r="AT53" s="161" t="str">
        <f>IFERROR(IF(INDEX(SourceData!$A$2:$FR$281,'Row selector'!$G42,51)=0,"-",INDEX(SourceData!$A$2:$FR$281,'Row selector'!$G42,51)),"")</f>
        <v/>
      </c>
      <c r="AU53" s="162" t="str">
        <f>IFERROR(IF(INDEX(SourceData!$A$2:$FR$281,'Row selector'!$G42,57)=0,"-",INDEX(SourceData!$A$2:$FR$281,'Row selector'!$G42,57)),"")</f>
        <v/>
      </c>
      <c r="AV53" s="163" t="str">
        <f>IFERROR(IF(INDEX(SourceData!$A$2:$FR$281,'Row selector'!$G42,63)=0,"-",INDEX(SourceData!$A$2:$FR$281,'Row selector'!$G42,63)),"")</f>
        <v/>
      </c>
      <c r="AW53" s="158" t="str">
        <f>IFERROR(IF(INDEX(SourceData!$A$2:$FR$281,'Row selector'!$G42,52)=0,"-",INDEX(SourceData!$A$2:$FR$281,'Row selector'!$G42,52)),"")</f>
        <v/>
      </c>
      <c r="AX53" s="138" t="str">
        <f>IFERROR(IF(INDEX(SourceData!$A$2:$FR$281,'Row selector'!$G42,58)=0,"-",INDEX(SourceData!$A$2:$FR$281,'Row selector'!$G42,58)),"")</f>
        <v/>
      </c>
      <c r="AY53" s="162" t="str">
        <f>IFERROR(IF(INDEX(SourceData!$A$2:$FR$281,'Row selector'!$G42,64)=0,"-",INDEX(SourceData!$A$2:$FR$281,'Row selector'!$G42,64)),"")</f>
        <v/>
      </c>
      <c r="AZ53" s="161" t="str">
        <f>IFERROR(IF(INDEX(SourceData!$A$2:$FR$281,'Row selector'!$G42,53)=0,"-",INDEX(SourceData!$A$2:$FR$281,'Row selector'!$G42,53)),"")</f>
        <v/>
      </c>
      <c r="BA53" s="162" t="str">
        <f>IFERROR(IF(INDEX(SourceData!$A$2:$FR$281,'Row selector'!$G42,59)=0,"-",INDEX(SourceData!$A$2:$FR$281,'Row selector'!$G42,59)),"")</f>
        <v/>
      </c>
      <c r="BB53" s="163" t="str">
        <f>IFERROR(IF(INDEX(SourceData!$A$2:$FR$281,'Row selector'!$G42,65)=0,"-",INDEX(SourceData!$A$2:$FR$281,'Row selector'!$G42,65)),"")</f>
        <v/>
      </c>
      <c r="BC53" s="161" t="str">
        <f>IFERROR(IF(INDEX(SourceData!$A$2:$FR$281,'Row selector'!$G42,54)=0,"-",INDEX(SourceData!$A$2:$FR$281,'Row selector'!$G42,54)),"")</f>
        <v/>
      </c>
      <c r="BD53" s="162" t="str">
        <f>IFERROR(IF(INDEX(SourceData!$A$2:$FR$281,'Row selector'!$G42,60)=0,"-",INDEX(SourceData!$A$2:$FR$281,'Row selector'!$G42,60)),"")</f>
        <v/>
      </c>
      <c r="BE53" s="163" t="str">
        <f>IFERROR(IF(INDEX(SourceData!$A$2:$FR$281,'Row selector'!$G42,66)=0,"-",INDEX(SourceData!$A$2:$FR$281,'Row selector'!$G42,66)),"")</f>
        <v/>
      </c>
      <c r="BF53" s="98"/>
    </row>
    <row r="54" spans="1:58">
      <c r="A54" s="171" t="str">
        <f>IFERROR(INDEX(SourceData!$A$2:$FR$281,'Row selector'!$G43,1),"")</f>
        <v/>
      </c>
      <c r="B54" s="157" t="str">
        <f>IFERROR(INDEX(SourceData!$A$2:$FR$281,'Row selector'!$G43,2),"")</f>
        <v/>
      </c>
      <c r="C54" s="204" t="str">
        <f t="shared" si="0"/>
        <v/>
      </c>
      <c r="D54" s="161" t="str">
        <f>IFERROR(IF(INDEX(SourceData!$A$2:$FR$281,'Row selector'!$G43,13)=0,"-",INDEX(SourceData!$A$2:$FR$281,'Row selector'!$G43,13)),"")</f>
        <v/>
      </c>
      <c r="E54" s="162" t="str">
        <f>IFERROR(IF(INDEX(SourceData!$A$2:$FR$281,'Row selector'!$G43,19)=0,"-",INDEX(SourceData!$A$2:$FR$281,'Row selector'!$G43,19)),"")</f>
        <v/>
      </c>
      <c r="F54" s="163" t="str">
        <f>IFERROR(IF(INDEX(SourceData!$A$2:$FR$281,'Row selector'!$G43,25)=0,"-",INDEX(SourceData!$A$2:$FR$281,'Row selector'!$G43,25)),"")</f>
        <v/>
      </c>
      <c r="G54" s="161" t="str">
        <f>IFERROR(IF(INDEX(SourceData!$A$2:$FR$281,'Row selector'!$G43,14)=0,"-",INDEX(SourceData!$A$2:$FR$281,'Row selector'!$G43,14)),"")</f>
        <v/>
      </c>
      <c r="H54" s="162" t="str">
        <f>IFERROR(IF(INDEX(SourceData!$A$2:$FR$281,'Row selector'!$G43,20)=0,"-",INDEX(SourceData!$A$2:$FR$281,'Row selector'!$G43,20)),"")</f>
        <v/>
      </c>
      <c r="I54" s="163" t="str">
        <f>IFERROR(IF(INDEX(SourceData!$A$2:$FR$281,'Row selector'!$G43,26)=0,"-",INDEX(SourceData!$A$2:$FR$281,'Row selector'!$G43,26)),"")</f>
        <v/>
      </c>
      <c r="J54" s="161" t="str">
        <f>IFERROR(IF(INDEX(SourceData!$A$2:$FR$281,'Row selector'!$G43,15)=0,"-",INDEX(SourceData!$A$2:$FR$281,'Row selector'!$G43,15)),"")</f>
        <v/>
      </c>
      <c r="K54" s="162" t="str">
        <f>IFERROR(IF(INDEX(SourceData!$A$2:$FR$281,'Row selector'!$G43,21)=0,"-",INDEX(SourceData!$A$2:$FR$281,'Row selector'!$G43,21)),"")</f>
        <v/>
      </c>
      <c r="L54" s="163" t="str">
        <f>IFERROR(IF(INDEX(SourceData!$A$2:$FR$281,'Row selector'!$G43,27)=0,"-",INDEX(SourceData!$A$2:$FR$281,'Row selector'!$G43,27)),"")</f>
        <v/>
      </c>
      <c r="M54" s="161" t="str">
        <f>IFERROR(IF(INDEX(SourceData!$A$2:$FR$281,'Row selector'!$G43,16)=0,"-",INDEX(SourceData!$A$2:$FR$281,'Row selector'!$G43,16)),"")</f>
        <v/>
      </c>
      <c r="N54" s="162" t="str">
        <f>IFERROR(IF(INDEX(SourceData!$A$2:$FR$281,'Row selector'!$G43,22)=0,"-",INDEX(SourceData!$A$2:$FR$281,'Row selector'!$G43,22)),"")</f>
        <v/>
      </c>
      <c r="O54" s="163" t="str">
        <f>IFERROR(IF(INDEX(SourceData!$A$2:$FR$281,'Row selector'!$G43,28)=0,"-",INDEX(SourceData!$A$2:$FR$281,'Row selector'!$G43,28)),"")</f>
        <v/>
      </c>
      <c r="P54" s="161" t="str">
        <f>IFERROR(IF(INDEX(SourceData!$A$2:$FR$281,'Row selector'!$G43,17)=0,"-",INDEX(SourceData!$A$2:$FR$281,'Row selector'!$G43,17)),"")</f>
        <v/>
      </c>
      <c r="Q54" s="162" t="str">
        <f>IFERROR(IF(INDEX(SourceData!$A$2:$FR$281,'Row selector'!$G43,23)=0,"-",INDEX(SourceData!$A$2:$FR$281,'Row selector'!$G43,23)),"")</f>
        <v/>
      </c>
      <c r="R54" s="163" t="str">
        <f>IFERROR(IF(INDEX(SourceData!$A$2:$FR$281,'Row selector'!$G43,29)=0,"-",INDEX(SourceData!$A$2:$FR$281,'Row selector'!$G43,29)),"")</f>
        <v/>
      </c>
      <c r="S54" s="161" t="str">
        <f>IFERROR(IF(INDEX(SourceData!$A$2:$FR$281,'Row selector'!$G43,18)=0,"-",INDEX(SourceData!$A$2:$FR$281,'Row selector'!$G43,18)),"")</f>
        <v/>
      </c>
      <c r="T54" s="162" t="str">
        <f>IFERROR(IF(INDEX(SourceData!$A$2:$FR$281,'Row selector'!$G43,24)=0,"-",INDEX(SourceData!$A$2:$FR$281,'Row selector'!$G43,24)),"")</f>
        <v/>
      </c>
      <c r="U54" s="163" t="str">
        <f>IFERROR(IF(INDEX(SourceData!$A$2:$FR$281,'Row selector'!$G43,30)=0,"-",INDEX(SourceData!$A$2:$FR$281,'Row selector'!$G43,30)),"")</f>
        <v/>
      </c>
      <c r="V54" s="161" t="str">
        <f>IFERROR(IF(INDEX(SourceData!$A$2:$FR$281,'Row selector'!$G43,31)=0,"-",INDEX(SourceData!$A$2:$FR$281,'Row selector'!$G43,31)),"")</f>
        <v/>
      </c>
      <c r="W54" s="162" t="str">
        <f>IFERROR(IF(INDEX(SourceData!$A$2:$FR$281,'Row selector'!$G43,37)=0,"-",INDEX(SourceData!$A$2:$FR$281,'Row selector'!$G43,37)),"")</f>
        <v/>
      </c>
      <c r="X54" s="163" t="str">
        <f>IFERROR(IF(INDEX(SourceData!$A$2:$FR$281,'Row selector'!$G43,43)=0,"-",INDEX(SourceData!$A$2:$FR$281,'Row selector'!$G43,43)),"")</f>
        <v/>
      </c>
      <c r="Y54" s="161" t="str">
        <f>IFERROR(IF(INDEX(SourceData!$A$2:$FR$281,'Row selector'!$G43,32)=0,"-",INDEX(SourceData!$A$2:$FR$281,'Row selector'!$G43,32)),"")</f>
        <v/>
      </c>
      <c r="Z54" s="162" t="str">
        <f>IFERROR(IF(INDEX(SourceData!$A$2:$FR$281,'Row selector'!$G43,38)=0,"-",INDEX(SourceData!$A$2:$FR$281,'Row selector'!$G43,38)),"")</f>
        <v/>
      </c>
      <c r="AA54" s="163" t="str">
        <f>IFERROR(IF(INDEX(SourceData!$A$2:$FR$281,'Row selector'!$G43,44)=0,"-",INDEX(SourceData!$A$2:$FR$281,'Row selector'!$G43,44)),"")</f>
        <v/>
      </c>
      <c r="AB54" s="161" t="str">
        <f>IFERROR(IF(INDEX(SourceData!$A$2:$FR$281,'Row selector'!$G43,33)=0,"-",INDEX(SourceData!$A$2:$FR$281,'Row selector'!$G43,33)),"")</f>
        <v/>
      </c>
      <c r="AC54" s="162" t="str">
        <f>IFERROR(IF(INDEX(SourceData!$A$2:$FR$281,'Row selector'!$G43,39)=0,"-",INDEX(SourceData!$A$2:$FR$281,'Row selector'!$G43,39)),"")</f>
        <v/>
      </c>
      <c r="AD54" s="163" t="str">
        <f>IFERROR(IF(INDEX(SourceData!$A$2:$FR$281,'Row selector'!$G43,45)=0,"-",INDEX(SourceData!$A$2:$FR$281,'Row selector'!$G43,45)),"")</f>
        <v/>
      </c>
      <c r="AE54" s="161" t="str">
        <f>IFERROR(IF(INDEX(SourceData!$A$2:$FR$281,'Row selector'!$G43,34)=0,"-",INDEX(SourceData!$A$2:$FR$281,'Row selector'!$G43,34)),"")</f>
        <v/>
      </c>
      <c r="AF54" s="162" t="str">
        <f>IFERROR(IF(INDEX(SourceData!$A$2:$FR$281,'Row selector'!$G43,40)=0,"-",INDEX(SourceData!$A$2:$FR$281,'Row selector'!$G43,40)),"")</f>
        <v/>
      </c>
      <c r="AG54" s="163" t="str">
        <f>IFERROR(IF(INDEX(SourceData!$A$2:$FR$281,'Row selector'!$G43,46)=0,"-",INDEX(SourceData!$A$2:$FR$281,'Row selector'!$G43,46)),"")</f>
        <v/>
      </c>
      <c r="AH54" s="161" t="str">
        <f>IFERROR(IF(INDEX(SourceData!$A$2:$FR$281,'Row selector'!$G43,35)=0,"-",INDEX(SourceData!$A$2:$FF$281,'Row selector'!$G43,35)),"")</f>
        <v/>
      </c>
      <c r="AI54" s="162" t="str">
        <f>IFERROR(IF(INDEX(SourceData!$A$2:$FR$281,'Row selector'!$G43,41)=0,"-",INDEX(SourceData!$A$2:$FR$281,'Row selector'!$G43,41)),"")</f>
        <v/>
      </c>
      <c r="AJ54" s="163" t="str">
        <f>IFERROR(IF(INDEX(SourceData!$A$2:$FR$281,'Row selector'!$G43,47)=0,"-",INDEX(SourceData!$A$2:$FR$281,'Row selector'!$G43,47)),"")</f>
        <v/>
      </c>
      <c r="AK54" s="161" t="str">
        <f>IFERROR(IF(INDEX(SourceData!$A$2:$FR$281,'Row selector'!$G43,36)=0,"-",INDEX(SourceData!$A$2:$FR$281,'Row selector'!$G43,36)),"")</f>
        <v/>
      </c>
      <c r="AL54" s="162" t="str">
        <f>IFERROR(IF(INDEX(SourceData!$A$2:$FR$281,'Row selector'!$G43,42)=0,"-",INDEX(SourceData!$A$2:$FR$281,'Row selector'!$G43,42)),"")</f>
        <v/>
      </c>
      <c r="AM54" s="163" t="str">
        <f>IFERROR(IF(INDEX(SourceData!$A$2:$FR$281,'Row selector'!$G43,48)=0,"-",INDEX(SourceData!$A$2:$FR$281,'Row selector'!$G43,48)),"")</f>
        <v/>
      </c>
      <c r="AN54" s="161" t="str">
        <f>IFERROR(IF(INDEX(SourceData!$A$2:$FR$281,'Row selector'!$G43,49)=0,"-",INDEX(SourceData!$A$2:$FR$281,'Row selector'!$G43,49)),"")</f>
        <v/>
      </c>
      <c r="AO54" s="162" t="str">
        <f>IFERROR(IF(INDEX(SourceData!$A$2:$FR$281,'Row selector'!$G43,55)=0,"-",INDEX(SourceData!$A$2:$FR$281,'Row selector'!$G43,55)),"")</f>
        <v/>
      </c>
      <c r="AP54" s="163" t="str">
        <f>IFERROR(IF(INDEX(SourceData!$A$2:$FR$281,'Row selector'!$G43,61)=0,"-",INDEX(SourceData!$A$2:$FR$281,'Row selector'!$G43,61)),"")</f>
        <v/>
      </c>
      <c r="AQ54" s="161" t="str">
        <f>IFERROR(IF(INDEX(SourceData!$A$2:$FR$281,'Row selector'!$G43,50)=0,"-",INDEX(SourceData!$A$2:$FR$281,'Row selector'!$G43,50)),"")</f>
        <v/>
      </c>
      <c r="AR54" s="162" t="str">
        <f>IFERROR(IF(INDEX(SourceData!$A$2:$FR$281,'Row selector'!$G43,56)=0,"-",INDEX(SourceData!$A$2:$FR$281,'Row selector'!$G43,56)),"")</f>
        <v/>
      </c>
      <c r="AS54" s="163" t="str">
        <f>IFERROR(IF(INDEX(SourceData!$A$2:$FR$281,'Row selector'!$G43,62)=0,"-",INDEX(SourceData!$A$2:$FR$281,'Row selector'!$G43,62)),"")</f>
        <v/>
      </c>
      <c r="AT54" s="161" t="str">
        <f>IFERROR(IF(INDEX(SourceData!$A$2:$FR$281,'Row selector'!$G43,51)=0,"-",INDEX(SourceData!$A$2:$FR$281,'Row selector'!$G43,51)),"")</f>
        <v/>
      </c>
      <c r="AU54" s="162" t="str">
        <f>IFERROR(IF(INDEX(SourceData!$A$2:$FR$281,'Row selector'!$G43,57)=0,"-",INDEX(SourceData!$A$2:$FR$281,'Row selector'!$G43,57)),"")</f>
        <v/>
      </c>
      <c r="AV54" s="163" t="str">
        <f>IFERROR(IF(INDEX(SourceData!$A$2:$FR$281,'Row selector'!$G43,63)=0,"-",INDEX(SourceData!$A$2:$FR$281,'Row selector'!$G43,63)),"")</f>
        <v/>
      </c>
      <c r="AW54" s="158" t="str">
        <f>IFERROR(IF(INDEX(SourceData!$A$2:$FR$281,'Row selector'!$G43,52)=0,"-",INDEX(SourceData!$A$2:$FR$281,'Row selector'!$G43,52)),"")</f>
        <v/>
      </c>
      <c r="AX54" s="138" t="str">
        <f>IFERROR(IF(INDEX(SourceData!$A$2:$FR$281,'Row selector'!$G43,58)=0,"-",INDEX(SourceData!$A$2:$FR$281,'Row selector'!$G43,58)),"")</f>
        <v/>
      </c>
      <c r="AY54" s="162" t="str">
        <f>IFERROR(IF(INDEX(SourceData!$A$2:$FR$281,'Row selector'!$G43,64)=0,"-",INDEX(SourceData!$A$2:$FR$281,'Row selector'!$G43,64)),"")</f>
        <v/>
      </c>
      <c r="AZ54" s="161" t="str">
        <f>IFERROR(IF(INDEX(SourceData!$A$2:$FR$281,'Row selector'!$G43,53)=0,"-",INDEX(SourceData!$A$2:$FR$281,'Row selector'!$G43,53)),"")</f>
        <v/>
      </c>
      <c r="BA54" s="162" t="str">
        <f>IFERROR(IF(INDEX(SourceData!$A$2:$FR$281,'Row selector'!$G43,59)=0,"-",INDEX(SourceData!$A$2:$FR$281,'Row selector'!$G43,59)),"")</f>
        <v/>
      </c>
      <c r="BB54" s="163" t="str">
        <f>IFERROR(IF(INDEX(SourceData!$A$2:$FR$281,'Row selector'!$G43,65)=0,"-",INDEX(SourceData!$A$2:$FR$281,'Row selector'!$G43,65)),"")</f>
        <v/>
      </c>
      <c r="BC54" s="161" t="str">
        <f>IFERROR(IF(INDEX(SourceData!$A$2:$FR$281,'Row selector'!$G43,54)=0,"-",INDEX(SourceData!$A$2:$FR$281,'Row selector'!$G43,54)),"")</f>
        <v/>
      </c>
      <c r="BD54" s="162" t="str">
        <f>IFERROR(IF(INDEX(SourceData!$A$2:$FR$281,'Row selector'!$G43,60)=0,"-",INDEX(SourceData!$A$2:$FR$281,'Row selector'!$G43,60)),"")</f>
        <v/>
      </c>
      <c r="BE54" s="163" t="str">
        <f>IFERROR(IF(INDEX(SourceData!$A$2:$FR$281,'Row selector'!$G43,66)=0,"-",INDEX(SourceData!$A$2:$FR$281,'Row selector'!$G43,66)),"")</f>
        <v/>
      </c>
      <c r="BF54" s="98"/>
    </row>
    <row r="55" spans="1:58">
      <c r="A55" s="171" t="str">
        <f>IFERROR(INDEX(SourceData!$A$2:$FR$281,'Row selector'!$G44,1),"")</f>
        <v/>
      </c>
      <c r="B55" s="157" t="str">
        <f>IFERROR(INDEX(SourceData!$A$2:$FR$281,'Row selector'!$G44,2),"")</f>
        <v/>
      </c>
      <c r="C55" s="204" t="str">
        <f t="shared" si="0"/>
        <v/>
      </c>
      <c r="D55" s="161" t="str">
        <f>IFERROR(IF(INDEX(SourceData!$A$2:$FR$281,'Row selector'!$G44,13)=0,"-",INDEX(SourceData!$A$2:$FR$281,'Row selector'!$G44,13)),"")</f>
        <v/>
      </c>
      <c r="E55" s="162" t="str">
        <f>IFERROR(IF(INDEX(SourceData!$A$2:$FR$281,'Row selector'!$G44,19)=0,"-",INDEX(SourceData!$A$2:$FR$281,'Row selector'!$G44,19)),"")</f>
        <v/>
      </c>
      <c r="F55" s="163" t="str">
        <f>IFERROR(IF(INDEX(SourceData!$A$2:$FR$281,'Row selector'!$G44,25)=0,"-",INDEX(SourceData!$A$2:$FR$281,'Row selector'!$G44,25)),"")</f>
        <v/>
      </c>
      <c r="G55" s="161" t="str">
        <f>IFERROR(IF(INDEX(SourceData!$A$2:$FR$281,'Row selector'!$G44,14)=0,"-",INDEX(SourceData!$A$2:$FR$281,'Row selector'!$G44,14)),"")</f>
        <v/>
      </c>
      <c r="H55" s="162" t="str">
        <f>IFERROR(IF(INDEX(SourceData!$A$2:$FR$281,'Row selector'!$G44,20)=0,"-",INDEX(SourceData!$A$2:$FR$281,'Row selector'!$G44,20)),"")</f>
        <v/>
      </c>
      <c r="I55" s="163" t="str">
        <f>IFERROR(IF(INDEX(SourceData!$A$2:$FR$281,'Row selector'!$G44,26)=0,"-",INDEX(SourceData!$A$2:$FR$281,'Row selector'!$G44,26)),"")</f>
        <v/>
      </c>
      <c r="J55" s="161" t="str">
        <f>IFERROR(IF(INDEX(SourceData!$A$2:$FR$281,'Row selector'!$G44,15)=0,"-",INDEX(SourceData!$A$2:$FR$281,'Row selector'!$G44,15)),"")</f>
        <v/>
      </c>
      <c r="K55" s="162" t="str">
        <f>IFERROR(IF(INDEX(SourceData!$A$2:$FR$281,'Row selector'!$G44,21)=0,"-",INDEX(SourceData!$A$2:$FR$281,'Row selector'!$G44,21)),"")</f>
        <v/>
      </c>
      <c r="L55" s="163" t="str">
        <f>IFERROR(IF(INDEX(SourceData!$A$2:$FR$281,'Row selector'!$G44,27)=0,"-",INDEX(SourceData!$A$2:$FR$281,'Row selector'!$G44,27)),"")</f>
        <v/>
      </c>
      <c r="M55" s="161" t="str">
        <f>IFERROR(IF(INDEX(SourceData!$A$2:$FR$281,'Row selector'!$G44,16)=0,"-",INDEX(SourceData!$A$2:$FR$281,'Row selector'!$G44,16)),"")</f>
        <v/>
      </c>
      <c r="N55" s="162" t="str">
        <f>IFERROR(IF(INDEX(SourceData!$A$2:$FR$281,'Row selector'!$G44,22)=0,"-",INDEX(SourceData!$A$2:$FR$281,'Row selector'!$G44,22)),"")</f>
        <v/>
      </c>
      <c r="O55" s="163" t="str">
        <f>IFERROR(IF(INDEX(SourceData!$A$2:$FR$281,'Row selector'!$G44,28)=0,"-",INDEX(SourceData!$A$2:$FR$281,'Row selector'!$G44,28)),"")</f>
        <v/>
      </c>
      <c r="P55" s="161" t="str">
        <f>IFERROR(IF(INDEX(SourceData!$A$2:$FR$281,'Row selector'!$G44,17)=0,"-",INDEX(SourceData!$A$2:$FR$281,'Row selector'!$G44,17)),"")</f>
        <v/>
      </c>
      <c r="Q55" s="162" t="str">
        <f>IFERROR(IF(INDEX(SourceData!$A$2:$FR$281,'Row selector'!$G44,23)=0,"-",INDEX(SourceData!$A$2:$FR$281,'Row selector'!$G44,23)),"")</f>
        <v/>
      </c>
      <c r="R55" s="163" t="str">
        <f>IFERROR(IF(INDEX(SourceData!$A$2:$FR$281,'Row selector'!$G44,29)=0,"-",INDEX(SourceData!$A$2:$FR$281,'Row selector'!$G44,29)),"")</f>
        <v/>
      </c>
      <c r="S55" s="161" t="str">
        <f>IFERROR(IF(INDEX(SourceData!$A$2:$FR$281,'Row selector'!$G44,18)=0,"-",INDEX(SourceData!$A$2:$FR$281,'Row selector'!$G44,18)),"")</f>
        <v/>
      </c>
      <c r="T55" s="162" t="str">
        <f>IFERROR(IF(INDEX(SourceData!$A$2:$FR$281,'Row selector'!$G44,24)=0,"-",INDEX(SourceData!$A$2:$FR$281,'Row selector'!$G44,24)),"")</f>
        <v/>
      </c>
      <c r="U55" s="163" t="str">
        <f>IFERROR(IF(INDEX(SourceData!$A$2:$FR$281,'Row selector'!$G44,30)=0,"-",INDEX(SourceData!$A$2:$FR$281,'Row selector'!$G44,30)),"")</f>
        <v/>
      </c>
      <c r="V55" s="161" t="str">
        <f>IFERROR(IF(INDEX(SourceData!$A$2:$FR$281,'Row selector'!$G44,31)=0,"-",INDEX(SourceData!$A$2:$FR$281,'Row selector'!$G44,31)),"")</f>
        <v/>
      </c>
      <c r="W55" s="162" t="str">
        <f>IFERROR(IF(INDEX(SourceData!$A$2:$FR$281,'Row selector'!$G44,37)=0,"-",INDEX(SourceData!$A$2:$FR$281,'Row selector'!$G44,37)),"")</f>
        <v/>
      </c>
      <c r="X55" s="163" t="str">
        <f>IFERROR(IF(INDEX(SourceData!$A$2:$FR$281,'Row selector'!$G44,43)=0,"-",INDEX(SourceData!$A$2:$FR$281,'Row selector'!$G44,43)),"")</f>
        <v/>
      </c>
      <c r="Y55" s="161" t="str">
        <f>IFERROR(IF(INDEX(SourceData!$A$2:$FR$281,'Row selector'!$G44,32)=0,"-",INDEX(SourceData!$A$2:$FR$281,'Row selector'!$G44,32)),"")</f>
        <v/>
      </c>
      <c r="Z55" s="162" t="str">
        <f>IFERROR(IF(INDEX(SourceData!$A$2:$FR$281,'Row selector'!$G44,38)=0,"-",INDEX(SourceData!$A$2:$FR$281,'Row selector'!$G44,38)),"")</f>
        <v/>
      </c>
      <c r="AA55" s="163" t="str">
        <f>IFERROR(IF(INDEX(SourceData!$A$2:$FR$281,'Row selector'!$G44,44)=0,"-",INDEX(SourceData!$A$2:$FR$281,'Row selector'!$G44,44)),"")</f>
        <v/>
      </c>
      <c r="AB55" s="161" t="str">
        <f>IFERROR(IF(INDEX(SourceData!$A$2:$FR$281,'Row selector'!$G44,33)=0,"-",INDEX(SourceData!$A$2:$FR$281,'Row selector'!$G44,33)),"")</f>
        <v/>
      </c>
      <c r="AC55" s="162" t="str">
        <f>IFERROR(IF(INDEX(SourceData!$A$2:$FR$281,'Row selector'!$G44,39)=0,"-",INDEX(SourceData!$A$2:$FR$281,'Row selector'!$G44,39)),"")</f>
        <v/>
      </c>
      <c r="AD55" s="163" t="str">
        <f>IFERROR(IF(INDEX(SourceData!$A$2:$FR$281,'Row selector'!$G44,45)=0,"-",INDEX(SourceData!$A$2:$FR$281,'Row selector'!$G44,45)),"")</f>
        <v/>
      </c>
      <c r="AE55" s="161" t="str">
        <f>IFERROR(IF(INDEX(SourceData!$A$2:$FR$281,'Row selector'!$G44,34)=0,"-",INDEX(SourceData!$A$2:$FR$281,'Row selector'!$G44,34)),"")</f>
        <v/>
      </c>
      <c r="AF55" s="162" t="str">
        <f>IFERROR(IF(INDEX(SourceData!$A$2:$FR$281,'Row selector'!$G44,40)=0,"-",INDEX(SourceData!$A$2:$FR$281,'Row selector'!$G44,40)),"")</f>
        <v/>
      </c>
      <c r="AG55" s="163" t="str">
        <f>IFERROR(IF(INDEX(SourceData!$A$2:$FR$281,'Row selector'!$G44,46)=0,"-",INDEX(SourceData!$A$2:$FR$281,'Row selector'!$G44,46)),"")</f>
        <v/>
      </c>
      <c r="AH55" s="161" t="str">
        <f>IFERROR(IF(INDEX(SourceData!$A$2:$FR$281,'Row selector'!$G44,35)=0,"-",INDEX(SourceData!$A$2:$FF$281,'Row selector'!$G44,35)),"")</f>
        <v/>
      </c>
      <c r="AI55" s="162" t="str">
        <f>IFERROR(IF(INDEX(SourceData!$A$2:$FR$281,'Row selector'!$G44,41)=0,"-",INDEX(SourceData!$A$2:$FR$281,'Row selector'!$G44,41)),"")</f>
        <v/>
      </c>
      <c r="AJ55" s="163" t="str">
        <f>IFERROR(IF(INDEX(SourceData!$A$2:$FR$281,'Row selector'!$G44,47)=0,"-",INDEX(SourceData!$A$2:$FR$281,'Row selector'!$G44,47)),"")</f>
        <v/>
      </c>
      <c r="AK55" s="161" t="str">
        <f>IFERROR(IF(INDEX(SourceData!$A$2:$FR$281,'Row selector'!$G44,36)=0,"-",INDEX(SourceData!$A$2:$FR$281,'Row selector'!$G44,36)),"")</f>
        <v/>
      </c>
      <c r="AL55" s="162" t="str">
        <f>IFERROR(IF(INDEX(SourceData!$A$2:$FR$281,'Row selector'!$G44,42)=0,"-",INDEX(SourceData!$A$2:$FR$281,'Row selector'!$G44,42)),"")</f>
        <v/>
      </c>
      <c r="AM55" s="163" t="str">
        <f>IFERROR(IF(INDEX(SourceData!$A$2:$FR$281,'Row selector'!$G44,48)=0,"-",INDEX(SourceData!$A$2:$FR$281,'Row selector'!$G44,48)),"")</f>
        <v/>
      </c>
      <c r="AN55" s="161" t="str">
        <f>IFERROR(IF(INDEX(SourceData!$A$2:$FR$281,'Row selector'!$G44,49)=0,"-",INDEX(SourceData!$A$2:$FR$281,'Row selector'!$G44,49)),"")</f>
        <v/>
      </c>
      <c r="AO55" s="162" t="str">
        <f>IFERROR(IF(INDEX(SourceData!$A$2:$FR$281,'Row selector'!$G44,55)=0,"-",INDEX(SourceData!$A$2:$FR$281,'Row selector'!$G44,55)),"")</f>
        <v/>
      </c>
      <c r="AP55" s="163" t="str">
        <f>IFERROR(IF(INDEX(SourceData!$A$2:$FR$281,'Row selector'!$G44,61)=0,"-",INDEX(SourceData!$A$2:$FR$281,'Row selector'!$G44,61)),"")</f>
        <v/>
      </c>
      <c r="AQ55" s="161" t="str">
        <f>IFERROR(IF(INDEX(SourceData!$A$2:$FR$281,'Row selector'!$G44,50)=0,"-",INDEX(SourceData!$A$2:$FR$281,'Row selector'!$G44,50)),"")</f>
        <v/>
      </c>
      <c r="AR55" s="162" t="str">
        <f>IFERROR(IF(INDEX(SourceData!$A$2:$FR$281,'Row selector'!$G44,56)=0,"-",INDEX(SourceData!$A$2:$FR$281,'Row selector'!$G44,56)),"")</f>
        <v/>
      </c>
      <c r="AS55" s="163" t="str">
        <f>IFERROR(IF(INDEX(SourceData!$A$2:$FR$281,'Row selector'!$G44,62)=0,"-",INDEX(SourceData!$A$2:$FR$281,'Row selector'!$G44,62)),"")</f>
        <v/>
      </c>
      <c r="AT55" s="161" t="str">
        <f>IFERROR(IF(INDEX(SourceData!$A$2:$FR$281,'Row selector'!$G44,51)=0,"-",INDEX(SourceData!$A$2:$FR$281,'Row selector'!$G44,51)),"")</f>
        <v/>
      </c>
      <c r="AU55" s="162" t="str">
        <f>IFERROR(IF(INDEX(SourceData!$A$2:$FR$281,'Row selector'!$G44,57)=0,"-",INDEX(SourceData!$A$2:$FR$281,'Row selector'!$G44,57)),"")</f>
        <v/>
      </c>
      <c r="AV55" s="163" t="str">
        <f>IFERROR(IF(INDEX(SourceData!$A$2:$FR$281,'Row selector'!$G44,63)=0,"-",INDEX(SourceData!$A$2:$FR$281,'Row selector'!$G44,63)),"")</f>
        <v/>
      </c>
      <c r="AW55" s="158" t="str">
        <f>IFERROR(IF(INDEX(SourceData!$A$2:$FR$281,'Row selector'!$G44,52)=0,"-",INDEX(SourceData!$A$2:$FR$281,'Row selector'!$G44,52)),"")</f>
        <v/>
      </c>
      <c r="AX55" s="138" t="str">
        <f>IFERROR(IF(INDEX(SourceData!$A$2:$FR$281,'Row selector'!$G44,58)=0,"-",INDEX(SourceData!$A$2:$FR$281,'Row selector'!$G44,58)),"")</f>
        <v/>
      </c>
      <c r="AY55" s="162" t="str">
        <f>IFERROR(IF(INDEX(SourceData!$A$2:$FR$281,'Row selector'!$G44,64)=0,"-",INDEX(SourceData!$A$2:$FR$281,'Row selector'!$G44,64)),"")</f>
        <v/>
      </c>
      <c r="AZ55" s="161" t="str">
        <f>IFERROR(IF(INDEX(SourceData!$A$2:$FR$281,'Row selector'!$G44,53)=0,"-",INDEX(SourceData!$A$2:$FR$281,'Row selector'!$G44,53)),"")</f>
        <v/>
      </c>
      <c r="BA55" s="162" t="str">
        <f>IFERROR(IF(INDEX(SourceData!$A$2:$FR$281,'Row selector'!$G44,59)=0,"-",INDEX(SourceData!$A$2:$FR$281,'Row selector'!$G44,59)),"")</f>
        <v/>
      </c>
      <c r="BB55" s="163" t="str">
        <f>IFERROR(IF(INDEX(SourceData!$A$2:$FR$281,'Row selector'!$G44,65)=0,"-",INDEX(SourceData!$A$2:$FR$281,'Row selector'!$G44,65)),"")</f>
        <v/>
      </c>
      <c r="BC55" s="161" t="str">
        <f>IFERROR(IF(INDEX(SourceData!$A$2:$FR$281,'Row selector'!$G44,54)=0,"-",INDEX(SourceData!$A$2:$FR$281,'Row selector'!$G44,54)),"")</f>
        <v/>
      </c>
      <c r="BD55" s="162" t="str">
        <f>IFERROR(IF(INDEX(SourceData!$A$2:$FR$281,'Row selector'!$G44,60)=0,"-",INDEX(SourceData!$A$2:$FR$281,'Row selector'!$G44,60)),"")</f>
        <v/>
      </c>
      <c r="BE55" s="163" t="str">
        <f>IFERROR(IF(INDEX(SourceData!$A$2:$FR$281,'Row selector'!$G44,66)=0,"-",INDEX(SourceData!$A$2:$FR$281,'Row selector'!$G44,66)),"")</f>
        <v/>
      </c>
      <c r="BF55" s="98"/>
    </row>
    <row r="56" spans="1:58">
      <c r="A56" s="171" t="str">
        <f>IFERROR(INDEX(SourceData!$A$2:$FR$281,'Row selector'!$G45,1),"")</f>
        <v/>
      </c>
      <c r="B56" s="157" t="str">
        <f>IFERROR(INDEX(SourceData!$A$2:$FR$281,'Row selector'!$G45,2),"")</f>
        <v/>
      </c>
      <c r="C56" s="204" t="str">
        <f t="shared" si="0"/>
        <v/>
      </c>
      <c r="D56" s="161" t="str">
        <f>IFERROR(IF(INDEX(SourceData!$A$2:$FR$281,'Row selector'!$G45,13)=0,"-",INDEX(SourceData!$A$2:$FR$281,'Row selector'!$G45,13)),"")</f>
        <v/>
      </c>
      <c r="E56" s="162" t="str">
        <f>IFERROR(IF(INDEX(SourceData!$A$2:$FR$281,'Row selector'!$G45,19)=0,"-",INDEX(SourceData!$A$2:$FR$281,'Row selector'!$G45,19)),"")</f>
        <v/>
      </c>
      <c r="F56" s="163" t="str">
        <f>IFERROR(IF(INDEX(SourceData!$A$2:$FR$281,'Row selector'!$G45,25)=0,"-",INDEX(SourceData!$A$2:$FR$281,'Row selector'!$G45,25)),"")</f>
        <v/>
      </c>
      <c r="G56" s="161" t="str">
        <f>IFERROR(IF(INDEX(SourceData!$A$2:$FR$281,'Row selector'!$G45,14)=0,"-",INDEX(SourceData!$A$2:$FR$281,'Row selector'!$G45,14)),"")</f>
        <v/>
      </c>
      <c r="H56" s="162" t="str">
        <f>IFERROR(IF(INDEX(SourceData!$A$2:$FR$281,'Row selector'!$G45,20)=0,"-",INDEX(SourceData!$A$2:$FR$281,'Row selector'!$G45,20)),"")</f>
        <v/>
      </c>
      <c r="I56" s="163" t="str">
        <f>IFERROR(IF(INDEX(SourceData!$A$2:$FR$281,'Row selector'!$G45,26)=0,"-",INDEX(SourceData!$A$2:$FR$281,'Row selector'!$G45,26)),"")</f>
        <v/>
      </c>
      <c r="J56" s="161" t="str">
        <f>IFERROR(IF(INDEX(SourceData!$A$2:$FR$281,'Row selector'!$G45,15)=0,"-",INDEX(SourceData!$A$2:$FR$281,'Row selector'!$G45,15)),"")</f>
        <v/>
      </c>
      <c r="K56" s="162" t="str">
        <f>IFERROR(IF(INDEX(SourceData!$A$2:$FR$281,'Row selector'!$G45,21)=0,"-",INDEX(SourceData!$A$2:$FR$281,'Row selector'!$G45,21)),"")</f>
        <v/>
      </c>
      <c r="L56" s="163" t="str">
        <f>IFERROR(IF(INDEX(SourceData!$A$2:$FR$281,'Row selector'!$G45,27)=0,"-",INDEX(SourceData!$A$2:$FR$281,'Row selector'!$G45,27)),"")</f>
        <v/>
      </c>
      <c r="M56" s="161" t="str">
        <f>IFERROR(IF(INDEX(SourceData!$A$2:$FR$281,'Row selector'!$G45,16)=0,"-",INDEX(SourceData!$A$2:$FR$281,'Row selector'!$G45,16)),"")</f>
        <v/>
      </c>
      <c r="N56" s="162" t="str">
        <f>IFERROR(IF(INDEX(SourceData!$A$2:$FR$281,'Row selector'!$G45,22)=0,"-",INDEX(SourceData!$A$2:$FR$281,'Row selector'!$G45,22)),"")</f>
        <v/>
      </c>
      <c r="O56" s="163" t="str">
        <f>IFERROR(IF(INDEX(SourceData!$A$2:$FR$281,'Row selector'!$G45,28)=0,"-",INDEX(SourceData!$A$2:$FR$281,'Row selector'!$G45,28)),"")</f>
        <v/>
      </c>
      <c r="P56" s="161" t="str">
        <f>IFERROR(IF(INDEX(SourceData!$A$2:$FR$281,'Row selector'!$G45,17)=0,"-",INDEX(SourceData!$A$2:$FR$281,'Row selector'!$G45,17)),"")</f>
        <v/>
      </c>
      <c r="Q56" s="162" t="str">
        <f>IFERROR(IF(INDEX(SourceData!$A$2:$FR$281,'Row selector'!$G45,23)=0,"-",INDEX(SourceData!$A$2:$FR$281,'Row selector'!$G45,23)),"")</f>
        <v/>
      </c>
      <c r="R56" s="163" t="str">
        <f>IFERROR(IF(INDEX(SourceData!$A$2:$FR$281,'Row selector'!$G45,29)=0,"-",INDEX(SourceData!$A$2:$FR$281,'Row selector'!$G45,29)),"")</f>
        <v/>
      </c>
      <c r="S56" s="161" t="str">
        <f>IFERROR(IF(INDEX(SourceData!$A$2:$FR$281,'Row selector'!$G45,18)=0,"-",INDEX(SourceData!$A$2:$FR$281,'Row selector'!$G45,18)),"")</f>
        <v/>
      </c>
      <c r="T56" s="162" t="str">
        <f>IFERROR(IF(INDEX(SourceData!$A$2:$FR$281,'Row selector'!$G45,24)=0,"-",INDEX(SourceData!$A$2:$FR$281,'Row selector'!$G45,24)),"")</f>
        <v/>
      </c>
      <c r="U56" s="163" t="str">
        <f>IFERROR(IF(INDEX(SourceData!$A$2:$FR$281,'Row selector'!$G45,30)=0,"-",INDEX(SourceData!$A$2:$FR$281,'Row selector'!$G45,30)),"")</f>
        <v/>
      </c>
      <c r="V56" s="161" t="str">
        <f>IFERROR(IF(INDEX(SourceData!$A$2:$FR$281,'Row selector'!$G45,31)=0,"-",INDEX(SourceData!$A$2:$FR$281,'Row selector'!$G45,31)),"")</f>
        <v/>
      </c>
      <c r="W56" s="162" t="str">
        <f>IFERROR(IF(INDEX(SourceData!$A$2:$FR$281,'Row selector'!$G45,37)=0,"-",INDEX(SourceData!$A$2:$FR$281,'Row selector'!$G45,37)),"")</f>
        <v/>
      </c>
      <c r="X56" s="163" t="str">
        <f>IFERROR(IF(INDEX(SourceData!$A$2:$FR$281,'Row selector'!$G45,43)=0,"-",INDEX(SourceData!$A$2:$FR$281,'Row selector'!$G45,43)),"")</f>
        <v/>
      </c>
      <c r="Y56" s="161" t="str">
        <f>IFERROR(IF(INDEX(SourceData!$A$2:$FR$281,'Row selector'!$G45,32)=0,"-",INDEX(SourceData!$A$2:$FR$281,'Row selector'!$G45,32)),"")</f>
        <v/>
      </c>
      <c r="Z56" s="162" t="str">
        <f>IFERROR(IF(INDEX(SourceData!$A$2:$FR$281,'Row selector'!$G45,38)=0,"-",INDEX(SourceData!$A$2:$FR$281,'Row selector'!$G45,38)),"")</f>
        <v/>
      </c>
      <c r="AA56" s="163" t="str">
        <f>IFERROR(IF(INDEX(SourceData!$A$2:$FR$281,'Row selector'!$G45,44)=0,"-",INDEX(SourceData!$A$2:$FR$281,'Row selector'!$G45,44)),"")</f>
        <v/>
      </c>
      <c r="AB56" s="161" t="str">
        <f>IFERROR(IF(INDEX(SourceData!$A$2:$FR$281,'Row selector'!$G45,33)=0,"-",INDEX(SourceData!$A$2:$FR$281,'Row selector'!$G45,33)),"")</f>
        <v/>
      </c>
      <c r="AC56" s="162" t="str">
        <f>IFERROR(IF(INDEX(SourceData!$A$2:$FR$281,'Row selector'!$G45,39)=0,"-",INDEX(SourceData!$A$2:$FR$281,'Row selector'!$G45,39)),"")</f>
        <v/>
      </c>
      <c r="AD56" s="163" t="str">
        <f>IFERROR(IF(INDEX(SourceData!$A$2:$FR$281,'Row selector'!$G45,45)=0,"-",INDEX(SourceData!$A$2:$FR$281,'Row selector'!$G45,45)),"")</f>
        <v/>
      </c>
      <c r="AE56" s="161" t="str">
        <f>IFERROR(IF(INDEX(SourceData!$A$2:$FR$281,'Row selector'!$G45,34)=0,"-",INDEX(SourceData!$A$2:$FR$281,'Row selector'!$G45,34)),"")</f>
        <v/>
      </c>
      <c r="AF56" s="162" t="str">
        <f>IFERROR(IF(INDEX(SourceData!$A$2:$FR$281,'Row selector'!$G45,40)=0,"-",INDEX(SourceData!$A$2:$FR$281,'Row selector'!$G45,40)),"")</f>
        <v/>
      </c>
      <c r="AG56" s="163" t="str">
        <f>IFERROR(IF(INDEX(SourceData!$A$2:$FR$281,'Row selector'!$G45,46)=0,"-",INDEX(SourceData!$A$2:$FR$281,'Row selector'!$G45,46)),"")</f>
        <v/>
      </c>
      <c r="AH56" s="161" t="str">
        <f>IFERROR(IF(INDEX(SourceData!$A$2:$FR$281,'Row selector'!$G45,35)=0,"-",INDEX(SourceData!$A$2:$FF$281,'Row selector'!$G45,35)),"")</f>
        <v/>
      </c>
      <c r="AI56" s="162" t="str">
        <f>IFERROR(IF(INDEX(SourceData!$A$2:$FR$281,'Row selector'!$G45,41)=0,"-",INDEX(SourceData!$A$2:$FR$281,'Row selector'!$G45,41)),"")</f>
        <v/>
      </c>
      <c r="AJ56" s="163" t="str">
        <f>IFERROR(IF(INDEX(SourceData!$A$2:$FR$281,'Row selector'!$G45,47)=0,"-",INDEX(SourceData!$A$2:$FR$281,'Row selector'!$G45,47)),"")</f>
        <v/>
      </c>
      <c r="AK56" s="161" t="str">
        <f>IFERROR(IF(INDEX(SourceData!$A$2:$FR$281,'Row selector'!$G45,36)=0,"-",INDEX(SourceData!$A$2:$FR$281,'Row selector'!$G45,36)),"")</f>
        <v/>
      </c>
      <c r="AL56" s="162" t="str">
        <f>IFERROR(IF(INDEX(SourceData!$A$2:$FR$281,'Row selector'!$G45,42)=0,"-",INDEX(SourceData!$A$2:$FR$281,'Row selector'!$G45,42)),"")</f>
        <v/>
      </c>
      <c r="AM56" s="163" t="str">
        <f>IFERROR(IF(INDEX(SourceData!$A$2:$FR$281,'Row selector'!$G45,48)=0,"-",INDEX(SourceData!$A$2:$FR$281,'Row selector'!$G45,48)),"")</f>
        <v/>
      </c>
      <c r="AN56" s="161" t="str">
        <f>IFERROR(IF(INDEX(SourceData!$A$2:$FR$281,'Row selector'!$G45,49)=0,"-",INDEX(SourceData!$A$2:$FR$281,'Row selector'!$G45,49)),"")</f>
        <v/>
      </c>
      <c r="AO56" s="162" t="str">
        <f>IFERROR(IF(INDEX(SourceData!$A$2:$FR$281,'Row selector'!$G45,55)=0,"-",INDEX(SourceData!$A$2:$FR$281,'Row selector'!$G45,55)),"")</f>
        <v/>
      </c>
      <c r="AP56" s="163" t="str">
        <f>IFERROR(IF(INDEX(SourceData!$A$2:$FR$281,'Row selector'!$G45,61)=0,"-",INDEX(SourceData!$A$2:$FR$281,'Row selector'!$G45,61)),"")</f>
        <v/>
      </c>
      <c r="AQ56" s="161" t="str">
        <f>IFERROR(IF(INDEX(SourceData!$A$2:$FR$281,'Row selector'!$G45,50)=0,"-",INDEX(SourceData!$A$2:$FR$281,'Row selector'!$G45,50)),"")</f>
        <v/>
      </c>
      <c r="AR56" s="162" t="str">
        <f>IFERROR(IF(INDEX(SourceData!$A$2:$FR$281,'Row selector'!$G45,56)=0,"-",INDEX(SourceData!$A$2:$FR$281,'Row selector'!$G45,56)),"")</f>
        <v/>
      </c>
      <c r="AS56" s="163" t="str">
        <f>IFERROR(IF(INDEX(SourceData!$A$2:$FR$281,'Row selector'!$G45,62)=0,"-",INDEX(SourceData!$A$2:$FR$281,'Row selector'!$G45,62)),"")</f>
        <v/>
      </c>
      <c r="AT56" s="161" t="str">
        <f>IFERROR(IF(INDEX(SourceData!$A$2:$FR$281,'Row selector'!$G45,51)=0,"-",INDEX(SourceData!$A$2:$FR$281,'Row selector'!$G45,51)),"")</f>
        <v/>
      </c>
      <c r="AU56" s="162" t="str">
        <f>IFERROR(IF(INDEX(SourceData!$A$2:$FR$281,'Row selector'!$G45,57)=0,"-",INDEX(SourceData!$A$2:$FR$281,'Row selector'!$G45,57)),"")</f>
        <v/>
      </c>
      <c r="AV56" s="163" t="str">
        <f>IFERROR(IF(INDEX(SourceData!$A$2:$FR$281,'Row selector'!$G45,63)=0,"-",INDEX(SourceData!$A$2:$FR$281,'Row selector'!$G45,63)),"")</f>
        <v/>
      </c>
      <c r="AW56" s="158" t="str">
        <f>IFERROR(IF(INDEX(SourceData!$A$2:$FR$281,'Row selector'!$G45,52)=0,"-",INDEX(SourceData!$A$2:$FR$281,'Row selector'!$G45,52)),"")</f>
        <v/>
      </c>
      <c r="AX56" s="138" t="str">
        <f>IFERROR(IF(INDEX(SourceData!$A$2:$FR$281,'Row selector'!$G45,58)=0,"-",INDEX(SourceData!$A$2:$FR$281,'Row selector'!$G45,58)),"")</f>
        <v/>
      </c>
      <c r="AY56" s="162" t="str">
        <f>IFERROR(IF(INDEX(SourceData!$A$2:$FR$281,'Row selector'!$G45,64)=0,"-",INDEX(SourceData!$A$2:$FR$281,'Row selector'!$G45,64)),"")</f>
        <v/>
      </c>
      <c r="AZ56" s="161" t="str">
        <f>IFERROR(IF(INDEX(SourceData!$A$2:$FR$281,'Row selector'!$G45,53)=0,"-",INDEX(SourceData!$A$2:$FR$281,'Row selector'!$G45,53)),"")</f>
        <v/>
      </c>
      <c r="BA56" s="162" t="str">
        <f>IFERROR(IF(INDEX(SourceData!$A$2:$FR$281,'Row selector'!$G45,59)=0,"-",INDEX(SourceData!$A$2:$FR$281,'Row selector'!$G45,59)),"")</f>
        <v/>
      </c>
      <c r="BB56" s="163" t="str">
        <f>IFERROR(IF(INDEX(SourceData!$A$2:$FR$281,'Row selector'!$G45,65)=0,"-",INDEX(SourceData!$A$2:$FR$281,'Row selector'!$G45,65)),"")</f>
        <v/>
      </c>
      <c r="BC56" s="161" t="str">
        <f>IFERROR(IF(INDEX(SourceData!$A$2:$FR$281,'Row selector'!$G45,54)=0,"-",INDEX(SourceData!$A$2:$FR$281,'Row selector'!$G45,54)),"")</f>
        <v/>
      </c>
      <c r="BD56" s="162" t="str">
        <f>IFERROR(IF(INDEX(SourceData!$A$2:$FR$281,'Row selector'!$G45,60)=0,"-",INDEX(SourceData!$A$2:$FR$281,'Row selector'!$G45,60)),"")</f>
        <v/>
      </c>
      <c r="BE56" s="163" t="str">
        <f>IFERROR(IF(INDEX(SourceData!$A$2:$FR$281,'Row selector'!$G45,66)=0,"-",INDEX(SourceData!$A$2:$FR$281,'Row selector'!$G45,66)),"")</f>
        <v/>
      </c>
      <c r="BF56" s="98"/>
    </row>
    <row r="57" spans="1:58">
      <c r="A57" s="171" t="str">
        <f>IFERROR(INDEX(SourceData!$A$2:$FR$281,'Row selector'!$G46,1),"")</f>
        <v/>
      </c>
      <c r="B57" s="157" t="str">
        <f>IFERROR(INDEX(SourceData!$A$2:$FR$281,'Row selector'!$G46,2),"")</f>
        <v/>
      </c>
      <c r="C57" s="204" t="str">
        <f t="shared" si="0"/>
        <v/>
      </c>
      <c r="D57" s="161" t="str">
        <f>IFERROR(IF(INDEX(SourceData!$A$2:$FR$281,'Row selector'!$G46,13)=0,"-",INDEX(SourceData!$A$2:$FR$281,'Row selector'!$G46,13)),"")</f>
        <v/>
      </c>
      <c r="E57" s="162" t="str">
        <f>IFERROR(IF(INDEX(SourceData!$A$2:$FR$281,'Row selector'!$G46,19)=0,"-",INDEX(SourceData!$A$2:$FR$281,'Row selector'!$G46,19)),"")</f>
        <v/>
      </c>
      <c r="F57" s="163" t="str">
        <f>IFERROR(IF(INDEX(SourceData!$A$2:$FR$281,'Row selector'!$G46,25)=0,"-",INDEX(SourceData!$A$2:$FR$281,'Row selector'!$G46,25)),"")</f>
        <v/>
      </c>
      <c r="G57" s="161" t="str">
        <f>IFERROR(IF(INDEX(SourceData!$A$2:$FR$281,'Row selector'!$G46,14)=0,"-",INDEX(SourceData!$A$2:$FR$281,'Row selector'!$G46,14)),"")</f>
        <v/>
      </c>
      <c r="H57" s="162" t="str">
        <f>IFERROR(IF(INDEX(SourceData!$A$2:$FR$281,'Row selector'!$G46,20)=0,"-",INDEX(SourceData!$A$2:$FR$281,'Row selector'!$G46,20)),"")</f>
        <v/>
      </c>
      <c r="I57" s="163" t="str">
        <f>IFERROR(IF(INDEX(SourceData!$A$2:$FR$281,'Row selector'!$G46,26)=0,"-",INDEX(SourceData!$A$2:$FR$281,'Row selector'!$G46,26)),"")</f>
        <v/>
      </c>
      <c r="J57" s="161" t="str">
        <f>IFERROR(IF(INDEX(SourceData!$A$2:$FR$281,'Row selector'!$G46,15)=0,"-",INDEX(SourceData!$A$2:$FR$281,'Row selector'!$G46,15)),"")</f>
        <v/>
      </c>
      <c r="K57" s="162" t="str">
        <f>IFERROR(IF(INDEX(SourceData!$A$2:$FR$281,'Row selector'!$G46,21)=0,"-",INDEX(SourceData!$A$2:$FR$281,'Row selector'!$G46,21)),"")</f>
        <v/>
      </c>
      <c r="L57" s="163" t="str">
        <f>IFERROR(IF(INDEX(SourceData!$A$2:$FR$281,'Row selector'!$G46,27)=0,"-",INDEX(SourceData!$A$2:$FR$281,'Row selector'!$G46,27)),"")</f>
        <v/>
      </c>
      <c r="M57" s="161" t="str">
        <f>IFERROR(IF(INDEX(SourceData!$A$2:$FR$281,'Row selector'!$G46,16)=0,"-",INDEX(SourceData!$A$2:$FR$281,'Row selector'!$G46,16)),"")</f>
        <v/>
      </c>
      <c r="N57" s="162" t="str">
        <f>IFERROR(IF(INDEX(SourceData!$A$2:$FR$281,'Row selector'!$G46,22)=0,"-",INDEX(SourceData!$A$2:$FR$281,'Row selector'!$G46,22)),"")</f>
        <v/>
      </c>
      <c r="O57" s="163" t="str">
        <f>IFERROR(IF(INDEX(SourceData!$A$2:$FR$281,'Row selector'!$G46,28)=0,"-",INDEX(SourceData!$A$2:$FR$281,'Row selector'!$G46,28)),"")</f>
        <v/>
      </c>
      <c r="P57" s="161" t="str">
        <f>IFERROR(IF(INDEX(SourceData!$A$2:$FR$281,'Row selector'!$G46,17)=0,"-",INDEX(SourceData!$A$2:$FR$281,'Row selector'!$G46,17)),"")</f>
        <v/>
      </c>
      <c r="Q57" s="162" t="str">
        <f>IFERROR(IF(INDEX(SourceData!$A$2:$FR$281,'Row selector'!$G46,23)=0,"-",INDEX(SourceData!$A$2:$FR$281,'Row selector'!$G46,23)),"")</f>
        <v/>
      </c>
      <c r="R57" s="163" t="str">
        <f>IFERROR(IF(INDEX(SourceData!$A$2:$FR$281,'Row selector'!$G46,29)=0,"-",INDEX(SourceData!$A$2:$FR$281,'Row selector'!$G46,29)),"")</f>
        <v/>
      </c>
      <c r="S57" s="161" t="str">
        <f>IFERROR(IF(INDEX(SourceData!$A$2:$FR$281,'Row selector'!$G46,18)=0,"-",INDEX(SourceData!$A$2:$FR$281,'Row selector'!$G46,18)),"")</f>
        <v/>
      </c>
      <c r="T57" s="162" t="str">
        <f>IFERROR(IF(INDEX(SourceData!$A$2:$FR$281,'Row selector'!$G46,24)=0,"-",INDEX(SourceData!$A$2:$FR$281,'Row selector'!$G46,24)),"")</f>
        <v/>
      </c>
      <c r="U57" s="163" t="str">
        <f>IFERROR(IF(INDEX(SourceData!$A$2:$FR$281,'Row selector'!$G46,30)=0,"-",INDEX(SourceData!$A$2:$FR$281,'Row selector'!$G46,30)),"")</f>
        <v/>
      </c>
      <c r="V57" s="161" t="str">
        <f>IFERROR(IF(INDEX(SourceData!$A$2:$FR$281,'Row selector'!$G46,31)=0,"-",INDEX(SourceData!$A$2:$FR$281,'Row selector'!$G46,31)),"")</f>
        <v/>
      </c>
      <c r="W57" s="162" t="str">
        <f>IFERROR(IF(INDEX(SourceData!$A$2:$FR$281,'Row selector'!$G46,37)=0,"-",INDEX(SourceData!$A$2:$FR$281,'Row selector'!$G46,37)),"")</f>
        <v/>
      </c>
      <c r="X57" s="163" t="str">
        <f>IFERROR(IF(INDEX(SourceData!$A$2:$FR$281,'Row selector'!$G46,43)=0,"-",INDEX(SourceData!$A$2:$FR$281,'Row selector'!$G46,43)),"")</f>
        <v/>
      </c>
      <c r="Y57" s="161" t="str">
        <f>IFERROR(IF(INDEX(SourceData!$A$2:$FR$281,'Row selector'!$G46,32)=0,"-",INDEX(SourceData!$A$2:$FR$281,'Row selector'!$G46,32)),"")</f>
        <v/>
      </c>
      <c r="Z57" s="162" t="str">
        <f>IFERROR(IF(INDEX(SourceData!$A$2:$FR$281,'Row selector'!$G46,38)=0,"-",INDEX(SourceData!$A$2:$FR$281,'Row selector'!$G46,38)),"")</f>
        <v/>
      </c>
      <c r="AA57" s="163" t="str">
        <f>IFERROR(IF(INDEX(SourceData!$A$2:$FR$281,'Row selector'!$G46,44)=0,"-",INDEX(SourceData!$A$2:$FR$281,'Row selector'!$G46,44)),"")</f>
        <v/>
      </c>
      <c r="AB57" s="161" t="str">
        <f>IFERROR(IF(INDEX(SourceData!$A$2:$FR$281,'Row selector'!$G46,33)=0,"-",INDEX(SourceData!$A$2:$FR$281,'Row selector'!$G46,33)),"")</f>
        <v/>
      </c>
      <c r="AC57" s="162" t="str">
        <f>IFERROR(IF(INDEX(SourceData!$A$2:$FR$281,'Row selector'!$G46,39)=0,"-",INDEX(SourceData!$A$2:$FR$281,'Row selector'!$G46,39)),"")</f>
        <v/>
      </c>
      <c r="AD57" s="163" t="str">
        <f>IFERROR(IF(INDEX(SourceData!$A$2:$FR$281,'Row selector'!$G46,45)=0,"-",INDEX(SourceData!$A$2:$FR$281,'Row selector'!$G46,45)),"")</f>
        <v/>
      </c>
      <c r="AE57" s="161" t="str">
        <f>IFERROR(IF(INDEX(SourceData!$A$2:$FR$281,'Row selector'!$G46,34)=0,"-",INDEX(SourceData!$A$2:$FR$281,'Row selector'!$G46,34)),"")</f>
        <v/>
      </c>
      <c r="AF57" s="162" t="str">
        <f>IFERROR(IF(INDEX(SourceData!$A$2:$FR$281,'Row selector'!$G46,40)=0,"-",INDEX(SourceData!$A$2:$FR$281,'Row selector'!$G46,40)),"")</f>
        <v/>
      </c>
      <c r="AG57" s="163" t="str">
        <f>IFERROR(IF(INDEX(SourceData!$A$2:$FR$281,'Row selector'!$G46,46)=0,"-",INDEX(SourceData!$A$2:$FR$281,'Row selector'!$G46,46)),"")</f>
        <v/>
      </c>
      <c r="AH57" s="161" t="str">
        <f>IFERROR(IF(INDEX(SourceData!$A$2:$FR$281,'Row selector'!$G46,35)=0,"-",INDEX(SourceData!$A$2:$FF$281,'Row selector'!$G46,35)),"")</f>
        <v/>
      </c>
      <c r="AI57" s="162" t="str">
        <f>IFERROR(IF(INDEX(SourceData!$A$2:$FR$281,'Row selector'!$G46,41)=0,"-",INDEX(SourceData!$A$2:$FR$281,'Row selector'!$G46,41)),"")</f>
        <v/>
      </c>
      <c r="AJ57" s="163" t="str">
        <f>IFERROR(IF(INDEX(SourceData!$A$2:$FR$281,'Row selector'!$G46,47)=0,"-",INDEX(SourceData!$A$2:$FR$281,'Row selector'!$G46,47)),"")</f>
        <v/>
      </c>
      <c r="AK57" s="161" t="str">
        <f>IFERROR(IF(INDEX(SourceData!$A$2:$FR$281,'Row selector'!$G46,36)=0,"-",INDEX(SourceData!$A$2:$FR$281,'Row selector'!$G46,36)),"")</f>
        <v/>
      </c>
      <c r="AL57" s="162" t="str">
        <f>IFERROR(IF(INDEX(SourceData!$A$2:$FR$281,'Row selector'!$G46,42)=0,"-",INDEX(SourceData!$A$2:$FR$281,'Row selector'!$G46,42)),"")</f>
        <v/>
      </c>
      <c r="AM57" s="163" t="str">
        <f>IFERROR(IF(INDEX(SourceData!$A$2:$FR$281,'Row selector'!$G46,48)=0,"-",INDEX(SourceData!$A$2:$FR$281,'Row selector'!$G46,48)),"")</f>
        <v/>
      </c>
      <c r="AN57" s="161" t="str">
        <f>IFERROR(IF(INDEX(SourceData!$A$2:$FR$281,'Row selector'!$G46,49)=0,"-",INDEX(SourceData!$A$2:$FR$281,'Row selector'!$G46,49)),"")</f>
        <v/>
      </c>
      <c r="AO57" s="162" t="str">
        <f>IFERROR(IF(INDEX(SourceData!$A$2:$FR$281,'Row selector'!$G46,55)=0,"-",INDEX(SourceData!$A$2:$FR$281,'Row selector'!$G46,55)),"")</f>
        <v/>
      </c>
      <c r="AP57" s="163" t="str">
        <f>IFERROR(IF(INDEX(SourceData!$A$2:$FR$281,'Row selector'!$G46,61)=0,"-",INDEX(SourceData!$A$2:$FR$281,'Row selector'!$G46,61)),"")</f>
        <v/>
      </c>
      <c r="AQ57" s="161" t="str">
        <f>IFERROR(IF(INDEX(SourceData!$A$2:$FR$281,'Row selector'!$G46,50)=0,"-",INDEX(SourceData!$A$2:$FR$281,'Row selector'!$G46,50)),"")</f>
        <v/>
      </c>
      <c r="AR57" s="162" t="str">
        <f>IFERROR(IF(INDEX(SourceData!$A$2:$FR$281,'Row selector'!$G46,56)=0,"-",INDEX(SourceData!$A$2:$FR$281,'Row selector'!$G46,56)),"")</f>
        <v/>
      </c>
      <c r="AS57" s="163" t="str">
        <f>IFERROR(IF(INDEX(SourceData!$A$2:$FR$281,'Row selector'!$G46,62)=0,"-",INDEX(SourceData!$A$2:$FR$281,'Row selector'!$G46,62)),"")</f>
        <v/>
      </c>
      <c r="AT57" s="161" t="str">
        <f>IFERROR(IF(INDEX(SourceData!$A$2:$FR$281,'Row selector'!$G46,51)=0,"-",INDEX(SourceData!$A$2:$FR$281,'Row selector'!$G46,51)),"")</f>
        <v/>
      </c>
      <c r="AU57" s="162" t="str">
        <f>IFERROR(IF(INDEX(SourceData!$A$2:$FR$281,'Row selector'!$G46,57)=0,"-",INDEX(SourceData!$A$2:$FR$281,'Row selector'!$G46,57)),"")</f>
        <v/>
      </c>
      <c r="AV57" s="163" t="str">
        <f>IFERROR(IF(INDEX(SourceData!$A$2:$FR$281,'Row selector'!$G46,63)=0,"-",INDEX(SourceData!$A$2:$FR$281,'Row selector'!$G46,63)),"")</f>
        <v/>
      </c>
      <c r="AW57" s="158" t="str">
        <f>IFERROR(IF(INDEX(SourceData!$A$2:$FR$281,'Row selector'!$G46,52)=0,"-",INDEX(SourceData!$A$2:$FR$281,'Row selector'!$G46,52)),"")</f>
        <v/>
      </c>
      <c r="AX57" s="138" t="str">
        <f>IFERROR(IF(INDEX(SourceData!$A$2:$FR$281,'Row selector'!$G46,58)=0,"-",INDEX(SourceData!$A$2:$FR$281,'Row selector'!$G46,58)),"")</f>
        <v/>
      </c>
      <c r="AY57" s="162" t="str">
        <f>IFERROR(IF(INDEX(SourceData!$A$2:$FR$281,'Row selector'!$G46,64)=0,"-",INDEX(SourceData!$A$2:$FR$281,'Row selector'!$G46,64)),"")</f>
        <v/>
      </c>
      <c r="AZ57" s="161" t="str">
        <f>IFERROR(IF(INDEX(SourceData!$A$2:$FR$281,'Row selector'!$G46,53)=0,"-",INDEX(SourceData!$A$2:$FR$281,'Row selector'!$G46,53)),"")</f>
        <v/>
      </c>
      <c r="BA57" s="162" t="str">
        <f>IFERROR(IF(INDEX(SourceData!$A$2:$FR$281,'Row selector'!$G46,59)=0,"-",INDEX(SourceData!$A$2:$FR$281,'Row selector'!$G46,59)),"")</f>
        <v/>
      </c>
      <c r="BB57" s="163" t="str">
        <f>IFERROR(IF(INDEX(SourceData!$A$2:$FR$281,'Row selector'!$G46,65)=0,"-",INDEX(SourceData!$A$2:$FR$281,'Row selector'!$G46,65)),"")</f>
        <v/>
      </c>
      <c r="BC57" s="161" t="str">
        <f>IFERROR(IF(INDEX(SourceData!$A$2:$FR$281,'Row selector'!$G46,54)=0,"-",INDEX(SourceData!$A$2:$FR$281,'Row selector'!$G46,54)),"")</f>
        <v/>
      </c>
      <c r="BD57" s="162" t="str">
        <f>IFERROR(IF(INDEX(SourceData!$A$2:$FR$281,'Row selector'!$G46,60)=0,"-",INDEX(SourceData!$A$2:$FR$281,'Row selector'!$G46,60)),"")</f>
        <v/>
      </c>
      <c r="BE57" s="163" t="str">
        <f>IFERROR(IF(INDEX(SourceData!$A$2:$FR$281,'Row selector'!$G46,66)=0,"-",INDEX(SourceData!$A$2:$FR$281,'Row selector'!$G46,66)),"")</f>
        <v/>
      </c>
      <c r="BF57" s="98"/>
    </row>
    <row r="58" spans="1:58">
      <c r="A58" s="171" t="str">
        <f>IFERROR(INDEX(SourceData!$A$2:$FR$281,'Row selector'!$G47,1),"")</f>
        <v/>
      </c>
      <c r="B58" s="157" t="str">
        <f>IFERROR(INDEX(SourceData!$A$2:$FR$281,'Row selector'!$G47,2),"")</f>
        <v/>
      </c>
      <c r="C58" s="204" t="str">
        <f t="shared" si="0"/>
        <v/>
      </c>
      <c r="D58" s="161" t="str">
        <f>IFERROR(IF(INDEX(SourceData!$A$2:$FR$281,'Row selector'!$G47,13)=0,"-",INDEX(SourceData!$A$2:$FR$281,'Row selector'!$G47,13)),"")</f>
        <v/>
      </c>
      <c r="E58" s="162" t="str">
        <f>IFERROR(IF(INDEX(SourceData!$A$2:$FR$281,'Row selector'!$G47,19)=0,"-",INDEX(SourceData!$A$2:$FR$281,'Row selector'!$G47,19)),"")</f>
        <v/>
      </c>
      <c r="F58" s="163" t="str">
        <f>IFERROR(IF(INDEX(SourceData!$A$2:$FR$281,'Row selector'!$G47,25)=0,"-",INDEX(SourceData!$A$2:$FR$281,'Row selector'!$G47,25)),"")</f>
        <v/>
      </c>
      <c r="G58" s="161" t="str">
        <f>IFERROR(IF(INDEX(SourceData!$A$2:$FR$281,'Row selector'!$G47,14)=0,"-",INDEX(SourceData!$A$2:$FR$281,'Row selector'!$G47,14)),"")</f>
        <v/>
      </c>
      <c r="H58" s="162" t="str">
        <f>IFERROR(IF(INDEX(SourceData!$A$2:$FR$281,'Row selector'!$G47,20)=0,"-",INDEX(SourceData!$A$2:$FR$281,'Row selector'!$G47,20)),"")</f>
        <v/>
      </c>
      <c r="I58" s="163" t="str">
        <f>IFERROR(IF(INDEX(SourceData!$A$2:$FR$281,'Row selector'!$G47,26)=0,"-",INDEX(SourceData!$A$2:$FR$281,'Row selector'!$G47,26)),"")</f>
        <v/>
      </c>
      <c r="J58" s="161" t="str">
        <f>IFERROR(IF(INDEX(SourceData!$A$2:$FR$281,'Row selector'!$G47,15)=0,"-",INDEX(SourceData!$A$2:$FR$281,'Row selector'!$G47,15)),"")</f>
        <v/>
      </c>
      <c r="K58" s="162" t="str">
        <f>IFERROR(IF(INDEX(SourceData!$A$2:$FR$281,'Row selector'!$G47,21)=0,"-",INDEX(SourceData!$A$2:$FR$281,'Row selector'!$G47,21)),"")</f>
        <v/>
      </c>
      <c r="L58" s="163" t="str">
        <f>IFERROR(IF(INDEX(SourceData!$A$2:$FR$281,'Row selector'!$G47,27)=0,"-",INDEX(SourceData!$A$2:$FR$281,'Row selector'!$G47,27)),"")</f>
        <v/>
      </c>
      <c r="M58" s="161" t="str">
        <f>IFERROR(IF(INDEX(SourceData!$A$2:$FR$281,'Row selector'!$G47,16)=0,"-",INDEX(SourceData!$A$2:$FR$281,'Row selector'!$G47,16)),"")</f>
        <v/>
      </c>
      <c r="N58" s="162" t="str">
        <f>IFERROR(IF(INDEX(SourceData!$A$2:$FR$281,'Row selector'!$G47,22)=0,"-",INDEX(SourceData!$A$2:$FR$281,'Row selector'!$G47,22)),"")</f>
        <v/>
      </c>
      <c r="O58" s="163" t="str">
        <f>IFERROR(IF(INDEX(SourceData!$A$2:$FR$281,'Row selector'!$G47,28)=0,"-",INDEX(SourceData!$A$2:$FR$281,'Row selector'!$G47,28)),"")</f>
        <v/>
      </c>
      <c r="P58" s="161" t="str">
        <f>IFERROR(IF(INDEX(SourceData!$A$2:$FR$281,'Row selector'!$G47,17)=0,"-",INDEX(SourceData!$A$2:$FR$281,'Row selector'!$G47,17)),"")</f>
        <v/>
      </c>
      <c r="Q58" s="162" t="str">
        <f>IFERROR(IF(INDEX(SourceData!$A$2:$FR$281,'Row selector'!$G47,23)=0,"-",INDEX(SourceData!$A$2:$FR$281,'Row selector'!$G47,23)),"")</f>
        <v/>
      </c>
      <c r="R58" s="163" t="str">
        <f>IFERROR(IF(INDEX(SourceData!$A$2:$FR$281,'Row selector'!$G47,29)=0,"-",INDEX(SourceData!$A$2:$FR$281,'Row selector'!$G47,29)),"")</f>
        <v/>
      </c>
      <c r="S58" s="161" t="str">
        <f>IFERROR(IF(INDEX(SourceData!$A$2:$FR$281,'Row selector'!$G47,18)=0,"-",INDEX(SourceData!$A$2:$FR$281,'Row selector'!$G47,18)),"")</f>
        <v/>
      </c>
      <c r="T58" s="162" t="str">
        <f>IFERROR(IF(INDEX(SourceData!$A$2:$FR$281,'Row selector'!$G47,24)=0,"-",INDEX(SourceData!$A$2:$FR$281,'Row selector'!$G47,24)),"")</f>
        <v/>
      </c>
      <c r="U58" s="163" t="str">
        <f>IFERROR(IF(INDEX(SourceData!$A$2:$FR$281,'Row selector'!$G47,30)=0,"-",INDEX(SourceData!$A$2:$FR$281,'Row selector'!$G47,30)),"")</f>
        <v/>
      </c>
      <c r="V58" s="161" t="str">
        <f>IFERROR(IF(INDEX(SourceData!$A$2:$FR$281,'Row selector'!$G47,31)=0,"-",INDEX(SourceData!$A$2:$FR$281,'Row selector'!$G47,31)),"")</f>
        <v/>
      </c>
      <c r="W58" s="162" t="str">
        <f>IFERROR(IF(INDEX(SourceData!$A$2:$FR$281,'Row selector'!$G47,37)=0,"-",INDEX(SourceData!$A$2:$FR$281,'Row selector'!$G47,37)),"")</f>
        <v/>
      </c>
      <c r="X58" s="163" t="str">
        <f>IFERROR(IF(INDEX(SourceData!$A$2:$FR$281,'Row selector'!$G47,43)=0,"-",INDEX(SourceData!$A$2:$FR$281,'Row selector'!$G47,43)),"")</f>
        <v/>
      </c>
      <c r="Y58" s="161" t="str">
        <f>IFERROR(IF(INDEX(SourceData!$A$2:$FR$281,'Row selector'!$G47,32)=0,"-",INDEX(SourceData!$A$2:$FR$281,'Row selector'!$G47,32)),"")</f>
        <v/>
      </c>
      <c r="Z58" s="162" t="str">
        <f>IFERROR(IF(INDEX(SourceData!$A$2:$FR$281,'Row selector'!$G47,38)=0,"-",INDEX(SourceData!$A$2:$FR$281,'Row selector'!$G47,38)),"")</f>
        <v/>
      </c>
      <c r="AA58" s="163" t="str">
        <f>IFERROR(IF(INDEX(SourceData!$A$2:$FR$281,'Row selector'!$G47,44)=0,"-",INDEX(SourceData!$A$2:$FR$281,'Row selector'!$G47,44)),"")</f>
        <v/>
      </c>
      <c r="AB58" s="161" t="str">
        <f>IFERROR(IF(INDEX(SourceData!$A$2:$FR$281,'Row selector'!$G47,33)=0,"-",INDEX(SourceData!$A$2:$FR$281,'Row selector'!$G47,33)),"")</f>
        <v/>
      </c>
      <c r="AC58" s="162" t="str">
        <f>IFERROR(IF(INDEX(SourceData!$A$2:$FR$281,'Row selector'!$G47,39)=0,"-",INDEX(SourceData!$A$2:$FR$281,'Row selector'!$G47,39)),"")</f>
        <v/>
      </c>
      <c r="AD58" s="163" t="str">
        <f>IFERROR(IF(INDEX(SourceData!$A$2:$FR$281,'Row selector'!$G47,45)=0,"-",INDEX(SourceData!$A$2:$FR$281,'Row selector'!$G47,45)),"")</f>
        <v/>
      </c>
      <c r="AE58" s="161" t="str">
        <f>IFERROR(IF(INDEX(SourceData!$A$2:$FR$281,'Row selector'!$G47,34)=0,"-",INDEX(SourceData!$A$2:$FR$281,'Row selector'!$G47,34)),"")</f>
        <v/>
      </c>
      <c r="AF58" s="162" t="str">
        <f>IFERROR(IF(INDEX(SourceData!$A$2:$FR$281,'Row selector'!$G47,40)=0,"-",INDEX(SourceData!$A$2:$FR$281,'Row selector'!$G47,40)),"")</f>
        <v/>
      </c>
      <c r="AG58" s="163" t="str">
        <f>IFERROR(IF(INDEX(SourceData!$A$2:$FR$281,'Row selector'!$G47,46)=0,"-",INDEX(SourceData!$A$2:$FR$281,'Row selector'!$G47,46)),"")</f>
        <v/>
      </c>
      <c r="AH58" s="161" t="str">
        <f>IFERROR(IF(INDEX(SourceData!$A$2:$FR$281,'Row selector'!$G47,35)=0,"-",INDEX(SourceData!$A$2:$FF$281,'Row selector'!$G47,35)),"")</f>
        <v/>
      </c>
      <c r="AI58" s="162" t="str">
        <f>IFERROR(IF(INDEX(SourceData!$A$2:$FR$281,'Row selector'!$G47,41)=0,"-",INDEX(SourceData!$A$2:$FR$281,'Row selector'!$G47,41)),"")</f>
        <v/>
      </c>
      <c r="AJ58" s="163" t="str">
        <f>IFERROR(IF(INDEX(SourceData!$A$2:$FR$281,'Row selector'!$G47,47)=0,"-",INDEX(SourceData!$A$2:$FR$281,'Row selector'!$G47,47)),"")</f>
        <v/>
      </c>
      <c r="AK58" s="161" t="str">
        <f>IFERROR(IF(INDEX(SourceData!$A$2:$FR$281,'Row selector'!$G47,36)=0,"-",INDEX(SourceData!$A$2:$FR$281,'Row selector'!$G47,36)),"")</f>
        <v/>
      </c>
      <c r="AL58" s="162" t="str">
        <f>IFERROR(IF(INDEX(SourceData!$A$2:$FR$281,'Row selector'!$G47,42)=0,"-",INDEX(SourceData!$A$2:$FR$281,'Row selector'!$G47,42)),"")</f>
        <v/>
      </c>
      <c r="AM58" s="163" t="str">
        <f>IFERROR(IF(INDEX(SourceData!$A$2:$FR$281,'Row selector'!$G47,48)=0,"-",INDEX(SourceData!$A$2:$FR$281,'Row selector'!$G47,48)),"")</f>
        <v/>
      </c>
      <c r="AN58" s="161" t="str">
        <f>IFERROR(IF(INDEX(SourceData!$A$2:$FR$281,'Row selector'!$G47,49)=0,"-",INDEX(SourceData!$A$2:$FR$281,'Row selector'!$G47,49)),"")</f>
        <v/>
      </c>
      <c r="AO58" s="162" t="str">
        <f>IFERROR(IF(INDEX(SourceData!$A$2:$FR$281,'Row selector'!$G47,55)=0,"-",INDEX(SourceData!$A$2:$FR$281,'Row selector'!$G47,55)),"")</f>
        <v/>
      </c>
      <c r="AP58" s="163" t="str">
        <f>IFERROR(IF(INDEX(SourceData!$A$2:$FR$281,'Row selector'!$G47,61)=0,"-",INDEX(SourceData!$A$2:$FR$281,'Row selector'!$G47,61)),"")</f>
        <v/>
      </c>
      <c r="AQ58" s="161" t="str">
        <f>IFERROR(IF(INDEX(SourceData!$A$2:$FR$281,'Row selector'!$G47,50)=0,"-",INDEX(SourceData!$A$2:$FR$281,'Row selector'!$G47,50)),"")</f>
        <v/>
      </c>
      <c r="AR58" s="162" t="str">
        <f>IFERROR(IF(INDEX(SourceData!$A$2:$FR$281,'Row selector'!$G47,56)=0,"-",INDEX(SourceData!$A$2:$FR$281,'Row selector'!$G47,56)),"")</f>
        <v/>
      </c>
      <c r="AS58" s="163" t="str">
        <f>IFERROR(IF(INDEX(SourceData!$A$2:$FR$281,'Row selector'!$G47,62)=0,"-",INDEX(SourceData!$A$2:$FR$281,'Row selector'!$G47,62)),"")</f>
        <v/>
      </c>
      <c r="AT58" s="161" t="str">
        <f>IFERROR(IF(INDEX(SourceData!$A$2:$FR$281,'Row selector'!$G47,51)=0,"-",INDEX(SourceData!$A$2:$FR$281,'Row selector'!$G47,51)),"")</f>
        <v/>
      </c>
      <c r="AU58" s="162" t="str">
        <f>IFERROR(IF(INDEX(SourceData!$A$2:$FR$281,'Row selector'!$G47,57)=0,"-",INDEX(SourceData!$A$2:$FR$281,'Row selector'!$G47,57)),"")</f>
        <v/>
      </c>
      <c r="AV58" s="163" t="str">
        <f>IFERROR(IF(INDEX(SourceData!$A$2:$FR$281,'Row selector'!$G47,63)=0,"-",INDEX(SourceData!$A$2:$FR$281,'Row selector'!$G47,63)),"")</f>
        <v/>
      </c>
      <c r="AW58" s="158" t="str">
        <f>IFERROR(IF(INDEX(SourceData!$A$2:$FR$281,'Row selector'!$G47,52)=0,"-",INDEX(SourceData!$A$2:$FR$281,'Row selector'!$G47,52)),"")</f>
        <v/>
      </c>
      <c r="AX58" s="138" t="str">
        <f>IFERROR(IF(INDEX(SourceData!$A$2:$FR$281,'Row selector'!$G47,58)=0,"-",INDEX(SourceData!$A$2:$FR$281,'Row selector'!$G47,58)),"")</f>
        <v/>
      </c>
      <c r="AY58" s="162" t="str">
        <f>IFERROR(IF(INDEX(SourceData!$A$2:$FR$281,'Row selector'!$G47,64)=0,"-",INDEX(SourceData!$A$2:$FR$281,'Row selector'!$G47,64)),"")</f>
        <v/>
      </c>
      <c r="AZ58" s="161" t="str">
        <f>IFERROR(IF(INDEX(SourceData!$A$2:$FR$281,'Row selector'!$G47,53)=0,"-",INDEX(SourceData!$A$2:$FR$281,'Row selector'!$G47,53)),"")</f>
        <v/>
      </c>
      <c r="BA58" s="162" t="str">
        <f>IFERROR(IF(INDEX(SourceData!$A$2:$FR$281,'Row selector'!$G47,59)=0,"-",INDEX(SourceData!$A$2:$FR$281,'Row selector'!$G47,59)),"")</f>
        <v/>
      </c>
      <c r="BB58" s="163" t="str">
        <f>IFERROR(IF(INDEX(SourceData!$A$2:$FR$281,'Row selector'!$G47,65)=0,"-",INDEX(SourceData!$A$2:$FR$281,'Row selector'!$G47,65)),"")</f>
        <v/>
      </c>
      <c r="BC58" s="161" t="str">
        <f>IFERROR(IF(INDEX(SourceData!$A$2:$FR$281,'Row selector'!$G47,54)=0,"-",INDEX(SourceData!$A$2:$FR$281,'Row selector'!$G47,54)),"")</f>
        <v/>
      </c>
      <c r="BD58" s="162" t="str">
        <f>IFERROR(IF(INDEX(SourceData!$A$2:$FR$281,'Row selector'!$G47,60)=0,"-",INDEX(SourceData!$A$2:$FR$281,'Row selector'!$G47,60)),"")</f>
        <v/>
      </c>
      <c r="BE58" s="163" t="str">
        <f>IFERROR(IF(INDEX(SourceData!$A$2:$FR$281,'Row selector'!$G47,66)=0,"-",INDEX(SourceData!$A$2:$FR$281,'Row selector'!$G47,66)),"")</f>
        <v/>
      </c>
      <c r="BF58" s="98"/>
    </row>
    <row r="59" spans="1:58">
      <c r="A59" s="171" t="str">
        <f>IFERROR(INDEX(SourceData!$A$2:$FR$281,'Row selector'!$G48,1),"")</f>
        <v/>
      </c>
      <c r="B59" s="157" t="str">
        <f>IFERROR(INDEX(SourceData!$A$2:$FR$281,'Row selector'!$G48,2),"")</f>
        <v/>
      </c>
      <c r="C59" s="204" t="str">
        <f t="shared" si="0"/>
        <v/>
      </c>
      <c r="D59" s="161" t="str">
        <f>IFERROR(IF(INDEX(SourceData!$A$2:$FR$281,'Row selector'!$G48,13)=0,"-",INDEX(SourceData!$A$2:$FR$281,'Row selector'!$G48,13)),"")</f>
        <v/>
      </c>
      <c r="E59" s="162" t="str">
        <f>IFERROR(IF(INDEX(SourceData!$A$2:$FR$281,'Row selector'!$G48,19)=0,"-",INDEX(SourceData!$A$2:$FR$281,'Row selector'!$G48,19)),"")</f>
        <v/>
      </c>
      <c r="F59" s="163" t="str">
        <f>IFERROR(IF(INDEX(SourceData!$A$2:$FR$281,'Row selector'!$G48,25)=0,"-",INDEX(SourceData!$A$2:$FR$281,'Row selector'!$G48,25)),"")</f>
        <v/>
      </c>
      <c r="G59" s="161" t="str">
        <f>IFERROR(IF(INDEX(SourceData!$A$2:$FR$281,'Row selector'!$G48,14)=0,"-",INDEX(SourceData!$A$2:$FR$281,'Row selector'!$G48,14)),"")</f>
        <v/>
      </c>
      <c r="H59" s="162" t="str">
        <f>IFERROR(IF(INDEX(SourceData!$A$2:$FR$281,'Row selector'!$G48,20)=0,"-",INDEX(SourceData!$A$2:$FR$281,'Row selector'!$G48,20)),"")</f>
        <v/>
      </c>
      <c r="I59" s="163" t="str">
        <f>IFERROR(IF(INDEX(SourceData!$A$2:$FR$281,'Row selector'!$G48,26)=0,"-",INDEX(SourceData!$A$2:$FR$281,'Row selector'!$G48,26)),"")</f>
        <v/>
      </c>
      <c r="J59" s="161" t="str">
        <f>IFERROR(IF(INDEX(SourceData!$A$2:$FR$281,'Row selector'!$G48,15)=0,"-",INDEX(SourceData!$A$2:$FR$281,'Row selector'!$G48,15)),"")</f>
        <v/>
      </c>
      <c r="K59" s="162" t="str">
        <f>IFERROR(IF(INDEX(SourceData!$A$2:$FR$281,'Row selector'!$G48,21)=0,"-",INDEX(SourceData!$A$2:$FR$281,'Row selector'!$G48,21)),"")</f>
        <v/>
      </c>
      <c r="L59" s="163" t="str">
        <f>IFERROR(IF(INDEX(SourceData!$A$2:$FR$281,'Row selector'!$G48,27)=0,"-",INDEX(SourceData!$A$2:$FR$281,'Row selector'!$G48,27)),"")</f>
        <v/>
      </c>
      <c r="M59" s="161" t="str">
        <f>IFERROR(IF(INDEX(SourceData!$A$2:$FR$281,'Row selector'!$G48,16)=0,"-",INDEX(SourceData!$A$2:$FR$281,'Row selector'!$G48,16)),"")</f>
        <v/>
      </c>
      <c r="N59" s="162" t="str">
        <f>IFERROR(IF(INDEX(SourceData!$A$2:$FR$281,'Row selector'!$G48,22)=0,"-",INDEX(SourceData!$A$2:$FR$281,'Row selector'!$G48,22)),"")</f>
        <v/>
      </c>
      <c r="O59" s="163" t="str">
        <f>IFERROR(IF(INDEX(SourceData!$A$2:$FR$281,'Row selector'!$G48,28)=0,"-",INDEX(SourceData!$A$2:$FR$281,'Row selector'!$G48,28)),"")</f>
        <v/>
      </c>
      <c r="P59" s="161" t="str">
        <f>IFERROR(IF(INDEX(SourceData!$A$2:$FR$281,'Row selector'!$G48,17)=0,"-",INDEX(SourceData!$A$2:$FR$281,'Row selector'!$G48,17)),"")</f>
        <v/>
      </c>
      <c r="Q59" s="162" t="str">
        <f>IFERROR(IF(INDEX(SourceData!$A$2:$FR$281,'Row selector'!$G48,23)=0,"-",INDEX(SourceData!$A$2:$FR$281,'Row selector'!$G48,23)),"")</f>
        <v/>
      </c>
      <c r="R59" s="163" t="str">
        <f>IFERROR(IF(INDEX(SourceData!$A$2:$FR$281,'Row selector'!$G48,29)=0,"-",INDEX(SourceData!$A$2:$FR$281,'Row selector'!$G48,29)),"")</f>
        <v/>
      </c>
      <c r="S59" s="161" t="str">
        <f>IFERROR(IF(INDEX(SourceData!$A$2:$FR$281,'Row selector'!$G48,18)=0,"-",INDEX(SourceData!$A$2:$FR$281,'Row selector'!$G48,18)),"")</f>
        <v/>
      </c>
      <c r="T59" s="162" t="str">
        <f>IFERROR(IF(INDEX(SourceData!$A$2:$FR$281,'Row selector'!$G48,24)=0,"-",INDEX(SourceData!$A$2:$FR$281,'Row selector'!$G48,24)),"")</f>
        <v/>
      </c>
      <c r="U59" s="163" t="str">
        <f>IFERROR(IF(INDEX(SourceData!$A$2:$FR$281,'Row selector'!$G48,30)=0,"-",INDEX(SourceData!$A$2:$FR$281,'Row selector'!$G48,30)),"")</f>
        <v/>
      </c>
      <c r="V59" s="161" t="str">
        <f>IFERROR(IF(INDEX(SourceData!$A$2:$FR$281,'Row selector'!$G48,31)=0,"-",INDEX(SourceData!$A$2:$FR$281,'Row selector'!$G48,31)),"")</f>
        <v/>
      </c>
      <c r="W59" s="162" t="str">
        <f>IFERROR(IF(INDEX(SourceData!$A$2:$FR$281,'Row selector'!$G48,37)=0,"-",INDEX(SourceData!$A$2:$FR$281,'Row selector'!$G48,37)),"")</f>
        <v/>
      </c>
      <c r="X59" s="163" t="str">
        <f>IFERROR(IF(INDEX(SourceData!$A$2:$FR$281,'Row selector'!$G48,43)=0,"-",INDEX(SourceData!$A$2:$FR$281,'Row selector'!$G48,43)),"")</f>
        <v/>
      </c>
      <c r="Y59" s="161" t="str">
        <f>IFERROR(IF(INDEX(SourceData!$A$2:$FR$281,'Row selector'!$G48,32)=0,"-",INDEX(SourceData!$A$2:$FR$281,'Row selector'!$G48,32)),"")</f>
        <v/>
      </c>
      <c r="Z59" s="162" t="str">
        <f>IFERROR(IF(INDEX(SourceData!$A$2:$FR$281,'Row selector'!$G48,38)=0,"-",INDEX(SourceData!$A$2:$FR$281,'Row selector'!$G48,38)),"")</f>
        <v/>
      </c>
      <c r="AA59" s="163" t="str">
        <f>IFERROR(IF(INDEX(SourceData!$A$2:$FR$281,'Row selector'!$G48,44)=0,"-",INDEX(SourceData!$A$2:$FR$281,'Row selector'!$G48,44)),"")</f>
        <v/>
      </c>
      <c r="AB59" s="161" t="str">
        <f>IFERROR(IF(INDEX(SourceData!$A$2:$FR$281,'Row selector'!$G48,33)=0,"-",INDEX(SourceData!$A$2:$FR$281,'Row selector'!$G48,33)),"")</f>
        <v/>
      </c>
      <c r="AC59" s="162" t="str">
        <f>IFERROR(IF(INDEX(SourceData!$A$2:$FR$281,'Row selector'!$G48,39)=0,"-",INDEX(SourceData!$A$2:$FR$281,'Row selector'!$G48,39)),"")</f>
        <v/>
      </c>
      <c r="AD59" s="163" t="str">
        <f>IFERROR(IF(INDEX(SourceData!$A$2:$FR$281,'Row selector'!$G48,45)=0,"-",INDEX(SourceData!$A$2:$FR$281,'Row selector'!$G48,45)),"")</f>
        <v/>
      </c>
      <c r="AE59" s="161" t="str">
        <f>IFERROR(IF(INDEX(SourceData!$A$2:$FR$281,'Row selector'!$G48,34)=0,"-",INDEX(SourceData!$A$2:$FR$281,'Row selector'!$G48,34)),"")</f>
        <v/>
      </c>
      <c r="AF59" s="162" t="str">
        <f>IFERROR(IF(INDEX(SourceData!$A$2:$FR$281,'Row selector'!$G48,40)=0,"-",INDEX(SourceData!$A$2:$FR$281,'Row selector'!$G48,40)),"")</f>
        <v/>
      </c>
      <c r="AG59" s="163" t="str">
        <f>IFERROR(IF(INDEX(SourceData!$A$2:$FR$281,'Row selector'!$G48,46)=0,"-",INDEX(SourceData!$A$2:$FR$281,'Row selector'!$G48,46)),"")</f>
        <v/>
      </c>
      <c r="AH59" s="161" t="str">
        <f>IFERROR(IF(INDEX(SourceData!$A$2:$FR$281,'Row selector'!$G48,35)=0,"-",INDEX(SourceData!$A$2:$FF$281,'Row selector'!$G48,35)),"")</f>
        <v/>
      </c>
      <c r="AI59" s="162" t="str">
        <f>IFERROR(IF(INDEX(SourceData!$A$2:$FR$281,'Row selector'!$G48,41)=0,"-",INDEX(SourceData!$A$2:$FR$281,'Row selector'!$G48,41)),"")</f>
        <v/>
      </c>
      <c r="AJ59" s="163" t="str">
        <f>IFERROR(IF(INDEX(SourceData!$A$2:$FR$281,'Row selector'!$G48,47)=0,"-",INDEX(SourceData!$A$2:$FR$281,'Row selector'!$G48,47)),"")</f>
        <v/>
      </c>
      <c r="AK59" s="161" t="str">
        <f>IFERROR(IF(INDEX(SourceData!$A$2:$FR$281,'Row selector'!$G48,36)=0,"-",INDEX(SourceData!$A$2:$FR$281,'Row selector'!$G48,36)),"")</f>
        <v/>
      </c>
      <c r="AL59" s="162" t="str">
        <f>IFERROR(IF(INDEX(SourceData!$A$2:$FR$281,'Row selector'!$G48,42)=0,"-",INDEX(SourceData!$A$2:$FR$281,'Row selector'!$G48,42)),"")</f>
        <v/>
      </c>
      <c r="AM59" s="163" t="str">
        <f>IFERROR(IF(INDEX(SourceData!$A$2:$FR$281,'Row selector'!$G48,48)=0,"-",INDEX(SourceData!$A$2:$FR$281,'Row selector'!$G48,48)),"")</f>
        <v/>
      </c>
      <c r="AN59" s="161" t="str">
        <f>IFERROR(IF(INDEX(SourceData!$A$2:$FR$281,'Row selector'!$G48,49)=0,"-",INDEX(SourceData!$A$2:$FR$281,'Row selector'!$G48,49)),"")</f>
        <v/>
      </c>
      <c r="AO59" s="162" t="str">
        <f>IFERROR(IF(INDEX(SourceData!$A$2:$FR$281,'Row selector'!$G48,55)=0,"-",INDEX(SourceData!$A$2:$FR$281,'Row selector'!$G48,55)),"")</f>
        <v/>
      </c>
      <c r="AP59" s="163" t="str">
        <f>IFERROR(IF(INDEX(SourceData!$A$2:$FR$281,'Row selector'!$G48,61)=0,"-",INDEX(SourceData!$A$2:$FR$281,'Row selector'!$G48,61)),"")</f>
        <v/>
      </c>
      <c r="AQ59" s="161" t="str">
        <f>IFERROR(IF(INDEX(SourceData!$A$2:$FR$281,'Row selector'!$G48,50)=0,"-",INDEX(SourceData!$A$2:$FR$281,'Row selector'!$G48,50)),"")</f>
        <v/>
      </c>
      <c r="AR59" s="162" t="str">
        <f>IFERROR(IF(INDEX(SourceData!$A$2:$FR$281,'Row selector'!$G48,56)=0,"-",INDEX(SourceData!$A$2:$FR$281,'Row selector'!$G48,56)),"")</f>
        <v/>
      </c>
      <c r="AS59" s="163" t="str">
        <f>IFERROR(IF(INDEX(SourceData!$A$2:$FR$281,'Row selector'!$G48,62)=0,"-",INDEX(SourceData!$A$2:$FR$281,'Row selector'!$G48,62)),"")</f>
        <v/>
      </c>
      <c r="AT59" s="161" t="str">
        <f>IFERROR(IF(INDEX(SourceData!$A$2:$FR$281,'Row selector'!$G48,51)=0,"-",INDEX(SourceData!$A$2:$FR$281,'Row selector'!$G48,51)),"")</f>
        <v/>
      </c>
      <c r="AU59" s="162" t="str">
        <f>IFERROR(IF(INDEX(SourceData!$A$2:$FR$281,'Row selector'!$G48,57)=0,"-",INDEX(SourceData!$A$2:$FR$281,'Row selector'!$G48,57)),"")</f>
        <v/>
      </c>
      <c r="AV59" s="163" t="str">
        <f>IFERROR(IF(INDEX(SourceData!$A$2:$FR$281,'Row selector'!$G48,63)=0,"-",INDEX(SourceData!$A$2:$FR$281,'Row selector'!$G48,63)),"")</f>
        <v/>
      </c>
      <c r="AW59" s="158" t="str">
        <f>IFERROR(IF(INDEX(SourceData!$A$2:$FR$281,'Row selector'!$G48,52)=0,"-",INDEX(SourceData!$A$2:$FR$281,'Row selector'!$G48,52)),"")</f>
        <v/>
      </c>
      <c r="AX59" s="138" t="str">
        <f>IFERROR(IF(INDEX(SourceData!$A$2:$FR$281,'Row selector'!$G48,58)=0,"-",INDEX(SourceData!$A$2:$FR$281,'Row selector'!$G48,58)),"")</f>
        <v/>
      </c>
      <c r="AY59" s="162" t="str">
        <f>IFERROR(IF(INDEX(SourceData!$A$2:$FR$281,'Row selector'!$G48,64)=0,"-",INDEX(SourceData!$A$2:$FR$281,'Row selector'!$G48,64)),"")</f>
        <v/>
      </c>
      <c r="AZ59" s="161" t="str">
        <f>IFERROR(IF(INDEX(SourceData!$A$2:$FR$281,'Row selector'!$G48,53)=0,"-",INDEX(SourceData!$A$2:$FR$281,'Row selector'!$G48,53)),"")</f>
        <v/>
      </c>
      <c r="BA59" s="162" t="str">
        <f>IFERROR(IF(INDEX(SourceData!$A$2:$FR$281,'Row selector'!$G48,59)=0,"-",INDEX(SourceData!$A$2:$FR$281,'Row selector'!$G48,59)),"")</f>
        <v/>
      </c>
      <c r="BB59" s="163" t="str">
        <f>IFERROR(IF(INDEX(SourceData!$A$2:$FR$281,'Row selector'!$G48,65)=0,"-",INDEX(SourceData!$A$2:$FR$281,'Row selector'!$G48,65)),"")</f>
        <v/>
      </c>
      <c r="BC59" s="161" t="str">
        <f>IFERROR(IF(INDEX(SourceData!$A$2:$FR$281,'Row selector'!$G48,54)=0,"-",INDEX(SourceData!$A$2:$FR$281,'Row selector'!$G48,54)),"")</f>
        <v/>
      </c>
      <c r="BD59" s="162" t="str">
        <f>IFERROR(IF(INDEX(SourceData!$A$2:$FR$281,'Row selector'!$G48,60)=0,"-",INDEX(SourceData!$A$2:$FR$281,'Row selector'!$G48,60)),"")</f>
        <v/>
      </c>
      <c r="BE59" s="163" t="str">
        <f>IFERROR(IF(INDEX(SourceData!$A$2:$FR$281,'Row selector'!$G48,66)=0,"-",INDEX(SourceData!$A$2:$FR$281,'Row selector'!$G48,66)),"")</f>
        <v/>
      </c>
      <c r="BF59" s="98"/>
    </row>
    <row r="60" spans="1:58">
      <c r="A60" s="171" t="str">
        <f>IFERROR(INDEX(SourceData!$A$2:$FR$281,'Row selector'!$G49,1),"")</f>
        <v/>
      </c>
      <c r="B60" s="157" t="str">
        <f>IFERROR(INDEX(SourceData!$A$2:$FR$281,'Row selector'!$G49,2),"")</f>
        <v/>
      </c>
      <c r="C60" s="204" t="str">
        <f t="shared" si="0"/>
        <v/>
      </c>
      <c r="D60" s="161" t="str">
        <f>IFERROR(IF(INDEX(SourceData!$A$2:$FR$281,'Row selector'!$G49,13)=0,"-",INDEX(SourceData!$A$2:$FR$281,'Row selector'!$G49,13)),"")</f>
        <v/>
      </c>
      <c r="E60" s="162" t="str">
        <f>IFERROR(IF(INDEX(SourceData!$A$2:$FR$281,'Row selector'!$G49,19)=0,"-",INDEX(SourceData!$A$2:$FR$281,'Row selector'!$G49,19)),"")</f>
        <v/>
      </c>
      <c r="F60" s="163" t="str">
        <f>IFERROR(IF(INDEX(SourceData!$A$2:$FR$281,'Row selector'!$G49,25)=0,"-",INDEX(SourceData!$A$2:$FR$281,'Row selector'!$G49,25)),"")</f>
        <v/>
      </c>
      <c r="G60" s="161" t="str">
        <f>IFERROR(IF(INDEX(SourceData!$A$2:$FR$281,'Row selector'!$G49,14)=0,"-",INDEX(SourceData!$A$2:$FR$281,'Row selector'!$G49,14)),"")</f>
        <v/>
      </c>
      <c r="H60" s="162" t="str">
        <f>IFERROR(IF(INDEX(SourceData!$A$2:$FR$281,'Row selector'!$G49,20)=0,"-",INDEX(SourceData!$A$2:$FR$281,'Row selector'!$G49,20)),"")</f>
        <v/>
      </c>
      <c r="I60" s="163" t="str">
        <f>IFERROR(IF(INDEX(SourceData!$A$2:$FR$281,'Row selector'!$G49,26)=0,"-",INDEX(SourceData!$A$2:$FR$281,'Row selector'!$G49,26)),"")</f>
        <v/>
      </c>
      <c r="J60" s="161" t="str">
        <f>IFERROR(IF(INDEX(SourceData!$A$2:$FR$281,'Row selector'!$G49,15)=0,"-",INDEX(SourceData!$A$2:$FR$281,'Row selector'!$G49,15)),"")</f>
        <v/>
      </c>
      <c r="K60" s="162" t="str">
        <f>IFERROR(IF(INDEX(SourceData!$A$2:$FR$281,'Row selector'!$G49,21)=0,"-",INDEX(SourceData!$A$2:$FR$281,'Row selector'!$G49,21)),"")</f>
        <v/>
      </c>
      <c r="L60" s="163" t="str">
        <f>IFERROR(IF(INDEX(SourceData!$A$2:$FR$281,'Row selector'!$G49,27)=0,"-",INDEX(SourceData!$A$2:$FR$281,'Row selector'!$G49,27)),"")</f>
        <v/>
      </c>
      <c r="M60" s="161" t="str">
        <f>IFERROR(IF(INDEX(SourceData!$A$2:$FR$281,'Row selector'!$G49,16)=0,"-",INDEX(SourceData!$A$2:$FR$281,'Row selector'!$G49,16)),"")</f>
        <v/>
      </c>
      <c r="N60" s="162" t="str">
        <f>IFERROR(IF(INDEX(SourceData!$A$2:$FR$281,'Row selector'!$G49,22)=0,"-",INDEX(SourceData!$A$2:$FR$281,'Row selector'!$G49,22)),"")</f>
        <v/>
      </c>
      <c r="O60" s="163" t="str">
        <f>IFERROR(IF(INDEX(SourceData!$A$2:$FR$281,'Row selector'!$G49,28)=0,"-",INDEX(SourceData!$A$2:$FR$281,'Row selector'!$G49,28)),"")</f>
        <v/>
      </c>
      <c r="P60" s="161" t="str">
        <f>IFERROR(IF(INDEX(SourceData!$A$2:$FR$281,'Row selector'!$G49,17)=0,"-",INDEX(SourceData!$A$2:$FR$281,'Row selector'!$G49,17)),"")</f>
        <v/>
      </c>
      <c r="Q60" s="162" t="str">
        <f>IFERROR(IF(INDEX(SourceData!$A$2:$FR$281,'Row selector'!$G49,23)=0,"-",INDEX(SourceData!$A$2:$FR$281,'Row selector'!$G49,23)),"")</f>
        <v/>
      </c>
      <c r="R60" s="163" t="str">
        <f>IFERROR(IF(INDEX(SourceData!$A$2:$FR$281,'Row selector'!$G49,29)=0,"-",INDEX(SourceData!$A$2:$FR$281,'Row selector'!$G49,29)),"")</f>
        <v/>
      </c>
      <c r="S60" s="161" t="str">
        <f>IFERROR(IF(INDEX(SourceData!$A$2:$FR$281,'Row selector'!$G49,18)=0,"-",INDEX(SourceData!$A$2:$FR$281,'Row selector'!$G49,18)),"")</f>
        <v/>
      </c>
      <c r="T60" s="162" t="str">
        <f>IFERROR(IF(INDEX(SourceData!$A$2:$FR$281,'Row selector'!$G49,24)=0,"-",INDEX(SourceData!$A$2:$FR$281,'Row selector'!$G49,24)),"")</f>
        <v/>
      </c>
      <c r="U60" s="163" t="str">
        <f>IFERROR(IF(INDEX(SourceData!$A$2:$FR$281,'Row selector'!$G49,30)=0,"-",INDEX(SourceData!$A$2:$FR$281,'Row selector'!$G49,30)),"")</f>
        <v/>
      </c>
      <c r="V60" s="161" t="str">
        <f>IFERROR(IF(INDEX(SourceData!$A$2:$FR$281,'Row selector'!$G49,31)=0,"-",INDEX(SourceData!$A$2:$FR$281,'Row selector'!$G49,31)),"")</f>
        <v/>
      </c>
      <c r="W60" s="162" t="str">
        <f>IFERROR(IF(INDEX(SourceData!$A$2:$FR$281,'Row selector'!$G49,37)=0,"-",INDEX(SourceData!$A$2:$FR$281,'Row selector'!$G49,37)),"")</f>
        <v/>
      </c>
      <c r="X60" s="163" t="str">
        <f>IFERROR(IF(INDEX(SourceData!$A$2:$FR$281,'Row selector'!$G49,43)=0,"-",INDEX(SourceData!$A$2:$FR$281,'Row selector'!$G49,43)),"")</f>
        <v/>
      </c>
      <c r="Y60" s="161" t="str">
        <f>IFERROR(IF(INDEX(SourceData!$A$2:$FR$281,'Row selector'!$G49,32)=0,"-",INDEX(SourceData!$A$2:$FR$281,'Row selector'!$G49,32)),"")</f>
        <v/>
      </c>
      <c r="Z60" s="162" t="str">
        <f>IFERROR(IF(INDEX(SourceData!$A$2:$FR$281,'Row selector'!$G49,38)=0,"-",INDEX(SourceData!$A$2:$FR$281,'Row selector'!$G49,38)),"")</f>
        <v/>
      </c>
      <c r="AA60" s="163" t="str">
        <f>IFERROR(IF(INDEX(SourceData!$A$2:$FR$281,'Row selector'!$G49,44)=0,"-",INDEX(SourceData!$A$2:$FR$281,'Row selector'!$G49,44)),"")</f>
        <v/>
      </c>
      <c r="AB60" s="161" t="str">
        <f>IFERROR(IF(INDEX(SourceData!$A$2:$FR$281,'Row selector'!$G49,33)=0,"-",INDEX(SourceData!$A$2:$FR$281,'Row selector'!$G49,33)),"")</f>
        <v/>
      </c>
      <c r="AC60" s="162" t="str">
        <f>IFERROR(IF(INDEX(SourceData!$A$2:$FR$281,'Row selector'!$G49,39)=0,"-",INDEX(SourceData!$A$2:$FR$281,'Row selector'!$G49,39)),"")</f>
        <v/>
      </c>
      <c r="AD60" s="163" t="str">
        <f>IFERROR(IF(INDEX(SourceData!$A$2:$FR$281,'Row selector'!$G49,45)=0,"-",INDEX(SourceData!$A$2:$FR$281,'Row selector'!$G49,45)),"")</f>
        <v/>
      </c>
      <c r="AE60" s="161" t="str">
        <f>IFERROR(IF(INDEX(SourceData!$A$2:$FR$281,'Row selector'!$G49,34)=0,"-",INDEX(SourceData!$A$2:$FR$281,'Row selector'!$G49,34)),"")</f>
        <v/>
      </c>
      <c r="AF60" s="162" t="str">
        <f>IFERROR(IF(INDEX(SourceData!$A$2:$FR$281,'Row selector'!$G49,40)=0,"-",INDEX(SourceData!$A$2:$FR$281,'Row selector'!$G49,40)),"")</f>
        <v/>
      </c>
      <c r="AG60" s="163" t="str">
        <f>IFERROR(IF(INDEX(SourceData!$A$2:$FR$281,'Row selector'!$G49,46)=0,"-",INDEX(SourceData!$A$2:$FR$281,'Row selector'!$G49,46)),"")</f>
        <v/>
      </c>
      <c r="AH60" s="161" t="str">
        <f>IFERROR(IF(INDEX(SourceData!$A$2:$FR$281,'Row selector'!$G49,35)=0,"-",INDEX(SourceData!$A$2:$FF$281,'Row selector'!$G49,35)),"")</f>
        <v/>
      </c>
      <c r="AI60" s="162" t="str">
        <f>IFERROR(IF(INDEX(SourceData!$A$2:$FR$281,'Row selector'!$G49,41)=0,"-",INDEX(SourceData!$A$2:$FR$281,'Row selector'!$G49,41)),"")</f>
        <v/>
      </c>
      <c r="AJ60" s="163" t="str">
        <f>IFERROR(IF(INDEX(SourceData!$A$2:$FR$281,'Row selector'!$G49,47)=0,"-",INDEX(SourceData!$A$2:$FR$281,'Row selector'!$G49,47)),"")</f>
        <v/>
      </c>
      <c r="AK60" s="161" t="str">
        <f>IFERROR(IF(INDEX(SourceData!$A$2:$FR$281,'Row selector'!$G49,36)=0,"-",INDEX(SourceData!$A$2:$FR$281,'Row selector'!$G49,36)),"")</f>
        <v/>
      </c>
      <c r="AL60" s="162" t="str">
        <f>IFERROR(IF(INDEX(SourceData!$A$2:$FR$281,'Row selector'!$G49,42)=0,"-",INDEX(SourceData!$A$2:$FR$281,'Row selector'!$G49,42)),"")</f>
        <v/>
      </c>
      <c r="AM60" s="163" t="str">
        <f>IFERROR(IF(INDEX(SourceData!$A$2:$FR$281,'Row selector'!$G49,48)=0,"-",INDEX(SourceData!$A$2:$FR$281,'Row selector'!$G49,48)),"")</f>
        <v/>
      </c>
      <c r="AN60" s="161" t="str">
        <f>IFERROR(IF(INDEX(SourceData!$A$2:$FR$281,'Row selector'!$G49,49)=0,"-",INDEX(SourceData!$A$2:$FR$281,'Row selector'!$G49,49)),"")</f>
        <v/>
      </c>
      <c r="AO60" s="162" t="str">
        <f>IFERROR(IF(INDEX(SourceData!$A$2:$FR$281,'Row selector'!$G49,55)=0,"-",INDEX(SourceData!$A$2:$FR$281,'Row selector'!$G49,55)),"")</f>
        <v/>
      </c>
      <c r="AP60" s="163" t="str">
        <f>IFERROR(IF(INDEX(SourceData!$A$2:$FR$281,'Row selector'!$G49,61)=0,"-",INDEX(SourceData!$A$2:$FR$281,'Row selector'!$G49,61)),"")</f>
        <v/>
      </c>
      <c r="AQ60" s="161" t="str">
        <f>IFERROR(IF(INDEX(SourceData!$A$2:$FR$281,'Row selector'!$G49,50)=0,"-",INDEX(SourceData!$A$2:$FR$281,'Row selector'!$G49,50)),"")</f>
        <v/>
      </c>
      <c r="AR60" s="162" t="str">
        <f>IFERROR(IF(INDEX(SourceData!$A$2:$FR$281,'Row selector'!$G49,56)=0,"-",INDEX(SourceData!$A$2:$FR$281,'Row selector'!$G49,56)),"")</f>
        <v/>
      </c>
      <c r="AS60" s="163" t="str">
        <f>IFERROR(IF(INDEX(SourceData!$A$2:$FR$281,'Row selector'!$G49,62)=0,"-",INDEX(SourceData!$A$2:$FR$281,'Row selector'!$G49,62)),"")</f>
        <v/>
      </c>
      <c r="AT60" s="161" t="str">
        <f>IFERROR(IF(INDEX(SourceData!$A$2:$FR$281,'Row selector'!$G49,51)=0,"-",INDEX(SourceData!$A$2:$FR$281,'Row selector'!$G49,51)),"")</f>
        <v/>
      </c>
      <c r="AU60" s="162" t="str">
        <f>IFERROR(IF(INDEX(SourceData!$A$2:$FR$281,'Row selector'!$G49,57)=0,"-",INDEX(SourceData!$A$2:$FR$281,'Row selector'!$G49,57)),"")</f>
        <v/>
      </c>
      <c r="AV60" s="163" t="str">
        <f>IFERROR(IF(INDEX(SourceData!$A$2:$FR$281,'Row selector'!$G49,63)=0,"-",INDEX(SourceData!$A$2:$FR$281,'Row selector'!$G49,63)),"")</f>
        <v/>
      </c>
      <c r="AW60" s="158" t="str">
        <f>IFERROR(IF(INDEX(SourceData!$A$2:$FR$281,'Row selector'!$G49,52)=0,"-",INDEX(SourceData!$A$2:$FR$281,'Row selector'!$G49,52)),"")</f>
        <v/>
      </c>
      <c r="AX60" s="138" t="str">
        <f>IFERROR(IF(INDEX(SourceData!$A$2:$FR$281,'Row selector'!$G49,58)=0,"-",INDEX(SourceData!$A$2:$FR$281,'Row selector'!$G49,58)),"")</f>
        <v/>
      </c>
      <c r="AY60" s="162" t="str">
        <f>IFERROR(IF(INDEX(SourceData!$A$2:$FR$281,'Row selector'!$G49,64)=0,"-",INDEX(SourceData!$A$2:$FR$281,'Row selector'!$G49,64)),"")</f>
        <v/>
      </c>
      <c r="AZ60" s="161" t="str">
        <f>IFERROR(IF(INDEX(SourceData!$A$2:$FR$281,'Row selector'!$G49,53)=0,"-",INDEX(SourceData!$A$2:$FR$281,'Row selector'!$G49,53)),"")</f>
        <v/>
      </c>
      <c r="BA60" s="162" t="str">
        <f>IFERROR(IF(INDEX(SourceData!$A$2:$FR$281,'Row selector'!$G49,59)=0,"-",INDEX(SourceData!$A$2:$FR$281,'Row selector'!$G49,59)),"")</f>
        <v/>
      </c>
      <c r="BB60" s="163" t="str">
        <f>IFERROR(IF(INDEX(SourceData!$A$2:$FR$281,'Row selector'!$G49,65)=0,"-",INDEX(SourceData!$A$2:$FR$281,'Row selector'!$G49,65)),"")</f>
        <v/>
      </c>
      <c r="BC60" s="161" t="str">
        <f>IFERROR(IF(INDEX(SourceData!$A$2:$FR$281,'Row selector'!$G49,54)=0,"-",INDEX(SourceData!$A$2:$FR$281,'Row selector'!$G49,54)),"")</f>
        <v/>
      </c>
      <c r="BD60" s="162" t="str">
        <f>IFERROR(IF(INDEX(SourceData!$A$2:$FR$281,'Row selector'!$G49,60)=0,"-",INDEX(SourceData!$A$2:$FR$281,'Row selector'!$G49,60)),"")</f>
        <v/>
      </c>
      <c r="BE60" s="163" t="str">
        <f>IFERROR(IF(INDEX(SourceData!$A$2:$FR$281,'Row selector'!$G49,66)=0,"-",INDEX(SourceData!$A$2:$FR$281,'Row selector'!$G49,66)),"")</f>
        <v/>
      </c>
      <c r="BF60" s="98"/>
    </row>
    <row r="61" spans="1:58">
      <c r="A61" s="171" t="str">
        <f>IFERROR(INDEX(SourceData!$A$2:$FR$281,'Row selector'!$G50,1),"")</f>
        <v/>
      </c>
      <c r="B61" s="157" t="str">
        <f>IFERROR(INDEX(SourceData!$A$2:$FR$281,'Row selector'!$G50,2),"")</f>
        <v/>
      </c>
      <c r="C61" s="204" t="str">
        <f t="shared" si="0"/>
        <v/>
      </c>
      <c r="D61" s="161" t="str">
        <f>IFERROR(IF(INDEX(SourceData!$A$2:$FR$281,'Row selector'!$G50,13)=0,"-",INDEX(SourceData!$A$2:$FR$281,'Row selector'!$G50,13)),"")</f>
        <v/>
      </c>
      <c r="E61" s="162" t="str">
        <f>IFERROR(IF(INDEX(SourceData!$A$2:$FR$281,'Row selector'!$G50,19)=0,"-",INDEX(SourceData!$A$2:$FR$281,'Row selector'!$G50,19)),"")</f>
        <v/>
      </c>
      <c r="F61" s="163" t="str">
        <f>IFERROR(IF(INDEX(SourceData!$A$2:$FR$281,'Row selector'!$G50,25)=0,"-",INDEX(SourceData!$A$2:$FR$281,'Row selector'!$G50,25)),"")</f>
        <v/>
      </c>
      <c r="G61" s="161" t="str">
        <f>IFERROR(IF(INDEX(SourceData!$A$2:$FR$281,'Row selector'!$G50,14)=0,"-",INDEX(SourceData!$A$2:$FR$281,'Row selector'!$G50,14)),"")</f>
        <v/>
      </c>
      <c r="H61" s="162" t="str">
        <f>IFERROR(IF(INDEX(SourceData!$A$2:$FR$281,'Row selector'!$G50,20)=0,"-",INDEX(SourceData!$A$2:$FR$281,'Row selector'!$G50,20)),"")</f>
        <v/>
      </c>
      <c r="I61" s="163" t="str">
        <f>IFERROR(IF(INDEX(SourceData!$A$2:$FR$281,'Row selector'!$G50,26)=0,"-",INDEX(SourceData!$A$2:$FR$281,'Row selector'!$G50,26)),"")</f>
        <v/>
      </c>
      <c r="J61" s="161" t="str">
        <f>IFERROR(IF(INDEX(SourceData!$A$2:$FR$281,'Row selector'!$G50,15)=0,"-",INDEX(SourceData!$A$2:$FR$281,'Row selector'!$G50,15)),"")</f>
        <v/>
      </c>
      <c r="K61" s="162" t="str">
        <f>IFERROR(IF(INDEX(SourceData!$A$2:$FR$281,'Row selector'!$G50,21)=0,"-",INDEX(SourceData!$A$2:$FR$281,'Row selector'!$G50,21)),"")</f>
        <v/>
      </c>
      <c r="L61" s="163" t="str">
        <f>IFERROR(IF(INDEX(SourceData!$A$2:$FR$281,'Row selector'!$G50,27)=0,"-",INDEX(SourceData!$A$2:$FR$281,'Row selector'!$G50,27)),"")</f>
        <v/>
      </c>
      <c r="M61" s="161" t="str">
        <f>IFERROR(IF(INDEX(SourceData!$A$2:$FR$281,'Row selector'!$G50,16)=0,"-",INDEX(SourceData!$A$2:$FR$281,'Row selector'!$G50,16)),"")</f>
        <v/>
      </c>
      <c r="N61" s="162" t="str">
        <f>IFERROR(IF(INDEX(SourceData!$A$2:$FR$281,'Row selector'!$G50,22)=0,"-",INDEX(SourceData!$A$2:$FR$281,'Row selector'!$G50,22)),"")</f>
        <v/>
      </c>
      <c r="O61" s="163" t="str">
        <f>IFERROR(IF(INDEX(SourceData!$A$2:$FR$281,'Row selector'!$G50,28)=0,"-",INDEX(SourceData!$A$2:$FR$281,'Row selector'!$G50,28)),"")</f>
        <v/>
      </c>
      <c r="P61" s="161" t="str">
        <f>IFERROR(IF(INDEX(SourceData!$A$2:$FR$281,'Row selector'!$G50,17)=0,"-",INDEX(SourceData!$A$2:$FR$281,'Row selector'!$G50,17)),"")</f>
        <v/>
      </c>
      <c r="Q61" s="162" t="str">
        <f>IFERROR(IF(INDEX(SourceData!$A$2:$FR$281,'Row selector'!$G50,23)=0,"-",INDEX(SourceData!$A$2:$FR$281,'Row selector'!$G50,23)),"")</f>
        <v/>
      </c>
      <c r="R61" s="163" t="str">
        <f>IFERROR(IF(INDEX(SourceData!$A$2:$FR$281,'Row selector'!$G50,29)=0,"-",INDEX(SourceData!$A$2:$FR$281,'Row selector'!$G50,29)),"")</f>
        <v/>
      </c>
      <c r="S61" s="161" t="str">
        <f>IFERROR(IF(INDEX(SourceData!$A$2:$FR$281,'Row selector'!$G50,18)=0,"-",INDEX(SourceData!$A$2:$FR$281,'Row selector'!$G50,18)),"")</f>
        <v/>
      </c>
      <c r="T61" s="162" t="str">
        <f>IFERROR(IF(INDEX(SourceData!$A$2:$FR$281,'Row selector'!$G50,24)=0,"-",INDEX(SourceData!$A$2:$FR$281,'Row selector'!$G50,24)),"")</f>
        <v/>
      </c>
      <c r="U61" s="163" t="str">
        <f>IFERROR(IF(INDEX(SourceData!$A$2:$FR$281,'Row selector'!$G50,30)=0,"-",INDEX(SourceData!$A$2:$FR$281,'Row selector'!$G50,30)),"")</f>
        <v/>
      </c>
      <c r="V61" s="161" t="str">
        <f>IFERROR(IF(INDEX(SourceData!$A$2:$FR$281,'Row selector'!$G50,31)=0,"-",INDEX(SourceData!$A$2:$FR$281,'Row selector'!$G50,31)),"")</f>
        <v/>
      </c>
      <c r="W61" s="162" t="str">
        <f>IFERROR(IF(INDEX(SourceData!$A$2:$FR$281,'Row selector'!$G50,37)=0,"-",INDEX(SourceData!$A$2:$FR$281,'Row selector'!$G50,37)),"")</f>
        <v/>
      </c>
      <c r="X61" s="163" t="str">
        <f>IFERROR(IF(INDEX(SourceData!$A$2:$FR$281,'Row selector'!$G50,43)=0,"-",INDEX(SourceData!$A$2:$FR$281,'Row selector'!$G50,43)),"")</f>
        <v/>
      </c>
      <c r="Y61" s="161" t="str">
        <f>IFERROR(IF(INDEX(SourceData!$A$2:$FR$281,'Row selector'!$G50,32)=0,"-",INDEX(SourceData!$A$2:$FR$281,'Row selector'!$G50,32)),"")</f>
        <v/>
      </c>
      <c r="Z61" s="162" t="str">
        <f>IFERROR(IF(INDEX(SourceData!$A$2:$FR$281,'Row selector'!$G50,38)=0,"-",INDEX(SourceData!$A$2:$FR$281,'Row selector'!$G50,38)),"")</f>
        <v/>
      </c>
      <c r="AA61" s="163" t="str">
        <f>IFERROR(IF(INDEX(SourceData!$A$2:$FR$281,'Row selector'!$G50,44)=0,"-",INDEX(SourceData!$A$2:$FR$281,'Row selector'!$G50,44)),"")</f>
        <v/>
      </c>
      <c r="AB61" s="161" t="str">
        <f>IFERROR(IF(INDEX(SourceData!$A$2:$FR$281,'Row selector'!$G50,33)=0,"-",INDEX(SourceData!$A$2:$FR$281,'Row selector'!$G50,33)),"")</f>
        <v/>
      </c>
      <c r="AC61" s="162" t="str">
        <f>IFERROR(IF(INDEX(SourceData!$A$2:$FR$281,'Row selector'!$G50,39)=0,"-",INDEX(SourceData!$A$2:$FR$281,'Row selector'!$G50,39)),"")</f>
        <v/>
      </c>
      <c r="AD61" s="163" t="str">
        <f>IFERROR(IF(INDEX(SourceData!$A$2:$FR$281,'Row selector'!$G50,45)=0,"-",INDEX(SourceData!$A$2:$FR$281,'Row selector'!$G50,45)),"")</f>
        <v/>
      </c>
      <c r="AE61" s="161" t="str">
        <f>IFERROR(IF(INDEX(SourceData!$A$2:$FR$281,'Row selector'!$G50,34)=0,"-",INDEX(SourceData!$A$2:$FR$281,'Row selector'!$G50,34)),"")</f>
        <v/>
      </c>
      <c r="AF61" s="162" t="str">
        <f>IFERROR(IF(INDEX(SourceData!$A$2:$FR$281,'Row selector'!$G50,40)=0,"-",INDEX(SourceData!$A$2:$FR$281,'Row selector'!$G50,40)),"")</f>
        <v/>
      </c>
      <c r="AG61" s="163" t="str">
        <f>IFERROR(IF(INDEX(SourceData!$A$2:$FR$281,'Row selector'!$G50,46)=0,"-",INDEX(SourceData!$A$2:$FR$281,'Row selector'!$G50,46)),"")</f>
        <v/>
      </c>
      <c r="AH61" s="161" t="str">
        <f>IFERROR(IF(INDEX(SourceData!$A$2:$FR$281,'Row selector'!$G50,35)=0,"-",INDEX(SourceData!$A$2:$FF$281,'Row selector'!$G50,35)),"")</f>
        <v/>
      </c>
      <c r="AI61" s="162" t="str">
        <f>IFERROR(IF(INDEX(SourceData!$A$2:$FR$281,'Row selector'!$G50,41)=0,"-",INDEX(SourceData!$A$2:$FR$281,'Row selector'!$G50,41)),"")</f>
        <v/>
      </c>
      <c r="AJ61" s="163" t="str">
        <f>IFERROR(IF(INDEX(SourceData!$A$2:$FR$281,'Row selector'!$G50,47)=0,"-",INDEX(SourceData!$A$2:$FR$281,'Row selector'!$G50,47)),"")</f>
        <v/>
      </c>
      <c r="AK61" s="161" t="str">
        <f>IFERROR(IF(INDEX(SourceData!$A$2:$FR$281,'Row selector'!$G50,36)=0,"-",INDEX(SourceData!$A$2:$FR$281,'Row selector'!$G50,36)),"")</f>
        <v/>
      </c>
      <c r="AL61" s="162" t="str">
        <f>IFERROR(IF(INDEX(SourceData!$A$2:$FR$281,'Row selector'!$G50,42)=0,"-",INDEX(SourceData!$A$2:$FR$281,'Row selector'!$G50,42)),"")</f>
        <v/>
      </c>
      <c r="AM61" s="163" t="str">
        <f>IFERROR(IF(INDEX(SourceData!$A$2:$FR$281,'Row selector'!$G50,48)=0,"-",INDEX(SourceData!$A$2:$FR$281,'Row selector'!$G50,48)),"")</f>
        <v/>
      </c>
      <c r="AN61" s="161" t="str">
        <f>IFERROR(IF(INDEX(SourceData!$A$2:$FR$281,'Row selector'!$G50,49)=0,"-",INDEX(SourceData!$A$2:$FR$281,'Row selector'!$G50,49)),"")</f>
        <v/>
      </c>
      <c r="AO61" s="162" t="str">
        <f>IFERROR(IF(INDEX(SourceData!$A$2:$FR$281,'Row selector'!$G50,55)=0,"-",INDEX(SourceData!$A$2:$FR$281,'Row selector'!$G50,55)),"")</f>
        <v/>
      </c>
      <c r="AP61" s="163" t="str">
        <f>IFERROR(IF(INDEX(SourceData!$A$2:$FR$281,'Row selector'!$G50,61)=0,"-",INDEX(SourceData!$A$2:$FR$281,'Row selector'!$G50,61)),"")</f>
        <v/>
      </c>
      <c r="AQ61" s="161" t="str">
        <f>IFERROR(IF(INDEX(SourceData!$A$2:$FR$281,'Row selector'!$G50,50)=0,"-",INDEX(SourceData!$A$2:$FR$281,'Row selector'!$G50,50)),"")</f>
        <v/>
      </c>
      <c r="AR61" s="162" t="str">
        <f>IFERROR(IF(INDEX(SourceData!$A$2:$FR$281,'Row selector'!$G50,56)=0,"-",INDEX(SourceData!$A$2:$FR$281,'Row selector'!$G50,56)),"")</f>
        <v/>
      </c>
      <c r="AS61" s="163" t="str">
        <f>IFERROR(IF(INDEX(SourceData!$A$2:$FR$281,'Row selector'!$G50,62)=0,"-",INDEX(SourceData!$A$2:$FR$281,'Row selector'!$G50,62)),"")</f>
        <v/>
      </c>
      <c r="AT61" s="161" t="str">
        <f>IFERROR(IF(INDEX(SourceData!$A$2:$FR$281,'Row selector'!$G50,51)=0,"-",INDEX(SourceData!$A$2:$FR$281,'Row selector'!$G50,51)),"")</f>
        <v/>
      </c>
      <c r="AU61" s="162" t="str">
        <f>IFERROR(IF(INDEX(SourceData!$A$2:$FR$281,'Row selector'!$G50,57)=0,"-",INDEX(SourceData!$A$2:$FR$281,'Row selector'!$G50,57)),"")</f>
        <v/>
      </c>
      <c r="AV61" s="163" t="str">
        <f>IFERROR(IF(INDEX(SourceData!$A$2:$FR$281,'Row selector'!$G50,63)=0,"-",INDEX(SourceData!$A$2:$FR$281,'Row selector'!$G50,63)),"")</f>
        <v/>
      </c>
      <c r="AW61" s="158" t="str">
        <f>IFERROR(IF(INDEX(SourceData!$A$2:$FR$281,'Row selector'!$G50,52)=0,"-",INDEX(SourceData!$A$2:$FR$281,'Row selector'!$G50,52)),"")</f>
        <v/>
      </c>
      <c r="AX61" s="138" t="str">
        <f>IFERROR(IF(INDEX(SourceData!$A$2:$FR$281,'Row selector'!$G50,58)=0,"-",INDEX(SourceData!$A$2:$FR$281,'Row selector'!$G50,58)),"")</f>
        <v/>
      </c>
      <c r="AY61" s="162" t="str">
        <f>IFERROR(IF(INDEX(SourceData!$A$2:$FR$281,'Row selector'!$G50,64)=0,"-",INDEX(SourceData!$A$2:$FR$281,'Row selector'!$G50,64)),"")</f>
        <v/>
      </c>
      <c r="AZ61" s="161" t="str">
        <f>IFERROR(IF(INDEX(SourceData!$A$2:$FR$281,'Row selector'!$G50,53)=0,"-",INDEX(SourceData!$A$2:$FR$281,'Row selector'!$G50,53)),"")</f>
        <v/>
      </c>
      <c r="BA61" s="162" t="str">
        <f>IFERROR(IF(INDEX(SourceData!$A$2:$FR$281,'Row selector'!$G50,59)=0,"-",INDEX(SourceData!$A$2:$FR$281,'Row selector'!$G50,59)),"")</f>
        <v/>
      </c>
      <c r="BB61" s="163" t="str">
        <f>IFERROR(IF(INDEX(SourceData!$A$2:$FR$281,'Row selector'!$G50,65)=0,"-",INDEX(SourceData!$A$2:$FR$281,'Row selector'!$G50,65)),"")</f>
        <v/>
      </c>
      <c r="BC61" s="161" t="str">
        <f>IFERROR(IF(INDEX(SourceData!$A$2:$FR$281,'Row selector'!$G50,54)=0,"-",INDEX(SourceData!$A$2:$FR$281,'Row selector'!$G50,54)),"")</f>
        <v/>
      </c>
      <c r="BD61" s="162" t="str">
        <f>IFERROR(IF(INDEX(SourceData!$A$2:$FR$281,'Row selector'!$G50,60)=0,"-",INDEX(SourceData!$A$2:$FR$281,'Row selector'!$G50,60)),"")</f>
        <v/>
      </c>
      <c r="BE61" s="163" t="str">
        <f>IFERROR(IF(INDEX(SourceData!$A$2:$FR$281,'Row selector'!$G50,66)=0,"-",INDEX(SourceData!$A$2:$FR$281,'Row selector'!$G50,66)),"")</f>
        <v/>
      </c>
      <c r="BF61" s="98"/>
    </row>
    <row r="62" spans="1:58">
      <c r="A62" s="171" t="str">
        <f>IFERROR(INDEX(SourceData!$A$2:$FR$281,'Row selector'!$G51,1),"")</f>
        <v/>
      </c>
      <c r="B62" s="157" t="str">
        <f>IFERROR(INDEX(SourceData!$A$2:$FR$281,'Row selector'!$G51,2),"")</f>
        <v/>
      </c>
      <c r="C62" s="204" t="str">
        <f t="shared" si="0"/>
        <v/>
      </c>
      <c r="D62" s="161" t="str">
        <f>IFERROR(IF(INDEX(SourceData!$A$2:$FR$281,'Row selector'!$G51,13)=0,"-",INDEX(SourceData!$A$2:$FR$281,'Row selector'!$G51,13)),"")</f>
        <v/>
      </c>
      <c r="E62" s="162" t="str">
        <f>IFERROR(IF(INDEX(SourceData!$A$2:$FR$281,'Row selector'!$G51,19)=0,"-",INDEX(SourceData!$A$2:$FR$281,'Row selector'!$G51,19)),"")</f>
        <v/>
      </c>
      <c r="F62" s="163" t="str">
        <f>IFERROR(IF(INDEX(SourceData!$A$2:$FR$281,'Row selector'!$G51,25)=0,"-",INDEX(SourceData!$A$2:$FR$281,'Row selector'!$G51,25)),"")</f>
        <v/>
      </c>
      <c r="G62" s="161" t="str">
        <f>IFERROR(IF(INDEX(SourceData!$A$2:$FR$281,'Row selector'!$G51,14)=0,"-",INDEX(SourceData!$A$2:$FR$281,'Row selector'!$G51,14)),"")</f>
        <v/>
      </c>
      <c r="H62" s="162" t="str">
        <f>IFERROR(IF(INDEX(SourceData!$A$2:$FR$281,'Row selector'!$G51,20)=0,"-",INDEX(SourceData!$A$2:$FR$281,'Row selector'!$G51,20)),"")</f>
        <v/>
      </c>
      <c r="I62" s="163" t="str">
        <f>IFERROR(IF(INDEX(SourceData!$A$2:$FR$281,'Row selector'!$G51,26)=0,"-",INDEX(SourceData!$A$2:$FR$281,'Row selector'!$G51,26)),"")</f>
        <v/>
      </c>
      <c r="J62" s="161" t="str">
        <f>IFERROR(IF(INDEX(SourceData!$A$2:$FR$281,'Row selector'!$G51,15)=0,"-",INDEX(SourceData!$A$2:$FR$281,'Row selector'!$G51,15)),"")</f>
        <v/>
      </c>
      <c r="K62" s="162" t="str">
        <f>IFERROR(IF(INDEX(SourceData!$A$2:$FR$281,'Row selector'!$G51,21)=0,"-",INDEX(SourceData!$A$2:$FR$281,'Row selector'!$G51,21)),"")</f>
        <v/>
      </c>
      <c r="L62" s="163" t="str">
        <f>IFERROR(IF(INDEX(SourceData!$A$2:$FR$281,'Row selector'!$G51,27)=0,"-",INDEX(SourceData!$A$2:$FR$281,'Row selector'!$G51,27)),"")</f>
        <v/>
      </c>
      <c r="M62" s="161" t="str">
        <f>IFERROR(IF(INDEX(SourceData!$A$2:$FR$281,'Row selector'!$G51,16)=0,"-",INDEX(SourceData!$A$2:$FR$281,'Row selector'!$G51,16)),"")</f>
        <v/>
      </c>
      <c r="N62" s="162" t="str">
        <f>IFERROR(IF(INDEX(SourceData!$A$2:$FR$281,'Row selector'!$G51,22)=0,"-",INDEX(SourceData!$A$2:$FR$281,'Row selector'!$G51,22)),"")</f>
        <v/>
      </c>
      <c r="O62" s="163" t="str">
        <f>IFERROR(IF(INDEX(SourceData!$A$2:$FR$281,'Row selector'!$G51,28)=0,"-",INDEX(SourceData!$A$2:$FR$281,'Row selector'!$G51,28)),"")</f>
        <v/>
      </c>
      <c r="P62" s="161" t="str">
        <f>IFERROR(IF(INDEX(SourceData!$A$2:$FR$281,'Row selector'!$G51,17)=0,"-",INDEX(SourceData!$A$2:$FR$281,'Row selector'!$G51,17)),"")</f>
        <v/>
      </c>
      <c r="Q62" s="162" t="str">
        <f>IFERROR(IF(INDEX(SourceData!$A$2:$FR$281,'Row selector'!$G51,23)=0,"-",INDEX(SourceData!$A$2:$FR$281,'Row selector'!$G51,23)),"")</f>
        <v/>
      </c>
      <c r="R62" s="163" t="str">
        <f>IFERROR(IF(INDEX(SourceData!$A$2:$FR$281,'Row selector'!$G51,29)=0,"-",INDEX(SourceData!$A$2:$FR$281,'Row selector'!$G51,29)),"")</f>
        <v/>
      </c>
      <c r="S62" s="161" t="str">
        <f>IFERROR(IF(INDEX(SourceData!$A$2:$FR$281,'Row selector'!$G51,18)=0,"-",INDEX(SourceData!$A$2:$FR$281,'Row selector'!$G51,18)),"")</f>
        <v/>
      </c>
      <c r="T62" s="162" t="str">
        <f>IFERROR(IF(INDEX(SourceData!$A$2:$FR$281,'Row selector'!$G51,24)=0,"-",INDEX(SourceData!$A$2:$FR$281,'Row selector'!$G51,24)),"")</f>
        <v/>
      </c>
      <c r="U62" s="163" t="str">
        <f>IFERROR(IF(INDEX(SourceData!$A$2:$FR$281,'Row selector'!$G51,30)=0,"-",INDEX(SourceData!$A$2:$FR$281,'Row selector'!$G51,30)),"")</f>
        <v/>
      </c>
      <c r="V62" s="161" t="str">
        <f>IFERROR(IF(INDEX(SourceData!$A$2:$FR$281,'Row selector'!$G51,31)=0,"-",INDEX(SourceData!$A$2:$FR$281,'Row selector'!$G51,31)),"")</f>
        <v/>
      </c>
      <c r="W62" s="162" t="str">
        <f>IFERROR(IF(INDEX(SourceData!$A$2:$FR$281,'Row selector'!$G51,37)=0,"-",INDEX(SourceData!$A$2:$FR$281,'Row selector'!$G51,37)),"")</f>
        <v/>
      </c>
      <c r="X62" s="163" t="str">
        <f>IFERROR(IF(INDEX(SourceData!$A$2:$FR$281,'Row selector'!$G51,43)=0,"-",INDEX(SourceData!$A$2:$FR$281,'Row selector'!$G51,43)),"")</f>
        <v/>
      </c>
      <c r="Y62" s="161" t="str">
        <f>IFERROR(IF(INDEX(SourceData!$A$2:$FR$281,'Row selector'!$G51,32)=0,"-",INDEX(SourceData!$A$2:$FR$281,'Row selector'!$G51,32)),"")</f>
        <v/>
      </c>
      <c r="Z62" s="162" t="str">
        <f>IFERROR(IF(INDEX(SourceData!$A$2:$FR$281,'Row selector'!$G51,38)=0,"-",INDEX(SourceData!$A$2:$FR$281,'Row selector'!$G51,38)),"")</f>
        <v/>
      </c>
      <c r="AA62" s="163" t="str">
        <f>IFERROR(IF(INDEX(SourceData!$A$2:$FR$281,'Row selector'!$G51,44)=0,"-",INDEX(SourceData!$A$2:$FR$281,'Row selector'!$G51,44)),"")</f>
        <v/>
      </c>
      <c r="AB62" s="161" t="str">
        <f>IFERROR(IF(INDEX(SourceData!$A$2:$FR$281,'Row selector'!$G51,33)=0,"-",INDEX(SourceData!$A$2:$FR$281,'Row selector'!$G51,33)),"")</f>
        <v/>
      </c>
      <c r="AC62" s="162" t="str">
        <f>IFERROR(IF(INDEX(SourceData!$A$2:$FR$281,'Row selector'!$G51,39)=0,"-",INDEX(SourceData!$A$2:$FR$281,'Row selector'!$G51,39)),"")</f>
        <v/>
      </c>
      <c r="AD62" s="163" t="str">
        <f>IFERROR(IF(INDEX(SourceData!$A$2:$FR$281,'Row selector'!$G51,45)=0,"-",INDEX(SourceData!$A$2:$FR$281,'Row selector'!$G51,45)),"")</f>
        <v/>
      </c>
      <c r="AE62" s="161" t="str">
        <f>IFERROR(IF(INDEX(SourceData!$A$2:$FR$281,'Row selector'!$G51,34)=0,"-",INDEX(SourceData!$A$2:$FR$281,'Row selector'!$G51,34)),"")</f>
        <v/>
      </c>
      <c r="AF62" s="162" t="str">
        <f>IFERROR(IF(INDEX(SourceData!$A$2:$FR$281,'Row selector'!$G51,40)=0,"-",INDEX(SourceData!$A$2:$FR$281,'Row selector'!$G51,40)),"")</f>
        <v/>
      </c>
      <c r="AG62" s="163" t="str">
        <f>IFERROR(IF(INDEX(SourceData!$A$2:$FR$281,'Row selector'!$G51,46)=0,"-",INDEX(SourceData!$A$2:$FR$281,'Row selector'!$G51,46)),"")</f>
        <v/>
      </c>
      <c r="AH62" s="161" t="str">
        <f>IFERROR(IF(INDEX(SourceData!$A$2:$FR$281,'Row selector'!$G51,35)=0,"-",INDEX(SourceData!$A$2:$FF$281,'Row selector'!$G51,35)),"")</f>
        <v/>
      </c>
      <c r="AI62" s="162" t="str">
        <f>IFERROR(IF(INDEX(SourceData!$A$2:$FR$281,'Row selector'!$G51,41)=0,"-",INDEX(SourceData!$A$2:$FR$281,'Row selector'!$G51,41)),"")</f>
        <v/>
      </c>
      <c r="AJ62" s="163" t="str">
        <f>IFERROR(IF(INDEX(SourceData!$A$2:$FR$281,'Row selector'!$G51,47)=0,"-",INDEX(SourceData!$A$2:$FR$281,'Row selector'!$G51,47)),"")</f>
        <v/>
      </c>
      <c r="AK62" s="161" t="str">
        <f>IFERROR(IF(INDEX(SourceData!$A$2:$FR$281,'Row selector'!$G51,36)=0,"-",INDEX(SourceData!$A$2:$FR$281,'Row selector'!$G51,36)),"")</f>
        <v/>
      </c>
      <c r="AL62" s="162" t="str">
        <f>IFERROR(IF(INDEX(SourceData!$A$2:$FR$281,'Row selector'!$G51,42)=0,"-",INDEX(SourceData!$A$2:$FR$281,'Row selector'!$G51,42)),"")</f>
        <v/>
      </c>
      <c r="AM62" s="163" t="str">
        <f>IFERROR(IF(INDEX(SourceData!$A$2:$FR$281,'Row selector'!$G51,48)=0,"-",INDEX(SourceData!$A$2:$FR$281,'Row selector'!$G51,48)),"")</f>
        <v/>
      </c>
      <c r="AN62" s="161" t="str">
        <f>IFERROR(IF(INDEX(SourceData!$A$2:$FR$281,'Row selector'!$G51,49)=0,"-",INDEX(SourceData!$A$2:$FR$281,'Row selector'!$G51,49)),"")</f>
        <v/>
      </c>
      <c r="AO62" s="162" t="str">
        <f>IFERROR(IF(INDEX(SourceData!$A$2:$FR$281,'Row selector'!$G51,55)=0,"-",INDEX(SourceData!$A$2:$FR$281,'Row selector'!$G51,55)),"")</f>
        <v/>
      </c>
      <c r="AP62" s="163" t="str">
        <f>IFERROR(IF(INDEX(SourceData!$A$2:$FR$281,'Row selector'!$G51,61)=0,"-",INDEX(SourceData!$A$2:$FR$281,'Row selector'!$G51,61)),"")</f>
        <v/>
      </c>
      <c r="AQ62" s="161" t="str">
        <f>IFERROR(IF(INDEX(SourceData!$A$2:$FR$281,'Row selector'!$G51,50)=0,"-",INDEX(SourceData!$A$2:$FR$281,'Row selector'!$G51,50)),"")</f>
        <v/>
      </c>
      <c r="AR62" s="162" t="str">
        <f>IFERROR(IF(INDEX(SourceData!$A$2:$FR$281,'Row selector'!$G51,56)=0,"-",INDEX(SourceData!$A$2:$FR$281,'Row selector'!$G51,56)),"")</f>
        <v/>
      </c>
      <c r="AS62" s="163" t="str">
        <f>IFERROR(IF(INDEX(SourceData!$A$2:$FR$281,'Row selector'!$G51,62)=0,"-",INDEX(SourceData!$A$2:$FR$281,'Row selector'!$G51,62)),"")</f>
        <v/>
      </c>
      <c r="AT62" s="161" t="str">
        <f>IFERROR(IF(INDEX(SourceData!$A$2:$FR$281,'Row selector'!$G51,51)=0,"-",INDEX(SourceData!$A$2:$FR$281,'Row selector'!$G51,51)),"")</f>
        <v/>
      </c>
      <c r="AU62" s="162" t="str">
        <f>IFERROR(IF(INDEX(SourceData!$A$2:$FR$281,'Row selector'!$G51,57)=0,"-",INDEX(SourceData!$A$2:$FR$281,'Row selector'!$G51,57)),"")</f>
        <v/>
      </c>
      <c r="AV62" s="163" t="str">
        <f>IFERROR(IF(INDEX(SourceData!$A$2:$FR$281,'Row selector'!$G51,63)=0,"-",INDEX(SourceData!$A$2:$FR$281,'Row selector'!$G51,63)),"")</f>
        <v/>
      </c>
      <c r="AW62" s="158" t="str">
        <f>IFERROR(IF(INDEX(SourceData!$A$2:$FR$281,'Row selector'!$G51,52)=0,"-",INDEX(SourceData!$A$2:$FR$281,'Row selector'!$G51,52)),"")</f>
        <v/>
      </c>
      <c r="AX62" s="138" t="str">
        <f>IFERROR(IF(INDEX(SourceData!$A$2:$FR$281,'Row selector'!$G51,58)=0,"-",INDEX(SourceData!$A$2:$FR$281,'Row selector'!$G51,58)),"")</f>
        <v/>
      </c>
      <c r="AY62" s="162" t="str">
        <f>IFERROR(IF(INDEX(SourceData!$A$2:$FR$281,'Row selector'!$G51,64)=0,"-",INDEX(SourceData!$A$2:$FR$281,'Row selector'!$G51,64)),"")</f>
        <v/>
      </c>
      <c r="AZ62" s="161" t="str">
        <f>IFERROR(IF(INDEX(SourceData!$A$2:$FR$281,'Row selector'!$G51,53)=0,"-",INDEX(SourceData!$A$2:$FR$281,'Row selector'!$G51,53)),"")</f>
        <v/>
      </c>
      <c r="BA62" s="162" t="str">
        <f>IFERROR(IF(INDEX(SourceData!$A$2:$FR$281,'Row selector'!$G51,59)=0,"-",INDEX(SourceData!$A$2:$FR$281,'Row selector'!$G51,59)),"")</f>
        <v/>
      </c>
      <c r="BB62" s="163" t="str">
        <f>IFERROR(IF(INDEX(SourceData!$A$2:$FR$281,'Row selector'!$G51,65)=0,"-",INDEX(SourceData!$A$2:$FR$281,'Row selector'!$G51,65)),"")</f>
        <v/>
      </c>
      <c r="BC62" s="161" t="str">
        <f>IFERROR(IF(INDEX(SourceData!$A$2:$FR$281,'Row selector'!$G51,54)=0,"-",INDEX(SourceData!$A$2:$FR$281,'Row selector'!$G51,54)),"")</f>
        <v/>
      </c>
      <c r="BD62" s="162" t="str">
        <f>IFERROR(IF(INDEX(SourceData!$A$2:$FR$281,'Row selector'!$G51,60)=0,"-",INDEX(SourceData!$A$2:$FR$281,'Row selector'!$G51,60)),"")</f>
        <v/>
      </c>
      <c r="BE62" s="163" t="str">
        <f>IFERROR(IF(INDEX(SourceData!$A$2:$FR$281,'Row selector'!$G51,66)=0,"-",INDEX(SourceData!$A$2:$FR$281,'Row selector'!$G51,66)),"")</f>
        <v/>
      </c>
      <c r="BF62" s="98"/>
    </row>
    <row r="63" spans="1:58">
      <c r="A63" s="171" t="str">
        <f>IFERROR(INDEX(SourceData!$A$2:$FR$281,'Row selector'!$G52,1),"")</f>
        <v/>
      </c>
      <c r="B63" s="157" t="str">
        <f>IFERROR(INDEX(SourceData!$A$2:$FR$281,'Row selector'!$G52,2),"")</f>
        <v/>
      </c>
      <c r="C63" s="204" t="str">
        <f t="shared" si="0"/>
        <v/>
      </c>
      <c r="D63" s="161" t="str">
        <f>IFERROR(IF(INDEX(SourceData!$A$2:$FR$281,'Row selector'!$G52,13)=0,"-",INDEX(SourceData!$A$2:$FR$281,'Row selector'!$G52,13)),"")</f>
        <v/>
      </c>
      <c r="E63" s="162" t="str">
        <f>IFERROR(IF(INDEX(SourceData!$A$2:$FR$281,'Row selector'!$G52,19)=0,"-",INDEX(SourceData!$A$2:$FR$281,'Row selector'!$G52,19)),"")</f>
        <v/>
      </c>
      <c r="F63" s="163" t="str">
        <f>IFERROR(IF(INDEX(SourceData!$A$2:$FR$281,'Row selector'!$G52,25)=0,"-",INDEX(SourceData!$A$2:$FR$281,'Row selector'!$G52,25)),"")</f>
        <v/>
      </c>
      <c r="G63" s="161" t="str">
        <f>IFERROR(IF(INDEX(SourceData!$A$2:$FR$281,'Row selector'!$G52,14)=0,"-",INDEX(SourceData!$A$2:$FR$281,'Row selector'!$G52,14)),"")</f>
        <v/>
      </c>
      <c r="H63" s="162" t="str">
        <f>IFERROR(IF(INDEX(SourceData!$A$2:$FR$281,'Row selector'!$G52,20)=0,"-",INDEX(SourceData!$A$2:$FR$281,'Row selector'!$G52,20)),"")</f>
        <v/>
      </c>
      <c r="I63" s="163" t="str">
        <f>IFERROR(IF(INDEX(SourceData!$A$2:$FR$281,'Row selector'!$G52,26)=0,"-",INDEX(SourceData!$A$2:$FR$281,'Row selector'!$G52,26)),"")</f>
        <v/>
      </c>
      <c r="J63" s="161" t="str">
        <f>IFERROR(IF(INDEX(SourceData!$A$2:$FR$281,'Row selector'!$G52,15)=0,"-",INDEX(SourceData!$A$2:$FR$281,'Row selector'!$G52,15)),"")</f>
        <v/>
      </c>
      <c r="K63" s="162" t="str">
        <f>IFERROR(IF(INDEX(SourceData!$A$2:$FR$281,'Row selector'!$G52,21)=0,"-",INDEX(SourceData!$A$2:$FR$281,'Row selector'!$G52,21)),"")</f>
        <v/>
      </c>
      <c r="L63" s="163" t="str">
        <f>IFERROR(IF(INDEX(SourceData!$A$2:$FR$281,'Row selector'!$G52,27)=0,"-",INDEX(SourceData!$A$2:$FR$281,'Row selector'!$G52,27)),"")</f>
        <v/>
      </c>
      <c r="M63" s="161" t="str">
        <f>IFERROR(IF(INDEX(SourceData!$A$2:$FR$281,'Row selector'!$G52,16)=0,"-",INDEX(SourceData!$A$2:$FR$281,'Row selector'!$G52,16)),"")</f>
        <v/>
      </c>
      <c r="N63" s="162" t="str">
        <f>IFERROR(IF(INDEX(SourceData!$A$2:$FR$281,'Row selector'!$G52,22)=0,"-",INDEX(SourceData!$A$2:$FR$281,'Row selector'!$G52,22)),"")</f>
        <v/>
      </c>
      <c r="O63" s="163" t="str">
        <f>IFERROR(IF(INDEX(SourceData!$A$2:$FR$281,'Row selector'!$G52,28)=0,"-",INDEX(SourceData!$A$2:$FR$281,'Row selector'!$G52,28)),"")</f>
        <v/>
      </c>
      <c r="P63" s="161" t="str">
        <f>IFERROR(IF(INDEX(SourceData!$A$2:$FR$281,'Row selector'!$G52,17)=0,"-",INDEX(SourceData!$A$2:$FR$281,'Row selector'!$G52,17)),"")</f>
        <v/>
      </c>
      <c r="Q63" s="162" t="str">
        <f>IFERROR(IF(INDEX(SourceData!$A$2:$FR$281,'Row selector'!$G52,23)=0,"-",INDEX(SourceData!$A$2:$FR$281,'Row selector'!$G52,23)),"")</f>
        <v/>
      </c>
      <c r="R63" s="163" t="str">
        <f>IFERROR(IF(INDEX(SourceData!$A$2:$FR$281,'Row selector'!$G52,29)=0,"-",INDEX(SourceData!$A$2:$FR$281,'Row selector'!$G52,29)),"")</f>
        <v/>
      </c>
      <c r="S63" s="161" t="str">
        <f>IFERROR(IF(INDEX(SourceData!$A$2:$FR$281,'Row selector'!$G52,18)=0,"-",INDEX(SourceData!$A$2:$FR$281,'Row selector'!$G52,18)),"")</f>
        <v/>
      </c>
      <c r="T63" s="162" t="str">
        <f>IFERROR(IF(INDEX(SourceData!$A$2:$FR$281,'Row selector'!$G52,24)=0,"-",INDEX(SourceData!$A$2:$FR$281,'Row selector'!$G52,24)),"")</f>
        <v/>
      </c>
      <c r="U63" s="163" t="str">
        <f>IFERROR(IF(INDEX(SourceData!$A$2:$FR$281,'Row selector'!$G52,30)=0,"-",INDEX(SourceData!$A$2:$FR$281,'Row selector'!$G52,30)),"")</f>
        <v/>
      </c>
      <c r="V63" s="161" t="str">
        <f>IFERROR(IF(INDEX(SourceData!$A$2:$FR$281,'Row selector'!$G52,31)=0,"-",INDEX(SourceData!$A$2:$FR$281,'Row selector'!$G52,31)),"")</f>
        <v/>
      </c>
      <c r="W63" s="162" t="str">
        <f>IFERROR(IF(INDEX(SourceData!$A$2:$FR$281,'Row selector'!$G52,37)=0,"-",INDEX(SourceData!$A$2:$FR$281,'Row selector'!$G52,37)),"")</f>
        <v/>
      </c>
      <c r="X63" s="163" t="str">
        <f>IFERROR(IF(INDEX(SourceData!$A$2:$FR$281,'Row selector'!$G52,43)=0,"-",INDEX(SourceData!$A$2:$FR$281,'Row selector'!$G52,43)),"")</f>
        <v/>
      </c>
      <c r="Y63" s="161" t="str">
        <f>IFERROR(IF(INDEX(SourceData!$A$2:$FR$281,'Row selector'!$G52,32)=0,"-",INDEX(SourceData!$A$2:$FR$281,'Row selector'!$G52,32)),"")</f>
        <v/>
      </c>
      <c r="Z63" s="162" t="str">
        <f>IFERROR(IF(INDEX(SourceData!$A$2:$FR$281,'Row selector'!$G52,38)=0,"-",INDEX(SourceData!$A$2:$FR$281,'Row selector'!$G52,38)),"")</f>
        <v/>
      </c>
      <c r="AA63" s="163" t="str">
        <f>IFERROR(IF(INDEX(SourceData!$A$2:$FR$281,'Row selector'!$G52,44)=0,"-",INDEX(SourceData!$A$2:$FR$281,'Row selector'!$G52,44)),"")</f>
        <v/>
      </c>
      <c r="AB63" s="161" t="str">
        <f>IFERROR(IF(INDEX(SourceData!$A$2:$FR$281,'Row selector'!$G52,33)=0,"-",INDEX(SourceData!$A$2:$FR$281,'Row selector'!$G52,33)),"")</f>
        <v/>
      </c>
      <c r="AC63" s="162" t="str">
        <f>IFERROR(IF(INDEX(SourceData!$A$2:$FR$281,'Row selector'!$G52,39)=0,"-",INDEX(SourceData!$A$2:$FR$281,'Row selector'!$G52,39)),"")</f>
        <v/>
      </c>
      <c r="AD63" s="163" t="str">
        <f>IFERROR(IF(INDEX(SourceData!$A$2:$FR$281,'Row selector'!$G52,45)=0,"-",INDEX(SourceData!$A$2:$FR$281,'Row selector'!$G52,45)),"")</f>
        <v/>
      </c>
      <c r="AE63" s="161" t="str">
        <f>IFERROR(IF(INDEX(SourceData!$A$2:$FR$281,'Row selector'!$G52,34)=0,"-",INDEX(SourceData!$A$2:$FR$281,'Row selector'!$G52,34)),"")</f>
        <v/>
      </c>
      <c r="AF63" s="162" t="str">
        <f>IFERROR(IF(INDEX(SourceData!$A$2:$FR$281,'Row selector'!$G52,40)=0,"-",INDEX(SourceData!$A$2:$FR$281,'Row selector'!$G52,40)),"")</f>
        <v/>
      </c>
      <c r="AG63" s="163" t="str">
        <f>IFERROR(IF(INDEX(SourceData!$A$2:$FR$281,'Row selector'!$G52,46)=0,"-",INDEX(SourceData!$A$2:$FR$281,'Row selector'!$G52,46)),"")</f>
        <v/>
      </c>
      <c r="AH63" s="161" t="str">
        <f>IFERROR(IF(INDEX(SourceData!$A$2:$FR$281,'Row selector'!$G52,35)=0,"-",INDEX(SourceData!$A$2:$FF$281,'Row selector'!$G52,35)),"")</f>
        <v/>
      </c>
      <c r="AI63" s="162" t="str">
        <f>IFERROR(IF(INDEX(SourceData!$A$2:$FR$281,'Row selector'!$G52,41)=0,"-",INDEX(SourceData!$A$2:$FR$281,'Row selector'!$G52,41)),"")</f>
        <v/>
      </c>
      <c r="AJ63" s="163" t="str">
        <f>IFERROR(IF(INDEX(SourceData!$A$2:$FR$281,'Row selector'!$G52,47)=0,"-",INDEX(SourceData!$A$2:$FR$281,'Row selector'!$G52,47)),"")</f>
        <v/>
      </c>
      <c r="AK63" s="161" t="str">
        <f>IFERROR(IF(INDEX(SourceData!$A$2:$FR$281,'Row selector'!$G52,36)=0,"-",INDEX(SourceData!$A$2:$FR$281,'Row selector'!$G52,36)),"")</f>
        <v/>
      </c>
      <c r="AL63" s="162" t="str">
        <f>IFERROR(IF(INDEX(SourceData!$A$2:$FR$281,'Row selector'!$G52,42)=0,"-",INDEX(SourceData!$A$2:$FR$281,'Row selector'!$G52,42)),"")</f>
        <v/>
      </c>
      <c r="AM63" s="163" t="str">
        <f>IFERROR(IF(INDEX(SourceData!$A$2:$FR$281,'Row selector'!$G52,48)=0,"-",INDEX(SourceData!$A$2:$FR$281,'Row selector'!$G52,48)),"")</f>
        <v/>
      </c>
      <c r="AN63" s="161" t="str">
        <f>IFERROR(IF(INDEX(SourceData!$A$2:$FR$281,'Row selector'!$G52,49)=0,"-",INDEX(SourceData!$A$2:$FR$281,'Row selector'!$G52,49)),"")</f>
        <v/>
      </c>
      <c r="AO63" s="162" t="str">
        <f>IFERROR(IF(INDEX(SourceData!$A$2:$FR$281,'Row selector'!$G52,55)=0,"-",INDEX(SourceData!$A$2:$FR$281,'Row selector'!$G52,55)),"")</f>
        <v/>
      </c>
      <c r="AP63" s="163" t="str">
        <f>IFERROR(IF(INDEX(SourceData!$A$2:$FR$281,'Row selector'!$G52,61)=0,"-",INDEX(SourceData!$A$2:$FR$281,'Row selector'!$G52,61)),"")</f>
        <v/>
      </c>
      <c r="AQ63" s="161" t="str">
        <f>IFERROR(IF(INDEX(SourceData!$A$2:$FR$281,'Row selector'!$G52,50)=0,"-",INDEX(SourceData!$A$2:$FR$281,'Row selector'!$G52,50)),"")</f>
        <v/>
      </c>
      <c r="AR63" s="162" t="str">
        <f>IFERROR(IF(INDEX(SourceData!$A$2:$FR$281,'Row selector'!$G52,56)=0,"-",INDEX(SourceData!$A$2:$FR$281,'Row selector'!$G52,56)),"")</f>
        <v/>
      </c>
      <c r="AS63" s="163" t="str">
        <f>IFERROR(IF(INDEX(SourceData!$A$2:$FR$281,'Row selector'!$G52,62)=0,"-",INDEX(SourceData!$A$2:$FR$281,'Row selector'!$G52,62)),"")</f>
        <v/>
      </c>
      <c r="AT63" s="161" t="str">
        <f>IFERROR(IF(INDEX(SourceData!$A$2:$FR$281,'Row selector'!$G52,51)=0,"-",INDEX(SourceData!$A$2:$FR$281,'Row selector'!$G52,51)),"")</f>
        <v/>
      </c>
      <c r="AU63" s="162" t="str">
        <f>IFERROR(IF(INDEX(SourceData!$A$2:$FR$281,'Row selector'!$G52,57)=0,"-",INDEX(SourceData!$A$2:$FR$281,'Row selector'!$G52,57)),"")</f>
        <v/>
      </c>
      <c r="AV63" s="163" t="str">
        <f>IFERROR(IF(INDEX(SourceData!$A$2:$FR$281,'Row selector'!$G52,63)=0,"-",INDEX(SourceData!$A$2:$FR$281,'Row selector'!$G52,63)),"")</f>
        <v/>
      </c>
      <c r="AW63" s="158" t="str">
        <f>IFERROR(IF(INDEX(SourceData!$A$2:$FR$281,'Row selector'!$G52,52)=0,"-",INDEX(SourceData!$A$2:$FR$281,'Row selector'!$G52,52)),"")</f>
        <v/>
      </c>
      <c r="AX63" s="138" t="str">
        <f>IFERROR(IF(INDEX(SourceData!$A$2:$FR$281,'Row selector'!$G52,58)=0,"-",INDEX(SourceData!$A$2:$FR$281,'Row selector'!$G52,58)),"")</f>
        <v/>
      </c>
      <c r="AY63" s="162" t="str">
        <f>IFERROR(IF(INDEX(SourceData!$A$2:$FR$281,'Row selector'!$G52,64)=0,"-",INDEX(SourceData!$A$2:$FR$281,'Row selector'!$G52,64)),"")</f>
        <v/>
      </c>
      <c r="AZ63" s="161" t="str">
        <f>IFERROR(IF(INDEX(SourceData!$A$2:$FR$281,'Row selector'!$G52,53)=0,"-",INDEX(SourceData!$A$2:$FR$281,'Row selector'!$G52,53)),"")</f>
        <v/>
      </c>
      <c r="BA63" s="162" t="str">
        <f>IFERROR(IF(INDEX(SourceData!$A$2:$FR$281,'Row selector'!$G52,59)=0,"-",INDEX(SourceData!$A$2:$FR$281,'Row selector'!$G52,59)),"")</f>
        <v/>
      </c>
      <c r="BB63" s="163" t="str">
        <f>IFERROR(IF(INDEX(SourceData!$A$2:$FR$281,'Row selector'!$G52,65)=0,"-",INDEX(SourceData!$A$2:$FR$281,'Row selector'!$G52,65)),"")</f>
        <v/>
      </c>
      <c r="BC63" s="161" t="str">
        <f>IFERROR(IF(INDEX(SourceData!$A$2:$FR$281,'Row selector'!$G52,54)=0,"-",INDEX(SourceData!$A$2:$FR$281,'Row selector'!$G52,54)),"")</f>
        <v/>
      </c>
      <c r="BD63" s="162" t="str">
        <f>IFERROR(IF(INDEX(SourceData!$A$2:$FR$281,'Row selector'!$G52,60)=0,"-",INDEX(SourceData!$A$2:$FR$281,'Row selector'!$G52,60)),"")</f>
        <v/>
      </c>
      <c r="BE63" s="163" t="str">
        <f>IFERROR(IF(INDEX(SourceData!$A$2:$FR$281,'Row selector'!$G52,66)=0,"-",INDEX(SourceData!$A$2:$FR$281,'Row selector'!$G52,66)),"")</f>
        <v/>
      </c>
      <c r="BF63" s="98"/>
    </row>
    <row r="64" spans="1:58">
      <c r="A64" s="171" t="str">
        <f>IFERROR(INDEX(SourceData!$A$2:$FR$281,'Row selector'!$G53,1),"")</f>
        <v/>
      </c>
      <c r="B64" s="157" t="str">
        <f>IFERROR(INDEX(SourceData!$A$2:$FR$281,'Row selector'!$G53,2),"")</f>
        <v/>
      </c>
      <c r="C64" s="204" t="str">
        <f t="shared" si="0"/>
        <v/>
      </c>
      <c r="D64" s="161" t="str">
        <f>IFERROR(IF(INDEX(SourceData!$A$2:$FR$281,'Row selector'!$G53,13)=0,"-",INDEX(SourceData!$A$2:$FR$281,'Row selector'!$G53,13)),"")</f>
        <v/>
      </c>
      <c r="E64" s="162" t="str">
        <f>IFERROR(IF(INDEX(SourceData!$A$2:$FR$281,'Row selector'!$G53,19)=0,"-",INDEX(SourceData!$A$2:$FR$281,'Row selector'!$G53,19)),"")</f>
        <v/>
      </c>
      <c r="F64" s="163" t="str">
        <f>IFERROR(IF(INDEX(SourceData!$A$2:$FR$281,'Row selector'!$G53,25)=0,"-",INDEX(SourceData!$A$2:$FR$281,'Row selector'!$G53,25)),"")</f>
        <v/>
      </c>
      <c r="G64" s="161" t="str">
        <f>IFERROR(IF(INDEX(SourceData!$A$2:$FR$281,'Row selector'!$G53,14)=0,"-",INDEX(SourceData!$A$2:$FR$281,'Row selector'!$G53,14)),"")</f>
        <v/>
      </c>
      <c r="H64" s="162" t="str">
        <f>IFERROR(IF(INDEX(SourceData!$A$2:$FR$281,'Row selector'!$G53,20)=0,"-",INDEX(SourceData!$A$2:$FR$281,'Row selector'!$G53,20)),"")</f>
        <v/>
      </c>
      <c r="I64" s="163" t="str">
        <f>IFERROR(IF(INDEX(SourceData!$A$2:$FR$281,'Row selector'!$G53,26)=0,"-",INDEX(SourceData!$A$2:$FR$281,'Row selector'!$G53,26)),"")</f>
        <v/>
      </c>
      <c r="J64" s="161" t="str">
        <f>IFERROR(IF(INDEX(SourceData!$A$2:$FR$281,'Row selector'!$G53,15)=0,"-",INDEX(SourceData!$A$2:$FR$281,'Row selector'!$G53,15)),"")</f>
        <v/>
      </c>
      <c r="K64" s="162" t="str">
        <f>IFERROR(IF(INDEX(SourceData!$A$2:$FR$281,'Row selector'!$G53,21)=0,"-",INDEX(SourceData!$A$2:$FR$281,'Row selector'!$G53,21)),"")</f>
        <v/>
      </c>
      <c r="L64" s="163" t="str">
        <f>IFERROR(IF(INDEX(SourceData!$A$2:$FR$281,'Row selector'!$G53,27)=0,"-",INDEX(SourceData!$A$2:$FR$281,'Row selector'!$G53,27)),"")</f>
        <v/>
      </c>
      <c r="M64" s="161" t="str">
        <f>IFERROR(IF(INDEX(SourceData!$A$2:$FR$281,'Row selector'!$G53,16)=0,"-",INDEX(SourceData!$A$2:$FR$281,'Row selector'!$G53,16)),"")</f>
        <v/>
      </c>
      <c r="N64" s="162" t="str">
        <f>IFERROR(IF(INDEX(SourceData!$A$2:$FR$281,'Row selector'!$G53,22)=0,"-",INDEX(SourceData!$A$2:$FR$281,'Row selector'!$G53,22)),"")</f>
        <v/>
      </c>
      <c r="O64" s="163" t="str">
        <f>IFERROR(IF(INDEX(SourceData!$A$2:$FR$281,'Row selector'!$G53,28)=0,"-",INDEX(SourceData!$A$2:$FR$281,'Row selector'!$G53,28)),"")</f>
        <v/>
      </c>
      <c r="P64" s="161" t="str">
        <f>IFERROR(IF(INDEX(SourceData!$A$2:$FR$281,'Row selector'!$G53,17)=0,"-",INDEX(SourceData!$A$2:$FR$281,'Row selector'!$G53,17)),"")</f>
        <v/>
      </c>
      <c r="Q64" s="162" t="str">
        <f>IFERROR(IF(INDEX(SourceData!$A$2:$FR$281,'Row selector'!$G53,23)=0,"-",INDEX(SourceData!$A$2:$FR$281,'Row selector'!$G53,23)),"")</f>
        <v/>
      </c>
      <c r="R64" s="163" t="str">
        <f>IFERROR(IF(INDEX(SourceData!$A$2:$FR$281,'Row selector'!$G53,29)=0,"-",INDEX(SourceData!$A$2:$FR$281,'Row selector'!$G53,29)),"")</f>
        <v/>
      </c>
      <c r="S64" s="161" t="str">
        <f>IFERROR(IF(INDEX(SourceData!$A$2:$FR$281,'Row selector'!$G53,18)=0,"-",INDEX(SourceData!$A$2:$FR$281,'Row selector'!$G53,18)),"")</f>
        <v/>
      </c>
      <c r="T64" s="162" t="str">
        <f>IFERROR(IF(INDEX(SourceData!$A$2:$FR$281,'Row selector'!$G53,24)=0,"-",INDEX(SourceData!$A$2:$FR$281,'Row selector'!$G53,24)),"")</f>
        <v/>
      </c>
      <c r="U64" s="163" t="str">
        <f>IFERROR(IF(INDEX(SourceData!$A$2:$FR$281,'Row selector'!$G53,30)=0,"-",INDEX(SourceData!$A$2:$FR$281,'Row selector'!$G53,30)),"")</f>
        <v/>
      </c>
      <c r="V64" s="161" t="str">
        <f>IFERROR(IF(INDEX(SourceData!$A$2:$FR$281,'Row selector'!$G53,31)=0,"-",INDEX(SourceData!$A$2:$FR$281,'Row selector'!$G53,31)),"")</f>
        <v/>
      </c>
      <c r="W64" s="162" t="str">
        <f>IFERROR(IF(INDEX(SourceData!$A$2:$FR$281,'Row selector'!$G53,37)=0,"-",INDEX(SourceData!$A$2:$FR$281,'Row selector'!$G53,37)),"")</f>
        <v/>
      </c>
      <c r="X64" s="163" t="str">
        <f>IFERROR(IF(INDEX(SourceData!$A$2:$FR$281,'Row selector'!$G53,43)=0,"-",INDEX(SourceData!$A$2:$FR$281,'Row selector'!$G53,43)),"")</f>
        <v/>
      </c>
      <c r="Y64" s="161" t="str">
        <f>IFERROR(IF(INDEX(SourceData!$A$2:$FR$281,'Row selector'!$G53,32)=0,"-",INDEX(SourceData!$A$2:$FR$281,'Row selector'!$G53,32)),"")</f>
        <v/>
      </c>
      <c r="Z64" s="162" t="str">
        <f>IFERROR(IF(INDEX(SourceData!$A$2:$FR$281,'Row selector'!$G53,38)=0,"-",INDEX(SourceData!$A$2:$FR$281,'Row selector'!$G53,38)),"")</f>
        <v/>
      </c>
      <c r="AA64" s="163" t="str">
        <f>IFERROR(IF(INDEX(SourceData!$A$2:$FR$281,'Row selector'!$G53,44)=0,"-",INDEX(SourceData!$A$2:$FR$281,'Row selector'!$G53,44)),"")</f>
        <v/>
      </c>
      <c r="AB64" s="161" t="str">
        <f>IFERROR(IF(INDEX(SourceData!$A$2:$FR$281,'Row selector'!$G53,33)=0,"-",INDEX(SourceData!$A$2:$FR$281,'Row selector'!$G53,33)),"")</f>
        <v/>
      </c>
      <c r="AC64" s="162" t="str">
        <f>IFERROR(IF(INDEX(SourceData!$A$2:$FR$281,'Row selector'!$G53,39)=0,"-",INDEX(SourceData!$A$2:$FR$281,'Row selector'!$G53,39)),"")</f>
        <v/>
      </c>
      <c r="AD64" s="163" t="str">
        <f>IFERROR(IF(INDEX(SourceData!$A$2:$FR$281,'Row selector'!$G53,45)=0,"-",INDEX(SourceData!$A$2:$FR$281,'Row selector'!$G53,45)),"")</f>
        <v/>
      </c>
      <c r="AE64" s="161" t="str">
        <f>IFERROR(IF(INDEX(SourceData!$A$2:$FR$281,'Row selector'!$G53,34)=0,"-",INDEX(SourceData!$A$2:$FR$281,'Row selector'!$G53,34)),"")</f>
        <v/>
      </c>
      <c r="AF64" s="162" t="str">
        <f>IFERROR(IF(INDEX(SourceData!$A$2:$FR$281,'Row selector'!$G53,40)=0,"-",INDEX(SourceData!$A$2:$FR$281,'Row selector'!$G53,40)),"")</f>
        <v/>
      </c>
      <c r="AG64" s="163" t="str">
        <f>IFERROR(IF(INDEX(SourceData!$A$2:$FR$281,'Row selector'!$G53,46)=0,"-",INDEX(SourceData!$A$2:$FR$281,'Row selector'!$G53,46)),"")</f>
        <v/>
      </c>
      <c r="AH64" s="161" t="str">
        <f>IFERROR(IF(INDEX(SourceData!$A$2:$FR$281,'Row selector'!$G53,35)=0,"-",INDEX(SourceData!$A$2:$FF$281,'Row selector'!$G53,35)),"")</f>
        <v/>
      </c>
      <c r="AI64" s="162" t="str">
        <f>IFERROR(IF(INDEX(SourceData!$A$2:$FR$281,'Row selector'!$G53,41)=0,"-",INDEX(SourceData!$A$2:$FR$281,'Row selector'!$G53,41)),"")</f>
        <v/>
      </c>
      <c r="AJ64" s="163" t="str">
        <f>IFERROR(IF(INDEX(SourceData!$A$2:$FR$281,'Row selector'!$G53,47)=0,"-",INDEX(SourceData!$A$2:$FR$281,'Row selector'!$G53,47)),"")</f>
        <v/>
      </c>
      <c r="AK64" s="161" t="str">
        <f>IFERROR(IF(INDEX(SourceData!$A$2:$FR$281,'Row selector'!$G53,36)=0,"-",INDEX(SourceData!$A$2:$FR$281,'Row selector'!$G53,36)),"")</f>
        <v/>
      </c>
      <c r="AL64" s="162" t="str">
        <f>IFERROR(IF(INDEX(SourceData!$A$2:$FR$281,'Row selector'!$G53,42)=0,"-",INDEX(SourceData!$A$2:$FR$281,'Row selector'!$G53,42)),"")</f>
        <v/>
      </c>
      <c r="AM64" s="163" t="str">
        <f>IFERROR(IF(INDEX(SourceData!$A$2:$FR$281,'Row selector'!$G53,48)=0,"-",INDEX(SourceData!$A$2:$FR$281,'Row selector'!$G53,48)),"")</f>
        <v/>
      </c>
      <c r="AN64" s="161" t="str">
        <f>IFERROR(IF(INDEX(SourceData!$A$2:$FR$281,'Row selector'!$G53,49)=0,"-",INDEX(SourceData!$A$2:$FR$281,'Row selector'!$G53,49)),"")</f>
        <v/>
      </c>
      <c r="AO64" s="162" t="str">
        <f>IFERROR(IF(INDEX(SourceData!$A$2:$FR$281,'Row selector'!$G53,55)=0,"-",INDEX(SourceData!$A$2:$FR$281,'Row selector'!$G53,55)),"")</f>
        <v/>
      </c>
      <c r="AP64" s="163" t="str">
        <f>IFERROR(IF(INDEX(SourceData!$A$2:$FR$281,'Row selector'!$G53,61)=0,"-",INDEX(SourceData!$A$2:$FR$281,'Row selector'!$G53,61)),"")</f>
        <v/>
      </c>
      <c r="AQ64" s="161" t="str">
        <f>IFERROR(IF(INDEX(SourceData!$A$2:$FR$281,'Row selector'!$G53,50)=0,"-",INDEX(SourceData!$A$2:$FR$281,'Row selector'!$G53,50)),"")</f>
        <v/>
      </c>
      <c r="AR64" s="162" t="str">
        <f>IFERROR(IF(INDEX(SourceData!$A$2:$FR$281,'Row selector'!$G53,56)=0,"-",INDEX(SourceData!$A$2:$FR$281,'Row selector'!$G53,56)),"")</f>
        <v/>
      </c>
      <c r="AS64" s="163" t="str">
        <f>IFERROR(IF(INDEX(SourceData!$A$2:$FR$281,'Row selector'!$G53,62)=0,"-",INDEX(SourceData!$A$2:$FR$281,'Row selector'!$G53,62)),"")</f>
        <v/>
      </c>
      <c r="AT64" s="161" t="str">
        <f>IFERROR(IF(INDEX(SourceData!$A$2:$FR$281,'Row selector'!$G53,51)=0,"-",INDEX(SourceData!$A$2:$FR$281,'Row selector'!$G53,51)),"")</f>
        <v/>
      </c>
      <c r="AU64" s="162" t="str">
        <f>IFERROR(IF(INDEX(SourceData!$A$2:$FR$281,'Row selector'!$G53,57)=0,"-",INDEX(SourceData!$A$2:$FR$281,'Row selector'!$G53,57)),"")</f>
        <v/>
      </c>
      <c r="AV64" s="163" t="str">
        <f>IFERROR(IF(INDEX(SourceData!$A$2:$FR$281,'Row selector'!$G53,63)=0,"-",INDEX(SourceData!$A$2:$FR$281,'Row selector'!$G53,63)),"")</f>
        <v/>
      </c>
      <c r="AW64" s="158" t="str">
        <f>IFERROR(IF(INDEX(SourceData!$A$2:$FR$281,'Row selector'!$G53,52)=0,"-",INDEX(SourceData!$A$2:$FR$281,'Row selector'!$G53,52)),"")</f>
        <v/>
      </c>
      <c r="AX64" s="138" t="str">
        <f>IFERROR(IF(INDEX(SourceData!$A$2:$FR$281,'Row selector'!$G53,58)=0,"-",INDEX(SourceData!$A$2:$FR$281,'Row selector'!$G53,58)),"")</f>
        <v/>
      </c>
      <c r="AY64" s="162" t="str">
        <f>IFERROR(IF(INDEX(SourceData!$A$2:$FR$281,'Row selector'!$G53,64)=0,"-",INDEX(SourceData!$A$2:$FR$281,'Row selector'!$G53,64)),"")</f>
        <v/>
      </c>
      <c r="AZ64" s="161" t="str">
        <f>IFERROR(IF(INDEX(SourceData!$A$2:$FR$281,'Row selector'!$G53,53)=0,"-",INDEX(SourceData!$A$2:$FR$281,'Row selector'!$G53,53)),"")</f>
        <v/>
      </c>
      <c r="BA64" s="162" t="str">
        <f>IFERROR(IF(INDEX(SourceData!$A$2:$FR$281,'Row selector'!$G53,59)=0,"-",INDEX(SourceData!$A$2:$FR$281,'Row selector'!$G53,59)),"")</f>
        <v/>
      </c>
      <c r="BB64" s="163" t="str">
        <f>IFERROR(IF(INDEX(SourceData!$A$2:$FR$281,'Row selector'!$G53,65)=0,"-",INDEX(SourceData!$A$2:$FR$281,'Row selector'!$G53,65)),"")</f>
        <v/>
      </c>
      <c r="BC64" s="161" t="str">
        <f>IFERROR(IF(INDEX(SourceData!$A$2:$FR$281,'Row selector'!$G53,54)=0,"-",INDEX(SourceData!$A$2:$FR$281,'Row selector'!$G53,54)),"")</f>
        <v/>
      </c>
      <c r="BD64" s="162" t="str">
        <f>IFERROR(IF(INDEX(SourceData!$A$2:$FR$281,'Row selector'!$G53,60)=0,"-",INDEX(SourceData!$A$2:$FR$281,'Row selector'!$G53,60)),"")</f>
        <v/>
      </c>
      <c r="BE64" s="163" t="str">
        <f>IFERROR(IF(INDEX(SourceData!$A$2:$FR$281,'Row selector'!$G53,66)=0,"-",INDEX(SourceData!$A$2:$FR$281,'Row selector'!$G53,66)),"")</f>
        <v/>
      </c>
      <c r="BF64" s="98"/>
    </row>
    <row r="65" spans="1:58">
      <c r="A65" s="171" t="str">
        <f>IFERROR(INDEX(SourceData!$A$2:$FR$281,'Row selector'!$G54,1),"")</f>
        <v/>
      </c>
      <c r="B65" s="157" t="str">
        <f>IFERROR(INDEX(SourceData!$A$2:$FR$281,'Row selector'!$G54,2),"")</f>
        <v/>
      </c>
      <c r="C65" s="204" t="str">
        <f t="shared" si="0"/>
        <v/>
      </c>
      <c r="D65" s="161" t="str">
        <f>IFERROR(IF(INDEX(SourceData!$A$2:$FR$281,'Row selector'!$G54,13)=0,"-",INDEX(SourceData!$A$2:$FR$281,'Row selector'!$G54,13)),"")</f>
        <v/>
      </c>
      <c r="E65" s="162" t="str">
        <f>IFERROR(IF(INDEX(SourceData!$A$2:$FR$281,'Row selector'!$G54,19)=0,"-",INDEX(SourceData!$A$2:$FR$281,'Row selector'!$G54,19)),"")</f>
        <v/>
      </c>
      <c r="F65" s="163" t="str">
        <f>IFERROR(IF(INDEX(SourceData!$A$2:$FR$281,'Row selector'!$G54,25)=0,"-",INDEX(SourceData!$A$2:$FR$281,'Row selector'!$G54,25)),"")</f>
        <v/>
      </c>
      <c r="G65" s="161" t="str">
        <f>IFERROR(IF(INDEX(SourceData!$A$2:$FR$281,'Row selector'!$G54,14)=0,"-",INDEX(SourceData!$A$2:$FR$281,'Row selector'!$G54,14)),"")</f>
        <v/>
      </c>
      <c r="H65" s="162" t="str">
        <f>IFERROR(IF(INDEX(SourceData!$A$2:$FR$281,'Row selector'!$G54,20)=0,"-",INDEX(SourceData!$A$2:$FR$281,'Row selector'!$G54,20)),"")</f>
        <v/>
      </c>
      <c r="I65" s="163" t="str">
        <f>IFERROR(IF(INDEX(SourceData!$A$2:$FR$281,'Row selector'!$G54,26)=0,"-",INDEX(SourceData!$A$2:$FR$281,'Row selector'!$G54,26)),"")</f>
        <v/>
      </c>
      <c r="J65" s="161" t="str">
        <f>IFERROR(IF(INDEX(SourceData!$A$2:$FR$281,'Row selector'!$G54,15)=0,"-",INDEX(SourceData!$A$2:$FR$281,'Row selector'!$G54,15)),"")</f>
        <v/>
      </c>
      <c r="K65" s="162" t="str">
        <f>IFERROR(IF(INDEX(SourceData!$A$2:$FR$281,'Row selector'!$G54,21)=0,"-",INDEX(SourceData!$A$2:$FR$281,'Row selector'!$G54,21)),"")</f>
        <v/>
      </c>
      <c r="L65" s="163" t="str">
        <f>IFERROR(IF(INDEX(SourceData!$A$2:$FR$281,'Row selector'!$G54,27)=0,"-",INDEX(SourceData!$A$2:$FR$281,'Row selector'!$G54,27)),"")</f>
        <v/>
      </c>
      <c r="M65" s="161" t="str">
        <f>IFERROR(IF(INDEX(SourceData!$A$2:$FR$281,'Row selector'!$G54,16)=0,"-",INDEX(SourceData!$A$2:$FR$281,'Row selector'!$G54,16)),"")</f>
        <v/>
      </c>
      <c r="N65" s="162" t="str">
        <f>IFERROR(IF(INDEX(SourceData!$A$2:$FR$281,'Row selector'!$G54,22)=0,"-",INDEX(SourceData!$A$2:$FR$281,'Row selector'!$G54,22)),"")</f>
        <v/>
      </c>
      <c r="O65" s="163" t="str">
        <f>IFERROR(IF(INDEX(SourceData!$A$2:$FR$281,'Row selector'!$G54,28)=0,"-",INDEX(SourceData!$A$2:$FR$281,'Row selector'!$G54,28)),"")</f>
        <v/>
      </c>
      <c r="P65" s="161" t="str">
        <f>IFERROR(IF(INDEX(SourceData!$A$2:$FR$281,'Row selector'!$G54,17)=0,"-",INDEX(SourceData!$A$2:$FR$281,'Row selector'!$G54,17)),"")</f>
        <v/>
      </c>
      <c r="Q65" s="162" t="str">
        <f>IFERROR(IF(INDEX(SourceData!$A$2:$FR$281,'Row selector'!$G54,23)=0,"-",INDEX(SourceData!$A$2:$FR$281,'Row selector'!$G54,23)),"")</f>
        <v/>
      </c>
      <c r="R65" s="163" t="str">
        <f>IFERROR(IF(INDEX(SourceData!$A$2:$FR$281,'Row selector'!$G54,29)=0,"-",INDEX(SourceData!$A$2:$FR$281,'Row selector'!$G54,29)),"")</f>
        <v/>
      </c>
      <c r="S65" s="161" t="str">
        <f>IFERROR(IF(INDEX(SourceData!$A$2:$FR$281,'Row selector'!$G54,18)=0,"-",INDEX(SourceData!$A$2:$FR$281,'Row selector'!$G54,18)),"")</f>
        <v/>
      </c>
      <c r="T65" s="162" t="str">
        <f>IFERROR(IF(INDEX(SourceData!$A$2:$FR$281,'Row selector'!$G54,24)=0,"-",INDEX(SourceData!$A$2:$FR$281,'Row selector'!$G54,24)),"")</f>
        <v/>
      </c>
      <c r="U65" s="163" t="str">
        <f>IFERROR(IF(INDEX(SourceData!$A$2:$FR$281,'Row selector'!$G54,30)=0,"-",INDEX(SourceData!$A$2:$FR$281,'Row selector'!$G54,30)),"")</f>
        <v/>
      </c>
      <c r="V65" s="161" t="str">
        <f>IFERROR(IF(INDEX(SourceData!$A$2:$FR$281,'Row selector'!$G54,31)=0,"-",INDEX(SourceData!$A$2:$FR$281,'Row selector'!$G54,31)),"")</f>
        <v/>
      </c>
      <c r="W65" s="162" t="str">
        <f>IFERROR(IF(INDEX(SourceData!$A$2:$FR$281,'Row selector'!$G54,37)=0,"-",INDEX(SourceData!$A$2:$FR$281,'Row selector'!$G54,37)),"")</f>
        <v/>
      </c>
      <c r="X65" s="163" t="str">
        <f>IFERROR(IF(INDEX(SourceData!$A$2:$FR$281,'Row selector'!$G54,43)=0,"-",INDEX(SourceData!$A$2:$FR$281,'Row selector'!$G54,43)),"")</f>
        <v/>
      </c>
      <c r="Y65" s="161" t="str">
        <f>IFERROR(IF(INDEX(SourceData!$A$2:$FR$281,'Row selector'!$G54,32)=0,"-",INDEX(SourceData!$A$2:$FR$281,'Row selector'!$G54,32)),"")</f>
        <v/>
      </c>
      <c r="Z65" s="162" t="str">
        <f>IFERROR(IF(INDEX(SourceData!$A$2:$FR$281,'Row selector'!$G54,38)=0,"-",INDEX(SourceData!$A$2:$FR$281,'Row selector'!$G54,38)),"")</f>
        <v/>
      </c>
      <c r="AA65" s="163" t="str">
        <f>IFERROR(IF(INDEX(SourceData!$A$2:$FR$281,'Row selector'!$G54,44)=0,"-",INDEX(SourceData!$A$2:$FR$281,'Row selector'!$G54,44)),"")</f>
        <v/>
      </c>
      <c r="AB65" s="161" t="str">
        <f>IFERROR(IF(INDEX(SourceData!$A$2:$FR$281,'Row selector'!$G54,33)=0,"-",INDEX(SourceData!$A$2:$FR$281,'Row selector'!$G54,33)),"")</f>
        <v/>
      </c>
      <c r="AC65" s="162" t="str">
        <f>IFERROR(IF(INDEX(SourceData!$A$2:$FR$281,'Row selector'!$G54,39)=0,"-",INDEX(SourceData!$A$2:$FR$281,'Row selector'!$G54,39)),"")</f>
        <v/>
      </c>
      <c r="AD65" s="163" t="str">
        <f>IFERROR(IF(INDEX(SourceData!$A$2:$FR$281,'Row selector'!$G54,45)=0,"-",INDEX(SourceData!$A$2:$FR$281,'Row selector'!$G54,45)),"")</f>
        <v/>
      </c>
      <c r="AE65" s="161" t="str">
        <f>IFERROR(IF(INDEX(SourceData!$A$2:$FR$281,'Row selector'!$G54,34)=0,"-",INDEX(SourceData!$A$2:$FR$281,'Row selector'!$G54,34)),"")</f>
        <v/>
      </c>
      <c r="AF65" s="162" t="str">
        <f>IFERROR(IF(INDEX(SourceData!$A$2:$FR$281,'Row selector'!$G54,40)=0,"-",INDEX(SourceData!$A$2:$FR$281,'Row selector'!$G54,40)),"")</f>
        <v/>
      </c>
      <c r="AG65" s="163" t="str">
        <f>IFERROR(IF(INDEX(SourceData!$A$2:$FR$281,'Row selector'!$G54,46)=0,"-",INDEX(SourceData!$A$2:$FR$281,'Row selector'!$G54,46)),"")</f>
        <v/>
      </c>
      <c r="AH65" s="161" t="str">
        <f>IFERROR(IF(INDEX(SourceData!$A$2:$FR$281,'Row selector'!$G54,35)=0,"-",INDEX(SourceData!$A$2:$FF$281,'Row selector'!$G54,35)),"")</f>
        <v/>
      </c>
      <c r="AI65" s="162" t="str">
        <f>IFERROR(IF(INDEX(SourceData!$A$2:$FR$281,'Row selector'!$G54,41)=0,"-",INDEX(SourceData!$A$2:$FR$281,'Row selector'!$G54,41)),"")</f>
        <v/>
      </c>
      <c r="AJ65" s="163" t="str">
        <f>IFERROR(IF(INDEX(SourceData!$A$2:$FR$281,'Row selector'!$G54,47)=0,"-",INDEX(SourceData!$A$2:$FR$281,'Row selector'!$G54,47)),"")</f>
        <v/>
      </c>
      <c r="AK65" s="161" t="str">
        <f>IFERROR(IF(INDEX(SourceData!$A$2:$FR$281,'Row selector'!$G54,36)=0,"-",INDEX(SourceData!$A$2:$FR$281,'Row selector'!$G54,36)),"")</f>
        <v/>
      </c>
      <c r="AL65" s="162" t="str">
        <f>IFERROR(IF(INDEX(SourceData!$A$2:$FR$281,'Row selector'!$G54,42)=0,"-",INDEX(SourceData!$A$2:$FR$281,'Row selector'!$G54,42)),"")</f>
        <v/>
      </c>
      <c r="AM65" s="163" t="str">
        <f>IFERROR(IF(INDEX(SourceData!$A$2:$FR$281,'Row selector'!$G54,48)=0,"-",INDEX(SourceData!$A$2:$FR$281,'Row selector'!$G54,48)),"")</f>
        <v/>
      </c>
      <c r="AN65" s="161" t="str">
        <f>IFERROR(IF(INDEX(SourceData!$A$2:$FR$281,'Row selector'!$G54,49)=0,"-",INDEX(SourceData!$A$2:$FR$281,'Row selector'!$G54,49)),"")</f>
        <v/>
      </c>
      <c r="AO65" s="162" t="str">
        <f>IFERROR(IF(INDEX(SourceData!$A$2:$FR$281,'Row selector'!$G54,55)=0,"-",INDEX(SourceData!$A$2:$FR$281,'Row selector'!$G54,55)),"")</f>
        <v/>
      </c>
      <c r="AP65" s="163" t="str">
        <f>IFERROR(IF(INDEX(SourceData!$A$2:$FR$281,'Row selector'!$G54,61)=0,"-",INDEX(SourceData!$A$2:$FR$281,'Row selector'!$G54,61)),"")</f>
        <v/>
      </c>
      <c r="AQ65" s="161" t="str">
        <f>IFERROR(IF(INDEX(SourceData!$A$2:$FR$281,'Row selector'!$G54,50)=0,"-",INDEX(SourceData!$A$2:$FR$281,'Row selector'!$G54,50)),"")</f>
        <v/>
      </c>
      <c r="AR65" s="162" t="str">
        <f>IFERROR(IF(INDEX(SourceData!$A$2:$FR$281,'Row selector'!$G54,56)=0,"-",INDEX(SourceData!$A$2:$FR$281,'Row selector'!$G54,56)),"")</f>
        <v/>
      </c>
      <c r="AS65" s="163" t="str">
        <f>IFERROR(IF(INDEX(SourceData!$A$2:$FR$281,'Row selector'!$G54,62)=0,"-",INDEX(SourceData!$A$2:$FR$281,'Row selector'!$G54,62)),"")</f>
        <v/>
      </c>
      <c r="AT65" s="161" t="str">
        <f>IFERROR(IF(INDEX(SourceData!$A$2:$FR$281,'Row selector'!$G54,51)=0,"-",INDEX(SourceData!$A$2:$FR$281,'Row selector'!$G54,51)),"")</f>
        <v/>
      </c>
      <c r="AU65" s="162" t="str">
        <f>IFERROR(IF(INDEX(SourceData!$A$2:$FR$281,'Row selector'!$G54,57)=0,"-",INDEX(SourceData!$A$2:$FR$281,'Row selector'!$G54,57)),"")</f>
        <v/>
      </c>
      <c r="AV65" s="163" t="str">
        <f>IFERROR(IF(INDEX(SourceData!$A$2:$FR$281,'Row selector'!$G54,63)=0,"-",INDEX(SourceData!$A$2:$FR$281,'Row selector'!$G54,63)),"")</f>
        <v/>
      </c>
      <c r="AW65" s="158" t="str">
        <f>IFERROR(IF(INDEX(SourceData!$A$2:$FR$281,'Row selector'!$G54,52)=0,"-",INDEX(SourceData!$A$2:$FR$281,'Row selector'!$G54,52)),"")</f>
        <v/>
      </c>
      <c r="AX65" s="138" t="str">
        <f>IFERROR(IF(INDEX(SourceData!$A$2:$FR$281,'Row selector'!$G54,58)=0,"-",INDEX(SourceData!$A$2:$FR$281,'Row selector'!$G54,58)),"")</f>
        <v/>
      </c>
      <c r="AY65" s="162" t="str">
        <f>IFERROR(IF(INDEX(SourceData!$A$2:$FR$281,'Row selector'!$G54,64)=0,"-",INDEX(SourceData!$A$2:$FR$281,'Row selector'!$G54,64)),"")</f>
        <v/>
      </c>
      <c r="AZ65" s="161" t="str">
        <f>IFERROR(IF(INDEX(SourceData!$A$2:$FR$281,'Row selector'!$G54,53)=0,"-",INDEX(SourceData!$A$2:$FR$281,'Row selector'!$G54,53)),"")</f>
        <v/>
      </c>
      <c r="BA65" s="162" t="str">
        <f>IFERROR(IF(INDEX(SourceData!$A$2:$FR$281,'Row selector'!$G54,59)=0,"-",INDEX(SourceData!$A$2:$FR$281,'Row selector'!$G54,59)),"")</f>
        <v/>
      </c>
      <c r="BB65" s="163" t="str">
        <f>IFERROR(IF(INDEX(SourceData!$A$2:$FR$281,'Row selector'!$G54,65)=0,"-",INDEX(SourceData!$A$2:$FR$281,'Row selector'!$G54,65)),"")</f>
        <v/>
      </c>
      <c r="BC65" s="161" t="str">
        <f>IFERROR(IF(INDEX(SourceData!$A$2:$FR$281,'Row selector'!$G54,54)=0,"-",INDEX(SourceData!$A$2:$FR$281,'Row selector'!$G54,54)),"")</f>
        <v/>
      </c>
      <c r="BD65" s="162" t="str">
        <f>IFERROR(IF(INDEX(SourceData!$A$2:$FR$281,'Row selector'!$G54,60)=0,"-",INDEX(SourceData!$A$2:$FR$281,'Row selector'!$G54,60)),"")</f>
        <v/>
      </c>
      <c r="BE65" s="163" t="str">
        <f>IFERROR(IF(INDEX(SourceData!$A$2:$FR$281,'Row selector'!$G54,66)=0,"-",INDEX(SourceData!$A$2:$FR$281,'Row selector'!$G54,66)),"")</f>
        <v/>
      </c>
      <c r="BF65" s="98"/>
    </row>
    <row r="66" spans="1:58">
      <c r="A66" s="171" t="str">
        <f>IFERROR(INDEX(SourceData!$A$2:$FR$281,'Row selector'!$G55,1),"")</f>
        <v/>
      </c>
      <c r="B66" s="157" t="str">
        <f>IFERROR(INDEX(SourceData!$A$2:$FR$281,'Row selector'!$G55,2),"")</f>
        <v/>
      </c>
      <c r="C66" s="204" t="str">
        <f t="shared" si="0"/>
        <v/>
      </c>
      <c r="D66" s="161" t="str">
        <f>IFERROR(IF(INDEX(SourceData!$A$2:$FR$281,'Row selector'!$G55,13)=0,"-",INDEX(SourceData!$A$2:$FR$281,'Row selector'!$G55,13)),"")</f>
        <v/>
      </c>
      <c r="E66" s="162" t="str">
        <f>IFERROR(IF(INDEX(SourceData!$A$2:$FR$281,'Row selector'!$G55,19)=0,"-",INDEX(SourceData!$A$2:$FR$281,'Row selector'!$G55,19)),"")</f>
        <v/>
      </c>
      <c r="F66" s="163" t="str">
        <f>IFERROR(IF(INDEX(SourceData!$A$2:$FR$281,'Row selector'!$G55,25)=0,"-",INDEX(SourceData!$A$2:$FR$281,'Row selector'!$G55,25)),"")</f>
        <v/>
      </c>
      <c r="G66" s="161" t="str">
        <f>IFERROR(IF(INDEX(SourceData!$A$2:$FR$281,'Row selector'!$G55,14)=0,"-",INDEX(SourceData!$A$2:$FR$281,'Row selector'!$G55,14)),"")</f>
        <v/>
      </c>
      <c r="H66" s="162" t="str">
        <f>IFERROR(IF(INDEX(SourceData!$A$2:$FR$281,'Row selector'!$G55,20)=0,"-",INDEX(SourceData!$A$2:$FR$281,'Row selector'!$G55,20)),"")</f>
        <v/>
      </c>
      <c r="I66" s="163" t="str">
        <f>IFERROR(IF(INDEX(SourceData!$A$2:$FR$281,'Row selector'!$G55,26)=0,"-",INDEX(SourceData!$A$2:$FR$281,'Row selector'!$G55,26)),"")</f>
        <v/>
      </c>
      <c r="J66" s="161" t="str">
        <f>IFERROR(IF(INDEX(SourceData!$A$2:$FR$281,'Row selector'!$G55,15)=0,"-",INDEX(SourceData!$A$2:$FR$281,'Row selector'!$G55,15)),"")</f>
        <v/>
      </c>
      <c r="K66" s="162" t="str">
        <f>IFERROR(IF(INDEX(SourceData!$A$2:$FR$281,'Row selector'!$G55,21)=0,"-",INDEX(SourceData!$A$2:$FR$281,'Row selector'!$G55,21)),"")</f>
        <v/>
      </c>
      <c r="L66" s="163" t="str">
        <f>IFERROR(IF(INDEX(SourceData!$A$2:$FR$281,'Row selector'!$G55,27)=0,"-",INDEX(SourceData!$A$2:$FR$281,'Row selector'!$G55,27)),"")</f>
        <v/>
      </c>
      <c r="M66" s="161" t="str">
        <f>IFERROR(IF(INDEX(SourceData!$A$2:$FR$281,'Row selector'!$G55,16)=0,"-",INDEX(SourceData!$A$2:$FR$281,'Row selector'!$G55,16)),"")</f>
        <v/>
      </c>
      <c r="N66" s="162" t="str">
        <f>IFERROR(IF(INDEX(SourceData!$A$2:$FR$281,'Row selector'!$G55,22)=0,"-",INDEX(SourceData!$A$2:$FR$281,'Row selector'!$G55,22)),"")</f>
        <v/>
      </c>
      <c r="O66" s="163" t="str">
        <f>IFERROR(IF(INDEX(SourceData!$A$2:$FR$281,'Row selector'!$G55,28)=0,"-",INDEX(SourceData!$A$2:$FR$281,'Row selector'!$G55,28)),"")</f>
        <v/>
      </c>
      <c r="P66" s="161" t="str">
        <f>IFERROR(IF(INDEX(SourceData!$A$2:$FR$281,'Row selector'!$G55,17)=0,"-",INDEX(SourceData!$A$2:$FR$281,'Row selector'!$G55,17)),"")</f>
        <v/>
      </c>
      <c r="Q66" s="162" t="str">
        <f>IFERROR(IF(INDEX(SourceData!$A$2:$FR$281,'Row selector'!$G55,23)=0,"-",INDEX(SourceData!$A$2:$FR$281,'Row selector'!$G55,23)),"")</f>
        <v/>
      </c>
      <c r="R66" s="163" t="str">
        <f>IFERROR(IF(INDEX(SourceData!$A$2:$FR$281,'Row selector'!$G55,29)=0,"-",INDEX(SourceData!$A$2:$FR$281,'Row selector'!$G55,29)),"")</f>
        <v/>
      </c>
      <c r="S66" s="161" t="str">
        <f>IFERROR(IF(INDEX(SourceData!$A$2:$FR$281,'Row selector'!$G55,18)=0,"-",INDEX(SourceData!$A$2:$FR$281,'Row selector'!$G55,18)),"")</f>
        <v/>
      </c>
      <c r="T66" s="162" t="str">
        <f>IFERROR(IF(INDEX(SourceData!$A$2:$FR$281,'Row selector'!$G55,24)=0,"-",INDEX(SourceData!$A$2:$FR$281,'Row selector'!$G55,24)),"")</f>
        <v/>
      </c>
      <c r="U66" s="163" t="str">
        <f>IFERROR(IF(INDEX(SourceData!$A$2:$FR$281,'Row selector'!$G55,30)=0,"-",INDEX(SourceData!$A$2:$FR$281,'Row selector'!$G55,30)),"")</f>
        <v/>
      </c>
      <c r="V66" s="161" t="str">
        <f>IFERROR(IF(INDEX(SourceData!$A$2:$FR$281,'Row selector'!$G55,31)=0,"-",INDEX(SourceData!$A$2:$FR$281,'Row selector'!$G55,31)),"")</f>
        <v/>
      </c>
      <c r="W66" s="162" t="str">
        <f>IFERROR(IF(INDEX(SourceData!$A$2:$FR$281,'Row selector'!$G55,37)=0,"-",INDEX(SourceData!$A$2:$FR$281,'Row selector'!$G55,37)),"")</f>
        <v/>
      </c>
      <c r="X66" s="163" t="str">
        <f>IFERROR(IF(INDEX(SourceData!$A$2:$FR$281,'Row selector'!$G55,43)=0,"-",INDEX(SourceData!$A$2:$FR$281,'Row selector'!$G55,43)),"")</f>
        <v/>
      </c>
      <c r="Y66" s="161" t="str">
        <f>IFERROR(IF(INDEX(SourceData!$A$2:$FR$281,'Row selector'!$G55,32)=0,"-",INDEX(SourceData!$A$2:$FR$281,'Row selector'!$G55,32)),"")</f>
        <v/>
      </c>
      <c r="Z66" s="162" t="str">
        <f>IFERROR(IF(INDEX(SourceData!$A$2:$FR$281,'Row selector'!$G55,38)=0,"-",INDEX(SourceData!$A$2:$FR$281,'Row selector'!$G55,38)),"")</f>
        <v/>
      </c>
      <c r="AA66" s="163" t="str">
        <f>IFERROR(IF(INDEX(SourceData!$A$2:$FR$281,'Row selector'!$G55,44)=0,"-",INDEX(SourceData!$A$2:$FR$281,'Row selector'!$G55,44)),"")</f>
        <v/>
      </c>
      <c r="AB66" s="161" t="str">
        <f>IFERROR(IF(INDEX(SourceData!$A$2:$FR$281,'Row selector'!$G55,33)=0,"-",INDEX(SourceData!$A$2:$FR$281,'Row selector'!$G55,33)),"")</f>
        <v/>
      </c>
      <c r="AC66" s="162" t="str">
        <f>IFERROR(IF(INDEX(SourceData!$A$2:$FR$281,'Row selector'!$G55,39)=0,"-",INDEX(SourceData!$A$2:$FR$281,'Row selector'!$G55,39)),"")</f>
        <v/>
      </c>
      <c r="AD66" s="163" t="str">
        <f>IFERROR(IF(INDEX(SourceData!$A$2:$FR$281,'Row selector'!$G55,45)=0,"-",INDEX(SourceData!$A$2:$FR$281,'Row selector'!$G55,45)),"")</f>
        <v/>
      </c>
      <c r="AE66" s="161" t="str">
        <f>IFERROR(IF(INDEX(SourceData!$A$2:$FR$281,'Row selector'!$G55,34)=0,"-",INDEX(SourceData!$A$2:$FR$281,'Row selector'!$G55,34)),"")</f>
        <v/>
      </c>
      <c r="AF66" s="162" t="str">
        <f>IFERROR(IF(INDEX(SourceData!$A$2:$FR$281,'Row selector'!$G55,40)=0,"-",INDEX(SourceData!$A$2:$FR$281,'Row selector'!$G55,40)),"")</f>
        <v/>
      </c>
      <c r="AG66" s="163" t="str">
        <f>IFERROR(IF(INDEX(SourceData!$A$2:$FR$281,'Row selector'!$G55,46)=0,"-",INDEX(SourceData!$A$2:$FR$281,'Row selector'!$G55,46)),"")</f>
        <v/>
      </c>
      <c r="AH66" s="161" t="str">
        <f>IFERROR(IF(INDEX(SourceData!$A$2:$FR$281,'Row selector'!$G55,35)=0,"-",INDEX(SourceData!$A$2:$FF$281,'Row selector'!$G55,35)),"")</f>
        <v/>
      </c>
      <c r="AI66" s="162" t="str">
        <f>IFERROR(IF(INDEX(SourceData!$A$2:$FR$281,'Row selector'!$G55,41)=0,"-",INDEX(SourceData!$A$2:$FR$281,'Row selector'!$G55,41)),"")</f>
        <v/>
      </c>
      <c r="AJ66" s="163" t="str">
        <f>IFERROR(IF(INDEX(SourceData!$A$2:$FR$281,'Row selector'!$G55,47)=0,"-",INDEX(SourceData!$A$2:$FR$281,'Row selector'!$G55,47)),"")</f>
        <v/>
      </c>
      <c r="AK66" s="161" t="str">
        <f>IFERROR(IF(INDEX(SourceData!$A$2:$FR$281,'Row selector'!$G55,36)=0,"-",INDEX(SourceData!$A$2:$FR$281,'Row selector'!$G55,36)),"")</f>
        <v/>
      </c>
      <c r="AL66" s="162" t="str">
        <f>IFERROR(IF(INDEX(SourceData!$A$2:$FR$281,'Row selector'!$G55,42)=0,"-",INDEX(SourceData!$A$2:$FR$281,'Row selector'!$G55,42)),"")</f>
        <v/>
      </c>
      <c r="AM66" s="163" t="str">
        <f>IFERROR(IF(INDEX(SourceData!$A$2:$FR$281,'Row selector'!$G55,48)=0,"-",INDEX(SourceData!$A$2:$FR$281,'Row selector'!$G55,48)),"")</f>
        <v/>
      </c>
      <c r="AN66" s="161" t="str">
        <f>IFERROR(IF(INDEX(SourceData!$A$2:$FR$281,'Row selector'!$G55,49)=0,"-",INDEX(SourceData!$A$2:$FR$281,'Row selector'!$G55,49)),"")</f>
        <v/>
      </c>
      <c r="AO66" s="162" t="str">
        <f>IFERROR(IF(INDEX(SourceData!$A$2:$FR$281,'Row selector'!$G55,55)=0,"-",INDEX(SourceData!$A$2:$FR$281,'Row selector'!$G55,55)),"")</f>
        <v/>
      </c>
      <c r="AP66" s="163" t="str">
        <f>IFERROR(IF(INDEX(SourceData!$A$2:$FR$281,'Row selector'!$G55,61)=0,"-",INDEX(SourceData!$A$2:$FR$281,'Row selector'!$G55,61)),"")</f>
        <v/>
      </c>
      <c r="AQ66" s="161" t="str">
        <f>IFERROR(IF(INDEX(SourceData!$A$2:$FR$281,'Row selector'!$G55,50)=0,"-",INDEX(SourceData!$A$2:$FR$281,'Row selector'!$G55,50)),"")</f>
        <v/>
      </c>
      <c r="AR66" s="162" t="str">
        <f>IFERROR(IF(INDEX(SourceData!$A$2:$FR$281,'Row selector'!$G55,56)=0,"-",INDEX(SourceData!$A$2:$FR$281,'Row selector'!$G55,56)),"")</f>
        <v/>
      </c>
      <c r="AS66" s="163" t="str">
        <f>IFERROR(IF(INDEX(SourceData!$A$2:$FR$281,'Row selector'!$G55,62)=0,"-",INDEX(SourceData!$A$2:$FR$281,'Row selector'!$G55,62)),"")</f>
        <v/>
      </c>
      <c r="AT66" s="161" t="str">
        <f>IFERROR(IF(INDEX(SourceData!$A$2:$FR$281,'Row selector'!$G55,51)=0,"-",INDEX(SourceData!$A$2:$FR$281,'Row selector'!$G55,51)),"")</f>
        <v/>
      </c>
      <c r="AU66" s="162" t="str">
        <f>IFERROR(IF(INDEX(SourceData!$A$2:$FR$281,'Row selector'!$G55,57)=0,"-",INDEX(SourceData!$A$2:$FR$281,'Row selector'!$G55,57)),"")</f>
        <v/>
      </c>
      <c r="AV66" s="163" t="str">
        <f>IFERROR(IF(INDEX(SourceData!$A$2:$FR$281,'Row selector'!$G55,63)=0,"-",INDEX(SourceData!$A$2:$FR$281,'Row selector'!$G55,63)),"")</f>
        <v/>
      </c>
      <c r="AW66" s="158" t="str">
        <f>IFERROR(IF(INDEX(SourceData!$A$2:$FR$281,'Row selector'!$G55,52)=0,"-",INDEX(SourceData!$A$2:$FR$281,'Row selector'!$G55,52)),"")</f>
        <v/>
      </c>
      <c r="AX66" s="138" t="str">
        <f>IFERROR(IF(INDEX(SourceData!$A$2:$FR$281,'Row selector'!$G55,58)=0,"-",INDEX(SourceData!$A$2:$FR$281,'Row selector'!$G55,58)),"")</f>
        <v/>
      </c>
      <c r="AY66" s="162" t="str">
        <f>IFERROR(IF(INDEX(SourceData!$A$2:$FR$281,'Row selector'!$G55,64)=0,"-",INDEX(SourceData!$A$2:$FR$281,'Row selector'!$G55,64)),"")</f>
        <v/>
      </c>
      <c r="AZ66" s="161" t="str">
        <f>IFERROR(IF(INDEX(SourceData!$A$2:$FR$281,'Row selector'!$G55,53)=0,"-",INDEX(SourceData!$A$2:$FR$281,'Row selector'!$G55,53)),"")</f>
        <v/>
      </c>
      <c r="BA66" s="162" t="str">
        <f>IFERROR(IF(INDEX(SourceData!$A$2:$FR$281,'Row selector'!$G55,59)=0,"-",INDEX(SourceData!$A$2:$FR$281,'Row selector'!$G55,59)),"")</f>
        <v/>
      </c>
      <c r="BB66" s="163" t="str">
        <f>IFERROR(IF(INDEX(SourceData!$A$2:$FR$281,'Row selector'!$G55,65)=0,"-",INDEX(SourceData!$A$2:$FR$281,'Row selector'!$G55,65)),"")</f>
        <v/>
      </c>
      <c r="BC66" s="161" t="str">
        <f>IFERROR(IF(INDEX(SourceData!$A$2:$FR$281,'Row selector'!$G55,54)=0,"-",INDEX(SourceData!$A$2:$FR$281,'Row selector'!$G55,54)),"")</f>
        <v/>
      </c>
      <c r="BD66" s="162" t="str">
        <f>IFERROR(IF(INDEX(SourceData!$A$2:$FR$281,'Row selector'!$G55,60)=0,"-",INDEX(SourceData!$A$2:$FR$281,'Row selector'!$G55,60)),"")</f>
        <v/>
      </c>
      <c r="BE66" s="163" t="str">
        <f>IFERROR(IF(INDEX(SourceData!$A$2:$FR$281,'Row selector'!$G55,66)=0,"-",INDEX(SourceData!$A$2:$FR$281,'Row selector'!$G55,66)),"")</f>
        <v/>
      </c>
      <c r="BF66" s="98"/>
    </row>
    <row r="67" spans="1:58">
      <c r="A67" s="171" t="str">
        <f>IFERROR(INDEX(SourceData!$A$2:$FR$281,'Row selector'!$G56,1),"")</f>
        <v/>
      </c>
      <c r="B67" s="157" t="str">
        <f>IFERROR(INDEX(SourceData!$A$2:$FR$281,'Row selector'!$G56,2),"")</f>
        <v/>
      </c>
      <c r="C67" s="204" t="str">
        <f t="shared" si="0"/>
        <v/>
      </c>
      <c r="D67" s="161" t="str">
        <f>IFERROR(IF(INDEX(SourceData!$A$2:$FR$281,'Row selector'!$G56,13)=0,"-",INDEX(SourceData!$A$2:$FR$281,'Row selector'!$G56,13)),"")</f>
        <v/>
      </c>
      <c r="E67" s="162" t="str">
        <f>IFERROR(IF(INDEX(SourceData!$A$2:$FR$281,'Row selector'!$G56,19)=0,"-",INDEX(SourceData!$A$2:$FR$281,'Row selector'!$G56,19)),"")</f>
        <v/>
      </c>
      <c r="F67" s="163" t="str">
        <f>IFERROR(IF(INDEX(SourceData!$A$2:$FR$281,'Row selector'!$G56,25)=0,"-",INDEX(SourceData!$A$2:$FR$281,'Row selector'!$G56,25)),"")</f>
        <v/>
      </c>
      <c r="G67" s="161" t="str">
        <f>IFERROR(IF(INDEX(SourceData!$A$2:$FR$281,'Row selector'!$G56,14)=0,"-",INDEX(SourceData!$A$2:$FR$281,'Row selector'!$G56,14)),"")</f>
        <v/>
      </c>
      <c r="H67" s="162" t="str">
        <f>IFERROR(IF(INDEX(SourceData!$A$2:$FR$281,'Row selector'!$G56,20)=0,"-",INDEX(SourceData!$A$2:$FR$281,'Row selector'!$G56,20)),"")</f>
        <v/>
      </c>
      <c r="I67" s="163" t="str">
        <f>IFERROR(IF(INDEX(SourceData!$A$2:$FR$281,'Row selector'!$G56,26)=0,"-",INDEX(SourceData!$A$2:$FR$281,'Row selector'!$G56,26)),"")</f>
        <v/>
      </c>
      <c r="J67" s="161" t="str">
        <f>IFERROR(IF(INDEX(SourceData!$A$2:$FR$281,'Row selector'!$G56,15)=0,"-",INDEX(SourceData!$A$2:$FR$281,'Row selector'!$G56,15)),"")</f>
        <v/>
      </c>
      <c r="K67" s="162" t="str">
        <f>IFERROR(IF(INDEX(SourceData!$A$2:$FR$281,'Row selector'!$G56,21)=0,"-",INDEX(SourceData!$A$2:$FR$281,'Row selector'!$G56,21)),"")</f>
        <v/>
      </c>
      <c r="L67" s="163" t="str">
        <f>IFERROR(IF(INDEX(SourceData!$A$2:$FR$281,'Row selector'!$G56,27)=0,"-",INDEX(SourceData!$A$2:$FR$281,'Row selector'!$G56,27)),"")</f>
        <v/>
      </c>
      <c r="M67" s="161" t="str">
        <f>IFERROR(IF(INDEX(SourceData!$A$2:$FR$281,'Row selector'!$G56,16)=0,"-",INDEX(SourceData!$A$2:$FR$281,'Row selector'!$G56,16)),"")</f>
        <v/>
      </c>
      <c r="N67" s="162" t="str">
        <f>IFERROR(IF(INDEX(SourceData!$A$2:$FR$281,'Row selector'!$G56,22)=0,"-",INDEX(SourceData!$A$2:$FR$281,'Row selector'!$G56,22)),"")</f>
        <v/>
      </c>
      <c r="O67" s="163" t="str">
        <f>IFERROR(IF(INDEX(SourceData!$A$2:$FR$281,'Row selector'!$G56,28)=0,"-",INDEX(SourceData!$A$2:$FR$281,'Row selector'!$G56,28)),"")</f>
        <v/>
      </c>
      <c r="P67" s="161" t="str">
        <f>IFERROR(IF(INDEX(SourceData!$A$2:$FR$281,'Row selector'!$G56,17)=0,"-",INDEX(SourceData!$A$2:$FR$281,'Row selector'!$G56,17)),"")</f>
        <v/>
      </c>
      <c r="Q67" s="162" t="str">
        <f>IFERROR(IF(INDEX(SourceData!$A$2:$FR$281,'Row selector'!$G56,23)=0,"-",INDEX(SourceData!$A$2:$FR$281,'Row selector'!$G56,23)),"")</f>
        <v/>
      </c>
      <c r="R67" s="163" t="str">
        <f>IFERROR(IF(INDEX(SourceData!$A$2:$FR$281,'Row selector'!$G56,29)=0,"-",INDEX(SourceData!$A$2:$FR$281,'Row selector'!$G56,29)),"")</f>
        <v/>
      </c>
      <c r="S67" s="161" t="str">
        <f>IFERROR(IF(INDEX(SourceData!$A$2:$FR$281,'Row selector'!$G56,18)=0,"-",INDEX(SourceData!$A$2:$FR$281,'Row selector'!$G56,18)),"")</f>
        <v/>
      </c>
      <c r="T67" s="162" t="str">
        <f>IFERROR(IF(INDEX(SourceData!$A$2:$FR$281,'Row selector'!$G56,24)=0,"-",INDEX(SourceData!$A$2:$FR$281,'Row selector'!$G56,24)),"")</f>
        <v/>
      </c>
      <c r="U67" s="163" t="str">
        <f>IFERROR(IF(INDEX(SourceData!$A$2:$FR$281,'Row selector'!$G56,30)=0,"-",INDEX(SourceData!$A$2:$FR$281,'Row selector'!$G56,30)),"")</f>
        <v/>
      </c>
      <c r="V67" s="161" t="str">
        <f>IFERROR(IF(INDEX(SourceData!$A$2:$FR$281,'Row selector'!$G56,31)=0,"-",INDEX(SourceData!$A$2:$FR$281,'Row selector'!$G56,31)),"")</f>
        <v/>
      </c>
      <c r="W67" s="162" t="str">
        <f>IFERROR(IF(INDEX(SourceData!$A$2:$FR$281,'Row selector'!$G56,37)=0,"-",INDEX(SourceData!$A$2:$FR$281,'Row selector'!$G56,37)),"")</f>
        <v/>
      </c>
      <c r="X67" s="163" t="str">
        <f>IFERROR(IF(INDEX(SourceData!$A$2:$FR$281,'Row selector'!$G56,43)=0,"-",INDEX(SourceData!$A$2:$FR$281,'Row selector'!$G56,43)),"")</f>
        <v/>
      </c>
      <c r="Y67" s="161" t="str">
        <f>IFERROR(IF(INDEX(SourceData!$A$2:$FR$281,'Row selector'!$G56,32)=0,"-",INDEX(SourceData!$A$2:$FR$281,'Row selector'!$G56,32)),"")</f>
        <v/>
      </c>
      <c r="Z67" s="162" t="str">
        <f>IFERROR(IF(INDEX(SourceData!$A$2:$FR$281,'Row selector'!$G56,38)=0,"-",INDEX(SourceData!$A$2:$FR$281,'Row selector'!$G56,38)),"")</f>
        <v/>
      </c>
      <c r="AA67" s="163" t="str">
        <f>IFERROR(IF(INDEX(SourceData!$A$2:$FR$281,'Row selector'!$G56,44)=0,"-",INDEX(SourceData!$A$2:$FR$281,'Row selector'!$G56,44)),"")</f>
        <v/>
      </c>
      <c r="AB67" s="161" t="str">
        <f>IFERROR(IF(INDEX(SourceData!$A$2:$FR$281,'Row selector'!$G56,33)=0,"-",INDEX(SourceData!$A$2:$FR$281,'Row selector'!$G56,33)),"")</f>
        <v/>
      </c>
      <c r="AC67" s="162" t="str">
        <f>IFERROR(IF(INDEX(SourceData!$A$2:$FR$281,'Row selector'!$G56,39)=0,"-",INDEX(SourceData!$A$2:$FR$281,'Row selector'!$G56,39)),"")</f>
        <v/>
      </c>
      <c r="AD67" s="163" t="str">
        <f>IFERROR(IF(INDEX(SourceData!$A$2:$FR$281,'Row selector'!$G56,45)=0,"-",INDEX(SourceData!$A$2:$FR$281,'Row selector'!$G56,45)),"")</f>
        <v/>
      </c>
      <c r="AE67" s="161" t="str">
        <f>IFERROR(IF(INDEX(SourceData!$A$2:$FR$281,'Row selector'!$G56,34)=0,"-",INDEX(SourceData!$A$2:$FR$281,'Row selector'!$G56,34)),"")</f>
        <v/>
      </c>
      <c r="AF67" s="162" t="str">
        <f>IFERROR(IF(INDEX(SourceData!$A$2:$FR$281,'Row selector'!$G56,40)=0,"-",INDEX(SourceData!$A$2:$FR$281,'Row selector'!$G56,40)),"")</f>
        <v/>
      </c>
      <c r="AG67" s="163" t="str">
        <f>IFERROR(IF(INDEX(SourceData!$A$2:$FR$281,'Row selector'!$G56,46)=0,"-",INDEX(SourceData!$A$2:$FR$281,'Row selector'!$G56,46)),"")</f>
        <v/>
      </c>
      <c r="AH67" s="161" t="str">
        <f>IFERROR(IF(INDEX(SourceData!$A$2:$FR$281,'Row selector'!$G56,35)=0,"-",INDEX(SourceData!$A$2:$FF$281,'Row selector'!$G56,35)),"")</f>
        <v/>
      </c>
      <c r="AI67" s="162" t="str">
        <f>IFERROR(IF(INDEX(SourceData!$A$2:$FR$281,'Row selector'!$G56,41)=0,"-",INDEX(SourceData!$A$2:$FR$281,'Row selector'!$G56,41)),"")</f>
        <v/>
      </c>
      <c r="AJ67" s="163" t="str">
        <f>IFERROR(IF(INDEX(SourceData!$A$2:$FR$281,'Row selector'!$G56,47)=0,"-",INDEX(SourceData!$A$2:$FR$281,'Row selector'!$G56,47)),"")</f>
        <v/>
      </c>
      <c r="AK67" s="161" t="str">
        <f>IFERROR(IF(INDEX(SourceData!$A$2:$FR$281,'Row selector'!$G56,36)=0,"-",INDEX(SourceData!$A$2:$FR$281,'Row selector'!$G56,36)),"")</f>
        <v/>
      </c>
      <c r="AL67" s="162" t="str">
        <f>IFERROR(IF(INDEX(SourceData!$A$2:$FR$281,'Row selector'!$G56,42)=0,"-",INDEX(SourceData!$A$2:$FR$281,'Row selector'!$G56,42)),"")</f>
        <v/>
      </c>
      <c r="AM67" s="163" t="str">
        <f>IFERROR(IF(INDEX(SourceData!$A$2:$FR$281,'Row selector'!$G56,48)=0,"-",INDEX(SourceData!$A$2:$FR$281,'Row selector'!$G56,48)),"")</f>
        <v/>
      </c>
      <c r="AN67" s="161" t="str">
        <f>IFERROR(IF(INDEX(SourceData!$A$2:$FR$281,'Row selector'!$G56,49)=0,"-",INDEX(SourceData!$A$2:$FR$281,'Row selector'!$G56,49)),"")</f>
        <v/>
      </c>
      <c r="AO67" s="162" t="str">
        <f>IFERROR(IF(INDEX(SourceData!$A$2:$FR$281,'Row selector'!$G56,55)=0,"-",INDEX(SourceData!$A$2:$FR$281,'Row selector'!$G56,55)),"")</f>
        <v/>
      </c>
      <c r="AP67" s="163" t="str">
        <f>IFERROR(IF(INDEX(SourceData!$A$2:$FR$281,'Row selector'!$G56,61)=0,"-",INDEX(SourceData!$A$2:$FR$281,'Row selector'!$G56,61)),"")</f>
        <v/>
      </c>
      <c r="AQ67" s="161" t="str">
        <f>IFERROR(IF(INDEX(SourceData!$A$2:$FR$281,'Row selector'!$G56,50)=0,"-",INDEX(SourceData!$A$2:$FR$281,'Row selector'!$G56,50)),"")</f>
        <v/>
      </c>
      <c r="AR67" s="162" t="str">
        <f>IFERROR(IF(INDEX(SourceData!$A$2:$FR$281,'Row selector'!$G56,56)=0,"-",INDEX(SourceData!$A$2:$FR$281,'Row selector'!$G56,56)),"")</f>
        <v/>
      </c>
      <c r="AS67" s="163" t="str">
        <f>IFERROR(IF(INDEX(SourceData!$A$2:$FR$281,'Row selector'!$G56,62)=0,"-",INDEX(SourceData!$A$2:$FR$281,'Row selector'!$G56,62)),"")</f>
        <v/>
      </c>
      <c r="AT67" s="161" t="str">
        <f>IFERROR(IF(INDEX(SourceData!$A$2:$FR$281,'Row selector'!$G56,51)=0,"-",INDEX(SourceData!$A$2:$FR$281,'Row selector'!$G56,51)),"")</f>
        <v/>
      </c>
      <c r="AU67" s="162" t="str">
        <f>IFERROR(IF(INDEX(SourceData!$A$2:$FR$281,'Row selector'!$G56,57)=0,"-",INDEX(SourceData!$A$2:$FR$281,'Row selector'!$G56,57)),"")</f>
        <v/>
      </c>
      <c r="AV67" s="163" t="str">
        <f>IFERROR(IF(INDEX(SourceData!$A$2:$FR$281,'Row selector'!$G56,63)=0,"-",INDEX(SourceData!$A$2:$FR$281,'Row selector'!$G56,63)),"")</f>
        <v/>
      </c>
      <c r="AW67" s="158" t="str">
        <f>IFERROR(IF(INDEX(SourceData!$A$2:$FR$281,'Row selector'!$G56,52)=0,"-",INDEX(SourceData!$A$2:$FR$281,'Row selector'!$G56,52)),"")</f>
        <v/>
      </c>
      <c r="AX67" s="138" t="str">
        <f>IFERROR(IF(INDEX(SourceData!$A$2:$FR$281,'Row selector'!$G56,58)=0,"-",INDEX(SourceData!$A$2:$FR$281,'Row selector'!$G56,58)),"")</f>
        <v/>
      </c>
      <c r="AY67" s="162" t="str">
        <f>IFERROR(IF(INDEX(SourceData!$A$2:$FR$281,'Row selector'!$G56,64)=0,"-",INDEX(SourceData!$A$2:$FR$281,'Row selector'!$G56,64)),"")</f>
        <v/>
      </c>
      <c r="AZ67" s="161" t="str">
        <f>IFERROR(IF(INDEX(SourceData!$A$2:$FR$281,'Row selector'!$G56,53)=0,"-",INDEX(SourceData!$A$2:$FR$281,'Row selector'!$G56,53)),"")</f>
        <v/>
      </c>
      <c r="BA67" s="162" t="str">
        <f>IFERROR(IF(INDEX(SourceData!$A$2:$FR$281,'Row selector'!$G56,59)=0,"-",INDEX(SourceData!$A$2:$FR$281,'Row selector'!$G56,59)),"")</f>
        <v/>
      </c>
      <c r="BB67" s="163" t="str">
        <f>IFERROR(IF(INDEX(SourceData!$A$2:$FR$281,'Row selector'!$G56,65)=0,"-",INDEX(SourceData!$A$2:$FR$281,'Row selector'!$G56,65)),"")</f>
        <v/>
      </c>
      <c r="BC67" s="161" t="str">
        <f>IFERROR(IF(INDEX(SourceData!$A$2:$FR$281,'Row selector'!$G56,54)=0,"-",INDEX(SourceData!$A$2:$FR$281,'Row selector'!$G56,54)),"")</f>
        <v/>
      </c>
      <c r="BD67" s="162" t="str">
        <f>IFERROR(IF(INDEX(SourceData!$A$2:$FR$281,'Row selector'!$G56,60)=0,"-",INDEX(SourceData!$A$2:$FR$281,'Row selector'!$G56,60)),"")</f>
        <v/>
      </c>
      <c r="BE67" s="163" t="str">
        <f>IFERROR(IF(INDEX(SourceData!$A$2:$FR$281,'Row selector'!$G56,66)=0,"-",INDEX(SourceData!$A$2:$FR$281,'Row selector'!$G56,66)),"")</f>
        <v/>
      </c>
      <c r="BF67" s="98"/>
    </row>
    <row r="68" spans="1:58">
      <c r="A68" s="171" t="str">
        <f>IFERROR(INDEX(SourceData!$A$2:$FR$281,'Row selector'!$G57,1),"")</f>
        <v/>
      </c>
      <c r="B68" s="157" t="str">
        <f>IFERROR(INDEX(SourceData!$A$2:$FR$281,'Row selector'!$G57,2),"")</f>
        <v/>
      </c>
      <c r="C68" s="204" t="str">
        <f t="shared" si="0"/>
        <v/>
      </c>
      <c r="D68" s="161" t="str">
        <f>IFERROR(IF(INDEX(SourceData!$A$2:$FR$281,'Row selector'!$G57,13)=0,"-",INDEX(SourceData!$A$2:$FR$281,'Row selector'!$G57,13)),"")</f>
        <v/>
      </c>
      <c r="E68" s="162" t="str">
        <f>IFERROR(IF(INDEX(SourceData!$A$2:$FR$281,'Row selector'!$G57,19)=0,"-",INDEX(SourceData!$A$2:$FR$281,'Row selector'!$G57,19)),"")</f>
        <v/>
      </c>
      <c r="F68" s="163" t="str">
        <f>IFERROR(IF(INDEX(SourceData!$A$2:$FR$281,'Row selector'!$G57,25)=0,"-",INDEX(SourceData!$A$2:$FR$281,'Row selector'!$G57,25)),"")</f>
        <v/>
      </c>
      <c r="G68" s="161" t="str">
        <f>IFERROR(IF(INDEX(SourceData!$A$2:$FR$281,'Row selector'!$G57,14)=0,"-",INDEX(SourceData!$A$2:$FR$281,'Row selector'!$G57,14)),"")</f>
        <v/>
      </c>
      <c r="H68" s="162" t="str">
        <f>IFERROR(IF(INDEX(SourceData!$A$2:$FR$281,'Row selector'!$G57,20)=0,"-",INDEX(SourceData!$A$2:$FR$281,'Row selector'!$G57,20)),"")</f>
        <v/>
      </c>
      <c r="I68" s="163" t="str">
        <f>IFERROR(IF(INDEX(SourceData!$A$2:$FR$281,'Row selector'!$G57,26)=0,"-",INDEX(SourceData!$A$2:$FR$281,'Row selector'!$G57,26)),"")</f>
        <v/>
      </c>
      <c r="J68" s="161" t="str">
        <f>IFERROR(IF(INDEX(SourceData!$A$2:$FR$281,'Row selector'!$G57,15)=0,"-",INDEX(SourceData!$A$2:$FR$281,'Row selector'!$G57,15)),"")</f>
        <v/>
      </c>
      <c r="K68" s="162" t="str">
        <f>IFERROR(IF(INDEX(SourceData!$A$2:$FR$281,'Row selector'!$G57,21)=0,"-",INDEX(SourceData!$A$2:$FR$281,'Row selector'!$G57,21)),"")</f>
        <v/>
      </c>
      <c r="L68" s="163" t="str">
        <f>IFERROR(IF(INDEX(SourceData!$A$2:$FR$281,'Row selector'!$G57,27)=0,"-",INDEX(SourceData!$A$2:$FR$281,'Row selector'!$G57,27)),"")</f>
        <v/>
      </c>
      <c r="M68" s="161" t="str">
        <f>IFERROR(IF(INDEX(SourceData!$A$2:$FR$281,'Row selector'!$G57,16)=0,"-",INDEX(SourceData!$A$2:$FR$281,'Row selector'!$G57,16)),"")</f>
        <v/>
      </c>
      <c r="N68" s="162" t="str">
        <f>IFERROR(IF(INDEX(SourceData!$A$2:$FR$281,'Row selector'!$G57,22)=0,"-",INDEX(SourceData!$A$2:$FR$281,'Row selector'!$G57,22)),"")</f>
        <v/>
      </c>
      <c r="O68" s="163" t="str">
        <f>IFERROR(IF(INDEX(SourceData!$A$2:$FR$281,'Row selector'!$G57,28)=0,"-",INDEX(SourceData!$A$2:$FR$281,'Row selector'!$G57,28)),"")</f>
        <v/>
      </c>
      <c r="P68" s="161" t="str">
        <f>IFERROR(IF(INDEX(SourceData!$A$2:$FR$281,'Row selector'!$G57,17)=0,"-",INDEX(SourceData!$A$2:$FR$281,'Row selector'!$G57,17)),"")</f>
        <v/>
      </c>
      <c r="Q68" s="162" t="str">
        <f>IFERROR(IF(INDEX(SourceData!$A$2:$FR$281,'Row selector'!$G57,23)=0,"-",INDEX(SourceData!$A$2:$FR$281,'Row selector'!$G57,23)),"")</f>
        <v/>
      </c>
      <c r="R68" s="163" t="str">
        <f>IFERROR(IF(INDEX(SourceData!$A$2:$FR$281,'Row selector'!$G57,29)=0,"-",INDEX(SourceData!$A$2:$FR$281,'Row selector'!$G57,29)),"")</f>
        <v/>
      </c>
      <c r="S68" s="161" t="str">
        <f>IFERROR(IF(INDEX(SourceData!$A$2:$FR$281,'Row selector'!$G57,18)=0,"-",INDEX(SourceData!$A$2:$FR$281,'Row selector'!$G57,18)),"")</f>
        <v/>
      </c>
      <c r="T68" s="162" t="str">
        <f>IFERROR(IF(INDEX(SourceData!$A$2:$FR$281,'Row selector'!$G57,24)=0,"-",INDEX(SourceData!$A$2:$FR$281,'Row selector'!$G57,24)),"")</f>
        <v/>
      </c>
      <c r="U68" s="163" t="str">
        <f>IFERROR(IF(INDEX(SourceData!$A$2:$FR$281,'Row selector'!$G57,30)=0,"-",INDEX(SourceData!$A$2:$FR$281,'Row selector'!$G57,30)),"")</f>
        <v/>
      </c>
      <c r="V68" s="161" t="str">
        <f>IFERROR(IF(INDEX(SourceData!$A$2:$FR$281,'Row selector'!$G57,31)=0,"-",INDEX(SourceData!$A$2:$FR$281,'Row selector'!$G57,31)),"")</f>
        <v/>
      </c>
      <c r="W68" s="162" t="str">
        <f>IFERROR(IF(INDEX(SourceData!$A$2:$FR$281,'Row selector'!$G57,37)=0,"-",INDEX(SourceData!$A$2:$FR$281,'Row selector'!$G57,37)),"")</f>
        <v/>
      </c>
      <c r="X68" s="163" t="str">
        <f>IFERROR(IF(INDEX(SourceData!$A$2:$FR$281,'Row selector'!$G57,43)=0,"-",INDEX(SourceData!$A$2:$FR$281,'Row selector'!$G57,43)),"")</f>
        <v/>
      </c>
      <c r="Y68" s="161" t="str">
        <f>IFERROR(IF(INDEX(SourceData!$A$2:$FR$281,'Row selector'!$G57,32)=0,"-",INDEX(SourceData!$A$2:$FR$281,'Row selector'!$G57,32)),"")</f>
        <v/>
      </c>
      <c r="Z68" s="162" t="str">
        <f>IFERROR(IF(INDEX(SourceData!$A$2:$FR$281,'Row selector'!$G57,38)=0,"-",INDEX(SourceData!$A$2:$FR$281,'Row selector'!$G57,38)),"")</f>
        <v/>
      </c>
      <c r="AA68" s="163" t="str">
        <f>IFERROR(IF(INDEX(SourceData!$A$2:$FR$281,'Row selector'!$G57,44)=0,"-",INDEX(SourceData!$A$2:$FR$281,'Row selector'!$G57,44)),"")</f>
        <v/>
      </c>
      <c r="AB68" s="161" t="str">
        <f>IFERROR(IF(INDEX(SourceData!$A$2:$FR$281,'Row selector'!$G57,33)=0,"-",INDEX(SourceData!$A$2:$FR$281,'Row selector'!$G57,33)),"")</f>
        <v/>
      </c>
      <c r="AC68" s="162" t="str">
        <f>IFERROR(IF(INDEX(SourceData!$A$2:$FR$281,'Row selector'!$G57,39)=0,"-",INDEX(SourceData!$A$2:$FR$281,'Row selector'!$G57,39)),"")</f>
        <v/>
      </c>
      <c r="AD68" s="163" t="str">
        <f>IFERROR(IF(INDEX(SourceData!$A$2:$FR$281,'Row selector'!$G57,45)=0,"-",INDEX(SourceData!$A$2:$FR$281,'Row selector'!$G57,45)),"")</f>
        <v/>
      </c>
      <c r="AE68" s="161" t="str">
        <f>IFERROR(IF(INDEX(SourceData!$A$2:$FR$281,'Row selector'!$G57,34)=0,"-",INDEX(SourceData!$A$2:$FR$281,'Row selector'!$G57,34)),"")</f>
        <v/>
      </c>
      <c r="AF68" s="162" t="str">
        <f>IFERROR(IF(INDEX(SourceData!$A$2:$FR$281,'Row selector'!$G57,40)=0,"-",INDEX(SourceData!$A$2:$FR$281,'Row selector'!$G57,40)),"")</f>
        <v/>
      </c>
      <c r="AG68" s="163" t="str">
        <f>IFERROR(IF(INDEX(SourceData!$A$2:$FR$281,'Row selector'!$G57,46)=0,"-",INDEX(SourceData!$A$2:$FR$281,'Row selector'!$G57,46)),"")</f>
        <v/>
      </c>
      <c r="AH68" s="161" t="str">
        <f>IFERROR(IF(INDEX(SourceData!$A$2:$FR$281,'Row selector'!$G57,35)=0,"-",INDEX(SourceData!$A$2:$FF$281,'Row selector'!$G57,35)),"")</f>
        <v/>
      </c>
      <c r="AI68" s="162" t="str">
        <f>IFERROR(IF(INDEX(SourceData!$A$2:$FR$281,'Row selector'!$G57,41)=0,"-",INDEX(SourceData!$A$2:$FR$281,'Row selector'!$G57,41)),"")</f>
        <v/>
      </c>
      <c r="AJ68" s="163" t="str">
        <f>IFERROR(IF(INDEX(SourceData!$A$2:$FR$281,'Row selector'!$G57,47)=0,"-",INDEX(SourceData!$A$2:$FR$281,'Row selector'!$G57,47)),"")</f>
        <v/>
      </c>
      <c r="AK68" s="161" t="str">
        <f>IFERROR(IF(INDEX(SourceData!$A$2:$FR$281,'Row selector'!$G57,36)=0,"-",INDEX(SourceData!$A$2:$FR$281,'Row selector'!$G57,36)),"")</f>
        <v/>
      </c>
      <c r="AL68" s="162" t="str">
        <f>IFERROR(IF(INDEX(SourceData!$A$2:$FR$281,'Row selector'!$G57,42)=0,"-",INDEX(SourceData!$A$2:$FR$281,'Row selector'!$G57,42)),"")</f>
        <v/>
      </c>
      <c r="AM68" s="163" t="str">
        <f>IFERROR(IF(INDEX(SourceData!$A$2:$FR$281,'Row selector'!$G57,48)=0,"-",INDEX(SourceData!$A$2:$FR$281,'Row selector'!$G57,48)),"")</f>
        <v/>
      </c>
      <c r="AN68" s="161" t="str">
        <f>IFERROR(IF(INDEX(SourceData!$A$2:$FR$281,'Row selector'!$G57,49)=0,"-",INDEX(SourceData!$A$2:$FR$281,'Row selector'!$G57,49)),"")</f>
        <v/>
      </c>
      <c r="AO68" s="162" t="str">
        <f>IFERROR(IF(INDEX(SourceData!$A$2:$FR$281,'Row selector'!$G57,55)=0,"-",INDEX(SourceData!$A$2:$FR$281,'Row selector'!$G57,55)),"")</f>
        <v/>
      </c>
      <c r="AP68" s="163" t="str">
        <f>IFERROR(IF(INDEX(SourceData!$A$2:$FR$281,'Row selector'!$G57,61)=0,"-",INDEX(SourceData!$A$2:$FR$281,'Row selector'!$G57,61)),"")</f>
        <v/>
      </c>
      <c r="AQ68" s="161" t="str">
        <f>IFERROR(IF(INDEX(SourceData!$A$2:$FR$281,'Row selector'!$G57,50)=0,"-",INDEX(SourceData!$A$2:$FR$281,'Row selector'!$G57,50)),"")</f>
        <v/>
      </c>
      <c r="AR68" s="162" t="str">
        <f>IFERROR(IF(INDEX(SourceData!$A$2:$FR$281,'Row selector'!$G57,56)=0,"-",INDEX(SourceData!$A$2:$FR$281,'Row selector'!$G57,56)),"")</f>
        <v/>
      </c>
      <c r="AS68" s="163" t="str">
        <f>IFERROR(IF(INDEX(SourceData!$A$2:$FR$281,'Row selector'!$G57,62)=0,"-",INDEX(SourceData!$A$2:$FR$281,'Row selector'!$G57,62)),"")</f>
        <v/>
      </c>
      <c r="AT68" s="161" t="str">
        <f>IFERROR(IF(INDEX(SourceData!$A$2:$FR$281,'Row selector'!$G57,51)=0,"-",INDEX(SourceData!$A$2:$FR$281,'Row selector'!$G57,51)),"")</f>
        <v/>
      </c>
      <c r="AU68" s="162" t="str">
        <f>IFERROR(IF(INDEX(SourceData!$A$2:$FR$281,'Row selector'!$G57,57)=0,"-",INDEX(SourceData!$A$2:$FR$281,'Row selector'!$G57,57)),"")</f>
        <v/>
      </c>
      <c r="AV68" s="163" t="str">
        <f>IFERROR(IF(INDEX(SourceData!$A$2:$FR$281,'Row selector'!$G57,63)=0,"-",INDEX(SourceData!$A$2:$FR$281,'Row selector'!$G57,63)),"")</f>
        <v/>
      </c>
      <c r="AW68" s="158" t="str">
        <f>IFERROR(IF(INDEX(SourceData!$A$2:$FR$281,'Row selector'!$G57,52)=0,"-",INDEX(SourceData!$A$2:$FR$281,'Row selector'!$G57,52)),"")</f>
        <v/>
      </c>
      <c r="AX68" s="138" t="str">
        <f>IFERROR(IF(INDEX(SourceData!$A$2:$FR$281,'Row selector'!$G57,58)=0,"-",INDEX(SourceData!$A$2:$FR$281,'Row selector'!$G57,58)),"")</f>
        <v/>
      </c>
      <c r="AY68" s="162" t="str">
        <f>IFERROR(IF(INDEX(SourceData!$A$2:$FR$281,'Row selector'!$G57,64)=0,"-",INDEX(SourceData!$A$2:$FR$281,'Row selector'!$G57,64)),"")</f>
        <v/>
      </c>
      <c r="AZ68" s="161" t="str">
        <f>IFERROR(IF(INDEX(SourceData!$A$2:$FR$281,'Row selector'!$G57,53)=0,"-",INDEX(SourceData!$A$2:$FR$281,'Row selector'!$G57,53)),"")</f>
        <v/>
      </c>
      <c r="BA68" s="162" t="str">
        <f>IFERROR(IF(INDEX(SourceData!$A$2:$FR$281,'Row selector'!$G57,59)=0,"-",INDEX(SourceData!$A$2:$FR$281,'Row selector'!$G57,59)),"")</f>
        <v/>
      </c>
      <c r="BB68" s="163" t="str">
        <f>IFERROR(IF(INDEX(SourceData!$A$2:$FR$281,'Row selector'!$G57,65)=0,"-",INDEX(SourceData!$A$2:$FR$281,'Row selector'!$G57,65)),"")</f>
        <v/>
      </c>
      <c r="BC68" s="161" t="str">
        <f>IFERROR(IF(INDEX(SourceData!$A$2:$FR$281,'Row selector'!$G57,54)=0,"-",INDEX(SourceData!$A$2:$FR$281,'Row selector'!$G57,54)),"")</f>
        <v/>
      </c>
      <c r="BD68" s="162" t="str">
        <f>IFERROR(IF(INDEX(SourceData!$A$2:$FR$281,'Row selector'!$G57,60)=0,"-",INDEX(SourceData!$A$2:$FR$281,'Row selector'!$G57,60)),"")</f>
        <v/>
      </c>
      <c r="BE68" s="163" t="str">
        <f>IFERROR(IF(INDEX(SourceData!$A$2:$FR$281,'Row selector'!$G57,66)=0,"-",INDEX(SourceData!$A$2:$FR$281,'Row selector'!$G57,66)),"")</f>
        <v/>
      </c>
      <c r="BF68" s="98"/>
    </row>
    <row r="69" spans="1:58">
      <c r="A69" s="171" t="str">
        <f>IFERROR(INDEX(SourceData!$A$2:$FR$281,'Row selector'!$G58,1),"")</f>
        <v/>
      </c>
      <c r="B69" s="157" t="str">
        <f>IFERROR(INDEX(SourceData!$A$2:$FR$281,'Row selector'!$G58,2),"")</f>
        <v/>
      </c>
      <c r="C69" s="204" t="str">
        <f t="shared" si="0"/>
        <v/>
      </c>
      <c r="D69" s="161" t="str">
        <f>IFERROR(IF(INDEX(SourceData!$A$2:$FR$281,'Row selector'!$G58,13)=0,"-",INDEX(SourceData!$A$2:$FR$281,'Row selector'!$G58,13)),"")</f>
        <v/>
      </c>
      <c r="E69" s="162" t="str">
        <f>IFERROR(IF(INDEX(SourceData!$A$2:$FR$281,'Row selector'!$G58,19)=0,"-",INDEX(SourceData!$A$2:$FR$281,'Row selector'!$G58,19)),"")</f>
        <v/>
      </c>
      <c r="F69" s="163" t="str">
        <f>IFERROR(IF(INDEX(SourceData!$A$2:$FR$281,'Row selector'!$G58,25)=0,"-",INDEX(SourceData!$A$2:$FR$281,'Row selector'!$G58,25)),"")</f>
        <v/>
      </c>
      <c r="G69" s="161" t="str">
        <f>IFERROR(IF(INDEX(SourceData!$A$2:$FR$281,'Row selector'!$G58,14)=0,"-",INDEX(SourceData!$A$2:$FR$281,'Row selector'!$G58,14)),"")</f>
        <v/>
      </c>
      <c r="H69" s="162" t="str">
        <f>IFERROR(IF(INDEX(SourceData!$A$2:$FR$281,'Row selector'!$G58,20)=0,"-",INDEX(SourceData!$A$2:$FR$281,'Row selector'!$G58,20)),"")</f>
        <v/>
      </c>
      <c r="I69" s="163" t="str">
        <f>IFERROR(IF(INDEX(SourceData!$A$2:$FR$281,'Row selector'!$G58,26)=0,"-",INDEX(SourceData!$A$2:$FR$281,'Row selector'!$G58,26)),"")</f>
        <v/>
      </c>
      <c r="J69" s="161" t="str">
        <f>IFERROR(IF(INDEX(SourceData!$A$2:$FR$281,'Row selector'!$G58,15)=0,"-",INDEX(SourceData!$A$2:$FR$281,'Row selector'!$G58,15)),"")</f>
        <v/>
      </c>
      <c r="K69" s="162" t="str">
        <f>IFERROR(IF(INDEX(SourceData!$A$2:$FR$281,'Row selector'!$G58,21)=0,"-",INDEX(SourceData!$A$2:$FR$281,'Row selector'!$G58,21)),"")</f>
        <v/>
      </c>
      <c r="L69" s="163" t="str">
        <f>IFERROR(IF(INDEX(SourceData!$A$2:$FR$281,'Row selector'!$G58,27)=0,"-",INDEX(SourceData!$A$2:$FR$281,'Row selector'!$G58,27)),"")</f>
        <v/>
      </c>
      <c r="M69" s="161" t="str">
        <f>IFERROR(IF(INDEX(SourceData!$A$2:$FR$281,'Row selector'!$G58,16)=0,"-",INDEX(SourceData!$A$2:$FR$281,'Row selector'!$G58,16)),"")</f>
        <v/>
      </c>
      <c r="N69" s="162" t="str">
        <f>IFERROR(IF(INDEX(SourceData!$A$2:$FR$281,'Row selector'!$G58,22)=0,"-",INDEX(SourceData!$A$2:$FR$281,'Row selector'!$G58,22)),"")</f>
        <v/>
      </c>
      <c r="O69" s="163" t="str">
        <f>IFERROR(IF(INDEX(SourceData!$A$2:$FR$281,'Row selector'!$G58,28)=0,"-",INDEX(SourceData!$A$2:$FR$281,'Row selector'!$G58,28)),"")</f>
        <v/>
      </c>
      <c r="P69" s="161" t="str">
        <f>IFERROR(IF(INDEX(SourceData!$A$2:$FR$281,'Row selector'!$G58,17)=0,"-",INDEX(SourceData!$A$2:$FR$281,'Row selector'!$G58,17)),"")</f>
        <v/>
      </c>
      <c r="Q69" s="162" t="str">
        <f>IFERROR(IF(INDEX(SourceData!$A$2:$FR$281,'Row selector'!$G58,23)=0,"-",INDEX(SourceData!$A$2:$FR$281,'Row selector'!$G58,23)),"")</f>
        <v/>
      </c>
      <c r="R69" s="163" t="str">
        <f>IFERROR(IF(INDEX(SourceData!$A$2:$FR$281,'Row selector'!$G58,29)=0,"-",INDEX(SourceData!$A$2:$FR$281,'Row selector'!$G58,29)),"")</f>
        <v/>
      </c>
      <c r="S69" s="161" t="str">
        <f>IFERROR(IF(INDEX(SourceData!$A$2:$FR$281,'Row selector'!$G58,18)=0,"-",INDEX(SourceData!$A$2:$FR$281,'Row selector'!$G58,18)),"")</f>
        <v/>
      </c>
      <c r="T69" s="162" t="str">
        <f>IFERROR(IF(INDEX(SourceData!$A$2:$FR$281,'Row selector'!$G58,24)=0,"-",INDEX(SourceData!$A$2:$FR$281,'Row selector'!$G58,24)),"")</f>
        <v/>
      </c>
      <c r="U69" s="163" t="str">
        <f>IFERROR(IF(INDEX(SourceData!$A$2:$FR$281,'Row selector'!$G58,30)=0,"-",INDEX(SourceData!$A$2:$FR$281,'Row selector'!$G58,30)),"")</f>
        <v/>
      </c>
      <c r="V69" s="161" t="str">
        <f>IFERROR(IF(INDEX(SourceData!$A$2:$FR$281,'Row selector'!$G58,31)=0,"-",INDEX(SourceData!$A$2:$FR$281,'Row selector'!$G58,31)),"")</f>
        <v/>
      </c>
      <c r="W69" s="162" t="str">
        <f>IFERROR(IF(INDEX(SourceData!$A$2:$FR$281,'Row selector'!$G58,37)=0,"-",INDEX(SourceData!$A$2:$FR$281,'Row selector'!$G58,37)),"")</f>
        <v/>
      </c>
      <c r="X69" s="163" t="str">
        <f>IFERROR(IF(INDEX(SourceData!$A$2:$FR$281,'Row selector'!$G58,43)=0,"-",INDEX(SourceData!$A$2:$FR$281,'Row selector'!$G58,43)),"")</f>
        <v/>
      </c>
      <c r="Y69" s="161" t="str">
        <f>IFERROR(IF(INDEX(SourceData!$A$2:$FR$281,'Row selector'!$G58,32)=0,"-",INDEX(SourceData!$A$2:$FR$281,'Row selector'!$G58,32)),"")</f>
        <v/>
      </c>
      <c r="Z69" s="162" t="str">
        <f>IFERROR(IF(INDEX(SourceData!$A$2:$FR$281,'Row selector'!$G58,38)=0,"-",INDEX(SourceData!$A$2:$FR$281,'Row selector'!$G58,38)),"")</f>
        <v/>
      </c>
      <c r="AA69" s="163" t="str">
        <f>IFERROR(IF(INDEX(SourceData!$A$2:$FR$281,'Row selector'!$G58,44)=0,"-",INDEX(SourceData!$A$2:$FR$281,'Row selector'!$G58,44)),"")</f>
        <v/>
      </c>
      <c r="AB69" s="161" t="str">
        <f>IFERROR(IF(INDEX(SourceData!$A$2:$FR$281,'Row selector'!$G58,33)=0,"-",INDEX(SourceData!$A$2:$FR$281,'Row selector'!$G58,33)),"")</f>
        <v/>
      </c>
      <c r="AC69" s="162" t="str">
        <f>IFERROR(IF(INDEX(SourceData!$A$2:$FR$281,'Row selector'!$G58,39)=0,"-",INDEX(SourceData!$A$2:$FR$281,'Row selector'!$G58,39)),"")</f>
        <v/>
      </c>
      <c r="AD69" s="163" t="str">
        <f>IFERROR(IF(INDEX(SourceData!$A$2:$FR$281,'Row selector'!$G58,45)=0,"-",INDEX(SourceData!$A$2:$FR$281,'Row selector'!$G58,45)),"")</f>
        <v/>
      </c>
      <c r="AE69" s="161" t="str">
        <f>IFERROR(IF(INDEX(SourceData!$A$2:$FR$281,'Row selector'!$G58,34)=0,"-",INDEX(SourceData!$A$2:$FR$281,'Row selector'!$G58,34)),"")</f>
        <v/>
      </c>
      <c r="AF69" s="162" t="str">
        <f>IFERROR(IF(INDEX(SourceData!$A$2:$FR$281,'Row selector'!$G58,40)=0,"-",INDEX(SourceData!$A$2:$FR$281,'Row selector'!$G58,40)),"")</f>
        <v/>
      </c>
      <c r="AG69" s="163" t="str">
        <f>IFERROR(IF(INDEX(SourceData!$A$2:$FR$281,'Row selector'!$G58,46)=0,"-",INDEX(SourceData!$A$2:$FR$281,'Row selector'!$G58,46)),"")</f>
        <v/>
      </c>
      <c r="AH69" s="161" t="str">
        <f>IFERROR(IF(INDEX(SourceData!$A$2:$FR$281,'Row selector'!$G58,35)=0,"-",INDEX(SourceData!$A$2:$FF$281,'Row selector'!$G58,35)),"")</f>
        <v/>
      </c>
      <c r="AI69" s="162" t="str">
        <f>IFERROR(IF(INDEX(SourceData!$A$2:$FR$281,'Row selector'!$G58,41)=0,"-",INDEX(SourceData!$A$2:$FR$281,'Row selector'!$G58,41)),"")</f>
        <v/>
      </c>
      <c r="AJ69" s="163" t="str">
        <f>IFERROR(IF(INDEX(SourceData!$A$2:$FR$281,'Row selector'!$G58,47)=0,"-",INDEX(SourceData!$A$2:$FR$281,'Row selector'!$G58,47)),"")</f>
        <v/>
      </c>
      <c r="AK69" s="161" t="str">
        <f>IFERROR(IF(INDEX(SourceData!$A$2:$FR$281,'Row selector'!$G58,36)=0,"-",INDEX(SourceData!$A$2:$FR$281,'Row selector'!$G58,36)),"")</f>
        <v/>
      </c>
      <c r="AL69" s="162" t="str">
        <f>IFERROR(IF(INDEX(SourceData!$A$2:$FR$281,'Row selector'!$G58,42)=0,"-",INDEX(SourceData!$A$2:$FR$281,'Row selector'!$G58,42)),"")</f>
        <v/>
      </c>
      <c r="AM69" s="163" t="str">
        <f>IFERROR(IF(INDEX(SourceData!$A$2:$FR$281,'Row selector'!$G58,48)=0,"-",INDEX(SourceData!$A$2:$FR$281,'Row selector'!$G58,48)),"")</f>
        <v/>
      </c>
      <c r="AN69" s="161" t="str">
        <f>IFERROR(IF(INDEX(SourceData!$A$2:$FR$281,'Row selector'!$G58,49)=0,"-",INDEX(SourceData!$A$2:$FR$281,'Row selector'!$G58,49)),"")</f>
        <v/>
      </c>
      <c r="AO69" s="162" t="str">
        <f>IFERROR(IF(INDEX(SourceData!$A$2:$FR$281,'Row selector'!$G58,55)=0,"-",INDEX(SourceData!$A$2:$FR$281,'Row selector'!$G58,55)),"")</f>
        <v/>
      </c>
      <c r="AP69" s="163" t="str">
        <f>IFERROR(IF(INDEX(SourceData!$A$2:$FR$281,'Row selector'!$G58,61)=0,"-",INDEX(SourceData!$A$2:$FR$281,'Row selector'!$G58,61)),"")</f>
        <v/>
      </c>
      <c r="AQ69" s="161" t="str">
        <f>IFERROR(IF(INDEX(SourceData!$A$2:$FR$281,'Row selector'!$G58,50)=0,"-",INDEX(SourceData!$A$2:$FR$281,'Row selector'!$G58,50)),"")</f>
        <v/>
      </c>
      <c r="AR69" s="162" t="str">
        <f>IFERROR(IF(INDEX(SourceData!$A$2:$FR$281,'Row selector'!$G58,56)=0,"-",INDEX(SourceData!$A$2:$FR$281,'Row selector'!$G58,56)),"")</f>
        <v/>
      </c>
      <c r="AS69" s="163" t="str">
        <f>IFERROR(IF(INDEX(SourceData!$A$2:$FR$281,'Row selector'!$G58,62)=0,"-",INDEX(SourceData!$A$2:$FR$281,'Row selector'!$G58,62)),"")</f>
        <v/>
      </c>
      <c r="AT69" s="161" t="str">
        <f>IFERROR(IF(INDEX(SourceData!$A$2:$FR$281,'Row selector'!$G58,51)=0,"-",INDEX(SourceData!$A$2:$FR$281,'Row selector'!$G58,51)),"")</f>
        <v/>
      </c>
      <c r="AU69" s="162" t="str">
        <f>IFERROR(IF(INDEX(SourceData!$A$2:$FR$281,'Row selector'!$G58,57)=0,"-",INDEX(SourceData!$A$2:$FR$281,'Row selector'!$G58,57)),"")</f>
        <v/>
      </c>
      <c r="AV69" s="163" t="str">
        <f>IFERROR(IF(INDEX(SourceData!$A$2:$FR$281,'Row selector'!$G58,63)=0,"-",INDEX(SourceData!$A$2:$FR$281,'Row selector'!$G58,63)),"")</f>
        <v/>
      </c>
      <c r="AW69" s="158" t="str">
        <f>IFERROR(IF(INDEX(SourceData!$A$2:$FR$281,'Row selector'!$G58,52)=0,"-",INDEX(SourceData!$A$2:$FR$281,'Row selector'!$G58,52)),"")</f>
        <v/>
      </c>
      <c r="AX69" s="138" t="str">
        <f>IFERROR(IF(INDEX(SourceData!$A$2:$FR$281,'Row selector'!$G58,58)=0,"-",INDEX(SourceData!$A$2:$FR$281,'Row selector'!$G58,58)),"")</f>
        <v/>
      </c>
      <c r="AY69" s="162" t="str">
        <f>IFERROR(IF(INDEX(SourceData!$A$2:$FR$281,'Row selector'!$G58,64)=0,"-",INDEX(SourceData!$A$2:$FR$281,'Row selector'!$G58,64)),"")</f>
        <v/>
      </c>
      <c r="AZ69" s="161" t="str">
        <f>IFERROR(IF(INDEX(SourceData!$A$2:$FR$281,'Row selector'!$G58,53)=0,"-",INDEX(SourceData!$A$2:$FR$281,'Row selector'!$G58,53)),"")</f>
        <v/>
      </c>
      <c r="BA69" s="162" t="str">
        <f>IFERROR(IF(INDEX(SourceData!$A$2:$FR$281,'Row selector'!$G58,59)=0,"-",INDEX(SourceData!$A$2:$FR$281,'Row selector'!$G58,59)),"")</f>
        <v/>
      </c>
      <c r="BB69" s="163" t="str">
        <f>IFERROR(IF(INDEX(SourceData!$A$2:$FR$281,'Row selector'!$G58,65)=0,"-",INDEX(SourceData!$A$2:$FR$281,'Row selector'!$G58,65)),"")</f>
        <v/>
      </c>
      <c r="BC69" s="161" t="str">
        <f>IFERROR(IF(INDEX(SourceData!$A$2:$FR$281,'Row selector'!$G58,54)=0,"-",INDEX(SourceData!$A$2:$FR$281,'Row selector'!$G58,54)),"")</f>
        <v/>
      </c>
      <c r="BD69" s="162" t="str">
        <f>IFERROR(IF(INDEX(SourceData!$A$2:$FR$281,'Row selector'!$G58,60)=0,"-",INDEX(SourceData!$A$2:$FR$281,'Row selector'!$G58,60)),"")</f>
        <v/>
      </c>
      <c r="BE69" s="163" t="str">
        <f>IFERROR(IF(INDEX(SourceData!$A$2:$FR$281,'Row selector'!$G58,66)=0,"-",INDEX(SourceData!$A$2:$FR$281,'Row selector'!$G58,66)),"")</f>
        <v/>
      </c>
      <c r="BF69" s="98"/>
    </row>
    <row r="70" spans="1:58">
      <c r="A70" s="171" t="str">
        <f>IFERROR(INDEX(SourceData!$A$2:$FR$281,'Row selector'!$G59,1),"")</f>
        <v/>
      </c>
      <c r="B70" s="157" t="str">
        <f>IFERROR(INDEX(SourceData!$A$2:$FR$281,'Row selector'!$G59,2),"")</f>
        <v/>
      </c>
      <c r="C70" s="204" t="str">
        <f t="shared" si="0"/>
        <v/>
      </c>
      <c r="D70" s="161" t="str">
        <f>IFERROR(IF(INDEX(SourceData!$A$2:$FR$281,'Row selector'!$G59,13)=0,"-",INDEX(SourceData!$A$2:$FR$281,'Row selector'!$G59,13)),"")</f>
        <v/>
      </c>
      <c r="E70" s="162" t="str">
        <f>IFERROR(IF(INDEX(SourceData!$A$2:$FR$281,'Row selector'!$G59,19)=0,"-",INDEX(SourceData!$A$2:$FR$281,'Row selector'!$G59,19)),"")</f>
        <v/>
      </c>
      <c r="F70" s="163" t="str">
        <f>IFERROR(IF(INDEX(SourceData!$A$2:$FR$281,'Row selector'!$G59,25)=0,"-",INDEX(SourceData!$A$2:$FR$281,'Row selector'!$G59,25)),"")</f>
        <v/>
      </c>
      <c r="G70" s="161" t="str">
        <f>IFERROR(IF(INDEX(SourceData!$A$2:$FR$281,'Row selector'!$G59,14)=0,"-",INDEX(SourceData!$A$2:$FR$281,'Row selector'!$G59,14)),"")</f>
        <v/>
      </c>
      <c r="H70" s="162" t="str">
        <f>IFERROR(IF(INDEX(SourceData!$A$2:$FR$281,'Row selector'!$G59,20)=0,"-",INDEX(SourceData!$A$2:$FR$281,'Row selector'!$G59,20)),"")</f>
        <v/>
      </c>
      <c r="I70" s="163" t="str">
        <f>IFERROR(IF(INDEX(SourceData!$A$2:$FR$281,'Row selector'!$G59,26)=0,"-",INDEX(SourceData!$A$2:$FR$281,'Row selector'!$G59,26)),"")</f>
        <v/>
      </c>
      <c r="J70" s="161" t="str">
        <f>IFERROR(IF(INDEX(SourceData!$A$2:$FR$281,'Row selector'!$G59,15)=0,"-",INDEX(SourceData!$A$2:$FR$281,'Row selector'!$G59,15)),"")</f>
        <v/>
      </c>
      <c r="K70" s="162" t="str">
        <f>IFERROR(IF(INDEX(SourceData!$A$2:$FR$281,'Row selector'!$G59,21)=0,"-",INDEX(SourceData!$A$2:$FR$281,'Row selector'!$G59,21)),"")</f>
        <v/>
      </c>
      <c r="L70" s="163" t="str">
        <f>IFERROR(IF(INDEX(SourceData!$A$2:$FR$281,'Row selector'!$G59,27)=0,"-",INDEX(SourceData!$A$2:$FR$281,'Row selector'!$G59,27)),"")</f>
        <v/>
      </c>
      <c r="M70" s="161" t="str">
        <f>IFERROR(IF(INDEX(SourceData!$A$2:$FR$281,'Row selector'!$G59,16)=0,"-",INDEX(SourceData!$A$2:$FR$281,'Row selector'!$G59,16)),"")</f>
        <v/>
      </c>
      <c r="N70" s="162" t="str">
        <f>IFERROR(IF(INDEX(SourceData!$A$2:$FR$281,'Row selector'!$G59,22)=0,"-",INDEX(SourceData!$A$2:$FR$281,'Row selector'!$G59,22)),"")</f>
        <v/>
      </c>
      <c r="O70" s="163" t="str">
        <f>IFERROR(IF(INDEX(SourceData!$A$2:$FR$281,'Row selector'!$G59,28)=0,"-",INDEX(SourceData!$A$2:$FR$281,'Row selector'!$G59,28)),"")</f>
        <v/>
      </c>
      <c r="P70" s="161" t="str">
        <f>IFERROR(IF(INDEX(SourceData!$A$2:$FR$281,'Row selector'!$G59,17)=0,"-",INDEX(SourceData!$A$2:$FR$281,'Row selector'!$G59,17)),"")</f>
        <v/>
      </c>
      <c r="Q70" s="162" t="str">
        <f>IFERROR(IF(INDEX(SourceData!$A$2:$FR$281,'Row selector'!$G59,23)=0,"-",INDEX(SourceData!$A$2:$FR$281,'Row selector'!$G59,23)),"")</f>
        <v/>
      </c>
      <c r="R70" s="163" t="str">
        <f>IFERROR(IF(INDEX(SourceData!$A$2:$FR$281,'Row selector'!$G59,29)=0,"-",INDEX(SourceData!$A$2:$FR$281,'Row selector'!$G59,29)),"")</f>
        <v/>
      </c>
      <c r="S70" s="161" t="str">
        <f>IFERROR(IF(INDEX(SourceData!$A$2:$FR$281,'Row selector'!$G59,18)=0,"-",INDEX(SourceData!$A$2:$FR$281,'Row selector'!$G59,18)),"")</f>
        <v/>
      </c>
      <c r="T70" s="162" t="str">
        <f>IFERROR(IF(INDEX(SourceData!$A$2:$FR$281,'Row selector'!$G59,24)=0,"-",INDEX(SourceData!$A$2:$FR$281,'Row selector'!$G59,24)),"")</f>
        <v/>
      </c>
      <c r="U70" s="163" t="str">
        <f>IFERROR(IF(INDEX(SourceData!$A$2:$FR$281,'Row selector'!$G59,30)=0,"-",INDEX(SourceData!$A$2:$FR$281,'Row selector'!$G59,30)),"")</f>
        <v/>
      </c>
      <c r="V70" s="161" t="str">
        <f>IFERROR(IF(INDEX(SourceData!$A$2:$FR$281,'Row selector'!$G59,31)=0,"-",INDEX(SourceData!$A$2:$FR$281,'Row selector'!$G59,31)),"")</f>
        <v/>
      </c>
      <c r="W70" s="162" t="str">
        <f>IFERROR(IF(INDEX(SourceData!$A$2:$FR$281,'Row selector'!$G59,37)=0,"-",INDEX(SourceData!$A$2:$FR$281,'Row selector'!$G59,37)),"")</f>
        <v/>
      </c>
      <c r="X70" s="163" t="str">
        <f>IFERROR(IF(INDEX(SourceData!$A$2:$FR$281,'Row selector'!$G59,43)=0,"-",INDEX(SourceData!$A$2:$FR$281,'Row selector'!$G59,43)),"")</f>
        <v/>
      </c>
      <c r="Y70" s="161" t="str">
        <f>IFERROR(IF(INDEX(SourceData!$A$2:$FR$281,'Row selector'!$G59,32)=0,"-",INDEX(SourceData!$A$2:$FR$281,'Row selector'!$G59,32)),"")</f>
        <v/>
      </c>
      <c r="Z70" s="162" t="str">
        <f>IFERROR(IF(INDEX(SourceData!$A$2:$FR$281,'Row selector'!$G59,38)=0,"-",INDEX(SourceData!$A$2:$FR$281,'Row selector'!$G59,38)),"")</f>
        <v/>
      </c>
      <c r="AA70" s="163" t="str">
        <f>IFERROR(IF(INDEX(SourceData!$A$2:$FR$281,'Row selector'!$G59,44)=0,"-",INDEX(SourceData!$A$2:$FR$281,'Row selector'!$G59,44)),"")</f>
        <v/>
      </c>
      <c r="AB70" s="161" t="str">
        <f>IFERROR(IF(INDEX(SourceData!$A$2:$FR$281,'Row selector'!$G59,33)=0,"-",INDEX(SourceData!$A$2:$FR$281,'Row selector'!$G59,33)),"")</f>
        <v/>
      </c>
      <c r="AC70" s="162" t="str">
        <f>IFERROR(IF(INDEX(SourceData!$A$2:$FR$281,'Row selector'!$G59,39)=0,"-",INDEX(SourceData!$A$2:$FR$281,'Row selector'!$G59,39)),"")</f>
        <v/>
      </c>
      <c r="AD70" s="163" t="str">
        <f>IFERROR(IF(INDEX(SourceData!$A$2:$FR$281,'Row selector'!$G59,45)=0,"-",INDEX(SourceData!$A$2:$FR$281,'Row selector'!$G59,45)),"")</f>
        <v/>
      </c>
      <c r="AE70" s="161" t="str">
        <f>IFERROR(IF(INDEX(SourceData!$A$2:$FR$281,'Row selector'!$G59,34)=0,"-",INDEX(SourceData!$A$2:$FR$281,'Row selector'!$G59,34)),"")</f>
        <v/>
      </c>
      <c r="AF70" s="162" t="str">
        <f>IFERROR(IF(INDEX(SourceData!$A$2:$FR$281,'Row selector'!$G59,40)=0,"-",INDEX(SourceData!$A$2:$FR$281,'Row selector'!$G59,40)),"")</f>
        <v/>
      </c>
      <c r="AG70" s="163" t="str">
        <f>IFERROR(IF(INDEX(SourceData!$A$2:$FR$281,'Row selector'!$G59,46)=0,"-",INDEX(SourceData!$A$2:$FR$281,'Row selector'!$G59,46)),"")</f>
        <v/>
      </c>
      <c r="AH70" s="161" t="str">
        <f>IFERROR(IF(INDEX(SourceData!$A$2:$FR$281,'Row selector'!$G59,35)=0,"-",INDEX(SourceData!$A$2:$FF$281,'Row selector'!$G59,35)),"")</f>
        <v/>
      </c>
      <c r="AI70" s="162" t="str">
        <f>IFERROR(IF(INDEX(SourceData!$A$2:$FR$281,'Row selector'!$G59,41)=0,"-",INDEX(SourceData!$A$2:$FR$281,'Row selector'!$G59,41)),"")</f>
        <v/>
      </c>
      <c r="AJ70" s="163" t="str">
        <f>IFERROR(IF(INDEX(SourceData!$A$2:$FR$281,'Row selector'!$G59,47)=0,"-",INDEX(SourceData!$A$2:$FR$281,'Row selector'!$G59,47)),"")</f>
        <v/>
      </c>
      <c r="AK70" s="161" t="str">
        <f>IFERROR(IF(INDEX(SourceData!$A$2:$FR$281,'Row selector'!$G59,36)=0,"-",INDEX(SourceData!$A$2:$FR$281,'Row selector'!$G59,36)),"")</f>
        <v/>
      </c>
      <c r="AL70" s="162" t="str">
        <f>IFERROR(IF(INDEX(SourceData!$A$2:$FR$281,'Row selector'!$G59,42)=0,"-",INDEX(SourceData!$A$2:$FR$281,'Row selector'!$G59,42)),"")</f>
        <v/>
      </c>
      <c r="AM70" s="163" t="str">
        <f>IFERROR(IF(INDEX(SourceData!$A$2:$FR$281,'Row selector'!$G59,48)=0,"-",INDEX(SourceData!$A$2:$FR$281,'Row selector'!$G59,48)),"")</f>
        <v/>
      </c>
      <c r="AN70" s="161" t="str">
        <f>IFERROR(IF(INDEX(SourceData!$A$2:$FR$281,'Row selector'!$G59,49)=0,"-",INDEX(SourceData!$A$2:$FR$281,'Row selector'!$G59,49)),"")</f>
        <v/>
      </c>
      <c r="AO70" s="162" t="str">
        <f>IFERROR(IF(INDEX(SourceData!$A$2:$FR$281,'Row selector'!$G59,55)=0,"-",INDEX(SourceData!$A$2:$FR$281,'Row selector'!$G59,55)),"")</f>
        <v/>
      </c>
      <c r="AP70" s="163" t="str">
        <f>IFERROR(IF(INDEX(SourceData!$A$2:$FR$281,'Row selector'!$G59,61)=0,"-",INDEX(SourceData!$A$2:$FR$281,'Row selector'!$G59,61)),"")</f>
        <v/>
      </c>
      <c r="AQ70" s="161" t="str">
        <f>IFERROR(IF(INDEX(SourceData!$A$2:$FR$281,'Row selector'!$G59,50)=0,"-",INDEX(SourceData!$A$2:$FR$281,'Row selector'!$G59,50)),"")</f>
        <v/>
      </c>
      <c r="AR70" s="162" t="str">
        <f>IFERROR(IF(INDEX(SourceData!$A$2:$FR$281,'Row selector'!$G59,56)=0,"-",INDEX(SourceData!$A$2:$FR$281,'Row selector'!$G59,56)),"")</f>
        <v/>
      </c>
      <c r="AS70" s="163" t="str">
        <f>IFERROR(IF(INDEX(SourceData!$A$2:$FR$281,'Row selector'!$G59,62)=0,"-",INDEX(SourceData!$A$2:$FR$281,'Row selector'!$G59,62)),"")</f>
        <v/>
      </c>
      <c r="AT70" s="161" t="str">
        <f>IFERROR(IF(INDEX(SourceData!$A$2:$FR$281,'Row selector'!$G59,51)=0,"-",INDEX(SourceData!$A$2:$FR$281,'Row selector'!$G59,51)),"")</f>
        <v/>
      </c>
      <c r="AU70" s="162" t="str">
        <f>IFERROR(IF(INDEX(SourceData!$A$2:$FR$281,'Row selector'!$G59,57)=0,"-",INDEX(SourceData!$A$2:$FR$281,'Row selector'!$G59,57)),"")</f>
        <v/>
      </c>
      <c r="AV70" s="163" t="str">
        <f>IFERROR(IF(INDEX(SourceData!$A$2:$FR$281,'Row selector'!$G59,63)=0,"-",INDEX(SourceData!$A$2:$FR$281,'Row selector'!$G59,63)),"")</f>
        <v/>
      </c>
      <c r="AW70" s="158" t="str">
        <f>IFERROR(IF(INDEX(SourceData!$A$2:$FR$281,'Row selector'!$G59,52)=0,"-",INDEX(SourceData!$A$2:$FR$281,'Row selector'!$G59,52)),"")</f>
        <v/>
      </c>
      <c r="AX70" s="138" t="str">
        <f>IFERROR(IF(INDEX(SourceData!$A$2:$FR$281,'Row selector'!$G59,58)=0,"-",INDEX(SourceData!$A$2:$FR$281,'Row selector'!$G59,58)),"")</f>
        <v/>
      </c>
      <c r="AY70" s="162" t="str">
        <f>IFERROR(IF(INDEX(SourceData!$A$2:$FR$281,'Row selector'!$G59,64)=0,"-",INDEX(SourceData!$A$2:$FR$281,'Row selector'!$G59,64)),"")</f>
        <v/>
      </c>
      <c r="AZ70" s="161" t="str">
        <f>IFERROR(IF(INDEX(SourceData!$A$2:$FR$281,'Row selector'!$G59,53)=0,"-",INDEX(SourceData!$A$2:$FR$281,'Row selector'!$G59,53)),"")</f>
        <v/>
      </c>
      <c r="BA70" s="162" t="str">
        <f>IFERROR(IF(INDEX(SourceData!$A$2:$FR$281,'Row selector'!$G59,59)=0,"-",INDEX(SourceData!$A$2:$FR$281,'Row selector'!$G59,59)),"")</f>
        <v/>
      </c>
      <c r="BB70" s="163" t="str">
        <f>IFERROR(IF(INDEX(SourceData!$A$2:$FR$281,'Row selector'!$G59,65)=0,"-",INDEX(SourceData!$A$2:$FR$281,'Row selector'!$G59,65)),"")</f>
        <v/>
      </c>
      <c r="BC70" s="161" t="str">
        <f>IFERROR(IF(INDEX(SourceData!$A$2:$FR$281,'Row selector'!$G59,54)=0,"-",INDEX(SourceData!$A$2:$FR$281,'Row selector'!$G59,54)),"")</f>
        <v/>
      </c>
      <c r="BD70" s="162" t="str">
        <f>IFERROR(IF(INDEX(SourceData!$A$2:$FR$281,'Row selector'!$G59,60)=0,"-",INDEX(SourceData!$A$2:$FR$281,'Row selector'!$G59,60)),"")</f>
        <v/>
      </c>
      <c r="BE70" s="163" t="str">
        <f>IFERROR(IF(INDEX(SourceData!$A$2:$FR$281,'Row selector'!$G59,66)=0,"-",INDEX(SourceData!$A$2:$FR$281,'Row selector'!$G59,66)),"")</f>
        <v/>
      </c>
      <c r="BF70" s="98"/>
    </row>
    <row r="71" spans="1:58">
      <c r="A71" s="171" t="str">
        <f>IFERROR(INDEX(SourceData!$A$2:$FR$281,'Row selector'!$G60,1),"")</f>
        <v/>
      </c>
      <c r="B71" s="157" t="str">
        <f>IFERROR(INDEX(SourceData!$A$2:$FR$281,'Row selector'!$G60,2),"")</f>
        <v/>
      </c>
      <c r="C71" s="204" t="str">
        <f t="shared" si="0"/>
        <v/>
      </c>
      <c r="D71" s="161" t="str">
        <f>IFERROR(IF(INDEX(SourceData!$A$2:$FR$281,'Row selector'!$G60,13)=0,"-",INDEX(SourceData!$A$2:$FR$281,'Row selector'!$G60,13)),"")</f>
        <v/>
      </c>
      <c r="E71" s="162" t="str">
        <f>IFERROR(IF(INDEX(SourceData!$A$2:$FR$281,'Row selector'!$G60,19)=0,"-",INDEX(SourceData!$A$2:$FR$281,'Row selector'!$G60,19)),"")</f>
        <v/>
      </c>
      <c r="F71" s="163" t="str">
        <f>IFERROR(IF(INDEX(SourceData!$A$2:$FR$281,'Row selector'!$G60,25)=0,"-",INDEX(SourceData!$A$2:$FR$281,'Row selector'!$G60,25)),"")</f>
        <v/>
      </c>
      <c r="G71" s="161" t="str">
        <f>IFERROR(IF(INDEX(SourceData!$A$2:$FR$281,'Row selector'!$G60,14)=0,"-",INDEX(SourceData!$A$2:$FR$281,'Row selector'!$G60,14)),"")</f>
        <v/>
      </c>
      <c r="H71" s="162" t="str">
        <f>IFERROR(IF(INDEX(SourceData!$A$2:$FR$281,'Row selector'!$G60,20)=0,"-",INDEX(SourceData!$A$2:$FR$281,'Row selector'!$G60,20)),"")</f>
        <v/>
      </c>
      <c r="I71" s="163" t="str">
        <f>IFERROR(IF(INDEX(SourceData!$A$2:$FR$281,'Row selector'!$G60,26)=0,"-",INDEX(SourceData!$A$2:$FR$281,'Row selector'!$G60,26)),"")</f>
        <v/>
      </c>
      <c r="J71" s="161" t="str">
        <f>IFERROR(IF(INDEX(SourceData!$A$2:$FR$281,'Row selector'!$G60,15)=0,"-",INDEX(SourceData!$A$2:$FR$281,'Row selector'!$G60,15)),"")</f>
        <v/>
      </c>
      <c r="K71" s="162" t="str">
        <f>IFERROR(IF(INDEX(SourceData!$A$2:$FR$281,'Row selector'!$G60,21)=0,"-",INDEX(SourceData!$A$2:$FR$281,'Row selector'!$G60,21)),"")</f>
        <v/>
      </c>
      <c r="L71" s="163" t="str">
        <f>IFERROR(IF(INDEX(SourceData!$A$2:$FR$281,'Row selector'!$G60,27)=0,"-",INDEX(SourceData!$A$2:$FR$281,'Row selector'!$G60,27)),"")</f>
        <v/>
      </c>
      <c r="M71" s="161" t="str">
        <f>IFERROR(IF(INDEX(SourceData!$A$2:$FR$281,'Row selector'!$G60,16)=0,"-",INDEX(SourceData!$A$2:$FR$281,'Row selector'!$G60,16)),"")</f>
        <v/>
      </c>
      <c r="N71" s="162" t="str">
        <f>IFERROR(IF(INDEX(SourceData!$A$2:$FR$281,'Row selector'!$G60,22)=0,"-",INDEX(SourceData!$A$2:$FR$281,'Row selector'!$G60,22)),"")</f>
        <v/>
      </c>
      <c r="O71" s="163" t="str">
        <f>IFERROR(IF(INDEX(SourceData!$A$2:$FR$281,'Row selector'!$G60,28)=0,"-",INDEX(SourceData!$A$2:$FR$281,'Row selector'!$G60,28)),"")</f>
        <v/>
      </c>
      <c r="P71" s="161" t="str">
        <f>IFERROR(IF(INDEX(SourceData!$A$2:$FR$281,'Row selector'!$G60,17)=0,"-",INDEX(SourceData!$A$2:$FR$281,'Row selector'!$G60,17)),"")</f>
        <v/>
      </c>
      <c r="Q71" s="162" t="str">
        <f>IFERROR(IF(INDEX(SourceData!$A$2:$FR$281,'Row selector'!$G60,23)=0,"-",INDEX(SourceData!$A$2:$FR$281,'Row selector'!$G60,23)),"")</f>
        <v/>
      </c>
      <c r="R71" s="163" t="str">
        <f>IFERROR(IF(INDEX(SourceData!$A$2:$FR$281,'Row selector'!$G60,29)=0,"-",INDEX(SourceData!$A$2:$FR$281,'Row selector'!$G60,29)),"")</f>
        <v/>
      </c>
      <c r="S71" s="161" t="str">
        <f>IFERROR(IF(INDEX(SourceData!$A$2:$FR$281,'Row selector'!$G60,18)=0,"-",INDEX(SourceData!$A$2:$FR$281,'Row selector'!$G60,18)),"")</f>
        <v/>
      </c>
      <c r="T71" s="162" t="str">
        <f>IFERROR(IF(INDEX(SourceData!$A$2:$FR$281,'Row selector'!$G60,24)=0,"-",INDEX(SourceData!$A$2:$FR$281,'Row selector'!$G60,24)),"")</f>
        <v/>
      </c>
      <c r="U71" s="163" t="str">
        <f>IFERROR(IF(INDEX(SourceData!$A$2:$FR$281,'Row selector'!$G60,30)=0,"-",INDEX(SourceData!$A$2:$FR$281,'Row selector'!$G60,30)),"")</f>
        <v/>
      </c>
      <c r="V71" s="161" t="str">
        <f>IFERROR(IF(INDEX(SourceData!$A$2:$FR$281,'Row selector'!$G60,31)=0,"-",INDEX(SourceData!$A$2:$FR$281,'Row selector'!$G60,31)),"")</f>
        <v/>
      </c>
      <c r="W71" s="162" t="str">
        <f>IFERROR(IF(INDEX(SourceData!$A$2:$FR$281,'Row selector'!$G60,37)=0,"-",INDEX(SourceData!$A$2:$FR$281,'Row selector'!$G60,37)),"")</f>
        <v/>
      </c>
      <c r="X71" s="163" t="str">
        <f>IFERROR(IF(INDEX(SourceData!$A$2:$FR$281,'Row selector'!$G60,43)=0,"-",INDEX(SourceData!$A$2:$FR$281,'Row selector'!$G60,43)),"")</f>
        <v/>
      </c>
      <c r="Y71" s="161" t="str">
        <f>IFERROR(IF(INDEX(SourceData!$A$2:$FR$281,'Row selector'!$G60,32)=0,"-",INDEX(SourceData!$A$2:$FR$281,'Row selector'!$G60,32)),"")</f>
        <v/>
      </c>
      <c r="Z71" s="162" t="str">
        <f>IFERROR(IF(INDEX(SourceData!$A$2:$FR$281,'Row selector'!$G60,38)=0,"-",INDEX(SourceData!$A$2:$FR$281,'Row selector'!$G60,38)),"")</f>
        <v/>
      </c>
      <c r="AA71" s="163" t="str">
        <f>IFERROR(IF(INDEX(SourceData!$A$2:$FR$281,'Row selector'!$G60,44)=0,"-",INDEX(SourceData!$A$2:$FR$281,'Row selector'!$G60,44)),"")</f>
        <v/>
      </c>
      <c r="AB71" s="161" t="str">
        <f>IFERROR(IF(INDEX(SourceData!$A$2:$FR$281,'Row selector'!$G60,33)=0,"-",INDEX(SourceData!$A$2:$FR$281,'Row selector'!$G60,33)),"")</f>
        <v/>
      </c>
      <c r="AC71" s="162" t="str">
        <f>IFERROR(IF(INDEX(SourceData!$A$2:$FR$281,'Row selector'!$G60,39)=0,"-",INDEX(SourceData!$A$2:$FR$281,'Row selector'!$G60,39)),"")</f>
        <v/>
      </c>
      <c r="AD71" s="163" t="str">
        <f>IFERROR(IF(INDEX(SourceData!$A$2:$FR$281,'Row selector'!$G60,45)=0,"-",INDEX(SourceData!$A$2:$FR$281,'Row selector'!$G60,45)),"")</f>
        <v/>
      </c>
      <c r="AE71" s="161" t="str">
        <f>IFERROR(IF(INDEX(SourceData!$A$2:$FR$281,'Row selector'!$G60,34)=0,"-",INDEX(SourceData!$A$2:$FR$281,'Row selector'!$G60,34)),"")</f>
        <v/>
      </c>
      <c r="AF71" s="162" t="str">
        <f>IFERROR(IF(INDEX(SourceData!$A$2:$FR$281,'Row selector'!$G60,40)=0,"-",INDEX(SourceData!$A$2:$FR$281,'Row selector'!$G60,40)),"")</f>
        <v/>
      </c>
      <c r="AG71" s="163" t="str">
        <f>IFERROR(IF(INDEX(SourceData!$A$2:$FR$281,'Row selector'!$G60,46)=0,"-",INDEX(SourceData!$A$2:$FR$281,'Row selector'!$G60,46)),"")</f>
        <v/>
      </c>
      <c r="AH71" s="161" t="str">
        <f>IFERROR(IF(INDEX(SourceData!$A$2:$FR$281,'Row selector'!$G60,35)=0,"-",INDEX(SourceData!$A$2:$FF$281,'Row selector'!$G60,35)),"")</f>
        <v/>
      </c>
      <c r="AI71" s="162" t="str">
        <f>IFERROR(IF(INDEX(SourceData!$A$2:$FR$281,'Row selector'!$G60,41)=0,"-",INDEX(SourceData!$A$2:$FR$281,'Row selector'!$G60,41)),"")</f>
        <v/>
      </c>
      <c r="AJ71" s="163" t="str">
        <f>IFERROR(IF(INDEX(SourceData!$A$2:$FR$281,'Row selector'!$G60,47)=0,"-",INDEX(SourceData!$A$2:$FR$281,'Row selector'!$G60,47)),"")</f>
        <v/>
      </c>
      <c r="AK71" s="161" t="str">
        <f>IFERROR(IF(INDEX(SourceData!$A$2:$FR$281,'Row selector'!$G60,36)=0,"-",INDEX(SourceData!$A$2:$FR$281,'Row selector'!$G60,36)),"")</f>
        <v/>
      </c>
      <c r="AL71" s="162" t="str">
        <f>IFERROR(IF(INDEX(SourceData!$A$2:$FR$281,'Row selector'!$G60,42)=0,"-",INDEX(SourceData!$A$2:$FR$281,'Row selector'!$G60,42)),"")</f>
        <v/>
      </c>
      <c r="AM71" s="163" t="str">
        <f>IFERROR(IF(INDEX(SourceData!$A$2:$FR$281,'Row selector'!$G60,48)=0,"-",INDEX(SourceData!$A$2:$FR$281,'Row selector'!$G60,48)),"")</f>
        <v/>
      </c>
      <c r="AN71" s="161" t="str">
        <f>IFERROR(IF(INDEX(SourceData!$A$2:$FR$281,'Row selector'!$G60,49)=0,"-",INDEX(SourceData!$A$2:$FR$281,'Row selector'!$G60,49)),"")</f>
        <v/>
      </c>
      <c r="AO71" s="162" t="str">
        <f>IFERROR(IF(INDEX(SourceData!$A$2:$FR$281,'Row selector'!$G60,55)=0,"-",INDEX(SourceData!$A$2:$FR$281,'Row selector'!$G60,55)),"")</f>
        <v/>
      </c>
      <c r="AP71" s="163" t="str">
        <f>IFERROR(IF(INDEX(SourceData!$A$2:$FR$281,'Row selector'!$G60,61)=0,"-",INDEX(SourceData!$A$2:$FR$281,'Row selector'!$G60,61)),"")</f>
        <v/>
      </c>
      <c r="AQ71" s="161" t="str">
        <f>IFERROR(IF(INDEX(SourceData!$A$2:$FR$281,'Row selector'!$G60,50)=0,"-",INDEX(SourceData!$A$2:$FR$281,'Row selector'!$G60,50)),"")</f>
        <v/>
      </c>
      <c r="AR71" s="162" t="str">
        <f>IFERROR(IF(INDEX(SourceData!$A$2:$FR$281,'Row selector'!$G60,56)=0,"-",INDEX(SourceData!$A$2:$FR$281,'Row selector'!$G60,56)),"")</f>
        <v/>
      </c>
      <c r="AS71" s="163" t="str">
        <f>IFERROR(IF(INDEX(SourceData!$A$2:$FR$281,'Row selector'!$G60,62)=0,"-",INDEX(SourceData!$A$2:$FR$281,'Row selector'!$G60,62)),"")</f>
        <v/>
      </c>
      <c r="AT71" s="161" t="str">
        <f>IFERROR(IF(INDEX(SourceData!$A$2:$FR$281,'Row selector'!$G60,51)=0,"-",INDEX(SourceData!$A$2:$FR$281,'Row selector'!$G60,51)),"")</f>
        <v/>
      </c>
      <c r="AU71" s="162" t="str">
        <f>IFERROR(IF(INDEX(SourceData!$A$2:$FR$281,'Row selector'!$G60,57)=0,"-",INDEX(SourceData!$A$2:$FR$281,'Row selector'!$G60,57)),"")</f>
        <v/>
      </c>
      <c r="AV71" s="163" t="str">
        <f>IFERROR(IF(INDEX(SourceData!$A$2:$FR$281,'Row selector'!$G60,63)=0,"-",INDEX(SourceData!$A$2:$FR$281,'Row selector'!$G60,63)),"")</f>
        <v/>
      </c>
      <c r="AW71" s="158" t="str">
        <f>IFERROR(IF(INDEX(SourceData!$A$2:$FR$281,'Row selector'!$G60,52)=0,"-",INDEX(SourceData!$A$2:$FR$281,'Row selector'!$G60,52)),"")</f>
        <v/>
      </c>
      <c r="AX71" s="138" t="str">
        <f>IFERROR(IF(INDEX(SourceData!$A$2:$FR$281,'Row selector'!$G60,58)=0,"-",INDEX(SourceData!$A$2:$FR$281,'Row selector'!$G60,58)),"")</f>
        <v/>
      </c>
      <c r="AY71" s="162" t="str">
        <f>IFERROR(IF(INDEX(SourceData!$A$2:$FR$281,'Row selector'!$G60,64)=0,"-",INDEX(SourceData!$A$2:$FR$281,'Row selector'!$G60,64)),"")</f>
        <v/>
      </c>
      <c r="AZ71" s="161" t="str">
        <f>IFERROR(IF(INDEX(SourceData!$A$2:$FR$281,'Row selector'!$G60,53)=0,"-",INDEX(SourceData!$A$2:$FR$281,'Row selector'!$G60,53)),"")</f>
        <v/>
      </c>
      <c r="BA71" s="162" t="str">
        <f>IFERROR(IF(INDEX(SourceData!$A$2:$FR$281,'Row selector'!$G60,59)=0,"-",INDEX(SourceData!$A$2:$FR$281,'Row selector'!$G60,59)),"")</f>
        <v/>
      </c>
      <c r="BB71" s="163" t="str">
        <f>IFERROR(IF(INDEX(SourceData!$A$2:$FR$281,'Row selector'!$G60,65)=0,"-",INDEX(SourceData!$A$2:$FR$281,'Row selector'!$G60,65)),"")</f>
        <v/>
      </c>
      <c r="BC71" s="161" t="str">
        <f>IFERROR(IF(INDEX(SourceData!$A$2:$FR$281,'Row selector'!$G60,54)=0,"-",INDEX(SourceData!$A$2:$FR$281,'Row selector'!$G60,54)),"")</f>
        <v/>
      </c>
      <c r="BD71" s="162" t="str">
        <f>IFERROR(IF(INDEX(SourceData!$A$2:$FR$281,'Row selector'!$G60,60)=0,"-",INDEX(SourceData!$A$2:$FR$281,'Row selector'!$G60,60)),"")</f>
        <v/>
      </c>
      <c r="BE71" s="163" t="str">
        <f>IFERROR(IF(INDEX(SourceData!$A$2:$FR$281,'Row selector'!$G60,66)=0,"-",INDEX(SourceData!$A$2:$FR$281,'Row selector'!$G60,66)),"")</f>
        <v/>
      </c>
      <c r="BF71" s="98"/>
    </row>
    <row r="72" spans="1:58">
      <c r="A72" s="171" t="str">
        <f>IFERROR(INDEX(SourceData!$A$2:$FR$281,'Row selector'!$G61,1),"")</f>
        <v/>
      </c>
      <c r="B72" s="157" t="str">
        <f>IFERROR(INDEX(SourceData!$A$2:$FR$281,'Row selector'!$G61,2),"")</f>
        <v/>
      </c>
      <c r="C72" s="204" t="str">
        <f t="shared" si="0"/>
        <v/>
      </c>
      <c r="D72" s="161" t="str">
        <f>IFERROR(IF(INDEX(SourceData!$A$2:$FR$281,'Row selector'!$G61,13)=0,"-",INDEX(SourceData!$A$2:$FR$281,'Row selector'!$G61,13)),"")</f>
        <v/>
      </c>
      <c r="E72" s="162" t="str">
        <f>IFERROR(IF(INDEX(SourceData!$A$2:$FR$281,'Row selector'!$G61,19)=0,"-",INDEX(SourceData!$A$2:$FR$281,'Row selector'!$G61,19)),"")</f>
        <v/>
      </c>
      <c r="F72" s="163" t="str">
        <f>IFERROR(IF(INDEX(SourceData!$A$2:$FR$281,'Row selector'!$G61,25)=0,"-",INDEX(SourceData!$A$2:$FR$281,'Row selector'!$G61,25)),"")</f>
        <v/>
      </c>
      <c r="G72" s="161" t="str">
        <f>IFERROR(IF(INDEX(SourceData!$A$2:$FR$281,'Row selector'!$G61,14)=0,"-",INDEX(SourceData!$A$2:$FR$281,'Row selector'!$G61,14)),"")</f>
        <v/>
      </c>
      <c r="H72" s="162" t="str">
        <f>IFERROR(IF(INDEX(SourceData!$A$2:$FR$281,'Row selector'!$G61,20)=0,"-",INDEX(SourceData!$A$2:$FR$281,'Row selector'!$G61,20)),"")</f>
        <v/>
      </c>
      <c r="I72" s="163" t="str">
        <f>IFERROR(IF(INDEX(SourceData!$A$2:$FR$281,'Row selector'!$G61,26)=0,"-",INDEX(SourceData!$A$2:$FR$281,'Row selector'!$G61,26)),"")</f>
        <v/>
      </c>
      <c r="J72" s="161" t="str">
        <f>IFERROR(IF(INDEX(SourceData!$A$2:$FR$281,'Row selector'!$G61,15)=0,"-",INDEX(SourceData!$A$2:$FR$281,'Row selector'!$G61,15)),"")</f>
        <v/>
      </c>
      <c r="K72" s="162" t="str">
        <f>IFERROR(IF(INDEX(SourceData!$A$2:$FR$281,'Row selector'!$G61,21)=0,"-",INDEX(SourceData!$A$2:$FR$281,'Row selector'!$G61,21)),"")</f>
        <v/>
      </c>
      <c r="L72" s="163" t="str">
        <f>IFERROR(IF(INDEX(SourceData!$A$2:$FR$281,'Row selector'!$G61,27)=0,"-",INDEX(SourceData!$A$2:$FR$281,'Row selector'!$G61,27)),"")</f>
        <v/>
      </c>
      <c r="M72" s="161" t="str">
        <f>IFERROR(IF(INDEX(SourceData!$A$2:$FR$281,'Row selector'!$G61,16)=0,"-",INDEX(SourceData!$A$2:$FR$281,'Row selector'!$G61,16)),"")</f>
        <v/>
      </c>
      <c r="N72" s="162" t="str">
        <f>IFERROR(IF(INDEX(SourceData!$A$2:$FR$281,'Row selector'!$G61,22)=0,"-",INDEX(SourceData!$A$2:$FR$281,'Row selector'!$G61,22)),"")</f>
        <v/>
      </c>
      <c r="O72" s="163" t="str">
        <f>IFERROR(IF(INDEX(SourceData!$A$2:$FR$281,'Row selector'!$G61,28)=0,"-",INDEX(SourceData!$A$2:$FR$281,'Row selector'!$G61,28)),"")</f>
        <v/>
      </c>
      <c r="P72" s="161" t="str">
        <f>IFERROR(IF(INDEX(SourceData!$A$2:$FR$281,'Row selector'!$G61,17)=0,"-",INDEX(SourceData!$A$2:$FR$281,'Row selector'!$G61,17)),"")</f>
        <v/>
      </c>
      <c r="Q72" s="162" t="str">
        <f>IFERROR(IF(INDEX(SourceData!$A$2:$FR$281,'Row selector'!$G61,23)=0,"-",INDEX(SourceData!$A$2:$FR$281,'Row selector'!$G61,23)),"")</f>
        <v/>
      </c>
      <c r="R72" s="163" t="str">
        <f>IFERROR(IF(INDEX(SourceData!$A$2:$FR$281,'Row selector'!$G61,29)=0,"-",INDEX(SourceData!$A$2:$FR$281,'Row selector'!$G61,29)),"")</f>
        <v/>
      </c>
      <c r="S72" s="161" t="str">
        <f>IFERROR(IF(INDEX(SourceData!$A$2:$FR$281,'Row selector'!$G61,18)=0,"-",INDEX(SourceData!$A$2:$FR$281,'Row selector'!$G61,18)),"")</f>
        <v/>
      </c>
      <c r="T72" s="162" t="str">
        <f>IFERROR(IF(INDEX(SourceData!$A$2:$FR$281,'Row selector'!$G61,24)=0,"-",INDEX(SourceData!$A$2:$FR$281,'Row selector'!$G61,24)),"")</f>
        <v/>
      </c>
      <c r="U72" s="163" t="str">
        <f>IFERROR(IF(INDEX(SourceData!$A$2:$FR$281,'Row selector'!$G61,30)=0,"-",INDEX(SourceData!$A$2:$FR$281,'Row selector'!$G61,30)),"")</f>
        <v/>
      </c>
      <c r="V72" s="161" t="str">
        <f>IFERROR(IF(INDEX(SourceData!$A$2:$FR$281,'Row selector'!$G61,31)=0,"-",INDEX(SourceData!$A$2:$FR$281,'Row selector'!$G61,31)),"")</f>
        <v/>
      </c>
      <c r="W72" s="162" t="str">
        <f>IFERROR(IF(INDEX(SourceData!$A$2:$FR$281,'Row selector'!$G61,37)=0,"-",INDEX(SourceData!$A$2:$FR$281,'Row selector'!$G61,37)),"")</f>
        <v/>
      </c>
      <c r="X72" s="163" t="str">
        <f>IFERROR(IF(INDEX(SourceData!$A$2:$FR$281,'Row selector'!$G61,43)=0,"-",INDEX(SourceData!$A$2:$FR$281,'Row selector'!$G61,43)),"")</f>
        <v/>
      </c>
      <c r="Y72" s="161" t="str">
        <f>IFERROR(IF(INDEX(SourceData!$A$2:$FR$281,'Row selector'!$G61,32)=0,"-",INDEX(SourceData!$A$2:$FR$281,'Row selector'!$G61,32)),"")</f>
        <v/>
      </c>
      <c r="Z72" s="162" t="str">
        <f>IFERROR(IF(INDEX(SourceData!$A$2:$FR$281,'Row selector'!$G61,38)=0,"-",INDEX(SourceData!$A$2:$FR$281,'Row selector'!$G61,38)),"")</f>
        <v/>
      </c>
      <c r="AA72" s="163" t="str">
        <f>IFERROR(IF(INDEX(SourceData!$A$2:$FR$281,'Row selector'!$G61,44)=0,"-",INDEX(SourceData!$A$2:$FR$281,'Row selector'!$G61,44)),"")</f>
        <v/>
      </c>
      <c r="AB72" s="161" t="str">
        <f>IFERROR(IF(INDEX(SourceData!$A$2:$FR$281,'Row selector'!$G61,33)=0,"-",INDEX(SourceData!$A$2:$FR$281,'Row selector'!$G61,33)),"")</f>
        <v/>
      </c>
      <c r="AC72" s="162" t="str">
        <f>IFERROR(IF(INDEX(SourceData!$A$2:$FR$281,'Row selector'!$G61,39)=0,"-",INDEX(SourceData!$A$2:$FR$281,'Row selector'!$G61,39)),"")</f>
        <v/>
      </c>
      <c r="AD72" s="163" t="str">
        <f>IFERROR(IF(INDEX(SourceData!$A$2:$FR$281,'Row selector'!$G61,45)=0,"-",INDEX(SourceData!$A$2:$FR$281,'Row selector'!$G61,45)),"")</f>
        <v/>
      </c>
      <c r="AE72" s="161" t="str">
        <f>IFERROR(IF(INDEX(SourceData!$A$2:$FR$281,'Row selector'!$G61,34)=0,"-",INDEX(SourceData!$A$2:$FR$281,'Row selector'!$G61,34)),"")</f>
        <v/>
      </c>
      <c r="AF72" s="162" t="str">
        <f>IFERROR(IF(INDEX(SourceData!$A$2:$FR$281,'Row selector'!$G61,40)=0,"-",INDEX(SourceData!$A$2:$FR$281,'Row selector'!$G61,40)),"")</f>
        <v/>
      </c>
      <c r="AG72" s="163" t="str">
        <f>IFERROR(IF(INDEX(SourceData!$A$2:$FR$281,'Row selector'!$G61,46)=0,"-",INDEX(SourceData!$A$2:$FR$281,'Row selector'!$G61,46)),"")</f>
        <v/>
      </c>
      <c r="AH72" s="161" t="str">
        <f>IFERROR(IF(INDEX(SourceData!$A$2:$FR$281,'Row selector'!$G61,35)=0,"-",INDEX(SourceData!$A$2:$FF$281,'Row selector'!$G61,35)),"")</f>
        <v/>
      </c>
      <c r="AI72" s="162" t="str">
        <f>IFERROR(IF(INDEX(SourceData!$A$2:$FR$281,'Row selector'!$G61,41)=0,"-",INDEX(SourceData!$A$2:$FR$281,'Row selector'!$G61,41)),"")</f>
        <v/>
      </c>
      <c r="AJ72" s="163" t="str">
        <f>IFERROR(IF(INDEX(SourceData!$A$2:$FR$281,'Row selector'!$G61,47)=0,"-",INDEX(SourceData!$A$2:$FR$281,'Row selector'!$G61,47)),"")</f>
        <v/>
      </c>
      <c r="AK72" s="161" t="str">
        <f>IFERROR(IF(INDEX(SourceData!$A$2:$FR$281,'Row selector'!$G61,36)=0,"-",INDEX(SourceData!$A$2:$FR$281,'Row selector'!$G61,36)),"")</f>
        <v/>
      </c>
      <c r="AL72" s="162" t="str">
        <f>IFERROR(IF(INDEX(SourceData!$A$2:$FR$281,'Row selector'!$G61,42)=0,"-",INDEX(SourceData!$A$2:$FR$281,'Row selector'!$G61,42)),"")</f>
        <v/>
      </c>
      <c r="AM72" s="163" t="str">
        <f>IFERROR(IF(INDEX(SourceData!$A$2:$FR$281,'Row selector'!$G61,48)=0,"-",INDEX(SourceData!$A$2:$FR$281,'Row selector'!$G61,48)),"")</f>
        <v/>
      </c>
      <c r="AN72" s="161" t="str">
        <f>IFERROR(IF(INDEX(SourceData!$A$2:$FR$281,'Row selector'!$G61,49)=0,"-",INDEX(SourceData!$A$2:$FR$281,'Row selector'!$G61,49)),"")</f>
        <v/>
      </c>
      <c r="AO72" s="162" t="str">
        <f>IFERROR(IF(INDEX(SourceData!$A$2:$FR$281,'Row selector'!$G61,55)=0,"-",INDEX(SourceData!$A$2:$FR$281,'Row selector'!$G61,55)),"")</f>
        <v/>
      </c>
      <c r="AP72" s="163" t="str">
        <f>IFERROR(IF(INDEX(SourceData!$A$2:$FR$281,'Row selector'!$G61,61)=0,"-",INDEX(SourceData!$A$2:$FR$281,'Row selector'!$G61,61)),"")</f>
        <v/>
      </c>
      <c r="AQ72" s="161" t="str">
        <f>IFERROR(IF(INDEX(SourceData!$A$2:$FR$281,'Row selector'!$G61,50)=0,"-",INDEX(SourceData!$A$2:$FR$281,'Row selector'!$G61,50)),"")</f>
        <v/>
      </c>
      <c r="AR72" s="162" t="str">
        <f>IFERROR(IF(INDEX(SourceData!$A$2:$FR$281,'Row selector'!$G61,56)=0,"-",INDEX(SourceData!$A$2:$FR$281,'Row selector'!$G61,56)),"")</f>
        <v/>
      </c>
      <c r="AS72" s="163" t="str">
        <f>IFERROR(IF(INDEX(SourceData!$A$2:$FR$281,'Row selector'!$G61,62)=0,"-",INDEX(SourceData!$A$2:$FR$281,'Row selector'!$G61,62)),"")</f>
        <v/>
      </c>
      <c r="AT72" s="161" t="str">
        <f>IFERROR(IF(INDEX(SourceData!$A$2:$FR$281,'Row selector'!$G61,51)=0,"-",INDEX(SourceData!$A$2:$FR$281,'Row selector'!$G61,51)),"")</f>
        <v/>
      </c>
      <c r="AU72" s="162" t="str">
        <f>IFERROR(IF(INDEX(SourceData!$A$2:$FR$281,'Row selector'!$G61,57)=0,"-",INDEX(SourceData!$A$2:$FR$281,'Row selector'!$G61,57)),"")</f>
        <v/>
      </c>
      <c r="AV72" s="163" t="str">
        <f>IFERROR(IF(INDEX(SourceData!$A$2:$FR$281,'Row selector'!$G61,63)=0,"-",INDEX(SourceData!$A$2:$FR$281,'Row selector'!$G61,63)),"")</f>
        <v/>
      </c>
      <c r="AW72" s="158" t="str">
        <f>IFERROR(IF(INDEX(SourceData!$A$2:$FR$281,'Row selector'!$G61,52)=0,"-",INDEX(SourceData!$A$2:$FR$281,'Row selector'!$G61,52)),"")</f>
        <v/>
      </c>
      <c r="AX72" s="138" t="str">
        <f>IFERROR(IF(INDEX(SourceData!$A$2:$FR$281,'Row selector'!$G61,58)=0,"-",INDEX(SourceData!$A$2:$FR$281,'Row selector'!$G61,58)),"")</f>
        <v/>
      </c>
      <c r="AY72" s="162" t="str">
        <f>IFERROR(IF(INDEX(SourceData!$A$2:$FR$281,'Row selector'!$G61,64)=0,"-",INDEX(SourceData!$A$2:$FR$281,'Row selector'!$G61,64)),"")</f>
        <v/>
      </c>
      <c r="AZ72" s="161" t="str">
        <f>IFERROR(IF(INDEX(SourceData!$A$2:$FR$281,'Row selector'!$G61,53)=0,"-",INDEX(SourceData!$A$2:$FR$281,'Row selector'!$G61,53)),"")</f>
        <v/>
      </c>
      <c r="BA72" s="162" t="str">
        <f>IFERROR(IF(INDEX(SourceData!$A$2:$FR$281,'Row selector'!$G61,59)=0,"-",INDEX(SourceData!$A$2:$FR$281,'Row selector'!$G61,59)),"")</f>
        <v/>
      </c>
      <c r="BB72" s="163" t="str">
        <f>IFERROR(IF(INDEX(SourceData!$A$2:$FR$281,'Row selector'!$G61,65)=0,"-",INDEX(SourceData!$A$2:$FR$281,'Row selector'!$G61,65)),"")</f>
        <v/>
      </c>
      <c r="BC72" s="161" t="str">
        <f>IFERROR(IF(INDEX(SourceData!$A$2:$FR$281,'Row selector'!$G61,54)=0,"-",INDEX(SourceData!$A$2:$FR$281,'Row selector'!$G61,54)),"")</f>
        <v/>
      </c>
      <c r="BD72" s="162" t="str">
        <f>IFERROR(IF(INDEX(SourceData!$A$2:$FR$281,'Row selector'!$G61,60)=0,"-",INDEX(SourceData!$A$2:$FR$281,'Row selector'!$G61,60)),"")</f>
        <v/>
      </c>
      <c r="BE72" s="163" t="str">
        <f>IFERROR(IF(INDEX(SourceData!$A$2:$FR$281,'Row selector'!$G61,66)=0,"-",INDEX(SourceData!$A$2:$FR$281,'Row selector'!$G61,66)),"")</f>
        <v/>
      </c>
      <c r="BF72" s="98"/>
    </row>
    <row r="73" spans="1:58">
      <c r="A73" s="171" t="str">
        <f>IFERROR(INDEX(SourceData!$A$2:$FR$281,'Row selector'!$G62,1),"")</f>
        <v/>
      </c>
      <c r="B73" s="157" t="str">
        <f>IFERROR(INDEX(SourceData!$A$2:$FR$281,'Row selector'!$G62,2),"")</f>
        <v/>
      </c>
      <c r="C73" s="204" t="str">
        <f t="shared" si="0"/>
        <v/>
      </c>
      <c r="D73" s="161" t="str">
        <f>IFERROR(IF(INDEX(SourceData!$A$2:$FR$281,'Row selector'!$G62,13)=0,"-",INDEX(SourceData!$A$2:$FR$281,'Row selector'!$G62,13)),"")</f>
        <v/>
      </c>
      <c r="E73" s="162" t="str">
        <f>IFERROR(IF(INDEX(SourceData!$A$2:$FR$281,'Row selector'!$G62,19)=0,"-",INDEX(SourceData!$A$2:$FR$281,'Row selector'!$G62,19)),"")</f>
        <v/>
      </c>
      <c r="F73" s="163" t="str">
        <f>IFERROR(IF(INDEX(SourceData!$A$2:$FR$281,'Row selector'!$G62,25)=0,"-",INDEX(SourceData!$A$2:$FR$281,'Row selector'!$G62,25)),"")</f>
        <v/>
      </c>
      <c r="G73" s="161" t="str">
        <f>IFERROR(IF(INDEX(SourceData!$A$2:$FR$281,'Row selector'!$G62,14)=0,"-",INDEX(SourceData!$A$2:$FR$281,'Row selector'!$G62,14)),"")</f>
        <v/>
      </c>
      <c r="H73" s="162" t="str">
        <f>IFERROR(IF(INDEX(SourceData!$A$2:$FR$281,'Row selector'!$G62,20)=0,"-",INDEX(SourceData!$A$2:$FR$281,'Row selector'!$G62,20)),"")</f>
        <v/>
      </c>
      <c r="I73" s="163" t="str">
        <f>IFERROR(IF(INDEX(SourceData!$A$2:$FR$281,'Row selector'!$G62,26)=0,"-",INDEX(SourceData!$A$2:$FR$281,'Row selector'!$G62,26)),"")</f>
        <v/>
      </c>
      <c r="J73" s="161" t="str">
        <f>IFERROR(IF(INDEX(SourceData!$A$2:$FR$281,'Row selector'!$G62,15)=0,"-",INDEX(SourceData!$A$2:$FR$281,'Row selector'!$G62,15)),"")</f>
        <v/>
      </c>
      <c r="K73" s="162" t="str">
        <f>IFERROR(IF(INDEX(SourceData!$A$2:$FR$281,'Row selector'!$G62,21)=0,"-",INDEX(SourceData!$A$2:$FR$281,'Row selector'!$G62,21)),"")</f>
        <v/>
      </c>
      <c r="L73" s="163" t="str">
        <f>IFERROR(IF(INDEX(SourceData!$A$2:$FR$281,'Row selector'!$G62,27)=0,"-",INDEX(SourceData!$A$2:$FR$281,'Row selector'!$G62,27)),"")</f>
        <v/>
      </c>
      <c r="M73" s="161" t="str">
        <f>IFERROR(IF(INDEX(SourceData!$A$2:$FR$281,'Row selector'!$G62,16)=0,"-",INDEX(SourceData!$A$2:$FR$281,'Row selector'!$G62,16)),"")</f>
        <v/>
      </c>
      <c r="N73" s="162" t="str">
        <f>IFERROR(IF(INDEX(SourceData!$A$2:$FR$281,'Row selector'!$G62,22)=0,"-",INDEX(SourceData!$A$2:$FR$281,'Row selector'!$G62,22)),"")</f>
        <v/>
      </c>
      <c r="O73" s="163" t="str">
        <f>IFERROR(IF(INDEX(SourceData!$A$2:$FR$281,'Row selector'!$G62,28)=0,"-",INDEX(SourceData!$A$2:$FR$281,'Row selector'!$G62,28)),"")</f>
        <v/>
      </c>
      <c r="P73" s="161" t="str">
        <f>IFERROR(IF(INDEX(SourceData!$A$2:$FR$281,'Row selector'!$G62,17)=0,"-",INDEX(SourceData!$A$2:$FR$281,'Row selector'!$G62,17)),"")</f>
        <v/>
      </c>
      <c r="Q73" s="162" t="str">
        <f>IFERROR(IF(INDEX(SourceData!$A$2:$FR$281,'Row selector'!$G62,23)=0,"-",INDEX(SourceData!$A$2:$FR$281,'Row selector'!$G62,23)),"")</f>
        <v/>
      </c>
      <c r="R73" s="163" t="str">
        <f>IFERROR(IF(INDEX(SourceData!$A$2:$FR$281,'Row selector'!$G62,29)=0,"-",INDEX(SourceData!$A$2:$FR$281,'Row selector'!$G62,29)),"")</f>
        <v/>
      </c>
      <c r="S73" s="161" t="str">
        <f>IFERROR(IF(INDEX(SourceData!$A$2:$FR$281,'Row selector'!$G62,18)=0,"-",INDEX(SourceData!$A$2:$FR$281,'Row selector'!$G62,18)),"")</f>
        <v/>
      </c>
      <c r="T73" s="162" t="str">
        <f>IFERROR(IF(INDEX(SourceData!$A$2:$FR$281,'Row selector'!$G62,24)=0,"-",INDEX(SourceData!$A$2:$FR$281,'Row selector'!$G62,24)),"")</f>
        <v/>
      </c>
      <c r="U73" s="163" t="str">
        <f>IFERROR(IF(INDEX(SourceData!$A$2:$FR$281,'Row selector'!$G62,30)=0,"-",INDEX(SourceData!$A$2:$FR$281,'Row selector'!$G62,30)),"")</f>
        <v/>
      </c>
      <c r="V73" s="161" t="str">
        <f>IFERROR(IF(INDEX(SourceData!$A$2:$FR$281,'Row selector'!$G62,31)=0,"-",INDEX(SourceData!$A$2:$FR$281,'Row selector'!$G62,31)),"")</f>
        <v/>
      </c>
      <c r="W73" s="162" t="str">
        <f>IFERROR(IF(INDEX(SourceData!$A$2:$FR$281,'Row selector'!$G62,37)=0,"-",INDEX(SourceData!$A$2:$FR$281,'Row selector'!$G62,37)),"")</f>
        <v/>
      </c>
      <c r="X73" s="163" t="str">
        <f>IFERROR(IF(INDEX(SourceData!$A$2:$FR$281,'Row selector'!$G62,43)=0,"-",INDEX(SourceData!$A$2:$FR$281,'Row selector'!$G62,43)),"")</f>
        <v/>
      </c>
      <c r="Y73" s="161" t="str">
        <f>IFERROR(IF(INDEX(SourceData!$A$2:$FR$281,'Row selector'!$G62,32)=0,"-",INDEX(SourceData!$A$2:$FR$281,'Row selector'!$G62,32)),"")</f>
        <v/>
      </c>
      <c r="Z73" s="162" t="str">
        <f>IFERROR(IF(INDEX(SourceData!$A$2:$FR$281,'Row selector'!$G62,38)=0,"-",INDEX(SourceData!$A$2:$FR$281,'Row selector'!$G62,38)),"")</f>
        <v/>
      </c>
      <c r="AA73" s="163" t="str">
        <f>IFERROR(IF(INDEX(SourceData!$A$2:$FR$281,'Row selector'!$G62,44)=0,"-",INDEX(SourceData!$A$2:$FR$281,'Row selector'!$G62,44)),"")</f>
        <v/>
      </c>
      <c r="AB73" s="161" t="str">
        <f>IFERROR(IF(INDEX(SourceData!$A$2:$FR$281,'Row selector'!$G62,33)=0,"-",INDEX(SourceData!$A$2:$FR$281,'Row selector'!$G62,33)),"")</f>
        <v/>
      </c>
      <c r="AC73" s="162" t="str">
        <f>IFERROR(IF(INDEX(SourceData!$A$2:$FR$281,'Row selector'!$G62,39)=0,"-",INDEX(SourceData!$A$2:$FR$281,'Row selector'!$G62,39)),"")</f>
        <v/>
      </c>
      <c r="AD73" s="163" t="str">
        <f>IFERROR(IF(INDEX(SourceData!$A$2:$FR$281,'Row selector'!$G62,45)=0,"-",INDEX(SourceData!$A$2:$FR$281,'Row selector'!$G62,45)),"")</f>
        <v/>
      </c>
      <c r="AE73" s="161" t="str">
        <f>IFERROR(IF(INDEX(SourceData!$A$2:$FR$281,'Row selector'!$G62,34)=0,"-",INDEX(SourceData!$A$2:$FR$281,'Row selector'!$G62,34)),"")</f>
        <v/>
      </c>
      <c r="AF73" s="162" t="str">
        <f>IFERROR(IF(INDEX(SourceData!$A$2:$FR$281,'Row selector'!$G62,40)=0,"-",INDEX(SourceData!$A$2:$FR$281,'Row selector'!$G62,40)),"")</f>
        <v/>
      </c>
      <c r="AG73" s="163" t="str">
        <f>IFERROR(IF(INDEX(SourceData!$A$2:$FR$281,'Row selector'!$G62,46)=0,"-",INDEX(SourceData!$A$2:$FR$281,'Row selector'!$G62,46)),"")</f>
        <v/>
      </c>
      <c r="AH73" s="161" t="str">
        <f>IFERROR(IF(INDEX(SourceData!$A$2:$FR$281,'Row selector'!$G62,35)=0,"-",INDEX(SourceData!$A$2:$FF$281,'Row selector'!$G62,35)),"")</f>
        <v/>
      </c>
      <c r="AI73" s="162" t="str">
        <f>IFERROR(IF(INDEX(SourceData!$A$2:$FR$281,'Row selector'!$G62,41)=0,"-",INDEX(SourceData!$A$2:$FR$281,'Row selector'!$G62,41)),"")</f>
        <v/>
      </c>
      <c r="AJ73" s="163" t="str">
        <f>IFERROR(IF(INDEX(SourceData!$A$2:$FR$281,'Row selector'!$G62,47)=0,"-",INDEX(SourceData!$A$2:$FR$281,'Row selector'!$G62,47)),"")</f>
        <v/>
      </c>
      <c r="AK73" s="161" t="str">
        <f>IFERROR(IF(INDEX(SourceData!$A$2:$FR$281,'Row selector'!$G62,36)=0,"-",INDEX(SourceData!$A$2:$FR$281,'Row selector'!$G62,36)),"")</f>
        <v/>
      </c>
      <c r="AL73" s="162" t="str">
        <f>IFERROR(IF(INDEX(SourceData!$A$2:$FR$281,'Row selector'!$G62,42)=0,"-",INDEX(SourceData!$A$2:$FR$281,'Row selector'!$G62,42)),"")</f>
        <v/>
      </c>
      <c r="AM73" s="163" t="str">
        <f>IFERROR(IF(INDEX(SourceData!$A$2:$FR$281,'Row selector'!$G62,48)=0,"-",INDEX(SourceData!$A$2:$FR$281,'Row selector'!$G62,48)),"")</f>
        <v/>
      </c>
      <c r="AN73" s="161" t="str">
        <f>IFERROR(IF(INDEX(SourceData!$A$2:$FR$281,'Row selector'!$G62,49)=0,"-",INDEX(SourceData!$A$2:$FR$281,'Row selector'!$G62,49)),"")</f>
        <v/>
      </c>
      <c r="AO73" s="162" t="str">
        <f>IFERROR(IF(INDEX(SourceData!$A$2:$FR$281,'Row selector'!$G62,55)=0,"-",INDEX(SourceData!$A$2:$FR$281,'Row selector'!$G62,55)),"")</f>
        <v/>
      </c>
      <c r="AP73" s="163" t="str">
        <f>IFERROR(IF(INDEX(SourceData!$A$2:$FR$281,'Row selector'!$G62,61)=0,"-",INDEX(SourceData!$A$2:$FR$281,'Row selector'!$G62,61)),"")</f>
        <v/>
      </c>
      <c r="AQ73" s="161" t="str">
        <f>IFERROR(IF(INDEX(SourceData!$A$2:$FR$281,'Row selector'!$G62,50)=0,"-",INDEX(SourceData!$A$2:$FR$281,'Row selector'!$G62,50)),"")</f>
        <v/>
      </c>
      <c r="AR73" s="162" t="str">
        <f>IFERROR(IF(INDEX(SourceData!$A$2:$FR$281,'Row selector'!$G62,56)=0,"-",INDEX(SourceData!$A$2:$FR$281,'Row selector'!$G62,56)),"")</f>
        <v/>
      </c>
      <c r="AS73" s="163" t="str">
        <f>IFERROR(IF(INDEX(SourceData!$A$2:$FR$281,'Row selector'!$G62,62)=0,"-",INDEX(SourceData!$A$2:$FR$281,'Row selector'!$G62,62)),"")</f>
        <v/>
      </c>
      <c r="AT73" s="161" t="str">
        <f>IFERROR(IF(INDEX(SourceData!$A$2:$FR$281,'Row selector'!$G62,51)=0,"-",INDEX(SourceData!$A$2:$FR$281,'Row selector'!$G62,51)),"")</f>
        <v/>
      </c>
      <c r="AU73" s="162" t="str">
        <f>IFERROR(IF(INDEX(SourceData!$A$2:$FR$281,'Row selector'!$G62,57)=0,"-",INDEX(SourceData!$A$2:$FR$281,'Row selector'!$G62,57)),"")</f>
        <v/>
      </c>
      <c r="AV73" s="163" t="str">
        <f>IFERROR(IF(INDEX(SourceData!$A$2:$FR$281,'Row selector'!$G62,63)=0,"-",INDEX(SourceData!$A$2:$FR$281,'Row selector'!$G62,63)),"")</f>
        <v/>
      </c>
      <c r="AW73" s="158" t="str">
        <f>IFERROR(IF(INDEX(SourceData!$A$2:$FR$281,'Row selector'!$G62,52)=0,"-",INDEX(SourceData!$A$2:$FR$281,'Row selector'!$G62,52)),"")</f>
        <v/>
      </c>
      <c r="AX73" s="138" t="str">
        <f>IFERROR(IF(INDEX(SourceData!$A$2:$FR$281,'Row selector'!$G62,58)=0,"-",INDEX(SourceData!$A$2:$FR$281,'Row selector'!$G62,58)),"")</f>
        <v/>
      </c>
      <c r="AY73" s="162" t="str">
        <f>IFERROR(IF(INDEX(SourceData!$A$2:$FR$281,'Row selector'!$G62,64)=0,"-",INDEX(SourceData!$A$2:$FR$281,'Row selector'!$G62,64)),"")</f>
        <v/>
      </c>
      <c r="AZ73" s="161" t="str">
        <f>IFERROR(IF(INDEX(SourceData!$A$2:$FR$281,'Row selector'!$G62,53)=0,"-",INDEX(SourceData!$A$2:$FR$281,'Row selector'!$G62,53)),"")</f>
        <v/>
      </c>
      <c r="BA73" s="162" t="str">
        <f>IFERROR(IF(INDEX(SourceData!$A$2:$FR$281,'Row selector'!$G62,59)=0,"-",INDEX(SourceData!$A$2:$FR$281,'Row selector'!$G62,59)),"")</f>
        <v/>
      </c>
      <c r="BB73" s="163" t="str">
        <f>IFERROR(IF(INDEX(SourceData!$A$2:$FR$281,'Row selector'!$G62,65)=0,"-",INDEX(SourceData!$A$2:$FR$281,'Row selector'!$G62,65)),"")</f>
        <v/>
      </c>
      <c r="BC73" s="161" t="str">
        <f>IFERROR(IF(INDEX(SourceData!$A$2:$FR$281,'Row selector'!$G62,54)=0,"-",INDEX(SourceData!$A$2:$FR$281,'Row selector'!$G62,54)),"")</f>
        <v/>
      </c>
      <c r="BD73" s="162" t="str">
        <f>IFERROR(IF(INDEX(SourceData!$A$2:$FR$281,'Row selector'!$G62,60)=0,"-",INDEX(SourceData!$A$2:$FR$281,'Row selector'!$G62,60)),"")</f>
        <v/>
      </c>
      <c r="BE73" s="163" t="str">
        <f>IFERROR(IF(INDEX(SourceData!$A$2:$FR$281,'Row selector'!$G62,66)=0,"-",INDEX(SourceData!$A$2:$FR$281,'Row selector'!$G62,66)),"")</f>
        <v/>
      </c>
      <c r="BF73" s="98"/>
    </row>
    <row r="74" spans="1:58">
      <c r="A74" s="171" t="str">
        <f>IFERROR(INDEX(SourceData!$A$2:$FR$281,'Row selector'!$G63,1),"")</f>
        <v/>
      </c>
      <c r="B74" s="157" t="str">
        <f>IFERROR(INDEX(SourceData!$A$2:$FR$281,'Row selector'!$G63,2),"")</f>
        <v/>
      </c>
      <c r="C74" s="204" t="str">
        <f t="shared" si="0"/>
        <v/>
      </c>
      <c r="D74" s="161" t="str">
        <f>IFERROR(IF(INDEX(SourceData!$A$2:$FR$281,'Row selector'!$G63,13)=0,"-",INDEX(SourceData!$A$2:$FR$281,'Row selector'!$G63,13)),"")</f>
        <v/>
      </c>
      <c r="E74" s="162" t="str">
        <f>IFERROR(IF(INDEX(SourceData!$A$2:$FR$281,'Row selector'!$G63,19)=0,"-",INDEX(SourceData!$A$2:$FR$281,'Row selector'!$G63,19)),"")</f>
        <v/>
      </c>
      <c r="F74" s="163" t="str">
        <f>IFERROR(IF(INDEX(SourceData!$A$2:$FR$281,'Row selector'!$G63,25)=0,"-",INDEX(SourceData!$A$2:$FR$281,'Row selector'!$G63,25)),"")</f>
        <v/>
      </c>
      <c r="G74" s="161" t="str">
        <f>IFERROR(IF(INDEX(SourceData!$A$2:$FR$281,'Row selector'!$G63,14)=0,"-",INDEX(SourceData!$A$2:$FR$281,'Row selector'!$G63,14)),"")</f>
        <v/>
      </c>
      <c r="H74" s="162" t="str">
        <f>IFERROR(IF(INDEX(SourceData!$A$2:$FR$281,'Row selector'!$G63,20)=0,"-",INDEX(SourceData!$A$2:$FR$281,'Row selector'!$G63,20)),"")</f>
        <v/>
      </c>
      <c r="I74" s="163" t="str">
        <f>IFERROR(IF(INDEX(SourceData!$A$2:$FR$281,'Row selector'!$G63,26)=0,"-",INDEX(SourceData!$A$2:$FR$281,'Row selector'!$G63,26)),"")</f>
        <v/>
      </c>
      <c r="J74" s="161" t="str">
        <f>IFERROR(IF(INDEX(SourceData!$A$2:$FR$281,'Row selector'!$G63,15)=0,"-",INDEX(SourceData!$A$2:$FR$281,'Row selector'!$G63,15)),"")</f>
        <v/>
      </c>
      <c r="K74" s="162" t="str">
        <f>IFERROR(IF(INDEX(SourceData!$A$2:$FR$281,'Row selector'!$G63,21)=0,"-",INDEX(SourceData!$A$2:$FR$281,'Row selector'!$G63,21)),"")</f>
        <v/>
      </c>
      <c r="L74" s="163" t="str">
        <f>IFERROR(IF(INDEX(SourceData!$A$2:$FR$281,'Row selector'!$G63,27)=0,"-",INDEX(SourceData!$A$2:$FR$281,'Row selector'!$G63,27)),"")</f>
        <v/>
      </c>
      <c r="M74" s="161" t="str">
        <f>IFERROR(IF(INDEX(SourceData!$A$2:$FR$281,'Row selector'!$G63,16)=0,"-",INDEX(SourceData!$A$2:$FR$281,'Row selector'!$G63,16)),"")</f>
        <v/>
      </c>
      <c r="N74" s="162" t="str">
        <f>IFERROR(IF(INDEX(SourceData!$A$2:$FR$281,'Row selector'!$G63,22)=0,"-",INDEX(SourceData!$A$2:$FR$281,'Row selector'!$G63,22)),"")</f>
        <v/>
      </c>
      <c r="O74" s="163" t="str">
        <f>IFERROR(IF(INDEX(SourceData!$A$2:$FR$281,'Row selector'!$G63,28)=0,"-",INDEX(SourceData!$A$2:$FR$281,'Row selector'!$G63,28)),"")</f>
        <v/>
      </c>
      <c r="P74" s="161" t="str">
        <f>IFERROR(IF(INDEX(SourceData!$A$2:$FR$281,'Row selector'!$G63,17)=0,"-",INDEX(SourceData!$A$2:$FR$281,'Row selector'!$G63,17)),"")</f>
        <v/>
      </c>
      <c r="Q74" s="162" t="str">
        <f>IFERROR(IF(INDEX(SourceData!$A$2:$FR$281,'Row selector'!$G63,23)=0,"-",INDEX(SourceData!$A$2:$FR$281,'Row selector'!$G63,23)),"")</f>
        <v/>
      </c>
      <c r="R74" s="163" t="str">
        <f>IFERROR(IF(INDEX(SourceData!$A$2:$FR$281,'Row selector'!$G63,29)=0,"-",INDEX(SourceData!$A$2:$FR$281,'Row selector'!$G63,29)),"")</f>
        <v/>
      </c>
      <c r="S74" s="161" t="str">
        <f>IFERROR(IF(INDEX(SourceData!$A$2:$FR$281,'Row selector'!$G63,18)=0,"-",INDEX(SourceData!$A$2:$FR$281,'Row selector'!$G63,18)),"")</f>
        <v/>
      </c>
      <c r="T74" s="162" t="str">
        <f>IFERROR(IF(INDEX(SourceData!$A$2:$FR$281,'Row selector'!$G63,24)=0,"-",INDEX(SourceData!$A$2:$FR$281,'Row selector'!$G63,24)),"")</f>
        <v/>
      </c>
      <c r="U74" s="163" t="str">
        <f>IFERROR(IF(INDEX(SourceData!$A$2:$FR$281,'Row selector'!$G63,30)=0,"-",INDEX(SourceData!$A$2:$FR$281,'Row selector'!$G63,30)),"")</f>
        <v/>
      </c>
      <c r="V74" s="161" t="str">
        <f>IFERROR(IF(INDEX(SourceData!$A$2:$FR$281,'Row selector'!$G63,31)=0,"-",INDEX(SourceData!$A$2:$FR$281,'Row selector'!$G63,31)),"")</f>
        <v/>
      </c>
      <c r="W74" s="162" t="str">
        <f>IFERROR(IF(INDEX(SourceData!$A$2:$FR$281,'Row selector'!$G63,37)=0,"-",INDEX(SourceData!$A$2:$FR$281,'Row selector'!$G63,37)),"")</f>
        <v/>
      </c>
      <c r="X74" s="163" t="str">
        <f>IFERROR(IF(INDEX(SourceData!$A$2:$FR$281,'Row selector'!$G63,43)=0,"-",INDEX(SourceData!$A$2:$FR$281,'Row selector'!$G63,43)),"")</f>
        <v/>
      </c>
      <c r="Y74" s="161" t="str">
        <f>IFERROR(IF(INDEX(SourceData!$A$2:$FR$281,'Row selector'!$G63,32)=0,"-",INDEX(SourceData!$A$2:$FR$281,'Row selector'!$G63,32)),"")</f>
        <v/>
      </c>
      <c r="Z74" s="162" t="str">
        <f>IFERROR(IF(INDEX(SourceData!$A$2:$FR$281,'Row selector'!$G63,38)=0,"-",INDEX(SourceData!$A$2:$FR$281,'Row selector'!$G63,38)),"")</f>
        <v/>
      </c>
      <c r="AA74" s="163" t="str">
        <f>IFERROR(IF(INDEX(SourceData!$A$2:$FR$281,'Row selector'!$G63,44)=0,"-",INDEX(SourceData!$A$2:$FR$281,'Row selector'!$G63,44)),"")</f>
        <v/>
      </c>
      <c r="AB74" s="161" t="str">
        <f>IFERROR(IF(INDEX(SourceData!$A$2:$FR$281,'Row selector'!$G63,33)=0,"-",INDEX(SourceData!$A$2:$FR$281,'Row selector'!$G63,33)),"")</f>
        <v/>
      </c>
      <c r="AC74" s="162" t="str">
        <f>IFERROR(IF(INDEX(SourceData!$A$2:$FR$281,'Row selector'!$G63,39)=0,"-",INDEX(SourceData!$A$2:$FR$281,'Row selector'!$G63,39)),"")</f>
        <v/>
      </c>
      <c r="AD74" s="163" t="str">
        <f>IFERROR(IF(INDEX(SourceData!$A$2:$FR$281,'Row selector'!$G63,45)=0,"-",INDEX(SourceData!$A$2:$FR$281,'Row selector'!$G63,45)),"")</f>
        <v/>
      </c>
      <c r="AE74" s="161" t="str">
        <f>IFERROR(IF(INDEX(SourceData!$A$2:$FR$281,'Row selector'!$G63,34)=0,"-",INDEX(SourceData!$A$2:$FR$281,'Row selector'!$G63,34)),"")</f>
        <v/>
      </c>
      <c r="AF74" s="162" t="str">
        <f>IFERROR(IF(INDEX(SourceData!$A$2:$FR$281,'Row selector'!$G63,40)=0,"-",INDEX(SourceData!$A$2:$FR$281,'Row selector'!$G63,40)),"")</f>
        <v/>
      </c>
      <c r="AG74" s="163" t="str">
        <f>IFERROR(IF(INDEX(SourceData!$A$2:$FR$281,'Row selector'!$G63,46)=0,"-",INDEX(SourceData!$A$2:$FR$281,'Row selector'!$G63,46)),"")</f>
        <v/>
      </c>
      <c r="AH74" s="161" t="str">
        <f>IFERROR(IF(INDEX(SourceData!$A$2:$FR$281,'Row selector'!$G63,35)=0,"-",INDEX(SourceData!$A$2:$FF$281,'Row selector'!$G63,35)),"")</f>
        <v/>
      </c>
      <c r="AI74" s="162" t="str">
        <f>IFERROR(IF(INDEX(SourceData!$A$2:$FR$281,'Row selector'!$G63,41)=0,"-",INDEX(SourceData!$A$2:$FR$281,'Row selector'!$G63,41)),"")</f>
        <v/>
      </c>
      <c r="AJ74" s="163" t="str">
        <f>IFERROR(IF(INDEX(SourceData!$A$2:$FR$281,'Row selector'!$G63,47)=0,"-",INDEX(SourceData!$A$2:$FR$281,'Row selector'!$G63,47)),"")</f>
        <v/>
      </c>
      <c r="AK74" s="161" t="str">
        <f>IFERROR(IF(INDEX(SourceData!$A$2:$FR$281,'Row selector'!$G63,36)=0,"-",INDEX(SourceData!$A$2:$FR$281,'Row selector'!$G63,36)),"")</f>
        <v/>
      </c>
      <c r="AL74" s="162" t="str">
        <f>IFERROR(IF(INDEX(SourceData!$A$2:$FR$281,'Row selector'!$G63,42)=0,"-",INDEX(SourceData!$A$2:$FR$281,'Row selector'!$G63,42)),"")</f>
        <v/>
      </c>
      <c r="AM74" s="163" t="str">
        <f>IFERROR(IF(INDEX(SourceData!$A$2:$FR$281,'Row selector'!$G63,48)=0,"-",INDEX(SourceData!$A$2:$FR$281,'Row selector'!$G63,48)),"")</f>
        <v/>
      </c>
      <c r="AN74" s="161" t="str">
        <f>IFERROR(IF(INDEX(SourceData!$A$2:$FR$281,'Row selector'!$G63,49)=0,"-",INDEX(SourceData!$A$2:$FR$281,'Row selector'!$G63,49)),"")</f>
        <v/>
      </c>
      <c r="AO74" s="162" t="str">
        <f>IFERROR(IF(INDEX(SourceData!$A$2:$FR$281,'Row selector'!$G63,55)=0,"-",INDEX(SourceData!$A$2:$FR$281,'Row selector'!$G63,55)),"")</f>
        <v/>
      </c>
      <c r="AP74" s="163" t="str">
        <f>IFERROR(IF(INDEX(SourceData!$A$2:$FR$281,'Row selector'!$G63,61)=0,"-",INDEX(SourceData!$A$2:$FR$281,'Row selector'!$G63,61)),"")</f>
        <v/>
      </c>
      <c r="AQ74" s="161" t="str">
        <f>IFERROR(IF(INDEX(SourceData!$A$2:$FR$281,'Row selector'!$G63,50)=0,"-",INDEX(SourceData!$A$2:$FR$281,'Row selector'!$G63,50)),"")</f>
        <v/>
      </c>
      <c r="AR74" s="162" t="str">
        <f>IFERROR(IF(INDEX(SourceData!$A$2:$FR$281,'Row selector'!$G63,56)=0,"-",INDEX(SourceData!$A$2:$FR$281,'Row selector'!$G63,56)),"")</f>
        <v/>
      </c>
      <c r="AS74" s="163" t="str">
        <f>IFERROR(IF(INDEX(SourceData!$A$2:$FR$281,'Row selector'!$G63,62)=0,"-",INDEX(SourceData!$A$2:$FR$281,'Row selector'!$G63,62)),"")</f>
        <v/>
      </c>
      <c r="AT74" s="161" t="str">
        <f>IFERROR(IF(INDEX(SourceData!$A$2:$FR$281,'Row selector'!$G63,51)=0,"-",INDEX(SourceData!$A$2:$FR$281,'Row selector'!$G63,51)),"")</f>
        <v/>
      </c>
      <c r="AU74" s="162" t="str">
        <f>IFERROR(IF(INDEX(SourceData!$A$2:$FR$281,'Row selector'!$G63,57)=0,"-",INDEX(SourceData!$A$2:$FR$281,'Row selector'!$G63,57)),"")</f>
        <v/>
      </c>
      <c r="AV74" s="163" t="str">
        <f>IFERROR(IF(INDEX(SourceData!$A$2:$FR$281,'Row selector'!$G63,63)=0,"-",INDEX(SourceData!$A$2:$FR$281,'Row selector'!$G63,63)),"")</f>
        <v/>
      </c>
      <c r="AW74" s="158" t="str">
        <f>IFERROR(IF(INDEX(SourceData!$A$2:$FR$281,'Row selector'!$G63,52)=0,"-",INDEX(SourceData!$A$2:$FR$281,'Row selector'!$G63,52)),"")</f>
        <v/>
      </c>
      <c r="AX74" s="138" t="str">
        <f>IFERROR(IF(INDEX(SourceData!$A$2:$FR$281,'Row selector'!$G63,58)=0,"-",INDEX(SourceData!$A$2:$FR$281,'Row selector'!$G63,58)),"")</f>
        <v/>
      </c>
      <c r="AY74" s="162" t="str">
        <f>IFERROR(IF(INDEX(SourceData!$A$2:$FR$281,'Row selector'!$G63,64)=0,"-",INDEX(SourceData!$A$2:$FR$281,'Row selector'!$G63,64)),"")</f>
        <v/>
      </c>
      <c r="AZ74" s="161" t="str">
        <f>IFERROR(IF(INDEX(SourceData!$A$2:$FR$281,'Row selector'!$G63,53)=0,"-",INDEX(SourceData!$A$2:$FR$281,'Row selector'!$G63,53)),"")</f>
        <v/>
      </c>
      <c r="BA74" s="162" t="str">
        <f>IFERROR(IF(INDEX(SourceData!$A$2:$FR$281,'Row selector'!$G63,59)=0,"-",INDEX(SourceData!$A$2:$FR$281,'Row selector'!$G63,59)),"")</f>
        <v/>
      </c>
      <c r="BB74" s="163" t="str">
        <f>IFERROR(IF(INDEX(SourceData!$A$2:$FR$281,'Row selector'!$G63,65)=0,"-",INDEX(SourceData!$A$2:$FR$281,'Row selector'!$G63,65)),"")</f>
        <v/>
      </c>
      <c r="BC74" s="161" t="str">
        <f>IFERROR(IF(INDEX(SourceData!$A$2:$FR$281,'Row selector'!$G63,54)=0,"-",INDEX(SourceData!$A$2:$FR$281,'Row selector'!$G63,54)),"")</f>
        <v/>
      </c>
      <c r="BD74" s="162" t="str">
        <f>IFERROR(IF(INDEX(SourceData!$A$2:$FR$281,'Row selector'!$G63,60)=0,"-",INDEX(SourceData!$A$2:$FR$281,'Row selector'!$G63,60)),"")</f>
        <v/>
      </c>
      <c r="BE74" s="163" t="str">
        <f>IFERROR(IF(INDEX(SourceData!$A$2:$FR$281,'Row selector'!$G63,66)=0,"-",INDEX(SourceData!$A$2:$FR$281,'Row selector'!$G63,66)),"")</f>
        <v/>
      </c>
      <c r="BF74" s="98"/>
    </row>
    <row r="75" spans="1:58">
      <c r="A75" s="171" t="str">
        <f>IFERROR(INDEX(SourceData!$A$2:$FR$281,'Row selector'!$G64,1),"")</f>
        <v/>
      </c>
      <c r="B75" s="157" t="str">
        <f>IFERROR(INDEX(SourceData!$A$2:$FR$281,'Row selector'!$G64,2),"")</f>
        <v/>
      </c>
      <c r="C75" s="204" t="str">
        <f t="shared" si="0"/>
        <v/>
      </c>
      <c r="D75" s="161" t="str">
        <f>IFERROR(IF(INDEX(SourceData!$A$2:$FR$281,'Row selector'!$G64,13)=0,"-",INDEX(SourceData!$A$2:$FR$281,'Row selector'!$G64,13)),"")</f>
        <v/>
      </c>
      <c r="E75" s="162" t="str">
        <f>IFERROR(IF(INDEX(SourceData!$A$2:$FR$281,'Row selector'!$G64,19)=0,"-",INDEX(SourceData!$A$2:$FR$281,'Row selector'!$G64,19)),"")</f>
        <v/>
      </c>
      <c r="F75" s="163" t="str">
        <f>IFERROR(IF(INDEX(SourceData!$A$2:$FR$281,'Row selector'!$G64,25)=0,"-",INDEX(SourceData!$A$2:$FR$281,'Row selector'!$G64,25)),"")</f>
        <v/>
      </c>
      <c r="G75" s="161" t="str">
        <f>IFERROR(IF(INDEX(SourceData!$A$2:$FR$281,'Row selector'!$G64,14)=0,"-",INDEX(SourceData!$A$2:$FR$281,'Row selector'!$G64,14)),"")</f>
        <v/>
      </c>
      <c r="H75" s="162" t="str">
        <f>IFERROR(IF(INDEX(SourceData!$A$2:$FR$281,'Row selector'!$G64,20)=0,"-",INDEX(SourceData!$A$2:$FR$281,'Row selector'!$G64,20)),"")</f>
        <v/>
      </c>
      <c r="I75" s="163" t="str">
        <f>IFERROR(IF(INDEX(SourceData!$A$2:$FR$281,'Row selector'!$G64,26)=0,"-",INDEX(SourceData!$A$2:$FR$281,'Row selector'!$G64,26)),"")</f>
        <v/>
      </c>
      <c r="J75" s="161" t="str">
        <f>IFERROR(IF(INDEX(SourceData!$A$2:$FR$281,'Row selector'!$G64,15)=0,"-",INDEX(SourceData!$A$2:$FR$281,'Row selector'!$G64,15)),"")</f>
        <v/>
      </c>
      <c r="K75" s="162" t="str">
        <f>IFERROR(IF(INDEX(SourceData!$A$2:$FR$281,'Row selector'!$G64,21)=0,"-",INDEX(SourceData!$A$2:$FR$281,'Row selector'!$G64,21)),"")</f>
        <v/>
      </c>
      <c r="L75" s="163" t="str">
        <f>IFERROR(IF(INDEX(SourceData!$A$2:$FR$281,'Row selector'!$G64,27)=0,"-",INDEX(SourceData!$A$2:$FR$281,'Row selector'!$G64,27)),"")</f>
        <v/>
      </c>
      <c r="M75" s="161" t="str">
        <f>IFERROR(IF(INDEX(SourceData!$A$2:$FR$281,'Row selector'!$G64,16)=0,"-",INDEX(SourceData!$A$2:$FR$281,'Row selector'!$G64,16)),"")</f>
        <v/>
      </c>
      <c r="N75" s="162" t="str">
        <f>IFERROR(IF(INDEX(SourceData!$A$2:$FR$281,'Row selector'!$G64,22)=0,"-",INDEX(SourceData!$A$2:$FR$281,'Row selector'!$G64,22)),"")</f>
        <v/>
      </c>
      <c r="O75" s="163" t="str">
        <f>IFERROR(IF(INDEX(SourceData!$A$2:$FR$281,'Row selector'!$G64,28)=0,"-",INDEX(SourceData!$A$2:$FR$281,'Row selector'!$G64,28)),"")</f>
        <v/>
      </c>
      <c r="P75" s="161" t="str">
        <f>IFERROR(IF(INDEX(SourceData!$A$2:$FR$281,'Row selector'!$G64,17)=0,"-",INDEX(SourceData!$A$2:$FR$281,'Row selector'!$G64,17)),"")</f>
        <v/>
      </c>
      <c r="Q75" s="162" t="str">
        <f>IFERROR(IF(INDEX(SourceData!$A$2:$FR$281,'Row selector'!$G64,23)=0,"-",INDEX(SourceData!$A$2:$FR$281,'Row selector'!$G64,23)),"")</f>
        <v/>
      </c>
      <c r="R75" s="163" t="str">
        <f>IFERROR(IF(INDEX(SourceData!$A$2:$FR$281,'Row selector'!$G64,29)=0,"-",INDEX(SourceData!$A$2:$FR$281,'Row selector'!$G64,29)),"")</f>
        <v/>
      </c>
      <c r="S75" s="161" t="str">
        <f>IFERROR(IF(INDEX(SourceData!$A$2:$FR$281,'Row selector'!$G64,18)=0,"-",INDEX(SourceData!$A$2:$FR$281,'Row selector'!$G64,18)),"")</f>
        <v/>
      </c>
      <c r="T75" s="162" t="str">
        <f>IFERROR(IF(INDEX(SourceData!$A$2:$FR$281,'Row selector'!$G64,24)=0,"-",INDEX(SourceData!$A$2:$FR$281,'Row selector'!$G64,24)),"")</f>
        <v/>
      </c>
      <c r="U75" s="163" t="str">
        <f>IFERROR(IF(INDEX(SourceData!$A$2:$FR$281,'Row selector'!$G64,30)=0,"-",INDEX(SourceData!$A$2:$FR$281,'Row selector'!$G64,30)),"")</f>
        <v/>
      </c>
      <c r="V75" s="161" t="str">
        <f>IFERROR(IF(INDEX(SourceData!$A$2:$FR$281,'Row selector'!$G64,31)=0,"-",INDEX(SourceData!$A$2:$FR$281,'Row selector'!$G64,31)),"")</f>
        <v/>
      </c>
      <c r="W75" s="162" t="str">
        <f>IFERROR(IF(INDEX(SourceData!$A$2:$FR$281,'Row selector'!$G64,37)=0,"-",INDEX(SourceData!$A$2:$FR$281,'Row selector'!$G64,37)),"")</f>
        <v/>
      </c>
      <c r="X75" s="163" t="str">
        <f>IFERROR(IF(INDEX(SourceData!$A$2:$FR$281,'Row selector'!$G64,43)=0,"-",INDEX(SourceData!$A$2:$FR$281,'Row selector'!$G64,43)),"")</f>
        <v/>
      </c>
      <c r="Y75" s="161" t="str">
        <f>IFERROR(IF(INDEX(SourceData!$A$2:$FR$281,'Row selector'!$G64,32)=0,"-",INDEX(SourceData!$A$2:$FR$281,'Row selector'!$G64,32)),"")</f>
        <v/>
      </c>
      <c r="Z75" s="162" t="str">
        <f>IFERROR(IF(INDEX(SourceData!$A$2:$FR$281,'Row selector'!$G64,38)=0,"-",INDEX(SourceData!$A$2:$FR$281,'Row selector'!$G64,38)),"")</f>
        <v/>
      </c>
      <c r="AA75" s="163" t="str">
        <f>IFERROR(IF(INDEX(SourceData!$A$2:$FR$281,'Row selector'!$G64,44)=0,"-",INDEX(SourceData!$A$2:$FR$281,'Row selector'!$G64,44)),"")</f>
        <v/>
      </c>
      <c r="AB75" s="161" t="str">
        <f>IFERROR(IF(INDEX(SourceData!$A$2:$FR$281,'Row selector'!$G64,33)=0,"-",INDEX(SourceData!$A$2:$FR$281,'Row selector'!$G64,33)),"")</f>
        <v/>
      </c>
      <c r="AC75" s="162" t="str">
        <f>IFERROR(IF(INDEX(SourceData!$A$2:$FR$281,'Row selector'!$G64,39)=0,"-",INDEX(SourceData!$A$2:$FR$281,'Row selector'!$G64,39)),"")</f>
        <v/>
      </c>
      <c r="AD75" s="163" t="str">
        <f>IFERROR(IF(INDEX(SourceData!$A$2:$FR$281,'Row selector'!$G64,45)=0,"-",INDEX(SourceData!$A$2:$FR$281,'Row selector'!$G64,45)),"")</f>
        <v/>
      </c>
      <c r="AE75" s="161" t="str">
        <f>IFERROR(IF(INDEX(SourceData!$A$2:$FR$281,'Row selector'!$G64,34)=0,"-",INDEX(SourceData!$A$2:$FR$281,'Row selector'!$G64,34)),"")</f>
        <v/>
      </c>
      <c r="AF75" s="162" t="str">
        <f>IFERROR(IF(INDEX(SourceData!$A$2:$FR$281,'Row selector'!$G64,40)=0,"-",INDEX(SourceData!$A$2:$FR$281,'Row selector'!$G64,40)),"")</f>
        <v/>
      </c>
      <c r="AG75" s="163" t="str">
        <f>IFERROR(IF(INDEX(SourceData!$A$2:$FR$281,'Row selector'!$G64,46)=0,"-",INDEX(SourceData!$A$2:$FR$281,'Row selector'!$G64,46)),"")</f>
        <v/>
      </c>
      <c r="AH75" s="161" t="str">
        <f>IFERROR(IF(INDEX(SourceData!$A$2:$FR$281,'Row selector'!$G64,35)=0,"-",INDEX(SourceData!$A$2:$FF$281,'Row selector'!$G64,35)),"")</f>
        <v/>
      </c>
      <c r="AI75" s="162" t="str">
        <f>IFERROR(IF(INDEX(SourceData!$A$2:$FR$281,'Row selector'!$G64,41)=0,"-",INDEX(SourceData!$A$2:$FR$281,'Row selector'!$G64,41)),"")</f>
        <v/>
      </c>
      <c r="AJ75" s="163" t="str">
        <f>IFERROR(IF(INDEX(SourceData!$A$2:$FR$281,'Row selector'!$G64,47)=0,"-",INDEX(SourceData!$A$2:$FR$281,'Row selector'!$G64,47)),"")</f>
        <v/>
      </c>
      <c r="AK75" s="161" t="str">
        <f>IFERROR(IF(INDEX(SourceData!$A$2:$FR$281,'Row selector'!$G64,36)=0,"-",INDEX(SourceData!$A$2:$FR$281,'Row selector'!$G64,36)),"")</f>
        <v/>
      </c>
      <c r="AL75" s="162" t="str">
        <f>IFERROR(IF(INDEX(SourceData!$A$2:$FR$281,'Row selector'!$G64,42)=0,"-",INDEX(SourceData!$A$2:$FR$281,'Row selector'!$G64,42)),"")</f>
        <v/>
      </c>
      <c r="AM75" s="163" t="str">
        <f>IFERROR(IF(INDEX(SourceData!$A$2:$FR$281,'Row selector'!$G64,48)=0,"-",INDEX(SourceData!$A$2:$FR$281,'Row selector'!$G64,48)),"")</f>
        <v/>
      </c>
      <c r="AN75" s="161" t="str">
        <f>IFERROR(IF(INDEX(SourceData!$A$2:$FR$281,'Row selector'!$G64,49)=0,"-",INDEX(SourceData!$A$2:$FR$281,'Row selector'!$G64,49)),"")</f>
        <v/>
      </c>
      <c r="AO75" s="162" t="str">
        <f>IFERROR(IF(INDEX(SourceData!$A$2:$FR$281,'Row selector'!$G64,55)=0,"-",INDEX(SourceData!$A$2:$FR$281,'Row selector'!$G64,55)),"")</f>
        <v/>
      </c>
      <c r="AP75" s="163" t="str">
        <f>IFERROR(IF(INDEX(SourceData!$A$2:$FR$281,'Row selector'!$G64,61)=0,"-",INDEX(SourceData!$A$2:$FR$281,'Row selector'!$G64,61)),"")</f>
        <v/>
      </c>
      <c r="AQ75" s="161" t="str">
        <f>IFERROR(IF(INDEX(SourceData!$A$2:$FR$281,'Row selector'!$G64,50)=0,"-",INDEX(SourceData!$A$2:$FR$281,'Row selector'!$G64,50)),"")</f>
        <v/>
      </c>
      <c r="AR75" s="162" t="str">
        <f>IFERROR(IF(INDEX(SourceData!$A$2:$FR$281,'Row selector'!$G64,56)=0,"-",INDEX(SourceData!$A$2:$FR$281,'Row selector'!$G64,56)),"")</f>
        <v/>
      </c>
      <c r="AS75" s="163" t="str">
        <f>IFERROR(IF(INDEX(SourceData!$A$2:$FR$281,'Row selector'!$G64,62)=0,"-",INDEX(SourceData!$A$2:$FR$281,'Row selector'!$G64,62)),"")</f>
        <v/>
      </c>
      <c r="AT75" s="161" t="str">
        <f>IFERROR(IF(INDEX(SourceData!$A$2:$FR$281,'Row selector'!$G64,51)=0,"-",INDEX(SourceData!$A$2:$FR$281,'Row selector'!$G64,51)),"")</f>
        <v/>
      </c>
      <c r="AU75" s="162" t="str">
        <f>IFERROR(IF(INDEX(SourceData!$A$2:$FR$281,'Row selector'!$G64,57)=0,"-",INDEX(SourceData!$A$2:$FR$281,'Row selector'!$G64,57)),"")</f>
        <v/>
      </c>
      <c r="AV75" s="163" t="str">
        <f>IFERROR(IF(INDEX(SourceData!$A$2:$FR$281,'Row selector'!$G64,63)=0,"-",INDEX(SourceData!$A$2:$FR$281,'Row selector'!$G64,63)),"")</f>
        <v/>
      </c>
      <c r="AW75" s="158" t="str">
        <f>IFERROR(IF(INDEX(SourceData!$A$2:$FR$281,'Row selector'!$G64,52)=0,"-",INDEX(SourceData!$A$2:$FR$281,'Row selector'!$G64,52)),"")</f>
        <v/>
      </c>
      <c r="AX75" s="138" t="str">
        <f>IFERROR(IF(INDEX(SourceData!$A$2:$FR$281,'Row selector'!$G64,58)=0,"-",INDEX(SourceData!$A$2:$FR$281,'Row selector'!$G64,58)),"")</f>
        <v/>
      </c>
      <c r="AY75" s="162" t="str">
        <f>IFERROR(IF(INDEX(SourceData!$A$2:$FR$281,'Row selector'!$G64,64)=0,"-",INDEX(SourceData!$A$2:$FR$281,'Row selector'!$G64,64)),"")</f>
        <v/>
      </c>
      <c r="AZ75" s="161" t="str">
        <f>IFERROR(IF(INDEX(SourceData!$A$2:$FR$281,'Row selector'!$G64,53)=0,"-",INDEX(SourceData!$A$2:$FR$281,'Row selector'!$G64,53)),"")</f>
        <v/>
      </c>
      <c r="BA75" s="162" t="str">
        <f>IFERROR(IF(INDEX(SourceData!$A$2:$FR$281,'Row selector'!$G64,59)=0,"-",INDEX(SourceData!$A$2:$FR$281,'Row selector'!$G64,59)),"")</f>
        <v/>
      </c>
      <c r="BB75" s="163" t="str">
        <f>IFERROR(IF(INDEX(SourceData!$A$2:$FR$281,'Row selector'!$G64,65)=0,"-",INDEX(SourceData!$A$2:$FR$281,'Row selector'!$G64,65)),"")</f>
        <v/>
      </c>
      <c r="BC75" s="161" t="str">
        <f>IFERROR(IF(INDEX(SourceData!$A$2:$FR$281,'Row selector'!$G64,54)=0,"-",INDEX(SourceData!$A$2:$FR$281,'Row selector'!$G64,54)),"")</f>
        <v/>
      </c>
      <c r="BD75" s="162" t="str">
        <f>IFERROR(IF(INDEX(SourceData!$A$2:$FR$281,'Row selector'!$G64,60)=0,"-",INDEX(SourceData!$A$2:$FR$281,'Row selector'!$G64,60)),"")</f>
        <v/>
      </c>
      <c r="BE75" s="163" t="str">
        <f>IFERROR(IF(INDEX(SourceData!$A$2:$FR$281,'Row selector'!$G64,66)=0,"-",INDEX(SourceData!$A$2:$FR$281,'Row selector'!$G64,66)),"")</f>
        <v/>
      </c>
      <c r="BF75" s="98"/>
    </row>
    <row r="76" spans="1:58">
      <c r="A76" s="171" t="str">
        <f>IFERROR(INDEX(SourceData!$A$2:$FR$281,'Row selector'!$G65,1),"")</f>
        <v/>
      </c>
      <c r="B76" s="157" t="str">
        <f>IFERROR(INDEX(SourceData!$A$2:$FR$281,'Row selector'!$G65,2),"")</f>
        <v/>
      </c>
      <c r="C76" s="204" t="str">
        <f t="shared" si="0"/>
        <v/>
      </c>
      <c r="D76" s="161" t="str">
        <f>IFERROR(IF(INDEX(SourceData!$A$2:$FR$281,'Row selector'!$G65,13)=0,"-",INDEX(SourceData!$A$2:$FR$281,'Row selector'!$G65,13)),"")</f>
        <v/>
      </c>
      <c r="E76" s="162" t="str">
        <f>IFERROR(IF(INDEX(SourceData!$A$2:$FR$281,'Row selector'!$G65,19)=0,"-",INDEX(SourceData!$A$2:$FR$281,'Row selector'!$G65,19)),"")</f>
        <v/>
      </c>
      <c r="F76" s="163" t="str">
        <f>IFERROR(IF(INDEX(SourceData!$A$2:$FR$281,'Row selector'!$G65,25)=0,"-",INDEX(SourceData!$A$2:$FR$281,'Row selector'!$G65,25)),"")</f>
        <v/>
      </c>
      <c r="G76" s="161" t="str">
        <f>IFERROR(IF(INDEX(SourceData!$A$2:$FR$281,'Row selector'!$G65,14)=0,"-",INDEX(SourceData!$A$2:$FR$281,'Row selector'!$G65,14)),"")</f>
        <v/>
      </c>
      <c r="H76" s="162" t="str">
        <f>IFERROR(IF(INDEX(SourceData!$A$2:$FR$281,'Row selector'!$G65,20)=0,"-",INDEX(SourceData!$A$2:$FR$281,'Row selector'!$G65,20)),"")</f>
        <v/>
      </c>
      <c r="I76" s="163" t="str">
        <f>IFERROR(IF(INDEX(SourceData!$A$2:$FR$281,'Row selector'!$G65,26)=0,"-",INDEX(SourceData!$A$2:$FR$281,'Row selector'!$G65,26)),"")</f>
        <v/>
      </c>
      <c r="J76" s="161" t="str">
        <f>IFERROR(IF(INDEX(SourceData!$A$2:$FR$281,'Row selector'!$G65,15)=0,"-",INDEX(SourceData!$A$2:$FR$281,'Row selector'!$G65,15)),"")</f>
        <v/>
      </c>
      <c r="K76" s="162" t="str">
        <f>IFERROR(IF(INDEX(SourceData!$A$2:$FR$281,'Row selector'!$G65,21)=0,"-",INDEX(SourceData!$A$2:$FR$281,'Row selector'!$G65,21)),"")</f>
        <v/>
      </c>
      <c r="L76" s="163" t="str">
        <f>IFERROR(IF(INDEX(SourceData!$A$2:$FR$281,'Row selector'!$G65,27)=0,"-",INDEX(SourceData!$A$2:$FR$281,'Row selector'!$G65,27)),"")</f>
        <v/>
      </c>
      <c r="M76" s="161" t="str">
        <f>IFERROR(IF(INDEX(SourceData!$A$2:$FR$281,'Row selector'!$G65,16)=0,"-",INDEX(SourceData!$A$2:$FR$281,'Row selector'!$G65,16)),"")</f>
        <v/>
      </c>
      <c r="N76" s="162" t="str">
        <f>IFERROR(IF(INDEX(SourceData!$A$2:$FR$281,'Row selector'!$G65,22)=0,"-",INDEX(SourceData!$A$2:$FR$281,'Row selector'!$G65,22)),"")</f>
        <v/>
      </c>
      <c r="O76" s="163" t="str">
        <f>IFERROR(IF(INDEX(SourceData!$A$2:$FR$281,'Row selector'!$G65,28)=0,"-",INDEX(SourceData!$A$2:$FR$281,'Row selector'!$G65,28)),"")</f>
        <v/>
      </c>
      <c r="P76" s="161" t="str">
        <f>IFERROR(IF(INDEX(SourceData!$A$2:$FR$281,'Row selector'!$G65,17)=0,"-",INDEX(SourceData!$A$2:$FR$281,'Row selector'!$G65,17)),"")</f>
        <v/>
      </c>
      <c r="Q76" s="162" t="str">
        <f>IFERROR(IF(INDEX(SourceData!$A$2:$FR$281,'Row selector'!$G65,23)=0,"-",INDEX(SourceData!$A$2:$FR$281,'Row selector'!$G65,23)),"")</f>
        <v/>
      </c>
      <c r="R76" s="163" t="str">
        <f>IFERROR(IF(INDEX(SourceData!$A$2:$FR$281,'Row selector'!$G65,29)=0,"-",INDEX(SourceData!$A$2:$FR$281,'Row selector'!$G65,29)),"")</f>
        <v/>
      </c>
      <c r="S76" s="161" t="str">
        <f>IFERROR(IF(INDEX(SourceData!$A$2:$FR$281,'Row selector'!$G65,18)=0,"-",INDEX(SourceData!$A$2:$FR$281,'Row selector'!$G65,18)),"")</f>
        <v/>
      </c>
      <c r="T76" s="162" t="str">
        <f>IFERROR(IF(INDEX(SourceData!$A$2:$FR$281,'Row selector'!$G65,24)=0,"-",INDEX(SourceData!$A$2:$FR$281,'Row selector'!$G65,24)),"")</f>
        <v/>
      </c>
      <c r="U76" s="163" t="str">
        <f>IFERROR(IF(INDEX(SourceData!$A$2:$FR$281,'Row selector'!$G65,30)=0,"-",INDEX(SourceData!$A$2:$FR$281,'Row selector'!$G65,30)),"")</f>
        <v/>
      </c>
      <c r="V76" s="161" t="str">
        <f>IFERROR(IF(INDEX(SourceData!$A$2:$FR$281,'Row selector'!$G65,31)=0,"-",INDEX(SourceData!$A$2:$FR$281,'Row selector'!$G65,31)),"")</f>
        <v/>
      </c>
      <c r="W76" s="162" t="str">
        <f>IFERROR(IF(INDEX(SourceData!$A$2:$FR$281,'Row selector'!$G65,37)=0,"-",INDEX(SourceData!$A$2:$FR$281,'Row selector'!$G65,37)),"")</f>
        <v/>
      </c>
      <c r="X76" s="163" t="str">
        <f>IFERROR(IF(INDEX(SourceData!$A$2:$FR$281,'Row selector'!$G65,43)=0,"-",INDEX(SourceData!$A$2:$FR$281,'Row selector'!$G65,43)),"")</f>
        <v/>
      </c>
      <c r="Y76" s="161" t="str">
        <f>IFERROR(IF(INDEX(SourceData!$A$2:$FR$281,'Row selector'!$G65,32)=0,"-",INDEX(SourceData!$A$2:$FR$281,'Row selector'!$G65,32)),"")</f>
        <v/>
      </c>
      <c r="Z76" s="162" t="str">
        <f>IFERROR(IF(INDEX(SourceData!$A$2:$FR$281,'Row selector'!$G65,38)=0,"-",INDEX(SourceData!$A$2:$FR$281,'Row selector'!$G65,38)),"")</f>
        <v/>
      </c>
      <c r="AA76" s="163" t="str">
        <f>IFERROR(IF(INDEX(SourceData!$A$2:$FR$281,'Row selector'!$G65,44)=0,"-",INDEX(SourceData!$A$2:$FR$281,'Row selector'!$G65,44)),"")</f>
        <v/>
      </c>
      <c r="AB76" s="161" t="str">
        <f>IFERROR(IF(INDEX(SourceData!$A$2:$FR$281,'Row selector'!$G65,33)=0,"-",INDEX(SourceData!$A$2:$FR$281,'Row selector'!$G65,33)),"")</f>
        <v/>
      </c>
      <c r="AC76" s="162" t="str">
        <f>IFERROR(IF(INDEX(SourceData!$A$2:$FR$281,'Row selector'!$G65,39)=0,"-",INDEX(SourceData!$A$2:$FR$281,'Row selector'!$G65,39)),"")</f>
        <v/>
      </c>
      <c r="AD76" s="163" t="str">
        <f>IFERROR(IF(INDEX(SourceData!$A$2:$FR$281,'Row selector'!$G65,45)=0,"-",INDEX(SourceData!$A$2:$FR$281,'Row selector'!$G65,45)),"")</f>
        <v/>
      </c>
      <c r="AE76" s="161" t="str">
        <f>IFERROR(IF(INDEX(SourceData!$A$2:$FR$281,'Row selector'!$G65,34)=0,"-",INDEX(SourceData!$A$2:$FR$281,'Row selector'!$G65,34)),"")</f>
        <v/>
      </c>
      <c r="AF76" s="162" t="str">
        <f>IFERROR(IF(INDEX(SourceData!$A$2:$FR$281,'Row selector'!$G65,40)=0,"-",INDEX(SourceData!$A$2:$FR$281,'Row selector'!$G65,40)),"")</f>
        <v/>
      </c>
      <c r="AG76" s="163" t="str">
        <f>IFERROR(IF(INDEX(SourceData!$A$2:$FR$281,'Row selector'!$G65,46)=0,"-",INDEX(SourceData!$A$2:$FR$281,'Row selector'!$G65,46)),"")</f>
        <v/>
      </c>
      <c r="AH76" s="161" t="str">
        <f>IFERROR(IF(INDEX(SourceData!$A$2:$FR$281,'Row selector'!$G65,35)=0,"-",INDEX(SourceData!$A$2:$FF$281,'Row selector'!$G65,35)),"")</f>
        <v/>
      </c>
      <c r="AI76" s="162" t="str">
        <f>IFERROR(IF(INDEX(SourceData!$A$2:$FR$281,'Row selector'!$G65,41)=0,"-",INDEX(SourceData!$A$2:$FR$281,'Row selector'!$G65,41)),"")</f>
        <v/>
      </c>
      <c r="AJ76" s="163" t="str">
        <f>IFERROR(IF(INDEX(SourceData!$A$2:$FR$281,'Row selector'!$G65,47)=0,"-",INDEX(SourceData!$A$2:$FR$281,'Row selector'!$G65,47)),"")</f>
        <v/>
      </c>
      <c r="AK76" s="161" t="str">
        <f>IFERROR(IF(INDEX(SourceData!$A$2:$FR$281,'Row selector'!$G65,36)=0,"-",INDEX(SourceData!$A$2:$FR$281,'Row selector'!$G65,36)),"")</f>
        <v/>
      </c>
      <c r="AL76" s="162" t="str">
        <f>IFERROR(IF(INDEX(SourceData!$A$2:$FR$281,'Row selector'!$G65,42)=0,"-",INDEX(SourceData!$A$2:$FR$281,'Row selector'!$G65,42)),"")</f>
        <v/>
      </c>
      <c r="AM76" s="163" t="str">
        <f>IFERROR(IF(INDEX(SourceData!$A$2:$FR$281,'Row selector'!$G65,48)=0,"-",INDEX(SourceData!$A$2:$FR$281,'Row selector'!$G65,48)),"")</f>
        <v/>
      </c>
      <c r="AN76" s="161" t="str">
        <f>IFERROR(IF(INDEX(SourceData!$A$2:$FR$281,'Row selector'!$G65,49)=0,"-",INDEX(SourceData!$A$2:$FR$281,'Row selector'!$G65,49)),"")</f>
        <v/>
      </c>
      <c r="AO76" s="162" t="str">
        <f>IFERROR(IF(INDEX(SourceData!$A$2:$FR$281,'Row selector'!$G65,55)=0,"-",INDEX(SourceData!$A$2:$FR$281,'Row selector'!$G65,55)),"")</f>
        <v/>
      </c>
      <c r="AP76" s="163" t="str">
        <f>IFERROR(IF(INDEX(SourceData!$A$2:$FR$281,'Row selector'!$G65,61)=0,"-",INDEX(SourceData!$A$2:$FR$281,'Row selector'!$G65,61)),"")</f>
        <v/>
      </c>
      <c r="AQ76" s="161" t="str">
        <f>IFERROR(IF(INDEX(SourceData!$A$2:$FR$281,'Row selector'!$G65,50)=0,"-",INDEX(SourceData!$A$2:$FR$281,'Row selector'!$G65,50)),"")</f>
        <v/>
      </c>
      <c r="AR76" s="162" t="str">
        <f>IFERROR(IF(INDEX(SourceData!$A$2:$FR$281,'Row selector'!$G65,56)=0,"-",INDEX(SourceData!$A$2:$FR$281,'Row selector'!$G65,56)),"")</f>
        <v/>
      </c>
      <c r="AS76" s="163" t="str">
        <f>IFERROR(IF(INDEX(SourceData!$A$2:$FR$281,'Row selector'!$G65,62)=0,"-",INDEX(SourceData!$A$2:$FR$281,'Row selector'!$G65,62)),"")</f>
        <v/>
      </c>
      <c r="AT76" s="161" t="str">
        <f>IFERROR(IF(INDEX(SourceData!$A$2:$FR$281,'Row selector'!$G65,51)=0,"-",INDEX(SourceData!$A$2:$FR$281,'Row selector'!$G65,51)),"")</f>
        <v/>
      </c>
      <c r="AU76" s="162" t="str">
        <f>IFERROR(IF(INDEX(SourceData!$A$2:$FR$281,'Row selector'!$G65,57)=0,"-",INDEX(SourceData!$A$2:$FR$281,'Row selector'!$G65,57)),"")</f>
        <v/>
      </c>
      <c r="AV76" s="163" t="str">
        <f>IFERROR(IF(INDEX(SourceData!$A$2:$FR$281,'Row selector'!$G65,63)=0,"-",INDEX(SourceData!$A$2:$FR$281,'Row selector'!$G65,63)),"")</f>
        <v/>
      </c>
      <c r="AW76" s="158" t="str">
        <f>IFERROR(IF(INDEX(SourceData!$A$2:$FR$281,'Row selector'!$G65,52)=0,"-",INDEX(SourceData!$A$2:$FR$281,'Row selector'!$G65,52)),"")</f>
        <v/>
      </c>
      <c r="AX76" s="138" t="str">
        <f>IFERROR(IF(INDEX(SourceData!$A$2:$FR$281,'Row selector'!$G65,58)=0,"-",INDEX(SourceData!$A$2:$FR$281,'Row selector'!$G65,58)),"")</f>
        <v/>
      </c>
      <c r="AY76" s="162" t="str">
        <f>IFERROR(IF(INDEX(SourceData!$A$2:$FR$281,'Row selector'!$G65,64)=0,"-",INDEX(SourceData!$A$2:$FR$281,'Row selector'!$G65,64)),"")</f>
        <v/>
      </c>
      <c r="AZ76" s="161" t="str">
        <f>IFERROR(IF(INDEX(SourceData!$A$2:$FR$281,'Row selector'!$G65,53)=0,"-",INDEX(SourceData!$A$2:$FR$281,'Row selector'!$G65,53)),"")</f>
        <v/>
      </c>
      <c r="BA76" s="162" t="str">
        <f>IFERROR(IF(INDEX(SourceData!$A$2:$FR$281,'Row selector'!$G65,59)=0,"-",INDEX(SourceData!$A$2:$FR$281,'Row selector'!$G65,59)),"")</f>
        <v/>
      </c>
      <c r="BB76" s="163" t="str">
        <f>IFERROR(IF(INDEX(SourceData!$A$2:$FR$281,'Row selector'!$G65,65)=0,"-",INDEX(SourceData!$A$2:$FR$281,'Row selector'!$G65,65)),"")</f>
        <v/>
      </c>
      <c r="BC76" s="161" t="str">
        <f>IFERROR(IF(INDEX(SourceData!$A$2:$FR$281,'Row selector'!$G65,54)=0,"-",INDEX(SourceData!$A$2:$FR$281,'Row selector'!$G65,54)),"")</f>
        <v/>
      </c>
      <c r="BD76" s="162" t="str">
        <f>IFERROR(IF(INDEX(SourceData!$A$2:$FR$281,'Row selector'!$G65,60)=0,"-",INDEX(SourceData!$A$2:$FR$281,'Row selector'!$G65,60)),"")</f>
        <v/>
      </c>
      <c r="BE76" s="163" t="str">
        <f>IFERROR(IF(INDEX(SourceData!$A$2:$FR$281,'Row selector'!$G65,66)=0,"-",INDEX(SourceData!$A$2:$FR$281,'Row selector'!$G65,66)),"")</f>
        <v/>
      </c>
      <c r="BF76" s="98"/>
    </row>
    <row r="77" spans="1:58">
      <c r="A77" s="171" t="str">
        <f>IFERROR(INDEX(SourceData!$A$2:$FR$281,'Row selector'!$G66,1),"")</f>
        <v/>
      </c>
      <c r="B77" s="157" t="str">
        <f>IFERROR(INDEX(SourceData!$A$2:$FR$281,'Row selector'!$G66,2),"")</f>
        <v/>
      </c>
      <c r="C77" s="204" t="str">
        <f t="shared" si="0"/>
        <v/>
      </c>
      <c r="D77" s="161" t="str">
        <f>IFERROR(IF(INDEX(SourceData!$A$2:$FR$281,'Row selector'!$G66,13)=0,"-",INDEX(SourceData!$A$2:$FR$281,'Row selector'!$G66,13)),"")</f>
        <v/>
      </c>
      <c r="E77" s="162" t="str">
        <f>IFERROR(IF(INDEX(SourceData!$A$2:$FR$281,'Row selector'!$G66,19)=0,"-",INDEX(SourceData!$A$2:$FR$281,'Row selector'!$G66,19)),"")</f>
        <v/>
      </c>
      <c r="F77" s="163" t="str">
        <f>IFERROR(IF(INDEX(SourceData!$A$2:$FR$281,'Row selector'!$G66,25)=0,"-",INDEX(SourceData!$A$2:$FR$281,'Row selector'!$G66,25)),"")</f>
        <v/>
      </c>
      <c r="G77" s="161" t="str">
        <f>IFERROR(IF(INDEX(SourceData!$A$2:$FR$281,'Row selector'!$G66,14)=0,"-",INDEX(SourceData!$A$2:$FR$281,'Row selector'!$G66,14)),"")</f>
        <v/>
      </c>
      <c r="H77" s="162" t="str">
        <f>IFERROR(IF(INDEX(SourceData!$A$2:$FR$281,'Row selector'!$G66,20)=0,"-",INDEX(SourceData!$A$2:$FR$281,'Row selector'!$G66,20)),"")</f>
        <v/>
      </c>
      <c r="I77" s="163" t="str">
        <f>IFERROR(IF(INDEX(SourceData!$A$2:$FR$281,'Row selector'!$G66,26)=0,"-",INDEX(SourceData!$A$2:$FR$281,'Row selector'!$G66,26)),"")</f>
        <v/>
      </c>
      <c r="J77" s="161" t="str">
        <f>IFERROR(IF(INDEX(SourceData!$A$2:$FR$281,'Row selector'!$G66,15)=0,"-",INDEX(SourceData!$A$2:$FR$281,'Row selector'!$G66,15)),"")</f>
        <v/>
      </c>
      <c r="K77" s="162" t="str">
        <f>IFERROR(IF(INDEX(SourceData!$A$2:$FR$281,'Row selector'!$G66,21)=0,"-",INDEX(SourceData!$A$2:$FR$281,'Row selector'!$G66,21)),"")</f>
        <v/>
      </c>
      <c r="L77" s="163" t="str">
        <f>IFERROR(IF(INDEX(SourceData!$A$2:$FR$281,'Row selector'!$G66,27)=0,"-",INDEX(SourceData!$A$2:$FR$281,'Row selector'!$G66,27)),"")</f>
        <v/>
      </c>
      <c r="M77" s="161" t="str">
        <f>IFERROR(IF(INDEX(SourceData!$A$2:$FR$281,'Row selector'!$G66,16)=0,"-",INDEX(SourceData!$A$2:$FR$281,'Row selector'!$G66,16)),"")</f>
        <v/>
      </c>
      <c r="N77" s="162" t="str">
        <f>IFERROR(IF(INDEX(SourceData!$A$2:$FR$281,'Row selector'!$G66,22)=0,"-",INDEX(SourceData!$A$2:$FR$281,'Row selector'!$G66,22)),"")</f>
        <v/>
      </c>
      <c r="O77" s="163" t="str">
        <f>IFERROR(IF(INDEX(SourceData!$A$2:$FR$281,'Row selector'!$G66,28)=0,"-",INDEX(SourceData!$A$2:$FR$281,'Row selector'!$G66,28)),"")</f>
        <v/>
      </c>
      <c r="P77" s="161" t="str">
        <f>IFERROR(IF(INDEX(SourceData!$A$2:$FR$281,'Row selector'!$G66,17)=0,"-",INDEX(SourceData!$A$2:$FR$281,'Row selector'!$G66,17)),"")</f>
        <v/>
      </c>
      <c r="Q77" s="162" t="str">
        <f>IFERROR(IF(INDEX(SourceData!$A$2:$FR$281,'Row selector'!$G66,23)=0,"-",INDEX(SourceData!$A$2:$FR$281,'Row selector'!$G66,23)),"")</f>
        <v/>
      </c>
      <c r="R77" s="163" t="str">
        <f>IFERROR(IF(INDEX(SourceData!$A$2:$FR$281,'Row selector'!$G66,29)=0,"-",INDEX(SourceData!$A$2:$FR$281,'Row selector'!$G66,29)),"")</f>
        <v/>
      </c>
      <c r="S77" s="161" t="str">
        <f>IFERROR(IF(INDEX(SourceData!$A$2:$FR$281,'Row selector'!$G66,18)=0,"-",INDEX(SourceData!$A$2:$FR$281,'Row selector'!$G66,18)),"")</f>
        <v/>
      </c>
      <c r="T77" s="162" t="str">
        <f>IFERROR(IF(INDEX(SourceData!$A$2:$FR$281,'Row selector'!$G66,24)=0,"-",INDEX(SourceData!$A$2:$FR$281,'Row selector'!$G66,24)),"")</f>
        <v/>
      </c>
      <c r="U77" s="163" t="str">
        <f>IFERROR(IF(INDEX(SourceData!$A$2:$FR$281,'Row selector'!$G66,30)=0,"-",INDEX(SourceData!$A$2:$FR$281,'Row selector'!$G66,30)),"")</f>
        <v/>
      </c>
      <c r="V77" s="161" t="str">
        <f>IFERROR(IF(INDEX(SourceData!$A$2:$FR$281,'Row selector'!$G66,31)=0,"-",INDEX(SourceData!$A$2:$FR$281,'Row selector'!$G66,31)),"")</f>
        <v/>
      </c>
      <c r="W77" s="162" t="str">
        <f>IFERROR(IF(INDEX(SourceData!$A$2:$FR$281,'Row selector'!$G66,37)=0,"-",INDEX(SourceData!$A$2:$FR$281,'Row selector'!$G66,37)),"")</f>
        <v/>
      </c>
      <c r="X77" s="163" t="str">
        <f>IFERROR(IF(INDEX(SourceData!$A$2:$FR$281,'Row selector'!$G66,43)=0,"-",INDEX(SourceData!$A$2:$FR$281,'Row selector'!$G66,43)),"")</f>
        <v/>
      </c>
      <c r="Y77" s="161" t="str">
        <f>IFERROR(IF(INDEX(SourceData!$A$2:$FR$281,'Row selector'!$G66,32)=0,"-",INDEX(SourceData!$A$2:$FR$281,'Row selector'!$G66,32)),"")</f>
        <v/>
      </c>
      <c r="Z77" s="162" t="str">
        <f>IFERROR(IF(INDEX(SourceData!$A$2:$FR$281,'Row selector'!$G66,38)=0,"-",INDEX(SourceData!$A$2:$FR$281,'Row selector'!$G66,38)),"")</f>
        <v/>
      </c>
      <c r="AA77" s="163" t="str">
        <f>IFERROR(IF(INDEX(SourceData!$A$2:$FR$281,'Row selector'!$G66,44)=0,"-",INDEX(SourceData!$A$2:$FR$281,'Row selector'!$G66,44)),"")</f>
        <v/>
      </c>
      <c r="AB77" s="161" t="str">
        <f>IFERROR(IF(INDEX(SourceData!$A$2:$FR$281,'Row selector'!$G66,33)=0,"-",INDEX(SourceData!$A$2:$FR$281,'Row selector'!$G66,33)),"")</f>
        <v/>
      </c>
      <c r="AC77" s="162" t="str">
        <f>IFERROR(IF(INDEX(SourceData!$A$2:$FR$281,'Row selector'!$G66,39)=0,"-",INDEX(SourceData!$A$2:$FR$281,'Row selector'!$G66,39)),"")</f>
        <v/>
      </c>
      <c r="AD77" s="163" t="str">
        <f>IFERROR(IF(INDEX(SourceData!$A$2:$FR$281,'Row selector'!$G66,45)=0,"-",INDEX(SourceData!$A$2:$FR$281,'Row selector'!$G66,45)),"")</f>
        <v/>
      </c>
      <c r="AE77" s="161" t="str">
        <f>IFERROR(IF(INDEX(SourceData!$A$2:$FR$281,'Row selector'!$G66,34)=0,"-",INDEX(SourceData!$A$2:$FR$281,'Row selector'!$G66,34)),"")</f>
        <v/>
      </c>
      <c r="AF77" s="162" t="str">
        <f>IFERROR(IF(INDEX(SourceData!$A$2:$FR$281,'Row selector'!$G66,40)=0,"-",INDEX(SourceData!$A$2:$FR$281,'Row selector'!$G66,40)),"")</f>
        <v/>
      </c>
      <c r="AG77" s="163" t="str">
        <f>IFERROR(IF(INDEX(SourceData!$A$2:$FR$281,'Row selector'!$G66,46)=0,"-",INDEX(SourceData!$A$2:$FR$281,'Row selector'!$G66,46)),"")</f>
        <v/>
      </c>
      <c r="AH77" s="161" t="str">
        <f>IFERROR(IF(INDEX(SourceData!$A$2:$FR$281,'Row selector'!$G66,35)=0,"-",INDEX(SourceData!$A$2:$FF$281,'Row selector'!$G66,35)),"")</f>
        <v/>
      </c>
      <c r="AI77" s="162" t="str">
        <f>IFERROR(IF(INDEX(SourceData!$A$2:$FR$281,'Row selector'!$G66,41)=0,"-",INDEX(SourceData!$A$2:$FR$281,'Row selector'!$G66,41)),"")</f>
        <v/>
      </c>
      <c r="AJ77" s="163" t="str">
        <f>IFERROR(IF(INDEX(SourceData!$A$2:$FR$281,'Row selector'!$G66,47)=0,"-",INDEX(SourceData!$A$2:$FR$281,'Row selector'!$G66,47)),"")</f>
        <v/>
      </c>
      <c r="AK77" s="161" t="str">
        <f>IFERROR(IF(INDEX(SourceData!$A$2:$FR$281,'Row selector'!$G66,36)=0,"-",INDEX(SourceData!$A$2:$FR$281,'Row selector'!$G66,36)),"")</f>
        <v/>
      </c>
      <c r="AL77" s="162" t="str">
        <f>IFERROR(IF(INDEX(SourceData!$A$2:$FR$281,'Row selector'!$G66,42)=0,"-",INDEX(SourceData!$A$2:$FR$281,'Row selector'!$G66,42)),"")</f>
        <v/>
      </c>
      <c r="AM77" s="163" t="str">
        <f>IFERROR(IF(INDEX(SourceData!$A$2:$FR$281,'Row selector'!$G66,48)=0,"-",INDEX(SourceData!$A$2:$FR$281,'Row selector'!$G66,48)),"")</f>
        <v/>
      </c>
      <c r="AN77" s="161" t="str">
        <f>IFERROR(IF(INDEX(SourceData!$A$2:$FR$281,'Row selector'!$G66,49)=0,"-",INDEX(SourceData!$A$2:$FR$281,'Row selector'!$G66,49)),"")</f>
        <v/>
      </c>
      <c r="AO77" s="162" t="str">
        <f>IFERROR(IF(INDEX(SourceData!$A$2:$FR$281,'Row selector'!$G66,55)=0,"-",INDEX(SourceData!$A$2:$FR$281,'Row selector'!$G66,55)),"")</f>
        <v/>
      </c>
      <c r="AP77" s="163" t="str">
        <f>IFERROR(IF(INDEX(SourceData!$A$2:$FR$281,'Row selector'!$G66,61)=0,"-",INDEX(SourceData!$A$2:$FR$281,'Row selector'!$G66,61)),"")</f>
        <v/>
      </c>
      <c r="AQ77" s="161" t="str">
        <f>IFERROR(IF(INDEX(SourceData!$A$2:$FR$281,'Row selector'!$G66,50)=0,"-",INDEX(SourceData!$A$2:$FR$281,'Row selector'!$G66,50)),"")</f>
        <v/>
      </c>
      <c r="AR77" s="162" t="str">
        <f>IFERROR(IF(INDEX(SourceData!$A$2:$FR$281,'Row selector'!$G66,56)=0,"-",INDEX(SourceData!$A$2:$FR$281,'Row selector'!$G66,56)),"")</f>
        <v/>
      </c>
      <c r="AS77" s="163" t="str">
        <f>IFERROR(IF(INDEX(SourceData!$A$2:$FR$281,'Row selector'!$G66,62)=0,"-",INDEX(SourceData!$A$2:$FR$281,'Row selector'!$G66,62)),"")</f>
        <v/>
      </c>
      <c r="AT77" s="161" t="str">
        <f>IFERROR(IF(INDEX(SourceData!$A$2:$FR$281,'Row selector'!$G66,51)=0,"-",INDEX(SourceData!$A$2:$FR$281,'Row selector'!$G66,51)),"")</f>
        <v/>
      </c>
      <c r="AU77" s="162" t="str">
        <f>IFERROR(IF(INDEX(SourceData!$A$2:$FR$281,'Row selector'!$G66,57)=0,"-",INDEX(SourceData!$A$2:$FR$281,'Row selector'!$G66,57)),"")</f>
        <v/>
      </c>
      <c r="AV77" s="163" t="str">
        <f>IFERROR(IF(INDEX(SourceData!$A$2:$FR$281,'Row selector'!$G66,63)=0,"-",INDEX(SourceData!$A$2:$FR$281,'Row selector'!$G66,63)),"")</f>
        <v/>
      </c>
      <c r="AW77" s="158" t="str">
        <f>IFERROR(IF(INDEX(SourceData!$A$2:$FR$281,'Row selector'!$G66,52)=0,"-",INDEX(SourceData!$A$2:$FR$281,'Row selector'!$G66,52)),"")</f>
        <v/>
      </c>
      <c r="AX77" s="138" t="str">
        <f>IFERROR(IF(INDEX(SourceData!$A$2:$FR$281,'Row selector'!$G66,58)=0,"-",INDEX(SourceData!$A$2:$FR$281,'Row selector'!$G66,58)),"")</f>
        <v/>
      </c>
      <c r="AY77" s="162" t="str">
        <f>IFERROR(IF(INDEX(SourceData!$A$2:$FR$281,'Row selector'!$G66,64)=0,"-",INDEX(SourceData!$A$2:$FR$281,'Row selector'!$G66,64)),"")</f>
        <v/>
      </c>
      <c r="AZ77" s="161" t="str">
        <f>IFERROR(IF(INDEX(SourceData!$A$2:$FR$281,'Row selector'!$G66,53)=0,"-",INDEX(SourceData!$A$2:$FR$281,'Row selector'!$G66,53)),"")</f>
        <v/>
      </c>
      <c r="BA77" s="162" t="str">
        <f>IFERROR(IF(INDEX(SourceData!$A$2:$FR$281,'Row selector'!$G66,59)=0,"-",INDEX(SourceData!$A$2:$FR$281,'Row selector'!$G66,59)),"")</f>
        <v/>
      </c>
      <c r="BB77" s="163" t="str">
        <f>IFERROR(IF(INDEX(SourceData!$A$2:$FR$281,'Row selector'!$G66,65)=0,"-",INDEX(SourceData!$A$2:$FR$281,'Row selector'!$G66,65)),"")</f>
        <v/>
      </c>
      <c r="BC77" s="161" t="str">
        <f>IFERROR(IF(INDEX(SourceData!$A$2:$FR$281,'Row selector'!$G66,54)=0,"-",INDEX(SourceData!$A$2:$FR$281,'Row selector'!$G66,54)),"")</f>
        <v/>
      </c>
      <c r="BD77" s="162" t="str">
        <f>IFERROR(IF(INDEX(SourceData!$A$2:$FR$281,'Row selector'!$G66,60)=0,"-",INDEX(SourceData!$A$2:$FR$281,'Row selector'!$G66,60)),"")</f>
        <v/>
      </c>
      <c r="BE77" s="163" t="str">
        <f>IFERROR(IF(INDEX(SourceData!$A$2:$FR$281,'Row selector'!$G66,66)=0,"-",INDEX(SourceData!$A$2:$FR$281,'Row selector'!$G66,66)),"")</f>
        <v/>
      </c>
      <c r="BF77" s="98"/>
    </row>
    <row r="78" spans="1:58">
      <c r="A78" s="171" t="str">
        <f>IFERROR(INDEX(SourceData!$A$2:$FR$281,'Row selector'!$G67,1),"")</f>
        <v/>
      </c>
      <c r="B78" s="157" t="str">
        <f>IFERROR(INDEX(SourceData!$A$2:$FR$281,'Row selector'!$G67,2),"")</f>
        <v/>
      </c>
      <c r="C78" s="204" t="str">
        <f t="shared" ref="C78:C141" si="1">IF(B78="","","&gt;")</f>
        <v/>
      </c>
      <c r="D78" s="161" t="str">
        <f>IFERROR(IF(INDEX(SourceData!$A$2:$FR$281,'Row selector'!$G67,13)=0,"-",INDEX(SourceData!$A$2:$FR$281,'Row selector'!$G67,13)),"")</f>
        <v/>
      </c>
      <c r="E78" s="162" t="str">
        <f>IFERROR(IF(INDEX(SourceData!$A$2:$FR$281,'Row selector'!$G67,19)=0,"-",INDEX(SourceData!$A$2:$FR$281,'Row selector'!$G67,19)),"")</f>
        <v/>
      </c>
      <c r="F78" s="163" t="str">
        <f>IFERROR(IF(INDEX(SourceData!$A$2:$FR$281,'Row selector'!$G67,25)=0,"-",INDEX(SourceData!$A$2:$FR$281,'Row selector'!$G67,25)),"")</f>
        <v/>
      </c>
      <c r="G78" s="161" t="str">
        <f>IFERROR(IF(INDEX(SourceData!$A$2:$FR$281,'Row selector'!$G67,14)=0,"-",INDEX(SourceData!$A$2:$FR$281,'Row selector'!$G67,14)),"")</f>
        <v/>
      </c>
      <c r="H78" s="162" t="str">
        <f>IFERROR(IF(INDEX(SourceData!$A$2:$FR$281,'Row selector'!$G67,20)=0,"-",INDEX(SourceData!$A$2:$FR$281,'Row selector'!$G67,20)),"")</f>
        <v/>
      </c>
      <c r="I78" s="163" t="str">
        <f>IFERROR(IF(INDEX(SourceData!$A$2:$FR$281,'Row selector'!$G67,26)=0,"-",INDEX(SourceData!$A$2:$FR$281,'Row selector'!$G67,26)),"")</f>
        <v/>
      </c>
      <c r="J78" s="161" t="str">
        <f>IFERROR(IF(INDEX(SourceData!$A$2:$FR$281,'Row selector'!$G67,15)=0,"-",INDEX(SourceData!$A$2:$FR$281,'Row selector'!$G67,15)),"")</f>
        <v/>
      </c>
      <c r="K78" s="162" t="str">
        <f>IFERROR(IF(INDEX(SourceData!$A$2:$FR$281,'Row selector'!$G67,21)=0,"-",INDEX(SourceData!$A$2:$FR$281,'Row selector'!$G67,21)),"")</f>
        <v/>
      </c>
      <c r="L78" s="163" t="str">
        <f>IFERROR(IF(INDEX(SourceData!$A$2:$FR$281,'Row selector'!$G67,27)=0,"-",INDEX(SourceData!$A$2:$FR$281,'Row selector'!$G67,27)),"")</f>
        <v/>
      </c>
      <c r="M78" s="161" t="str">
        <f>IFERROR(IF(INDEX(SourceData!$A$2:$FR$281,'Row selector'!$G67,16)=0,"-",INDEX(SourceData!$A$2:$FR$281,'Row selector'!$G67,16)),"")</f>
        <v/>
      </c>
      <c r="N78" s="162" t="str">
        <f>IFERROR(IF(INDEX(SourceData!$A$2:$FR$281,'Row selector'!$G67,22)=0,"-",INDEX(SourceData!$A$2:$FR$281,'Row selector'!$G67,22)),"")</f>
        <v/>
      </c>
      <c r="O78" s="163" t="str">
        <f>IFERROR(IF(INDEX(SourceData!$A$2:$FR$281,'Row selector'!$G67,28)=0,"-",INDEX(SourceData!$A$2:$FR$281,'Row selector'!$G67,28)),"")</f>
        <v/>
      </c>
      <c r="P78" s="161" t="str">
        <f>IFERROR(IF(INDEX(SourceData!$A$2:$FR$281,'Row selector'!$G67,17)=0,"-",INDEX(SourceData!$A$2:$FR$281,'Row selector'!$G67,17)),"")</f>
        <v/>
      </c>
      <c r="Q78" s="162" t="str">
        <f>IFERROR(IF(INDEX(SourceData!$A$2:$FR$281,'Row selector'!$G67,23)=0,"-",INDEX(SourceData!$A$2:$FR$281,'Row selector'!$G67,23)),"")</f>
        <v/>
      </c>
      <c r="R78" s="163" t="str">
        <f>IFERROR(IF(INDEX(SourceData!$A$2:$FR$281,'Row selector'!$G67,29)=0,"-",INDEX(SourceData!$A$2:$FR$281,'Row selector'!$G67,29)),"")</f>
        <v/>
      </c>
      <c r="S78" s="161" t="str">
        <f>IFERROR(IF(INDEX(SourceData!$A$2:$FR$281,'Row selector'!$G67,18)=0,"-",INDEX(SourceData!$A$2:$FR$281,'Row selector'!$G67,18)),"")</f>
        <v/>
      </c>
      <c r="T78" s="162" t="str">
        <f>IFERROR(IF(INDEX(SourceData!$A$2:$FR$281,'Row selector'!$G67,24)=0,"-",INDEX(SourceData!$A$2:$FR$281,'Row selector'!$G67,24)),"")</f>
        <v/>
      </c>
      <c r="U78" s="163" t="str">
        <f>IFERROR(IF(INDEX(SourceData!$A$2:$FR$281,'Row selector'!$G67,30)=0,"-",INDEX(SourceData!$A$2:$FR$281,'Row selector'!$G67,30)),"")</f>
        <v/>
      </c>
      <c r="V78" s="161" t="str">
        <f>IFERROR(IF(INDEX(SourceData!$A$2:$FR$281,'Row selector'!$G67,31)=0,"-",INDEX(SourceData!$A$2:$FR$281,'Row selector'!$G67,31)),"")</f>
        <v/>
      </c>
      <c r="W78" s="162" t="str">
        <f>IFERROR(IF(INDEX(SourceData!$A$2:$FR$281,'Row selector'!$G67,37)=0,"-",INDEX(SourceData!$A$2:$FR$281,'Row selector'!$G67,37)),"")</f>
        <v/>
      </c>
      <c r="X78" s="163" t="str">
        <f>IFERROR(IF(INDEX(SourceData!$A$2:$FR$281,'Row selector'!$G67,43)=0,"-",INDEX(SourceData!$A$2:$FR$281,'Row selector'!$G67,43)),"")</f>
        <v/>
      </c>
      <c r="Y78" s="161" t="str">
        <f>IFERROR(IF(INDEX(SourceData!$A$2:$FR$281,'Row selector'!$G67,32)=0,"-",INDEX(SourceData!$A$2:$FR$281,'Row selector'!$G67,32)),"")</f>
        <v/>
      </c>
      <c r="Z78" s="162" t="str">
        <f>IFERROR(IF(INDEX(SourceData!$A$2:$FR$281,'Row selector'!$G67,38)=0,"-",INDEX(SourceData!$A$2:$FR$281,'Row selector'!$G67,38)),"")</f>
        <v/>
      </c>
      <c r="AA78" s="163" t="str">
        <f>IFERROR(IF(INDEX(SourceData!$A$2:$FR$281,'Row selector'!$G67,44)=0,"-",INDEX(SourceData!$A$2:$FR$281,'Row selector'!$G67,44)),"")</f>
        <v/>
      </c>
      <c r="AB78" s="161" t="str">
        <f>IFERROR(IF(INDEX(SourceData!$A$2:$FR$281,'Row selector'!$G67,33)=0,"-",INDEX(SourceData!$A$2:$FR$281,'Row selector'!$G67,33)),"")</f>
        <v/>
      </c>
      <c r="AC78" s="162" t="str">
        <f>IFERROR(IF(INDEX(SourceData!$A$2:$FR$281,'Row selector'!$G67,39)=0,"-",INDEX(SourceData!$A$2:$FR$281,'Row selector'!$G67,39)),"")</f>
        <v/>
      </c>
      <c r="AD78" s="163" t="str">
        <f>IFERROR(IF(INDEX(SourceData!$A$2:$FR$281,'Row selector'!$G67,45)=0,"-",INDEX(SourceData!$A$2:$FR$281,'Row selector'!$G67,45)),"")</f>
        <v/>
      </c>
      <c r="AE78" s="161" t="str">
        <f>IFERROR(IF(INDEX(SourceData!$A$2:$FR$281,'Row selector'!$G67,34)=0,"-",INDEX(SourceData!$A$2:$FR$281,'Row selector'!$G67,34)),"")</f>
        <v/>
      </c>
      <c r="AF78" s="162" t="str">
        <f>IFERROR(IF(INDEX(SourceData!$A$2:$FR$281,'Row selector'!$G67,40)=0,"-",INDEX(SourceData!$A$2:$FR$281,'Row selector'!$G67,40)),"")</f>
        <v/>
      </c>
      <c r="AG78" s="163" t="str">
        <f>IFERROR(IF(INDEX(SourceData!$A$2:$FR$281,'Row selector'!$G67,46)=0,"-",INDEX(SourceData!$A$2:$FR$281,'Row selector'!$G67,46)),"")</f>
        <v/>
      </c>
      <c r="AH78" s="161" t="str">
        <f>IFERROR(IF(INDEX(SourceData!$A$2:$FR$281,'Row selector'!$G67,35)=0,"-",INDEX(SourceData!$A$2:$FF$281,'Row selector'!$G67,35)),"")</f>
        <v/>
      </c>
      <c r="AI78" s="162" t="str">
        <f>IFERROR(IF(INDEX(SourceData!$A$2:$FR$281,'Row selector'!$G67,41)=0,"-",INDEX(SourceData!$A$2:$FR$281,'Row selector'!$G67,41)),"")</f>
        <v/>
      </c>
      <c r="AJ78" s="163" t="str">
        <f>IFERROR(IF(INDEX(SourceData!$A$2:$FR$281,'Row selector'!$G67,47)=0,"-",INDEX(SourceData!$A$2:$FR$281,'Row selector'!$G67,47)),"")</f>
        <v/>
      </c>
      <c r="AK78" s="161" t="str">
        <f>IFERROR(IF(INDEX(SourceData!$A$2:$FR$281,'Row selector'!$G67,36)=0,"-",INDEX(SourceData!$A$2:$FR$281,'Row selector'!$G67,36)),"")</f>
        <v/>
      </c>
      <c r="AL78" s="162" t="str">
        <f>IFERROR(IF(INDEX(SourceData!$A$2:$FR$281,'Row selector'!$G67,42)=0,"-",INDEX(SourceData!$A$2:$FR$281,'Row selector'!$G67,42)),"")</f>
        <v/>
      </c>
      <c r="AM78" s="163" t="str">
        <f>IFERROR(IF(INDEX(SourceData!$A$2:$FR$281,'Row selector'!$G67,48)=0,"-",INDEX(SourceData!$A$2:$FR$281,'Row selector'!$G67,48)),"")</f>
        <v/>
      </c>
      <c r="AN78" s="161" t="str">
        <f>IFERROR(IF(INDEX(SourceData!$A$2:$FR$281,'Row selector'!$G67,49)=0,"-",INDEX(SourceData!$A$2:$FR$281,'Row selector'!$G67,49)),"")</f>
        <v/>
      </c>
      <c r="AO78" s="162" t="str">
        <f>IFERROR(IF(INDEX(SourceData!$A$2:$FR$281,'Row selector'!$G67,55)=0,"-",INDEX(SourceData!$A$2:$FR$281,'Row selector'!$G67,55)),"")</f>
        <v/>
      </c>
      <c r="AP78" s="163" t="str">
        <f>IFERROR(IF(INDEX(SourceData!$A$2:$FR$281,'Row selector'!$G67,61)=0,"-",INDEX(SourceData!$A$2:$FR$281,'Row selector'!$G67,61)),"")</f>
        <v/>
      </c>
      <c r="AQ78" s="161" t="str">
        <f>IFERROR(IF(INDEX(SourceData!$A$2:$FR$281,'Row selector'!$G67,50)=0,"-",INDEX(SourceData!$A$2:$FR$281,'Row selector'!$G67,50)),"")</f>
        <v/>
      </c>
      <c r="AR78" s="162" t="str">
        <f>IFERROR(IF(INDEX(SourceData!$A$2:$FR$281,'Row selector'!$G67,56)=0,"-",INDEX(SourceData!$A$2:$FR$281,'Row selector'!$G67,56)),"")</f>
        <v/>
      </c>
      <c r="AS78" s="163" t="str">
        <f>IFERROR(IF(INDEX(SourceData!$A$2:$FR$281,'Row selector'!$G67,62)=0,"-",INDEX(SourceData!$A$2:$FR$281,'Row selector'!$G67,62)),"")</f>
        <v/>
      </c>
      <c r="AT78" s="161" t="str">
        <f>IFERROR(IF(INDEX(SourceData!$A$2:$FR$281,'Row selector'!$G67,51)=0,"-",INDEX(SourceData!$A$2:$FR$281,'Row selector'!$G67,51)),"")</f>
        <v/>
      </c>
      <c r="AU78" s="162" t="str">
        <f>IFERROR(IF(INDEX(SourceData!$A$2:$FR$281,'Row selector'!$G67,57)=0,"-",INDEX(SourceData!$A$2:$FR$281,'Row selector'!$G67,57)),"")</f>
        <v/>
      </c>
      <c r="AV78" s="163" t="str">
        <f>IFERROR(IF(INDEX(SourceData!$A$2:$FR$281,'Row selector'!$G67,63)=0,"-",INDEX(SourceData!$A$2:$FR$281,'Row selector'!$G67,63)),"")</f>
        <v/>
      </c>
      <c r="AW78" s="158" t="str">
        <f>IFERROR(IF(INDEX(SourceData!$A$2:$FR$281,'Row selector'!$G67,52)=0,"-",INDEX(SourceData!$A$2:$FR$281,'Row selector'!$G67,52)),"")</f>
        <v/>
      </c>
      <c r="AX78" s="138" t="str">
        <f>IFERROR(IF(INDEX(SourceData!$A$2:$FR$281,'Row selector'!$G67,58)=0,"-",INDEX(SourceData!$A$2:$FR$281,'Row selector'!$G67,58)),"")</f>
        <v/>
      </c>
      <c r="AY78" s="162" t="str">
        <f>IFERROR(IF(INDEX(SourceData!$A$2:$FR$281,'Row selector'!$G67,64)=0,"-",INDEX(SourceData!$A$2:$FR$281,'Row selector'!$G67,64)),"")</f>
        <v/>
      </c>
      <c r="AZ78" s="161" t="str">
        <f>IFERROR(IF(INDEX(SourceData!$A$2:$FR$281,'Row selector'!$G67,53)=0,"-",INDEX(SourceData!$A$2:$FR$281,'Row selector'!$G67,53)),"")</f>
        <v/>
      </c>
      <c r="BA78" s="162" t="str">
        <f>IFERROR(IF(INDEX(SourceData!$A$2:$FR$281,'Row selector'!$G67,59)=0,"-",INDEX(SourceData!$A$2:$FR$281,'Row selector'!$G67,59)),"")</f>
        <v/>
      </c>
      <c r="BB78" s="163" t="str">
        <f>IFERROR(IF(INDEX(SourceData!$A$2:$FR$281,'Row selector'!$G67,65)=0,"-",INDEX(SourceData!$A$2:$FR$281,'Row selector'!$G67,65)),"")</f>
        <v/>
      </c>
      <c r="BC78" s="161" t="str">
        <f>IFERROR(IF(INDEX(SourceData!$A$2:$FR$281,'Row selector'!$G67,54)=0,"-",INDEX(SourceData!$A$2:$FR$281,'Row selector'!$G67,54)),"")</f>
        <v/>
      </c>
      <c r="BD78" s="162" t="str">
        <f>IFERROR(IF(INDEX(SourceData!$A$2:$FR$281,'Row selector'!$G67,60)=0,"-",INDEX(SourceData!$A$2:$FR$281,'Row selector'!$G67,60)),"")</f>
        <v/>
      </c>
      <c r="BE78" s="163" t="str">
        <f>IFERROR(IF(INDEX(SourceData!$A$2:$FR$281,'Row selector'!$G67,66)=0,"-",INDEX(SourceData!$A$2:$FR$281,'Row selector'!$G67,66)),"")</f>
        <v/>
      </c>
      <c r="BF78" s="98"/>
    </row>
    <row r="79" spans="1:58">
      <c r="A79" s="171" t="str">
        <f>IFERROR(INDEX(SourceData!$A$2:$FR$281,'Row selector'!$G68,1),"")</f>
        <v/>
      </c>
      <c r="B79" s="157" t="str">
        <f>IFERROR(INDEX(SourceData!$A$2:$FR$281,'Row selector'!$G68,2),"")</f>
        <v/>
      </c>
      <c r="C79" s="204" t="str">
        <f t="shared" si="1"/>
        <v/>
      </c>
      <c r="D79" s="161" t="str">
        <f>IFERROR(IF(INDEX(SourceData!$A$2:$FR$281,'Row selector'!$G68,13)=0,"-",INDEX(SourceData!$A$2:$FR$281,'Row selector'!$G68,13)),"")</f>
        <v/>
      </c>
      <c r="E79" s="162" t="str">
        <f>IFERROR(IF(INDEX(SourceData!$A$2:$FR$281,'Row selector'!$G68,19)=0,"-",INDEX(SourceData!$A$2:$FR$281,'Row selector'!$G68,19)),"")</f>
        <v/>
      </c>
      <c r="F79" s="163" t="str">
        <f>IFERROR(IF(INDEX(SourceData!$A$2:$FR$281,'Row selector'!$G68,25)=0,"-",INDEX(SourceData!$A$2:$FR$281,'Row selector'!$G68,25)),"")</f>
        <v/>
      </c>
      <c r="G79" s="161" t="str">
        <f>IFERROR(IF(INDEX(SourceData!$A$2:$FR$281,'Row selector'!$G68,14)=0,"-",INDEX(SourceData!$A$2:$FR$281,'Row selector'!$G68,14)),"")</f>
        <v/>
      </c>
      <c r="H79" s="162" t="str">
        <f>IFERROR(IF(INDEX(SourceData!$A$2:$FR$281,'Row selector'!$G68,20)=0,"-",INDEX(SourceData!$A$2:$FR$281,'Row selector'!$G68,20)),"")</f>
        <v/>
      </c>
      <c r="I79" s="163" t="str">
        <f>IFERROR(IF(INDEX(SourceData!$A$2:$FR$281,'Row selector'!$G68,26)=0,"-",INDEX(SourceData!$A$2:$FR$281,'Row selector'!$G68,26)),"")</f>
        <v/>
      </c>
      <c r="J79" s="161" t="str">
        <f>IFERROR(IF(INDEX(SourceData!$A$2:$FR$281,'Row selector'!$G68,15)=0,"-",INDEX(SourceData!$A$2:$FR$281,'Row selector'!$G68,15)),"")</f>
        <v/>
      </c>
      <c r="K79" s="162" t="str">
        <f>IFERROR(IF(INDEX(SourceData!$A$2:$FR$281,'Row selector'!$G68,21)=0,"-",INDEX(SourceData!$A$2:$FR$281,'Row selector'!$G68,21)),"")</f>
        <v/>
      </c>
      <c r="L79" s="163" t="str">
        <f>IFERROR(IF(INDEX(SourceData!$A$2:$FR$281,'Row selector'!$G68,27)=0,"-",INDEX(SourceData!$A$2:$FR$281,'Row selector'!$G68,27)),"")</f>
        <v/>
      </c>
      <c r="M79" s="161" t="str">
        <f>IFERROR(IF(INDEX(SourceData!$A$2:$FR$281,'Row selector'!$G68,16)=0,"-",INDEX(SourceData!$A$2:$FR$281,'Row selector'!$G68,16)),"")</f>
        <v/>
      </c>
      <c r="N79" s="162" t="str">
        <f>IFERROR(IF(INDEX(SourceData!$A$2:$FR$281,'Row selector'!$G68,22)=0,"-",INDEX(SourceData!$A$2:$FR$281,'Row selector'!$G68,22)),"")</f>
        <v/>
      </c>
      <c r="O79" s="163" t="str">
        <f>IFERROR(IF(INDEX(SourceData!$A$2:$FR$281,'Row selector'!$G68,28)=0,"-",INDEX(SourceData!$A$2:$FR$281,'Row selector'!$G68,28)),"")</f>
        <v/>
      </c>
      <c r="P79" s="161" t="str">
        <f>IFERROR(IF(INDEX(SourceData!$A$2:$FR$281,'Row selector'!$G68,17)=0,"-",INDEX(SourceData!$A$2:$FR$281,'Row selector'!$G68,17)),"")</f>
        <v/>
      </c>
      <c r="Q79" s="162" t="str">
        <f>IFERROR(IF(INDEX(SourceData!$A$2:$FR$281,'Row selector'!$G68,23)=0,"-",INDEX(SourceData!$A$2:$FR$281,'Row selector'!$G68,23)),"")</f>
        <v/>
      </c>
      <c r="R79" s="163" t="str">
        <f>IFERROR(IF(INDEX(SourceData!$A$2:$FR$281,'Row selector'!$G68,29)=0,"-",INDEX(SourceData!$A$2:$FR$281,'Row selector'!$G68,29)),"")</f>
        <v/>
      </c>
      <c r="S79" s="161" t="str">
        <f>IFERROR(IF(INDEX(SourceData!$A$2:$FR$281,'Row selector'!$G68,18)=0,"-",INDEX(SourceData!$A$2:$FR$281,'Row selector'!$G68,18)),"")</f>
        <v/>
      </c>
      <c r="T79" s="162" t="str">
        <f>IFERROR(IF(INDEX(SourceData!$A$2:$FR$281,'Row selector'!$G68,24)=0,"-",INDEX(SourceData!$A$2:$FR$281,'Row selector'!$G68,24)),"")</f>
        <v/>
      </c>
      <c r="U79" s="163" t="str">
        <f>IFERROR(IF(INDEX(SourceData!$A$2:$FR$281,'Row selector'!$G68,30)=0,"-",INDEX(SourceData!$A$2:$FR$281,'Row selector'!$G68,30)),"")</f>
        <v/>
      </c>
      <c r="V79" s="161" t="str">
        <f>IFERROR(IF(INDEX(SourceData!$A$2:$FR$281,'Row selector'!$G68,31)=0,"-",INDEX(SourceData!$A$2:$FR$281,'Row selector'!$G68,31)),"")</f>
        <v/>
      </c>
      <c r="W79" s="162" t="str">
        <f>IFERROR(IF(INDEX(SourceData!$A$2:$FR$281,'Row selector'!$G68,37)=0,"-",INDEX(SourceData!$A$2:$FR$281,'Row selector'!$G68,37)),"")</f>
        <v/>
      </c>
      <c r="X79" s="163" t="str">
        <f>IFERROR(IF(INDEX(SourceData!$A$2:$FR$281,'Row selector'!$G68,43)=0,"-",INDEX(SourceData!$A$2:$FR$281,'Row selector'!$G68,43)),"")</f>
        <v/>
      </c>
      <c r="Y79" s="161" t="str">
        <f>IFERROR(IF(INDEX(SourceData!$A$2:$FR$281,'Row selector'!$G68,32)=0,"-",INDEX(SourceData!$A$2:$FR$281,'Row selector'!$G68,32)),"")</f>
        <v/>
      </c>
      <c r="Z79" s="162" t="str">
        <f>IFERROR(IF(INDEX(SourceData!$A$2:$FR$281,'Row selector'!$G68,38)=0,"-",INDEX(SourceData!$A$2:$FR$281,'Row selector'!$G68,38)),"")</f>
        <v/>
      </c>
      <c r="AA79" s="163" t="str">
        <f>IFERROR(IF(INDEX(SourceData!$A$2:$FR$281,'Row selector'!$G68,44)=0,"-",INDEX(SourceData!$A$2:$FR$281,'Row selector'!$G68,44)),"")</f>
        <v/>
      </c>
      <c r="AB79" s="161" t="str">
        <f>IFERROR(IF(INDEX(SourceData!$A$2:$FR$281,'Row selector'!$G68,33)=0,"-",INDEX(SourceData!$A$2:$FR$281,'Row selector'!$G68,33)),"")</f>
        <v/>
      </c>
      <c r="AC79" s="162" t="str">
        <f>IFERROR(IF(INDEX(SourceData!$A$2:$FR$281,'Row selector'!$G68,39)=0,"-",INDEX(SourceData!$A$2:$FR$281,'Row selector'!$G68,39)),"")</f>
        <v/>
      </c>
      <c r="AD79" s="163" t="str">
        <f>IFERROR(IF(INDEX(SourceData!$A$2:$FR$281,'Row selector'!$G68,45)=0,"-",INDEX(SourceData!$A$2:$FR$281,'Row selector'!$G68,45)),"")</f>
        <v/>
      </c>
      <c r="AE79" s="161" t="str">
        <f>IFERROR(IF(INDEX(SourceData!$A$2:$FR$281,'Row selector'!$G68,34)=0,"-",INDEX(SourceData!$A$2:$FR$281,'Row selector'!$G68,34)),"")</f>
        <v/>
      </c>
      <c r="AF79" s="162" t="str">
        <f>IFERROR(IF(INDEX(SourceData!$A$2:$FR$281,'Row selector'!$G68,40)=0,"-",INDEX(SourceData!$A$2:$FR$281,'Row selector'!$G68,40)),"")</f>
        <v/>
      </c>
      <c r="AG79" s="163" t="str">
        <f>IFERROR(IF(INDEX(SourceData!$A$2:$FR$281,'Row selector'!$G68,46)=0,"-",INDEX(SourceData!$A$2:$FR$281,'Row selector'!$G68,46)),"")</f>
        <v/>
      </c>
      <c r="AH79" s="161" t="str">
        <f>IFERROR(IF(INDEX(SourceData!$A$2:$FR$281,'Row selector'!$G68,35)=0,"-",INDEX(SourceData!$A$2:$FF$281,'Row selector'!$G68,35)),"")</f>
        <v/>
      </c>
      <c r="AI79" s="162" t="str">
        <f>IFERROR(IF(INDEX(SourceData!$A$2:$FR$281,'Row selector'!$G68,41)=0,"-",INDEX(SourceData!$A$2:$FR$281,'Row selector'!$G68,41)),"")</f>
        <v/>
      </c>
      <c r="AJ79" s="163" t="str">
        <f>IFERROR(IF(INDEX(SourceData!$A$2:$FR$281,'Row selector'!$G68,47)=0,"-",INDEX(SourceData!$A$2:$FR$281,'Row selector'!$G68,47)),"")</f>
        <v/>
      </c>
      <c r="AK79" s="161" t="str">
        <f>IFERROR(IF(INDEX(SourceData!$A$2:$FR$281,'Row selector'!$G68,36)=0,"-",INDEX(SourceData!$A$2:$FR$281,'Row selector'!$G68,36)),"")</f>
        <v/>
      </c>
      <c r="AL79" s="162" t="str">
        <f>IFERROR(IF(INDEX(SourceData!$A$2:$FR$281,'Row selector'!$G68,42)=0,"-",INDEX(SourceData!$A$2:$FR$281,'Row selector'!$G68,42)),"")</f>
        <v/>
      </c>
      <c r="AM79" s="163" t="str">
        <f>IFERROR(IF(INDEX(SourceData!$A$2:$FR$281,'Row selector'!$G68,48)=0,"-",INDEX(SourceData!$A$2:$FR$281,'Row selector'!$G68,48)),"")</f>
        <v/>
      </c>
      <c r="AN79" s="161" t="str">
        <f>IFERROR(IF(INDEX(SourceData!$A$2:$FR$281,'Row selector'!$G68,49)=0,"-",INDEX(SourceData!$A$2:$FR$281,'Row selector'!$G68,49)),"")</f>
        <v/>
      </c>
      <c r="AO79" s="162" t="str">
        <f>IFERROR(IF(INDEX(SourceData!$A$2:$FR$281,'Row selector'!$G68,55)=0,"-",INDEX(SourceData!$A$2:$FR$281,'Row selector'!$G68,55)),"")</f>
        <v/>
      </c>
      <c r="AP79" s="163" t="str">
        <f>IFERROR(IF(INDEX(SourceData!$A$2:$FR$281,'Row selector'!$G68,61)=0,"-",INDEX(SourceData!$A$2:$FR$281,'Row selector'!$G68,61)),"")</f>
        <v/>
      </c>
      <c r="AQ79" s="161" t="str">
        <f>IFERROR(IF(INDEX(SourceData!$A$2:$FR$281,'Row selector'!$G68,50)=0,"-",INDEX(SourceData!$A$2:$FR$281,'Row selector'!$G68,50)),"")</f>
        <v/>
      </c>
      <c r="AR79" s="162" t="str">
        <f>IFERROR(IF(INDEX(SourceData!$A$2:$FR$281,'Row selector'!$G68,56)=0,"-",INDEX(SourceData!$A$2:$FR$281,'Row selector'!$G68,56)),"")</f>
        <v/>
      </c>
      <c r="AS79" s="163" t="str">
        <f>IFERROR(IF(INDEX(SourceData!$A$2:$FR$281,'Row selector'!$G68,62)=0,"-",INDEX(SourceData!$A$2:$FR$281,'Row selector'!$G68,62)),"")</f>
        <v/>
      </c>
      <c r="AT79" s="161" t="str">
        <f>IFERROR(IF(INDEX(SourceData!$A$2:$FR$281,'Row selector'!$G68,51)=0,"-",INDEX(SourceData!$A$2:$FR$281,'Row selector'!$G68,51)),"")</f>
        <v/>
      </c>
      <c r="AU79" s="162" t="str">
        <f>IFERROR(IF(INDEX(SourceData!$A$2:$FR$281,'Row selector'!$G68,57)=0,"-",INDEX(SourceData!$A$2:$FR$281,'Row selector'!$G68,57)),"")</f>
        <v/>
      </c>
      <c r="AV79" s="163" t="str">
        <f>IFERROR(IF(INDEX(SourceData!$A$2:$FR$281,'Row selector'!$G68,63)=0,"-",INDEX(SourceData!$A$2:$FR$281,'Row selector'!$G68,63)),"")</f>
        <v/>
      </c>
      <c r="AW79" s="158" t="str">
        <f>IFERROR(IF(INDEX(SourceData!$A$2:$FR$281,'Row selector'!$G68,52)=0,"-",INDEX(SourceData!$A$2:$FR$281,'Row selector'!$G68,52)),"")</f>
        <v/>
      </c>
      <c r="AX79" s="138" t="str">
        <f>IFERROR(IF(INDEX(SourceData!$A$2:$FR$281,'Row selector'!$G68,58)=0,"-",INDEX(SourceData!$A$2:$FR$281,'Row selector'!$G68,58)),"")</f>
        <v/>
      </c>
      <c r="AY79" s="162" t="str">
        <f>IFERROR(IF(INDEX(SourceData!$A$2:$FR$281,'Row selector'!$G68,64)=0,"-",INDEX(SourceData!$A$2:$FR$281,'Row selector'!$G68,64)),"")</f>
        <v/>
      </c>
      <c r="AZ79" s="161" t="str">
        <f>IFERROR(IF(INDEX(SourceData!$A$2:$FR$281,'Row selector'!$G68,53)=0,"-",INDEX(SourceData!$A$2:$FR$281,'Row selector'!$G68,53)),"")</f>
        <v/>
      </c>
      <c r="BA79" s="162" t="str">
        <f>IFERROR(IF(INDEX(SourceData!$A$2:$FR$281,'Row selector'!$G68,59)=0,"-",INDEX(SourceData!$A$2:$FR$281,'Row selector'!$G68,59)),"")</f>
        <v/>
      </c>
      <c r="BB79" s="163" t="str">
        <f>IFERROR(IF(INDEX(SourceData!$A$2:$FR$281,'Row selector'!$G68,65)=0,"-",INDEX(SourceData!$A$2:$FR$281,'Row selector'!$G68,65)),"")</f>
        <v/>
      </c>
      <c r="BC79" s="161" t="str">
        <f>IFERROR(IF(INDEX(SourceData!$A$2:$FR$281,'Row selector'!$G68,54)=0,"-",INDEX(SourceData!$A$2:$FR$281,'Row selector'!$G68,54)),"")</f>
        <v/>
      </c>
      <c r="BD79" s="162" t="str">
        <f>IFERROR(IF(INDEX(SourceData!$A$2:$FR$281,'Row selector'!$G68,60)=0,"-",INDEX(SourceData!$A$2:$FR$281,'Row selector'!$G68,60)),"")</f>
        <v/>
      </c>
      <c r="BE79" s="163" t="str">
        <f>IFERROR(IF(INDEX(SourceData!$A$2:$FR$281,'Row selector'!$G68,66)=0,"-",INDEX(SourceData!$A$2:$FR$281,'Row selector'!$G68,66)),"")</f>
        <v/>
      </c>
      <c r="BF79" s="98"/>
    </row>
    <row r="80" spans="1:58">
      <c r="A80" s="171" t="str">
        <f>IFERROR(INDEX(SourceData!$A$2:$FR$281,'Row selector'!$G69,1),"")</f>
        <v/>
      </c>
      <c r="B80" s="157" t="str">
        <f>IFERROR(INDEX(SourceData!$A$2:$FR$281,'Row selector'!$G69,2),"")</f>
        <v/>
      </c>
      <c r="C80" s="204" t="str">
        <f t="shared" si="1"/>
        <v/>
      </c>
      <c r="D80" s="161" t="str">
        <f>IFERROR(IF(INDEX(SourceData!$A$2:$FR$281,'Row selector'!$G69,13)=0,"-",INDEX(SourceData!$A$2:$FR$281,'Row selector'!$G69,13)),"")</f>
        <v/>
      </c>
      <c r="E80" s="162" t="str">
        <f>IFERROR(IF(INDEX(SourceData!$A$2:$FR$281,'Row selector'!$G69,19)=0,"-",INDEX(SourceData!$A$2:$FR$281,'Row selector'!$G69,19)),"")</f>
        <v/>
      </c>
      <c r="F80" s="163" t="str">
        <f>IFERROR(IF(INDEX(SourceData!$A$2:$FR$281,'Row selector'!$G69,25)=0,"-",INDEX(SourceData!$A$2:$FR$281,'Row selector'!$G69,25)),"")</f>
        <v/>
      </c>
      <c r="G80" s="161" t="str">
        <f>IFERROR(IF(INDEX(SourceData!$A$2:$FR$281,'Row selector'!$G69,14)=0,"-",INDEX(SourceData!$A$2:$FR$281,'Row selector'!$G69,14)),"")</f>
        <v/>
      </c>
      <c r="H80" s="162" t="str">
        <f>IFERROR(IF(INDEX(SourceData!$A$2:$FR$281,'Row selector'!$G69,20)=0,"-",INDEX(SourceData!$A$2:$FR$281,'Row selector'!$G69,20)),"")</f>
        <v/>
      </c>
      <c r="I80" s="163" t="str">
        <f>IFERROR(IF(INDEX(SourceData!$A$2:$FR$281,'Row selector'!$G69,26)=0,"-",INDEX(SourceData!$A$2:$FR$281,'Row selector'!$G69,26)),"")</f>
        <v/>
      </c>
      <c r="J80" s="161" t="str">
        <f>IFERROR(IF(INDEX(SourceData!$A$2:$FR$281,'Row selector'!$G69,15)=0,"-",INDEX(SourceData!$A$2:$FR$281,'Row selector'!$G69,15)),"")</f>
        <v/>
      </c>
      <c r="K80" s="162" t="str">
        <f>IFERROR(IF(INDEX(SourceData!$A$2:$FR$281,'Row selector'!$G69,21)=0,"-",INDEX(SourceData!$A$2:$FR$281,'Row selector'!$G69,21)),"")</f>
        <v/>
      </c>
      <c r="L80" s="163" t="str">
        <f>IFERROR(IF(INDEX(SourceData!$A$2:$FR$281,'Row selector'!$G69,27)=0,"-",INDEX(SourceData!$A$2:$FR$281,'Row selector'!$G69,27)),"")</f>
        <v/>
      </c>
      <c r="M80" s="161" t="str">
        <f>IFERROR(IF(INDEX(SourceData!$A$2:$FR$281,'Row selector'!$G69,16)=0,"-",INDEX(SourceData!$A$2:$FR$281,'Row selector'!$G69,16)),"")</f>
        <v/>
      </c>
      <c r="N80" s="162" t="str">
        <f>IFERROR(IF(INDEX(SourceData!$A$2:$FR$281,'Row selector'!$G69,22)=0,"-",INDEX(SourceData!$A$2:$FR$281,'Row selector'!$G69,22)),"")</f>
        <v/>
      </c>
      <c r="O80" s="163" t="str">
        <f>IFERROR(IF(INDEX(SourceData!$A$2:$FR$281,'Row selector'!$G69,28)=0,"-",INDEX(SourceData!$A$2:$FR$281,'Row selector'!$G69,28)),"")</f>
        <v/>
      </c>
      <c r="P80" s="161" t="str">
        <f>IFERROR(IF(INDEX(SourceData!$A$2:$FR$281,'Row selector'!$G69,17)=0,"-",INDEX(SourceData!$A$2:$FR$281,'Row selector'!$G69,17)),"")</f>
        <v/>
      </c>
      <c r="Q80" s="162" t="str">
        <f>IFERROR(IF(INDEX(SourceData!$A$2:$FR$281,'Row selector'!$G69,23)=0,"-",INDEX(SourceData!$A$2:$FR$281,'Row selector'!$G69,23)),"")</f>
        <v/>
      </c>
      <c r="R80" s="163" t="str">
        <f>IFERROR(IF(INDEX(SourceData!$A$2:$FR$281,'Row selector'!$G69,29)=0,"-",INDEX(SourceData!$A$2:$FR$281,'Row selector'!$G69,29)),"")</f>
        <v/>
      </c>
      <c r="S80" s="161" t="str">
        <f>IFERROR(IF(INDEX(SourceData!$A$2:$FR$281,'Row selector'!$G69,18)=0,"-",INDEX(SourceData!$A$2:$FR$281,'Row selector'!$G69,18)),"")</f>
        <v/>
      </c>
      <c r="T80" s="162" t="str">
        <f>IFERROR(IF(INDEX(SourceData!$A$2:$FR$281,'Row selector'!$G69,24)=0,"-",INDEX(SourceData!$A$2:$FR$281,'Row selector'!$G69,24)),"")</f>
        <v/>
      </c>
      <c r="U80" s="163" t="str">
        <f>IFERROR(IF(INDEX(SourceData!$A$2:$FR$281,'Row selector'!$G69,30)=0,"-",INDEX(SourceData!$A$2:$FR$281,'Row selector'!$G69,30)),"")</f>
        <v/>
      </c>
      <c r="V80" s="161" t="str">
        <f>IFERROR(IF(INDEX(SourceData!$A$2:$FR$281,'Row selector'!$G69,31)=0,"-",INDEX(SourceData!$A$2:$FR$281,'Row selector'!$G69,31)),"")</f>
        <v/>
      </c>
      <c r="W80" s="162" t="str">
        <f>IFERROR(IF(INDEX(SourceData!$A$2:$FR$281,'Row selector'!$G69,37)=0,"-",INDEX(SourceData!$A$2:$FR$281,'Row selector'!$G69,37)),"")</f>
        <v/>
      </c>
      <c r="X80" s="163" t="str">
        <f>IFERROR(IF(INDEX(SourceData!$A$2:$FR$281,'Row selector'!$G69,43)=0,"-",INDEX(SourceData!$A$2:$FR$281,'Row selector'!$G69,43)),"")</f>
        <v/>
      </c>
      <c r="Y80" s="161" t="str">
        <f>IFERROR(IF(INDEX(SourceData!$A$2:$FR$281,'Row selector'!$G69,32)=0,"-",INDEX(SourceData!$A$2:$FR$281,'Row selector'!$G69,32)),"")</f>
        <v/>
      </c>
      <c r="Z80" s="162" t="str">
        <f>IFERROR(IF(INDEX(SourceData!$A$2:$FR$281,'Row selector'!$G69,38)=0,"-",INDEX(SourceData!$A$2:$FR$281,'Row selector'!$G69,38)),"")</f>
        <v/>
      </c>
      <c r="AA80" s="163" t="str">
        <f>IFERROR(IF(INDEX(SourceData!$A$2:$FR$281,'Row selector'!$G69,44)=0,"-",INDEX(SourceData!$A$2:$FR$281,'Row selector'!$G69,44)),"")</f>
        <v/>
      </c>
      <c r="AB80" s="161" t="str">
        <f>IFERROR(IF(INDEX(SourceData!$A$2:$FR$281,'Row selector'!$G69,33)=0,"-",INDEX(SourceData!$A$2:$FR$281,'Row selector'!$G69,33)),"")</f>
        <v/>
      </c>
      <c r="AC80" s="162" t="str">
        <f>IFERROR(IF(INDEX(SourceData!$A$2:$FR$281,'Row selector'!$G69,39)=0,"-",INDEX(SourceData!$A$2:$FR$281,'Row selector'!$G69,39)),"")</f>
        <v/>
      </c>
      <c r="AD80" s="163" t="str">
        <f>IFERROR(IF(INDEX(SourceData!$A$2:$FR$281,'Row selector'!$G69,45)=0,"-",INDEX(SourceData!$A$2:$FR$281,'Row selector'!$G69,45)),"")</f>
        <v/>
      </c>
      <c r="AE80" s="161" t="str">
        <f>IFERROR(IF(INDEX(SourceData!$A$2:$FR$281,'Row selector'!$G69,34)=0,"-",INDEX(SourceData!$A$2:$FR$281,'Row selector'!$G69,34)),"")</f>
        <v/>
      </c>
      <c r="AF80" s="162" t="str">
        <f>IFERROR(IF(INDEX(SourceData!$A$2:$FR$281,'Row selector'!$G69,40)=0,"-",INDEX(SourceData!$A$2:$FR$281,'Row selector'!$G69,40)),"")</f>
        <v/>
      </c>
      <c r="AG80" s="163" t="str">
        <f>IFERROR(IF(INDEX(SourceData!$A$2:$FR$281,'Row selector'!$G69,46)=0,"-",INDEX(SourceData!$A$2:$FR$281,'Row selector'!$G69,46)),"")</f>
        <v/>
      </c>
      <c r="AH80" s="161" t="str">
        <f>IFERROR(IF(INDEX(SourceData!$A$2:$FR$281,'Row selector'!$G69,35)=0,"-",INDEX(SourceData!$A$2:$FF$281,'Row selector'!$G69,35)),"")</f>
        <v/>
      </c>
      <c r="AI80" s="162" t="str">
        <f>IFERROR(IF(INDEX(SourceData!$A$2:$FR$281,'Row selector'!$G69,41)=0,"-",INDEX(SourceData!$A$2:$FR$281,'Row selector'!$G69,41)),"")</f>
        <v/>
      </c>
      <c r="AJ80" s="163" t="str">
        <f>IFERROR(IF(INDEX(SourceData!$A$2:$FR$281,'Row selector'!$G69,47)=0,"-",INDEX(SourceData!$A$2:$FR$281,'Row selector'!$G69,47)),"")</f>
        <v/>
      </c>
      <c r="AK80" s="161" t="str">
        <f>IFERROR(IF(INDEX(SourceData!$A$2:$FR$281,'Row selector'!$G69,36)=0,"-",INDEX(SourceData!$A$2:$FR$281,'Row selector'!$G69,36)),"")</f>
        <v/>
      </c>
      <c r="AL80" s="162" t="str">
        <f>IFERROR(IF(INDEX(SourceData!$A$2:$FR$281,'Row selector'!$G69,42)=0,"-",INDEX(SourceData!$A$2:$FR$281,'Row selector'!$G69,42)),"")</f>
        <v/>
      </c>
      <c r="AM80" s="163" t="str">
        <f>IFERROR(IF(INDEX(SourceData!$A$2:$FR$281,'Row selector'!$G69,48)=0,"-",INDEX(SourceData!$A$2:$FR$281,'Row selector'!$G69,48)),"")</f>
        <v/>
      </c>
      <c r="AN80" s="161" t="str">
        <f>IFERROR(IF(INDEX(SourceData!$A$2:$FR$281,'Row selector'!$G69,49)=0,"-",INDEX(SourceData!$A$2:$FR$281,'Row selector'!$G69,49)),"")</f>
        <v/>
      </c>
      <c r="AO80" s="162" t="str">
        <f>IFERROR(IF(INDEX(SourceData!$A$2:$FR$281,'Row selector'!$G69,55)=0,"-",INDEX(SourceData!$A$2:$FR$281,'Row selector'!$G69,55)),"")</f>
        <v/>
      </c>
      <c r="AP80" s="163" t="str">
        <f>IFERROR(IF(INDEX(SourceData!$A$2:$FR$281,'Row selector'!$G69,61)=0,"-",INDEX(SourceData!$A$2:$FR$281,'Row selector'!$G69,61)),"")</f>
        <v/>
      </c>
      <c r="AQ80" s="161" t="str">
        <f>IFERROR(IF(INDEX(SourceData!$A$2:$FR$281,'Row selector'!$G69,50)=0,"-",INDEX(SourceData!$A$2:$FR$281,'Row selector'!$G69,50)),"")</f>
        <v/>
      </c>
      <c r="AR80" s="162" t="str">
        <f>IFERROR(IF(INDEX(SourceData!$A$2:$FR$281,'Row selector'!$G69,56)=0,"-",INDEX(SourceData!$A$2:$FR$281,'Row selector'!$G69,56)),"")</f>
        <v/>
      </c>
      <c r="AS80" s="163" t="str">
        <f>IFERROR(IF(INDEX(SourceData!$A$2:$FR$281,'Row selector'!$G69,62)=0,"-",INDEX(SourceData!$A$2:$FR$281,'Row selector'!$G69,62)),"")</f>
        <v/>
      </c>
      <c r="AT80" s="161" t="str">
        <f>IFERROR(IF(INDEX(SourceData!$A$2:$FR$281,'Row selector'!$G69,51)=0,"-",INDEX(SourceData!$A$2:$FR$281,'Row selector'!$G69,51)),"")</f>
        <v/>
      </c>
      <c r="AU80" s="162" t="str">
        <f>IFERROR(IF(INDEX(SourceData!$A$2:$FR$281,'Row selector'!$G69,57)=0,"-",INDEX(SourceData!$A$2:$FR$281,'Row selector'!$G69,57)),"")</f>
        <v/>
      </c>
      <c r="AV80" s="163" t="str">
        <f>IFERROR(IF(INDEX(SourceData!$A$2:$FR$281,'Row selector'!$G69,63)=0,"-",INDEX(SourceData!$A$2:$FR$281,'Row selector'!$G69,63)),"")</f>
        <v/>
      </c>
      <c r="AW80" s="158" t="str">
        <f>IFERROR(IF(INDEX(SourceData!$A$2:$FR$281,'Row selector'!$G69,52)=0,"-",INDEX(SourceData!$A$2:$FR$281,'Row selector'!$G69,52)),"")</f>
        <v/>
      </c>
      <c r="AX80" s="138" t="str">
        <f>IFERROR(IF(INDEX(SourceData!$A$2:$FR$281,'Row selector'!$G69,58)=0,"-",INDEX(SourceData!$A$2:$FR$281,'Row selector'!$G69,58)),"")</f>
        <v/>
      </c>
      <c r="AY80" s="162" t="str">
        <f>IFERROR(IF(INDEX(SourceData!$A$2:$FR$281,'Row selector'!$G69,64)=0,"-",INDEX(SourceData!$A$2:$FR$281,'Row selector'!$G69,64)),"")</f>
        <v/>
      </c>
      <c r="AZ80" s="161" t="str">
        <f>IFERROR(IF(INDEX(SourceData!$A$2:$FR$281,'Row selector'!$G69,53)=0,"-",INDEX(SourceData!$A$2:$FR$281,'Row selector'!$G69,53)),"")</f>
        <v/>
      </c>
      <c r="BA80" s="162" t="str">
        <f>IFERROR(IF(INDEX(SourceData!$A$2:$FR$281,'Row selector'!$G69,59)=0,"-",INDEX(SourceData!$A$2:$FR$281,'Row selector'!$G69,59)),"")</f>
        <v/>
      </c>
      <c r="BB80" s="163" t="str">
        <f>IFERROR(IF(INDEX(SourceData!$A$2:$FR$281,'Row selector'!$G69,65)=0,"-",INDEX(SourceData!$A$2:$FR$281,'Row selector'!$G69,65)),"")</f>
        <v/>
      </c>
      <c r="BC80" s="161" t="str">
        <f>IFERROR(IF(INDEX(SourceData!$A$2:$FR$281,'Row selector'!$G69,54)=0,"-",INDEX(SourceData!$A$2:$FR$281,'Row selector'!$G69,54)),"")</f>
        <v/>
      </c>
      <c r="BD80" s="162" t="str">
        <f>IFERROR(IF(INDEX(SourceData!$A$2:$FR$281,'Row selector'!$G69,60)=0,"-",INDEX(SourceData!$A$2:$FR$281,'Row selector'!$G69,60)),"")</f>
        <v/>
      </c>
      <c r="BE80" s="163" t="str">
        <f>IFERROR(IF(INDEX(SourceData!$A$2:$FR$281,'Row selector'!$G69,66)=0,"-",INDEX(SourceData!$A$2:$FR$281,'Row selector'!$G69,66)),"")</f>
        <v/>
      </c>
      <c r="BF80" s="98"/>
    </row>
    <row r="81" spans="1:58">
      <c r="A81" s="171" t="str">
        <f>IFERROR(INDEX(SourceData!$A$2:$FR$281,'Row selector'!$G70,1),"")</f>
        <v/>
      </c>
      <c r="B81" s="157" t="str">
        <f>IFERROR(INDEX(SourceData!$A$2:$FR$281,'Row selector'!$G70,2),"")</f>
        <v/>
      </c>
      <c r="C81" s="204" t="str">
        <f t="shared" si="1"/>
        <v/>
      </c>
      <c r="D81" s="161" t="str">
        <f>IFERROR(IF(INDEX(SourceData!$A$2:$FR$281,'Row selector'!$G70,13)=0,"-",INDEX(SourceData!$A$2:$FR$281,'Row selector'!$G70,13)),"")</f>
        <v/>
      </c>
      <c r="E81" s="162" t="str">
        <f>IFERROR(IF(INDEX(SourceData!$A$2:$FR$281,'Row selector'!$G70,19)=0,"-",INDEX(SourceData!$A$2:$FR$281,'Row selector'!$G70,19)),"")</f>
        <v/>
      </c>
      <c r="F81" s="163" t="str">
        <f>IFERROR(IF(INDEX(SourceData!$A$2:$FR$281,'Row selector'!$G70,25)=0,"-",INDEX(SourceData!$A$2:$FR$281,'Row selector'!$G70,25)),"")</f>
        <v/>
      </c>
      <c r="G81" s="161" t="str">
        <f>IFERROR(IF(INDEX(SourceData!$A$2:$FR$281,'Row selector'!$G70,14)=0,"-",INDEX(SourceData!$A$2:$FR$281,'Row selector'!$G70,14)),"")</f>
        <v/>
      </c>
      <c r="H81" s="162" t="str">
        <f>IFERROR(IF(INDEX(SourceData!$A$2:$FR$281,'Row selector'!$G70,20)=0,"-",INDEX(SourceData!$A$2:$FR$281,'Row selector'!$G70,20)),"")</f>
        <v/>
      </c>
      <c r="I81" s="163" t="str">
        <f>IFERROR(IF(INDEX(SourceData!$A$2:$FR$281,'Row selector'!$G70,26)=0,"-",INDEX(SourceData!$A$2:$FR$281,'Row selector'!$G70,26)),"")</f>
        <v/>
      </c>
      <c r="J81" s="161" t="str">
        <f>IFERROR(IF(INDEX(SourceData!$A$2:$FR$281,'Row selector'!$G70,15)=0,"-",INDEX(SourceData!$A$2:$FR$281,'Row selector'!$G70,15)),"")</f>
        <v/>
      </c>
      <c r="K81" s="162" t="str">
        <f>IFERROR(IF(INDEX(SourceData!$A$2:$FR$281,'Row selector'!$G70,21)=0,"-",INDEX(SourceData!$A$2:$FR$281,'Row selector'!$G70,21)),"")</f>
        <v/>
      </c>
      <c r="L81" s="163" t="str">
        <f>IFERROR(IF(INDEX(SourceData!$A$2:$FR$281,'Row selector'!$G70,27)=0,"-",INDEX(SourceData!$A$2:$FR$281,'Row selector'!$G70,27)),"")</f>
        <v/>
      </c>
      <c r="M81" s="161" t="str">
        <f>IFERROR(IF(INDEX(SourceData!$A$2:$FR$281,'Row selector'!$G70,16)=0,"-",INDEX(SourceData!$A$2:$FR$281,'Row selector'!$G70,16)),"")</f>
        <v/>
      </c>
      <c r="N81" s="162" t="str">
        <f>IFERROR(IF(INDEX(SourceData!$A$2:$FR$281,'Row selector'!$G70,22)=0,"-",INDEX(SourceData!$A$2:$FR$281,'Row selector'!$G70,22)),"")</f>
        <v/>
      </c>
      <c r="O81" s="163" t="str">
        <f>IFERROR(IF(INDEX(SourceData!$A$2:$FR$281,'Row selector'!$G70,28)=0,"-",INDEX(SourceData!$A$2:$FR$281,'Row selector'!$G70,28)),"")</f>
        <v/>
      </c>
      <c r="P81" s="161" t="str">
        <f>IFERROR(IF(INDEX(SourceData!$A$2:$FR$281,'Row selector'!$G70,17)=0,"-",INDEX(SourceData!$A$2:$FR$281,'Row selector'!$G70,17)),"")</f>
        <v/>
      </c>
      <c r="Q81" s="162" t="str">
        <f>IFERROR(IF(INDEX(SourceData!$A$2:$FR$281,'Row selector'!$G70,23)=0,"-",INDEX(SourceData!$A$2:$FR$281,'Row selector'!$G70,23)),"")</f>
        <v/>
      </c>
      <c r="R81" s="163" t="str">
        <f>IFERROR(IF(INDEX(SourceData!$A$2:$FR$281,'Row selector'!$G70,29)=0,"-",INDEX(SourceData!$A$2:$FR$281,'Row selector'!$G70,29)),"")</f>
        <v/>
      </c>
      <c r="S81" s="161" t="str">
        <f>IFERROR(IF(INDEX(SourceData!$A$2:$FR$281,'Row selector'!$G70,18)=0,"-",INDEX(SourceData!$A$2:$FR$281,'Row selector'!$G70,18)),"")</f>
        <v/>
      </c>
      <c r="T81" s="162" t="str">
        <f>IFERROR(IF(INDEX(SourceData!$A$2:$FR$281,'Row selector'!$G70,24)=0,"-",INDEX(SourceData!$A$2:$FR$281,'Row selector'!$G70,24)),"")</f>
        <v/>
      </c>
      <c r="U81" s="163" t="str">
        <f>IFERROR(IF(INDEX(SourceData!$A$2:$FR$281,'Row selector'!$G70,30)=0,"-",INDEX(SourceData!$A$2:$FR$281,'Row selector'!$G70,30)),"")</f>
        <v/>
      </c>
      <c r="V81" s="161" t="str">
        <f>IFERROR(IF(INDEX(SourceData!$A$2:$FR$281,'Row selector'!$G70,31)=0,"-",INDEX(SourceData!$A$2:$FR$281,'Row selector'!$G70,31)),"")</f>
        <v/>
      </c>
      <c r="W81" s="162" t="str">
        <f>IFERROR(IF(INDEX(SourceData!$A$2:$FR$281,'Row selector'!$G70,37)=0,"-",INDEX(SourceData!$A$2:$FR$281,'Row selector'!$G70,37)),"")</f>
        <v/>
      </c>
      <c r="X81" s="163" t="str">
        <f>IFERROR(IF(INDEX(SourceData!$A$2:$FR$281,'Row selector'!$G70,43)=0,"-",INDEX(SourceData!$A$2:$FR$281,'Row selector'!$G70,43)),"")</f>
        <v/>
      </c>
      <c r="Y81" s="161" t="str">
        <f>IFERROR(IF(INDEX(SourceData!$A$2:$FR$281,'Row selector'!$G70,32)=0,"-",INDEX(SourceData!$A$2:$FR$281,'Row selector'!$G70,32)),"")</f>
        <v/>
      </c>
      <c r="Z81" s="162" t="str">
        <f>IFERROR(IF(INDEX(SourceData!$A$2:$FR$281,'Row selector'!$G70,38)=0,"-",INDEX(SourceData!$A$2:$FR$281,'Row selector'!$G70,38)),"")</f>
        <v/>
      </c>
      <c r="AA81" s="163" t="str">
        <f>IFERROR(IF(INDEX(SourceData!$A$2:$FR$281,'Row selector'!$G70,44)=0,"-",INDEX(SourceData!$A$2:$FR$281,'Row selector'!$G70,44)),"")</f>
        <v/>
      </c>
      <c r="AB81" s="161" t="str">
        <f>IFERROR(IF(INDEX(SourceData!$A$2:$FR$281,'Row selector'!$G70,33)=0,"-",INDEX(SourceData!$A$2:$FR$281,'Row selector'!$G70,33)),"")</f>
        <v/>
      </c>
      <c r="AC81" s="162" t="str">
        <f>IFERROR(IF(INDEX(SourceData!$A$2:$FR$281,'Row selector'!$G70,39)=0,"-",INDEX(SourceData!$A$2:$FR$281,'Row selector'!$G70,39)),"")</f>
        <v/>
      </c>
      <c r="AD81" s="163" t="str">
        <f>IFERROR(IF(INDEX(SourceData!$A$2:$FR$281,'Row selector'!$G70,45)=0,"-",INDEX(SourceData!$A$2:$FR$281,'Row selector'!$G70,45)),"")</f>
        <v/>
      </c>
      <c r="AE81" s="161" t="str">
        <f>IFERROR(IF(INDEX(SourceData!$A$2:$FR$281,'Row selector'!$G70,34)=0,"-",INDEX(SourceData!$A$2:$FR$281,'Row selector'!$G70,34)),"")</f>
        <v/>
      </c>
      <c r="AF81" s="162" t="str">
        <f>IFERROR(IF(INDEX(SourceData!$A$2:$FR$281,'Row selector'!$G70,40)=0,"-",INDEX(SourceData!$A$2:$FR$281,'Row selector'!$G70,40)),"")</f>
        <v/>
      </c>
      <c r="AG81" s="163" t="str">
        <f>IFERROR(IF(INDEX(SourceData!$A$2:$FR$281,'Row selector'!$G70,46)=0,"-",INDEX(SourceData!$A$2:$FR$281,'Row selector'!$G70,46)),"")</f>
        <v/>
      </c>
      <c r="AH81" s="161" t="str">
        <f>IFERROR(IF(INDEX(SourceData!$A$2:$FR$281,'Row selector'!$G70,35)=0,"-",INDEX(SourceData!$A$2:$FF$281,'Row selector'!$G70,35)),"")</f>
        <v/>
      </c>
      <c r="AI81" s="162" t="str">
        <f>IFERROR(IF(INDEX(SourceData!$A$2:$FR$281,'Row selector'!$G70,41)=0,"-",INDEX(SourceData!$A$2:$FR$281,'Row selector'!$G70,41)),"")</f>
        <v/>
      </c>
      <c r="AJ81" s="163" t="str">
        <f>IFERROR(IF(INDEX(SourceData!$A$2:$FR$281,'Row selector'!$G70,47)=0,"-",INDEX(SourceData!$A$2:$FR$281,'Row selector'!$G70,47)),"")</f>
        <v/>
      </c>
      <c r="AK81" s="161" t="str">
        <f>IFERROR(IF(INDEX(SourceData!$A$2:$FR$281,'Row selector'!$G70,36)=0,"-",INDEX(SourceData!$A$2:$FR$281,'Row selector'!$G70,36)),"")</f>
        <v/>
      </c>
      <c r="AL81" s="162" t="str">
        <f>IFERROR(IF(INDEX(SourceData!$A$2:$FR$281,'Row selector'!$G70,42)=0,"-",INDEX(SourceData!$A$2:$FR$281,'Row selector'!$G70,42)),"")</f>
        <v/>
      </c>
      <c r="AM81" s="163" t="str">
        <f>IFERROR(IF(INDEX(SourceData!$A$2:$FR$281,'Row selector'!$G70,48)=0,"-",INDEX(SourceData!$A$2:$FR$281,'Row selector'!$G70,48)),"")</f>
        <v/>
      </c>
      <c r="AN81" s="161" t="str">
        <f>IFERROR(IF(INDEX(SourceData!$A$2:$FR$281,'Row selector'!$G70,49)=0,"-",INDEX(SourceData!$A$2:$FR$281,'Row selector'!$G70,49)),"")</f>
        <v/>
      </c>
      <c r="AO81" s="162" t="str">
        <f>IFERROR(IF(INDEX(SourceData!$A$2:$FR$281,'Row selector'!$G70,55)=0,"-",INDEX(SourceData!$A$2:$FR$281,'Row selector'!$G70,55)),"")</f>
        <v/>
      </c>
      <c r="AP81" s="163" t="str">
        <f>IFERROR(IF(INDEX(SourceData!$A$2:$FR$281,'Row selector'!$G70,61)=0,"-",INDEX(SourceData!$A$2:$FR$281,'Row selector'!$G70,61)),"")</f>
        <v/>
      </c>
      <c r="AQ81" s="161" t="str">
        <f>IFERROR(IF(INDEX(SourceData!$A$2:$FR$281,'Row selector'!$G70,50)=0,"-",INDEX(SourceData!$A$2:$FR$281,'Row selector'!$G70,50)),"")</f>
        <v/>
      </c>
      <c r="AR81" s="162" t="str">
        <f>IFERROR(IF(INDEX(SourceData!$A$2:$FR$281,'Row selector'!$G70,56)=0,"-",INDEX(SourceData!$A$2:$FR$281,'Row selector'!$G70,56)),"")</f>
        <v/>
      </c>
      <c r="AS81" s="163" t="str">
        <f>IFERROR(IF(INDEX(SourceData!$A$2:$FR$281,'Row selector'!$G70,62)=0,"-",INDEX(SourceData!$A$2:$FR$281,'Row selector'!$G70,62)),"")</f>
        <v/>
      </c>
      <c r="AT81" s="161" t="str">
        <f>IFERROR(IF(INDEX(SourceData!$A$2:$FR$281,'Row selector'!$G70,51)=0,"-",INDEX(SourceData!$A$2:$FR$281,'Row selector'!$G70,51)),"")</f>
        <v/>
      </c>
      <c r="AU81" s="162" t="str">
        <f>IFERROR(IF(INDEX(SourceData!$A$2:$FR$281,'Row selector'!$G70,57)=0,"-",INDEX(SourceData!$A$2:$FR$281,'Row selector'!$G70,57)),"")</f>
        <v/>
      </c>
      <c r="AV81" s="163" t="str">
        <f>IFERROR(IF(INDEX(SourceData!$A$2:$FR$281,'Row selector'!$G70,63)=0,"-",INDEX(SourceData!$A$2:$FR$281,'Row selector'!$G70,63)),"")</f>
        <v/>
      </c>
      <c r="AW81" s="158" t="str">
        <f>IFERROR(IF(INDEX(SourceData!$A$2:$FR$281,'Row selector'!$G70,52)=0,"-",INDEX(SourceData!$A$2:$FR$281,'Row selector'!$G70,52)),"")</f>
        <v/>
      </c>
      <c r="AX81" s="138" t="str">
        <f>IFERROR(IF(INDEX(SourceData!$A$2:$FR$281,'Row selector'!$G70,58)=0,"-",INDEX(SourceData!$A$2:$FR$281,'Row selector'!$G70,58)),"")</f>
        <v/>
      </c>
      <c r="AY81" s="162" t="str">
        <f>IFERROR(IF(INDEX(SourceData!$A$2:$FR$281,'Row selector'!$G70,64)=0,"-",INDEX(SourceData!$A$2:$FR$281,'Row selector'!$G70,64)),"")</f>
        <v/>
      </c>
      <c r="AZ81" s="161" t="str">
        <f>IFERROR(IF(INDEX(SourceData!$A$2:$FR$281,'Row selector'!$G70,53)=0,"-",INDEX(SourceData!$A$2:$FR$281,'Row selector'!$G70,53)),"")</f>
        <v/>
      </c>
      <c r="BA81" s="162" t="str">
        <f>IFERROR(IF(INDEX(SourceData!$A$2:$FR$281,'Row selector'!$G70,59)=0,"-",INDEX(SourceData!$A$2:$FR$281,'Row selector'!$G70,59)),"")</f>
        <v/>
      </c>
      <c r="BB81" s="163" t="str">
        <f>IFERROR(IF(INDEX(SourceData!$A$2:$FR$281,'Row selector'!$G70,65)=0,"-",INDEX(SourceData!$A$2:$FR$281,'Row selector'!$G70,65)),"")</f>
        <v/>
      </c>
      <c r="BC81" s="161" t="str">
        <f>IFERROR(IF(INDEX(SourceData!$A$2:$FR$281,'Row selector'!$G70,54)=0,"-",INDEX(SourceData!$A$2:$FR$281,'Row selector'!$G70,54)),"")</f>
        <v/>
      </c>
      <c r="BD81" s="162" t="str">
        <f>IFERROR(IF(INDEX(SourceData!$A$2:$FR$281,'Row selector'!$G70,60)=0,"-",INDEX(SourceData!$A$2:$FR$281,'Row selector'!$G70,60)),"")</f>
        <v/>
      </c>
      <c r="BE81" s="163" t="str">
        <f>IFERROR(IF(INDEX(SourceData!$A$2:$FR$281,'Row selector'!$G70,66)=0,"-",INDEX(SourceData!$A$2:$FR$281,'Row selector'!$G70,66)),"")</f>
        <v/>
      </c>
      <c r="BF81" s="98"/>
    </row>
    <row r="82" spans="1:58">
      <c r="A82" s="171" t="str">
        <f>IFERROR(INDEX(SourceData!$A$2:$FR$281,'Row selector'!$G71,1),"")</f>
        <v/>
      </c>
      <c r="B82" s="157" t="str">
        <f>IFERROR(INDEX(SourceData!$A$2:$FR$281,'Row selector'!$G71,2),"")</f>
        <v/>
      </c>
      <c r="C82" s="204" t="str">
        <f t="shared" si="1"/>
        <v/>
      </c>
      <c r="D82" s="161" t="str">
        <f>IFERROR(IF(INDEX(SourceData!$A$2:$FR$281,'Row selector'!$G71,13)=0,"-",INDEX(SourceData!$A$2:$FR$281,'Row selector'!$G71,13)),"")</f>
        <v/>
      </c>
      <c r="E82" s="162" t="str">
        <f>IFERROR(IF(INDEX(SourceData!$A$2:$FR$281,'Row selector'!$G71,19)=0,"-",INDEX(SourceData!$A$2:$FR$281,'Row selector'!$G71,19)),"")</f>
        <v/>
      </c>
      <c r="F82" s="163" t="str">
        <f>IFERROR(IF(INDEX(SourceData!$A$2:$FR$281,'Row selector'!$G71,25)=0,"-",INDEX(SourceData!$A$2:$FR$281,'Row selector'!$G71,25)),"")</f>
        <v/>
      </c>
      <c r="G82" s="161" t="str">
        <f>IFERROR(IF(INDEX(SourceData!$A$2:$FR$281,'Row selector'!$G71,14)=0,"-",INDEX(SourceData!$A$2:$FR$281,'Row selector'!$G71,14)),"")</f>
        <v/>
      </c>
      <c r="H82" s="162" t="str">
        <f>IFERROR(IF(INDEX(SourceData!$A$2:$FR$281,'Row selector'!$G71,20)=0,"-",INDEX(SourceData!$A$2:$FR$281,'Row selector'!$G71,20)),"")</f>
        <v/>
      </c>
      <c r="I82" s="163" t="str">
        <f>IFERROR(IF(INDEX(SourceData!$A$2:$FR$281,'Row selector'!$G71,26)=0,"-",INDEX(SourceData!$A$2:$FR$281,'Row selector'!$G71,26)),"")</f>
        <v/>
      </c>
      <c r="J82" s="161" t="str">
        <f>IFERROR(IF(INDEX(SourceData!$A$2:$FR$281,'Row selector'!$G71,15)=0,"-",INDEX(SourceData!$A$2:$FR$281,'Row selector'!$G71,15)),"")</f>
        <v/>
      </c>
      <c r="K82" s="162" t="str">
        <f>IFERROR(IF(INDEX(SourceData!$A$2:$FR$281,'Row selector'!$G71,21)=0,"-",INDEX(SourceData!$A$2:$FR$281,'Row selector'!$G71,21)),"")</f>
        <v/>
      </c>
      <c r="L82" s="163" t="str">
        <f>IFERROR(IF(INDEX(SourceData!$A$2:$FR$281,'Row selector'!$G71,27)=0,"-",INDEX(SourceData!$A$2:$FR$281,'Row selector'!$G71,27)),"")</f>
        <v/>
      </c>
      <c r="M82" s="161" t="str">
        <f>IFERROR(IF(INDEX(SourceData!$A$2:$FR$281,'Row selector'!$G71,16)=0,"-",INDEX(SourceData!$A$2:$FR$281,'Row selector'!$G71,16)),"")</f>
        <v/>
      </c>
      <c r="N82" s="162" t="str">
        <f>IFERROR(IF(INDEX(SourceData!$A$2:$FR$281,'Row selector'!$G71,22)=0,"-",INDEX(SourceData!$A$2:$FR$281,'Row selector'!$G71,22)),"")</f>
        <v/>
      </c>
      <c r="O82" s="163" t="str">
        <f>IFERROR(IF(INDEX(SourceData!$A$2:$FR$281,'Row selector'!$G71,28)=0,"-",INDEX(SourceData!$A$2:$FR$281,'Row selector'!$G71,28)),"")</f>
        <v/>
      </c>
      <c r="P82" s="161" t="str">
        <f>IFERROR(IF(INDEX(SourceData!$A$2:$FR$281,'Row selector'!$G71,17)=0,"-",INDEX(SourceData!$A$2:$FR$281,'Row selector'!$G71,17)),"")</f>
        <v/>
      </c>
      <c r="Q82" s="162" t="str">
        <f>IFERROR(IF(INDEX(SourceData!$A$2:$FR$281,'Row selector'!$G71,23)=0,"-",INDEX(SourceData!$A$2:$FR$281,'Row selector'!$G71,23)),"")</f>
        <v/>
      </c>
      <c r="R82" s="163" t="str">
        <f>IFERROR(IF(INDEX(SourceData!$A$2:$FR$281,'Row selector'!$G71,29)=0,"-",INDEX(SourceData!$A$2:$FR$281,'Row selector'!$G71,29)),"")</f>
        <v/>
      </c>
      <c r="S82" s="161" t="str">
        <f>IFERROR(IF(INDEX(SourceData!$A$2:$FR$281,'Row selector'!$G71,18)=0,"-",INDEX(SourceData!$A$2:$FR$281,'Row selector'!$G71,18)),"")</f>
        <v/>
      </c>
      <c r="T82" s="162" t="str">
        <f>IFERROR(IF(INDEX(SourceData!$A$2:$FR$281,'Row selector'!$G71,24)=0,"-",INDEX(SourceData!$A$2:$FR$281,'Row selector'!$G71,24)),"")</f>
        <v/>
      </c>
      <c r="U82" s="163" t="str">
        <f>IFERROR(IF(INDEX(SourceData!$A$2:$FR$281,'Row selector'!$G71,30)=0,"-",INDEX(SourceData!$A$2:$FR$281,'Row selector'!$G71,30)),"")</f>
        <v/>
      </c>
      <c r="V82" s="161" t="str">
        <f>IFERROR(IF(INDEX(SourceData!$A$2:$FR$281,'Row selector'!$G71,31)=0,"-",INDEX(SourceData!$A$2:$FR$281,'Row selector'!$G71,31)),"")</f>
        <v/>
      </c>
      <c r="W82" s="162" t="str">
        <f>IFERROR(IF(INDEX(SourceData!$A$2:$FR$281,'Row selector'!$G71,37)=0,"-",INDEX(SourceData!$A$2:$FR$281,'Row selector'!$G71,37)),"")</f>
        <v/>
      </c>
      <c r="X82" s="163" t="str">
        <f>IFERROR(IF(INDEX(SourceData!$A$2:$FR$281,'Row selector'!$G71,43)=0,"-",INDEX(SourceData!$A$2:$FR$281,'Row selector'!$G71,43)),"")</f>
        <v/>
      </c>
      <c r="Y82" s="161" t="str">
        <f>IFERROR(IF(INDEX(SourceData!$A$2:$FR$281,'Row selector'!$G71,32)=0,"-",INDEX(SourceData!$A$2:$FR$281,'Row selector'!$G71,32)),"")</f>
        <v/>
      </c>
      <c r="Z82" s="162" t="str">
        <f>IFERROR(IF(INDEX(SourceData!$A$2:$FR$281,'Row selector'!$G71,38)=0,"-",INDEX(SourceData!$A$2:$FR$281,'Row selector'!$G71,38)),"")</f>
        <v/>
      </c>
      <c r="AA82" s="163" t="str">
        <f>IFERROR(IF(INDEX(SourceData!$A$2:$FR$281,'Row selector'!$G71,44)=0,"-",INDEX(SourceData!$A$2:$FR$281,'Row selector'!$G71,44)),"")</f>
        <v/>
      </c>
      <c r="AB82" s="161" t="str">
        <f>IFERROR(IF(INDEX(SourceData!$A$2:$FR$281,'Row selector'!$G71,33)=0,"-",INDEX(SourceData!$A$2:$FR$281,'Row selector'!$G71,33)),"")</f>
        <v/>
      </c>
      <c r="AC82" s="162" t="str">
        <f>IFERROR(IF(INDEX(SourceData!$A$2:$FR$281,'Row selector'!$G71,39)=0,"-",INDEX(SourceData!$A$2:$FR$281,'Row selector'!$G71,39)),"")</f>
        <v/>
      </c>
      <c r="AD82" s="163" t="str">
        <f>IFERROR(IF(INDEX(SourceData!$A$2:$FR$281,'Row selector'!$G71,45)=0,"-",INDEX(SourceData!$A$2:$FR$281,'Row selector'!$G71,45)),"")</f>
        <v/>
      </c>
      <c r="AE82" s="161" t="str">
        <f>IFERROR(IF(INDEX(SourceData!$A$2:$FR$281,'Row selector'!$G71,34)=0,"-",INDEX(SourceData!$A$2:$FR$281,'Row selector'!$G71,34)),"")</f>
        <v/>
      </c>
      <c r="AF82" s="162" t="str">
        <f>IFERROR(IF(INDEX(SourceData!$A$2:$FR$281,'Row selector'!$G71,40)=0,"-",INDEX(SourceData!$A$2:$FR$281,'Row selector'!$G71,40)),"")</f>
        <v/>
      </c>
      <c r="AG82" s="163" t="str">
        <f>IFERROR(IF(INDEX(SourceData!$A$2:$FR$281,'Row selector'!$G71,46)=0,"-",INDEX(SourceData!$A$2:$FR$281,'Row selector'!$G71,46)),"")</f>
        <v/>
      </c>
      <c r="AH82" s="161" t="str">
        <f>IFERROR(IF(INDEX(SourceData!$A$2:$FR$281,'Row selector'!$G71,35)=0,"-",INDEX(SourceData!$A$2:$FF$281,'Row selector'!$G71,35)),"")</f>
        <v/>
      </c>
      <c r="AI82" s="162" t="str">
        <f>IFERROR(IF(INDEX(SourceData!$A$2:$FR$281,'Row selector'!$G71,41)=0,"-",INDEX(SourceData!$A$2:$FR$281,'Row selector'!$G71,41)),"")</f>
        <v/>
      </c>
      <c r="AJ82" s="163" t="str">
        <f>IFERROR(IF(INDEX(SourceData!$A$2:$FR$281,'Row selector'!$G71,47)=0,"-",INDEX(SourceData!$A$2:$FR$281,'Row selector'!$G71,47)),"")</f>
        <v/>
      </c>
      <c r="AK82" s="161" t="str">
        <f>IFERROR(IF(INDEX(SourceData!$A$2:$FR$281,'Row selector'!$G71,36)=0,"-",INDEX(SourceData!$A$2:$FR$281,'Row selector'!$G71,36)),"")</f>
        <v/>
      </c>
      <c r="AL82" s="162" t="str">
        <f>IFERROR(IF(INDEX(SourceData!$A$2:$FR$281,'Row selector'!$G71,42)=0,"-",INDEX(SourceData!$A$2:$FR$281,'Row selector'!$G71,42)),"")</f>
        <v/>
      </c>
      <c r="AM82" s="163" t="str">
        <f>IFERROR(IF(INDEX(SourceData!$A$2:$FR$281,'Row selector'!$G71,48)=0,"-",INDEX(SourceData!$A$2:$FR$281,'Row selector'!$G71,48)),"")</f>
        <v/>
      </c>
      <c r="AN82" s="161" t="str">
        <f>IFERROR(IF(INDEX(SourceData!$A$2:$FR$281,'Row selector'!$G71,49)=0,"-",INDEX(SourceData!$A$2:$FR$281,'Row selector'!$G71,49)),"")</f>
        <v/>
      </c>
      <c r="AO82" s="162" t="str">
        <f>IFERROR(IF(INDEX(SourceData!$A$2:$FR$281,'Row selector'!$G71,55)=0,"-",INDEX(SourceData!$A$2:$FR$281,'Row selector'!$G71,55)),"")</f>
        <v/>
      </c>
      <c r="AP82" s="163" t="str">
        <f>IFERROR(IF(INDEX(SourceData!$A$2:$FR$281,'Row selector'!$G71,61)=0,"-",INDEX(SourceData!$A$2:$FR$281,'Row selector'!$G71,61)),"")</f>
        <v/>
      </c>
      <c r="AQ82" s="161" t="str">
        <f>IFERROR(IF(INDEX(SourceData!$A$2:$FR$281,'Row selector'!$G71,50)=0,"-",INDEX(SourceData!$A$2:$FR$281,'Row selector'!$G71,50)),"")</f>
        <v/>
      </c>
      <c r="AR82" s="162" t="str">
        <f>IFERROR(IF(INDEX(SourceData!$A$2:$FR$281,'Row selector'!$G71,56)=0,"-",INDEX(SourceData!$A$2:$FR$281,'Row selector'!$G71,56)),"")</f>
        <v/>
      </c>
      <c r="AS82" s="163" t="str">
        <f>IFERROR(IF(INDEX(SourceData!$A$2:$FR$281,'Row selector'!$G71,62)=0,"-",INDEX(SourceData!$A$2:$FR$281,'Row selector'!$G71,62)),"")</f>
        <v/>
      </c>
      <c r="AT82" s="161" t="str">
        <f>IFERROR(IF(INDEX(SourceData!$A$2:$FR$281,'Row selector'!$G71,51)=0,"-",INDEX(SourceData!$A$2:$FR$281,'Row selector'!$G71,51)),"")</f>
        <v/>
      </c>
      <c r="AU82" s="162" t="str">
        <f>IFERROR(IF(INDEX(SourceData!$A$2:$FR$281,'Row selector'!$G71,57)=0,"-",INDEX(SourceData!$A$2:$FR$281,'Row selector'!$G71,57)),"")</f>
        <v/>
      </c>
      <c r="AV82" s="163" t="str">
        <f>IFERROR(IF(INDEX(SourceData!$A$2:$FR$281,'Row selector'!$G71,63)=0,"-",INDEX(SourceData!$A$2:$FR$281,'Row selector'!$G71,63)),"")</f>
        <v/>
      </c>
      <c r="AW82" s="158" t="str">
        <f>IFERROR(IF(INDEX(SourceData!$A$2:$FR$281,'Row selector'!$G71,52)=0,"-",INDEX(SourceData!$A$2:$FR$281,'Row selector'!$G71,52)),"")</f>
        <v/>
      </c>
      <c r="AX82" s="138" t="str">
        <f>IFERROR(IF(INDEX(SourceData!$A$2:$FR$281,'Row selector'!$G71,58)=0,"-",INDEX(SourceData!$A$2:$FR$281,'Row selector'!$G71,58)),"")</f>
        <v/>
      </c>
      <c r="AY82" s="162" t="str">
        <f>IFERROR(IF(INDEX(SourceData!$A$2:$FR$281,'Row selector'!$G71,64)=0,"-",INDEX(SourceData!$A$2:$FR$281,'Row selector'!$G71,64)),"")</f>
        <v/>
      </c>
      <c r="AZ82" s="161" t="str">
        <f>IFERROR(IF(INDEX(SourceData!$A$2:$FR$281,'Row selector'!$G71,53)=0,"-",INDEX(SourceData!$A$2:$FR$281,'Row selector'!$G71,53)),"")</f>
        <v/>
      </c>
      <c r="BA82" s="162" t="str">
        <f>IFERROR(IF(INDEX(SourceData!$A$2:$FR$281,'Row selector'!$G71,59)=0,"-",INDEX(SourceData!$A$2:$FR$281,'Row selector'!$G71,59)),"")</f>
        <v/>
      </c>
      <c r="BB82" s="163" t="str">
        <f>IFERROR(IF(INDEX(SourceData!$A$2:$FR$281,'Row selector'!$G71,65)=0,"-",INDEX(SourceData!$A$2:$FR$281,'Row selector'!$G71,65)),"")</f>
        <v/>
      </c>
      <c r="BC82" s="161" t="str">
        <f>IFERROR(IF(INDEX(SourceData!$A$2:$FR$281,'Row selector'!$G71,54)=0,"-",INDEX(SourceData!$A$2:$FR$281,'Row selector'!$G71,54)),"")</f>
        <v/>
      </c>
      <c r="BD82" s="162" t="str">
        <f>IFERROR(IF(INDEX(SourceData!$A$2:$FR$281,'Row selector'!$G71,60)=0,"-",INDEX(SourceData!$A$2:$FR$281,'Row selector'!$G71,60)),"")</f>
        <v/>
      </c>
      <c r="BE82" s="163" t="str">
        <f>IFERROR(IF(INDEX(SourceData!$A$2:$FR$281,'Row selector'!$G71,66)=0,"-",INDEX(SourceData!$A$2:$FR$281,'Row selector'!$G71,66)),"")</f>
        <v/>
      </c>
      <c r="BF82" s="98"/>
    </row>
    <row r="83" spans="1:58">
      <c r="A83" s="171" t="str">
        <f>IFERROR(INDEX(SourceData!$A$2:$FR$281,'Row selector'!$G72,1),"")</f>
        <v/>
      </c>
      <c r="B83" s="157" t="str">
        <f>IFERROR(INDEX(SourceData!$A$2:$FR$281,'Row selector'!$G72,2),"")</f>
        <v/>
      </c>
      <c r="C83" s="204" t="str">
        <f t="shared" si="1"/>
        <v/>
      </c>
      <c r="D83" s="161" t="str">
        <f>IFERROR(IF(INDEX(SourceData!$A$2:$FR$281,'Row selector'!$G72,13)=0,"-",INDEX(SourceData!$A$2:$FR$281,'Row selector'!$G72,13)),"")</f>
        <v/>
      </c>
      <c r="E83" s="162" t="str">
        <f>IFERROR(IF(INDEX(SourceData!$A$2:$FR$281,'Row selector'!$G72,19)=0,"-",INDEX(SourceData!$A$2:$FR$281,'Row selector'!$G72,19)),"")</f>
        <v/>
      </c>
      <c r="F83" s="163" t="str">
        <f>IFERROR(IF(INDEX(SourceData!$A$2:$FR$281,'Row selector'!$G72,25)=0,"-",INDEX(SourceData!$A$2:$FR$281,'Row selector'!$G72,25)),"")</f>
        <v/>
      </c>
      <c r="G83" s="161" t="str">
        <f>IFERROR(IF(INDEX(SourceData!$A$2:$FR$281,'Row selector'!$G72,14)=0,"-",INDEX(SourceData!$A$2:$FR$281,'Row selector'!$G72,14)),"")</f>
        <v/>
      </c>
      <c r="H83" s="162" t="str">
        <f>IFERROR(IF(INDEX(SourceData!$A$2:$FR$281,'Row selector'!$G72,20)=0,"-",INDEX(SourceData!$A$2:$FR$281,'Row selector'!$G72,20)),"")</f>
        <v/>
      </c>
      <c r="I83" s="163" t="str">
        <f>IFERROR(IF(INDEX(SourceData!$A$2:$FR$281,'Row selector'!$G72,26)=0,"-",INDEX(SourceData!$A$2:$FR$281,'Row selector'!$G72,26)),"")</f>
        <v/>
      </c>
      <c r="J83" s="161" t="str">
        <f>IFERROR(IF(INDEX(SourceData!$A$2:$FR$281,'Row selector'!$G72,15)=0,"-",INDEX(SourceData!$A$2:$FR$281,'Row selector'!$G72,15)),"")</f>
        <v/>
      </c>
      <c r="K83" s="162" t="str">
        <f>IFERROR(IF(INDEX(SourceData!$A$2:$FR$281,'Row selector'!$G72,21)=0,"-",INDEX(SourceData!$A$2:$FR$281,'Row selector'!$G72,21)),"")</f>
        <v/>
      </c>
      <c r="L83" s="163" t="str">
        <f>IFERROR(IF(INDEX(SourceData!$A$2:$FR$281,'Row selector'!$G72,27)=0,"-",INDEX(SourceData!$A$2:$FR$281,'Row selector'!$G72,27)),"")</f>
        <v/>
      </c>
      <c r="M83" s="161" t="str">
        <f>IFERROR(IF(INDEX(SourceData!$A$2:$FR$281,'Row selector'!$G72,16)=0,"-",INDEX(SourceData!$A$2:$FR$281,'Row selector'!$G72,16)),"")</f>
        <v/>
      </c>
      <c r="N83" s="162" t="str">
        <f>IFERROR(IF(INDEX(SourceData!$A$2:$FR$281,'Row selector'!$G72,22)=0,"-",INDEX(SourceData!$A$2:$FR$281,'Row selector'!$G72,22)),"")</f>
        <v/>
      </c>
      <c r="O83" s="163" t="str">
        <f>IFERROR(IF(INDEX(SourceData!$A$2:$FR$281,'Row selector'!$G72,28)=0,"-",INDEX(SourceData!$A$2:$FR$281,'Row selector'!$G72,28)),"")</f>
        <v/>
      </c>
      <c r="P83" s="161" t="str">
        <f>IFERROR(IF(INDEX(SourceData!$A$2:$FR$281,'Row selector'!$G72,17)=0,"-",INDEX(SourceData!$A$2:$FR$281,'Row selector'!$G72,17)),"")</f>
        <v/>
      </c>
      <c r="Q83" s="162" t="str">
        <f>IFERROR(IF(INDEX(SourceData!$A$2:$FR$281,'Row selector'!$G72,23)=0,"-",INDEX(SourceData!$A$2:$FR$281,'Row selector'!$G72,23)),"")</f>
        <v/>
      </c>
      <c r="R83" s="163" t="str">
        <f>IFERROR(IF(INDEX(SourceData!$A$2:$FR$281,'Row selector'!$G72,29)=0,"-",INDEX(SourceData!$A$2:$FR$281,'Row selector'!$G72,29)),"")</f>
        <v/>
      </c>
      <c r="S83" s="161" t="str">
        <f>IFERROR(IF(INDEX(SourceData!$A$2:$FR$281,'Row selector'!$G72,18)=0,"-",INDEX(SourceData!$A$2:$FR$281,'Row selector'!$G72,18)),"")</f>
        <v/>
      </c>
      <c r="T83" s="162" t="str">
        <f>IFERROR(IF(INDEX(SourceData!$A$2:$FR$281,'Row selector'!$G72,24)=0,"-",INDEX(SourceData!$A$2:$FR$281,'Row selector'!$G72,24)),"")</f>
        <v/>
      </c>
      <c r="U83" s="163" t="str">
        <f>IFERROR(IF(INDEX(SourceData!$A$2:$FR$281,'Row selector'!$G72,30)=0,"-",INDEX(SourceData!$A$2:$FR$281,'Row selector'!$G72,30)),"")</f>
        <v/>
      </c>
      <c r="V83" s="161" t="str">
        <f>IFERROR(IF(INDEX(SourceData!$A$2:$FR$281,'Row selector'!$G72,31)=0,"-",INDEX(SourceData!$A$2:$FR$281,'Row selector'!$G72,31)),"")</f>
        <v/>
      </c>
      <c r="W83" s="162" t="str">
        <f>IFERROR(IF(INDEX(SourceData!$A$2:$FR$281,'Row selector'!$G72,37)=0,"-",INDEX(SourceData!$A$2:$FR$281,'Row selector'!$G72,37)),"")</f>
        <v/>
      </c>
      <c r="X83" s="163" t="str">
        <f>IFERROR(IF(INDEX(SourceData!$A$2:$FR$281,'Row selector'!$G72,43)=0,"-",INDEX(SourceData!$A$2:$FR$281,'Row selector'!$G72,43)),"")</f>
        <v/>
      </c>
      <c r="Y83" s="161" t="str">
        <f>IFERROR(IF(INDEX(SourceData!$A$2:$FR$281,'Row selector'!$G72,32)=0,"-",INDEX(SourceData!$A$2:$FR$281,'Row selector'!$G72,32)),"")</f>
        <v/>
      </c>
      <c r="Z83" s="162" t="str">
        <f>IFERROR(IF(INDEX(SourceData!$A$2:$FR$281,'Row selector'!$G72,38)=0,"-",INDEX(SourceData!$A$2:$FR$281,'Row selector'!$G72,38)),"")</f>
        <v/>
      </c>
      <c r="AA83" s="163" t="str">
        <f>IFERROR(IF(INDEX(SourceData!$A$2:$FR$281,'Row selector'!$G72,44)=0,"-",INDEX(SourceData!$A$2:$FR$281,'Row selector'!$G72,44)),"")</f>
        <v/>
      </c>
      <c r="AB83" s="161" t="str">
        <f>IFERROR(IF(INDEX(SourceData!$A$2:$FR$281,'Row selector'!$G72,33)=0,"-",INDEX(SourceData!$A$2:$FR$281,'Row selector'!$G72,33)),"")</f>
        <v/>
      </c>
      <c r="AC83" s="162" t="str">
        <f>IFERROR(IF(INDEX(SourceData!$A$2:$FR$281,'Row selector'!$G72,39)=0,"-",INDEX(SourceData!$A$2:$FR$281,'Row selector'!$G72,39)),"")</f>
        <v/>
      </c>
      <c r="AD83" s="163" t="str">
        <f>IFERROR(IF(INDEX(SourceData!$A$2:$FR$281,'Row selector'!$G72,45)=0,"-",INDEX(SourceData!$A$2:$FR$281,'Row selector'!$G72,45)),"")</f>
        <v/>
      </c>
      <c r="AE83" s="161" t="str">
        <f>IFERROR(IF(INDEX(SourceData!$A$2:$FR$281,'Row selector'!$G72,34)=0,"-",INDEX(SourceData!$A$2:$FR$281,'Row selector'!$G72,34)),"")</f>
        <v/>
      </c>
      <c r="AF83" s="162" t="str">
        <f>IFERROR(IF(INDEX(SourceData!$A$2:$FR$281,'Row selector'!$G72,40)=0,"-",INDEX(SourceData!$A$2:$FR$281,'Row selector'!$G72,40)),"")</f>
        <v/>
      </c>
      <c r="AG83" s="163" t="str">
        <f>IFERROR(IF(INDEX(SourceData!$A$2:$FR$281,'Row selector'!$G72,46)=0,"-",INDEX(SourceData!$A$2:$FR$281,'Row selector'!$G72,46)),"")</f>
        <v/>
      </c>
      <c r="AH83" s="161" t="str">
        <f>IFERROR(IF(INDEX(SourceData!$A$2:$FR$281,'Row selector'!$G72,35)=0,"-",INDEX(SourceData!$A$2:$FF$281,'Row selector'!$G72,35)),"")</f>
        <v/>
      </c>
      <c r="AI83" s="162" t="str">
        <f>IFERROR(IF(INDEX(SourceData!$A$2:$FR$281,'Row selector'!$G72,41)=0,"-",INDEX(SourceData!$A$2:$FR$281,'Row selector'!$G72,41)),"")</f>
        <v/>
      </c>
      <c r="AJ83" s="163" t="str">
        <f>IFERROR(IF(INDEX(SourceData!$A$2:$FR$281,'Row selector'!$G72,47)=0,"-",INDEX(SourceData!$A$2:$FR$281,'Row selector'!$G72,47)),"")</f>
        <v/>
      </c>
      <c r="AK83" s="161" t="str">
        <f>IFERROR(IF(INDEX(SourceData!$A$2:$FR$281,'Row selector'!$G72,36)=0,"-",INDEX(SourceData!$A$2:$FR$281,'Row selector'!$G72,36)),"")</f>
        <v/>
      </c>
      <c r="AL83" s="162" t="str">
        <f>IFERROR(IF(INDEX(SourceData!$A$2:$FR$281,'Row selector'!$G72,42)=0,"-",INDEX(SourceData!$A$2:$FR$281,'Row selector'!$G72,42)),"")</f>
        <v/>
      </c>
      <c r="AM83" s="163" t="str">
        <f>IFERROR(IF(INDEX(SourceData!$A$2:$FR$281,'Row selector'!$G72,48)=0,"-",INDEX(SourceData!$A$2:$FR$281,'Row selector'!$G72,48)),"")</f>
        <v/>
      </c>
      <c r="AN83" s="161" t="str">
        <f>IFERROR(IF(INDEX(SourceData!$A$2:$FR$281,'Row selector'!$G72,49)=0,"-",INDEX(SourceData!$A$2:$FR$281,'Row selector'!$G72,49)),"")</f>
        <v/>
      </c>
      <c r="AO83" s="162" t="str">
        <f>IFERROR(IF(INDEX(SourceData!$A$2:$FR$281,'Row selector'!$G72,55)=0,"-",INDEX(SourceData!$A$2:$FR$281,'Row selector'!$G72,55)),"")</f>
        <v/>
      </c>
      <c r="AP83" s="163" t="str">
        <f>IFERROR(IF(INDEX(SourceData!$A$2:$FR$281,'Row selector'!$G72,61)=0,"-",INDEX(SourceData!$A$2:$FR$281,'Row selector'!$G72,61)),"")</f>
        <v/>
      </c>
      <c r="AQ83" s="161" t="str">
        <f>IFERROR(IF(INDEX(SourceData!$A$2:$FR$281,'Row selector'!$G72,50)=0,"-",INDEX(SourceData!$A$2:$FR$281,'Row selector'!$G72,50)),"")</f>
        <v/>
      </c>
      <c r="AR83" s="162" t="str">
        <f>IFERROR(IF(INDEX(SourceData!$A$2:$FR$281,'Row selector'!$G72,56)=0,"-",INDEX(SourceData!$A$2:$FR$281,'Row selector'!$G72,56)),"")</f>
        <v/>
      </c>
      <c r="AS83" s="163" t="str">
        <f>IFERROR(IF(INDEX(SourceData!$A$2:$FR$281,'Row selector'!$G72,62)=0,"-",INDEX(SourceData!$A$2:$FR$281,'Row selector'!$G72,62)),"")</f>
        <v/>
      </c>
      <c r="AT83" s="161" t="str">
        <f>IFERROR(IF(INDEX(SourceData!$A$2:$FR$281,'Row selector'!$G72,51)=0,"-",INDEX(SourceData!$A$2:$FR$281,'Row selector'!$G72,51)),"")</f>
        <v/>
      </c>
      <c r="AU83" s="162" t="str">
        <f>IFERROR(IF(INDEX(SourceData!$A$2:$FR$281,'Row selector'!$G72,57)=0,"-",INDEX(SourceData!$A$2:$FR$281,'Row selector'!$G72,57)),"")</f>
        <v/>
      </c>
      <c r="AV83" s="163" t="str">
        <f>IFERROR(IF(INDEX(SourceData!$A$2:$FR$281,'Row selector'!$G72,63)=0,"-",INDEX(SourceData!$A$2:$FR$281,'Row selector'!$G72,63)),"")</f>
        <v/>
      </c>
      <c r="AW83" s="158" t="str">
        <f>IFERROR(IF(INDEX(SourceData!$A$2:$FR$281,'Row selector'!$G72,52)=0,"-",INDEX(SourceData!$A$2:$FR$281,'Row selector'!$G72,52)),"")</f>
        <v/>
      </c>
      <c r="AX83" s="138" t="str">
        <f>IFERROR(IF(INDEX(SourceData!$A$2:$FR$281,'Row selector'!$G72,58)=0,"-",INDEX(SourceData!$A$2:$FR$281,'Row selector'!$G72,58)),"")</f>
        <v/>
      </c>
      <c r="AY83" s="162" t="str">
        <f>IFERROR(IF(INDEX(SourceData!$A$2:$FR$281,'Row selector'!$G72,64)=0,"-",INDEX(SourceData!$A$2:$FR$281,'Row selector'!$G72,64)),"")</f>
        <v/>
      </c>
      <c r="AZ83" s="161" t="str">
        <f>IFERROR(IF(INDEX(SourceData!$A$2:$FR$281,'Row selector'!$G72,53)=0,"-",INDEX(SourceData!$A$2:$FR$281,'Row selector'!$G72,53)),"")</f>
        <v/>
      </c>
      <c r="BA83" s="162" t="str">
        <f>IFERROR(IF(INDEX(SourceData!$A$2:$FR$281,'Row selector'!$G72,59)=0,"-",INDEX(SourceData!$A$2:$FR$281,'Row selector'!$G72,59)),"")</f>
        <v/>
      </c>
      <c r="BB83" s="163" t="str">
        <f>IFERROR(IF(INDEX(SourceData!$A$2:$FR$281,'Row selector'!$G72,65)=0,"-",INDEX(SourceData!$A$2:$FR$281,'Row selector'!$G72,65)),"")</f>
        <v/>
      </c>
      <c r="BC83" s="161" t="str">
        <f>IFERROR(IF(INDEX(SourceData!$A$2:$FR$281,'Row selector'!$G72,54)=0,"-",INDEX(SourceData!$A$2:$FR$281,'Row selector'!$G72,54)),"")</f>
        <v/>
      </c>
      <c r="BD83" s="162" t="str">
        <f>IFERROR(IF(INDEX(SourceData!$A$2:$FR$281,'Row selector'!$G72,60)=0,"-",INDEX(SourceData!$A$2:$FR$281,'Row selector'!$G72,60)),"")</f>
        <v/>
      </c>
      <c r="BE83" s="163" t="str">
        <f>IFERROR(IF(INDEX(SourceData!$A$2:$FR$281,'Row selector'!$G72,66)=0,"-",INDEX(SourceData!$A$2:$FR$281,'Row selector'!$G72,66)),"")</f>
        <v/>
      </c>
      <c r="BF83" s="98"/>
    </row>
    <row r="84" spans="1:58">
      <c r="A84" s="171" t="str">
        <f>IFERROR(INDEX(SourceData!$A$2:$FR$281,'Row selector'!$G73,1),"")</f>
        <v/>
      </c>
      <c r="B84" s="157" t="str">
        <f>IFERROR(INDEX(SourceData!$A$2:$FR$281,'Row selector'!$G73,2),"")</f>
        <v/>
      </c>
      <c r="C84" s="204" t="str">
        <f t="shared" si="1"/>
        <v/>
      </c>
      <c r="D84" s="161" t="str">
        <f>IFERROR(IF(INDEX(SourceData!$A$2:$FR$281,'Row selector'!$G73,13)=0,"-",INDEX(SourceData!$A$2:$FR$281,'Row selector'!$G73,13)),"")</f>
        <v/>
      </c>
      <c r="E84" s="162" t="str">
        <f>IFERROR(IF(INDEX(SourceData!$A$2:$FR$281,'Row selector'!$G73,19)=0,"-",INDEX(SourceData!$A$2:$FR$281,'Row selector'!$G73,19)),"")</f>
        <v/>
      </c>
      <c r="F84" s="163" t="str">
        <f>IFERROR(IF(INDEX(SourceData!$A$2:$FR$281,'Row selector'!$G73,25)=0,"-",INDEX(SourceData!$A$2:$FR$281,'Row selector'!$G73,25)),"")</f>
        <v/>
      </c>
      <c r="G84" s="161" t="str">
        <f>IFERROR(IF(INDEX(SourceData!$A$2:$FR$281,'Row selector'!$G73,14)=0,"-",INDEX(SourceData!$A$2:$FR$281,'Row selector'!$G73,14)),"")</f>
        <v/>
      </c>
      <c r="H84" s="162" t="str">
        <f>IFERROR(IF(INDEX(SourceData!$A$2:$FR$281,'Row selector'!$G73,20)=0,"-",INDEX(SourceData!$A$2:$FR$281,'Row selector'!$G73,20)),"")</f>
        <v/>
      </c>
      <c r="I84" s="163" t="str">
        <f>IFERROR(IF(INDEX(SourceData!$A$2:$FR$281,'Row selector'!$G73,26)=0,"-",INDEX(SourceData!$A$2:$FR$281,'Row selector'!$G73,26)),"")</f>
        <v/>
      </c>
      <c r="J84" s="161" t="str">
        <f>IFERROR(IF(INDEX(SourceData!$A$2:$FR$281,'Row selector'!$G73,15)=0,"-",INDEX(SourceData!$A$2:$FR$281,'Row selector'!$G73,15)),"")</f>
        <v/>
      </c>
      <c r="K84" s="162" t="str">
        <f>IFERROR(IF(INDEX(SourceData!$A$2:$FR$281,'Row selector'!$G73,21)=0,"-",INDEX(SourceData!$A$2:$FR$281,'Row selector'!$G73,21)),"")</f>
        <v/>
      </c>
      <c r="L84" s="163" t="str">
        <f>IFERROR(IF(INDEX(SourceData!$A$2:$FR$281,'Row selector'!$G73,27)=0,"-",INDEX(SourceData!$A$2:$FR$281,'Row selector'!$G73,27)),"")</f>
        <v/>
      </c>
      <c r="M84" s="161" t="str">
        <f>IFERROR(IF(INDEX(SourceData!$A$2:$FR$281,'Row selector'!$G73,16)=0,"-",INDEX(SourceData!$A$2:$FR$281,'Row selector'!$G73,16)),"")</f>
        <v/>
      </c>
      <c r="N84" s="162" t="str">
        <f>IFERROR(IF(INDEX(SourceData!$A$2:$FR$281,'Row selector'!$G73,22)=0,"-",INDEX(SourceData!$A$2:$FR$281,'Row selector'!$G73,22)),"")</f>
        <v/>
      </c>
      <c r="O84" s="163" t="str">
        <f>IFERROR(IF(INDEX(SourceData!$A$2:$FR$281,'Row selector'!$G73,28)=0,"-",INDEX(SourceData!$A$2:$FR$281,'Row selector'!$G73,28)),"")</f>
        <v/>
      </c>
      <c r="P84" s="161" t="str">
        <f>IFERROR(IF(INDEX(SourceData!$A$2:$FR$281,'Row selector'!$G73,17)=0,"-",INDEX(SourceData!$A$2:$FR$281,'Row selector'!$G73,17)),"")</f>
        <v/>
      </c>
      <c r="Q84" s="162" t="str">
        <f>IFERROR(IF(INDEX(SourceData!$A$2:$FR$281,'Row selector'!$G73,23)=0,"-",INDEX(SourceData!$A$2:$FR$281,'Row selector'!$G73,23)),"")</f>
        <v/>
      </c>
      <c r="R84" s="163" t="str">
        <f>IFERROR(IF(INDEX(SourceData!$A$2:$FR$281,'Row selector'!$G73,29)=0,"-",INDEX(SourceData!$A$2:$FR$281,'Row selector'!$G73,29)),"")</f>
        <v/>
      </c>
      <c r="S84" s="161" t="str">
        <f>IFERROR(IF(INDEX(SourceData!$A$2:$FR$281,'Row selector'!$G73,18)=0,"-",INDEX(SourceData!$A$2:$FR$281,'Row selector'!$G73,18)),"")</f>
        <v/>
      </c>
      <c r="T84" s="162" t="str">
        <f>IFERROR(IF(INDEX(SourceData!$A$2:$FR$281,'Row selector'!$G73,24)=0,"-",INDEX(SourceData!$A$2:$FR$281,'Row selector'!$G73,24)),"")</f>
        <v/>
      </c>
      <c r="U84" s="163" t="str">
        <f>IFERROR(IF(INDEX(SourceData!$A$2:$FR$281,'Row selector'!$G73,30)=0,"-",INDEX(SourceData!$A$2:$FR$281,'Row selector'!$G73,30)),"")</f>
        <v/>
      </c>
      <c r="V84" s="161" t="str">
        <f>IFERROR(IF(INDEX(SourceData!$A$2:$FR$281,'Row selector'!$G73,31)=0,"-",INDEX(SourceData!$A$2:$FR$281,'Row selector'!$G73,31)),"")</f>
        <v/>
      </c>
      <c r="W84" s="162" t="str">
        <f>IFERROR(IF(INDEX(SourceData!$A$2:$FR$281,'Row selector'!$G73,37)=0,"-",INDEX(SourceData!$A$2:$FR$281,'Row selector'!$G73,37)),"")</f>
        <v/>
      </c>
      <c r="X84" s="163" t="str">
        <f>IFERROR(IF(INDEX(SourceData!$A$2:$FR$281,'Row selector'!$G73,43)=0,"-",INDEX(SourceData!$A$2:$FR$281,'Row selector'!$G73,43)),"")</f>
        <v/>
      </c>
      <c r="Y84" s="161" t="str">
        <f>IFERROR(IF(INDEX(SourceData!$A$2:$FR$281,'Row selector'!$G73,32)=0,"-",INDEX(SourceData!$A$2:$FR$281,'Row selector'!$G73,32)),"")</f>
        <v/>
      </c>
      <c r="Z84" s="162" t="str">
        <f>IFERROR(IF(INDEX(SourceData!$A$2:$FR$281,'Row selector'!$G73,38)=0,"-",INDEX(SourceData!$A$2:$FR$281,'Row selector'!$G73,38)),"")</f>
        <v/>
      </c>
      <c r="AA84" s="163" t="str">
        <f>IFERROR(IF(INDEX(SourceData!$A$2:$FR$281,'Row selector'!$G73,44)=0,"-",INDEX(SourceData!$A$2:$FR$281,'Row selector'!$G73,44)),"")</f>
        <v/>
      </c>
      <c r="AB84" s="161" t="str">
        <f>IFERROR(IF(INDEX(SourceData!$A$2:$FR$281,'Row selector'!$G73,33)=0,"-",INDEX(SourceData!$A$2:$FR$281,'Row selector'!$G73,33)),"")</f>
        <v/>
      </c>
      <c r="AC84" s="162" t="str">
        <f>IFERROR(IF(INDEX(SourceData!$A$2:$FR$281,'Row selector'!$G73,39)=0,"-",INDEX(SourceData!$A$2:$FR$281,'Row selector'!$G73,39)),"")</f>
        <v/>
      </c>
      <c r="AD84" s="163" t="str">
        <f>IFERROR(IF(INDEX(SourceData!$A$2:$FR$281,'Row selector'!$G73,45)=0,"-",INDEX(SourceData!$A$2:$FR$281,'Row selector'!$G73,45)),"")</f>
        <v/>
      </c>
      <c r="AE84" s="161" t="str">
        <f>IFERROR(IF(INDEX(SourceData!$A$2:$FR$281,'Row selector'!$G73,34)=0,"-",INDEX(SourceData!$A$2:$FR$281,'Row selector'!$G73,34)),"")</f>
        <v/>
      </c>
      <c r="AF84" s="162" t="str">
        <f>IFERROR(IF(INDEX(SourceData!$A$2:$FR$281,'Row selector'!$G73,40)=0,"-",INDEX(SourceData!$A$2:$FR$281,'Row selector'!$G73,40)),"")</f>
        <v/>
      </c>
      <c r="AG84" s="163" t="str">
        <f>IFERROR(IF(INDEX(SourceData!$A$2:$FR$281,'Row selector'!$G73,46)=0,"-",INDEX(SourceData!$A$2:$FR$281,'Row selector'!$G73,46)),"")</f>
        <v/>
      </c>
      <c r="AH84" s="161" t="str">
        <f>IFERROR(IF(INDEX(SourceData!$A$2:$FR$281,'Row selector'!$G73,35)=0,"-",INDEX(SourceData!$A$2:$FF$281,'Row selector'!$G73,35)),"")</f>
        <v/>
      </c>
      <c r="AI84" s="162" t="str">
        <f>IFERROR(IF(INDEX(SourceData!$A$2:$FR$281,'Row selector'!$G73,41)=0,"-",INDEX(SourceData!$A$2:$FR$281,'Row selector'!$G73,41)),"")</f>
        <v/>
      </c>
      <c r="AJ84" s="163" t="str">
        <f>IFERROR(IF(INDEX(SourceData!$A$2:$FR$281,'Row selector'!$G73,47)=0,"-",INDEX(SourceData!$A$2:$FR$281,'Row selector'!$G73,47)),"")</f>
        <v/>
      </c>
      <c r="AK84" s="161" t="str">
        <f>IFERROR(IF(INDEX(SourceData!$A$2:$FR$281,'Row selector'!$G73,36)=0,"-",INDEX(SourceData!$A$2:$FR$281,'Row selector'!$G73,36)),"")</f>
        <v/>
      </c>
      <c r="AL84" s="162" t="str">
        <f>IFERROR(IF(INDEX(SourceData!$A$2:$FR$281,'Row selector'!$G73,42)=0,"-",INDEX(SourceData!$A$2:$FR$281,'Row selector'!$G73,42)),"")</f>
        <v/>
      </c>
      <c r="AM84" s="163" t="str">
        <f>IFERROR(IF(INDEX(SourceData!$A$2:$FR$281,'Row selector'!$G73,48)=0,"-",INDEX(SourceData!$A$2:$FR$281,'Row selector'!$G73,48)),"")</f>
        <v/>
      </c>
      <c r="AN84" s="161" t="str">
        <f>IFERROR(IF(INDEX(SourceData!$A$2:$FR$281,'Row selector'!$G73,49)=0,"-",INDEX(SourceData!$A$2:$FR$281,'Row selector'!$G73,49)),"")</f>
        <v/>
      </c>
      <c r="AO84" s="162" t="str">
        <f>IFERROR(IF(INDEX(SourceData!$A$2:$FR$281,'Row selector'!$G73,55)=0,"-",INDEX(SourceData!$A$2:$FR$281,'Row selector'!$G73,55)),"")</f>
        <v/>
      </c>
      <c r="AP84" s="163" t="str">
        <f>IFERROR(IF(INDEX(SourceData!$A$2:$FR$281,'Row selector'!$G73,61)=0,"-",INDEX(SourceData!$A$2:$FR$281,'Row selector'!$G73,61)),"")</f>
        <v/>
      </c>
      <c r="AQ84" s="161" t="str">
        <f>IFERROR(IF(INDEX(SourceData!$A$2:$FR$281,'Row selector'!$G73,50)=0,"-",INDEX(SourceData!$A$2:$FR$281,'Row selector'!$G73,50)),"")</f>
        <v/>
      </c>
      <c r="AR84" s="162" t="str">
        <f>IFERROR(IF(INDEX(SourceData!$A$2:$FR$281,'Row selector'!$G73,56)=0,"-",INDEX(SourceData!$A$2:$FR$281,'Row selector'!$G73,56)),"")</f>
        <v/>
      </c>
      <c r="AS84" s="163" t="str">
        <f>IFERROR(IF(INDEX(SourceData!$A$2:$FR$281,'Row selector'!$G73,62)=0,"-",INDEX(SourceData!$A$2:$FR$281,'Row selector'!$G73,62)),"")</f>
        <v/>
      </c>
      <c r="AT84" s="161" t="str">
        <f>IFERROR(IF(INDEX(SourceData!$A$2:$FR$281,'Row selector'!$G73,51)=0,"-",INDEX(SourceData!$A$2:$FR$281,'Row selector'!$G73,51)),"")</f>
        <v/>
      </c>
      <c r="AU84" s="162" t="str">
        <f>IFERROR(IF(INDEX(SourceData!$A$2:$FR$281,'Row selector'!$G73,57)=0,"-",INDEX(SourceData!$A$2:$FR$281,'Row selector'!$G73,57)),"")</f>
        <v/>
      </c>
      <c r="AV84" s="163" t="str">
        <f>IFERROR(IF(INDEX(SourceData!$A$2:$FR$281,'Row selector'!$G73,63)=0,"-",INDEX(SourceData!$A$2:$FR$281,'Row selector'!$G73,63)),"")</f>
        <v/>
      </c>
      <c r="AW84" s="158" t="str">
        <f>IFERROR(IF(INDEX(SourceData!$A$2:$FR$281,'Row selector'!$G73,52)=0,"-",INDEX(SourceData!$A$2:$FR$281,'Row selector'!$G73,52)),"")</f>
        <v/>
      </c>
      <c r="AX84" s="138" t="str">
        <f>IFERROR(IF(INDEX(SourceData!$A$2:$FR$281,'Row selector'!$G73,58)=0,"-",INDEX(SourceData!$A$2:$FR$281,'Row selector'!$G73,58)),"")</f>
        <v/>
      </c>
      <c r="AY84" s="162" t="str">
        <f>IFERROR(IF(INDEX(SourceData!$A$2:$FR$281,'Row selector'!$G73,64)=0,"-",INDEX(SourceData!$A$2:$FR$281,'Row selector'!$G73,64)),"")</f>
        <v/>
      </c>
      <c r="AZ84" s="161" t="str">
        <f>IFERROR(IF(INDEX(SourceData!$A$2:$FR$281,'Row selector'!$G73,53)=0,"-",INDEX(SourceData!$A$2:$FR$281,'Row selector'!$G73,53)),"")</f>
        <v/>
      </c>
      <c r="BA84" s="162" t="str">
        <f>IFERROR(IF(INDEX(SourceData!$A$2:$FR$281,'Row selector'!$G73,59)=0,"-",INDEX(SourceData!$A$2:$FR$281,'Row selector'!$G73,59)),"")</f>
        <v/>
      </c>
      <c r="BB84" s="163" t="str">
        <f>IFERROR(IF(INDEX(SourceData!$A$2:$FR$281,'Row selector'!$G73,65)=0,"-",INDEX(SourceData!$A$2:$FR$281,'Row selector'!$G73,65)),"")</f>
        <v/>
      </c>
      <c r="BC84" s="161" t="str">
        <f>IFERROR(IF(INDEX(SourceData!$A$2:$FR$281,'Row selector'!$G73,54)=0,"-",INDEX(SourceData!$A$2:$FR$281,'Row selector'!$G73,54)),"")</f>
        <v/>
      </c>
      <c r="BD84" s="162" t="str">
        <f>IFERROR(IF(INDEX(SourceData!$A$2:$FR$281,'Row selector'!$G73,60)=0,"-",INDEX(SourceData!$A$2:$FR$281,'Row selector'!$G73,60)),"")</f>
        <v/>
      </c>
      <c r="BE84" s="163" t="str">
        <f>IFERROR(IF(INDEX(SourceData!$A$2:$FR$281,'Row selector'!$G73,66)=0,"-",INDEX(SourceData!$A$2:$FR$281,'Row selector'!$G73,66)),"")</f>
        <v/>
      </c>
      <c r="BF84" s="98"/>
    </row>
    <row r="85" spans="1:58">
      <c r="A85" s="171" t="str">
        <f>IFERROR(INDEX(SourceData!$A$2:$FR$281,'Row selector'!$G74,1),"")</f>
        <v/>
      </c>
      <c r="B85" s="157" t="str">
        <f>IFERROR(INDEX(SourceData!$A$2:$FR$281,'Row selector'!$G74,2),"")</f>
        <v/>
      </c>
      <c r="C85" s="204" t="str">
        <f t="shared" si="1"/>
        <v/>
      </c>
      <c r="D85" s="161" t="str">
        <f>IFERROR(IF(INDEX(SourceData!$A$2:$FR$281,'Row selector'!$G74,13)=0,"-",INDEX(SourceData!$A$2:$FR$281,'Row selector'!$G74,13)),"")</f>
        <v/>
      </c>
      <c r="E85" s="162" t="str">
        <f>IFERROR(IF(INDEX(SourceData!$A$2:$FR$281,'Row selector'!$G74,19)=0,"-",INDEX(SourceData!$A$2:$FR$281,'Row selector'!$G74,19)),"")</f>
        <v/>
      </c>
      <c r="F85" s="163" t="str">
        <f>IFERROR(IF(INDEX(SourceData!$A$2:$FR$281,'Row selector'!$G74,25)=0,"-",INDEX(SourceData!$A$2:$FR$281,'Row selector'!$G74,25)),"")</f>
        <v/>
      </c>
      <c r="G85" s="161" t="str">
        <f>IFERROR(IF(INDEX(SourceData!$A$2:$FR$281,'Row selector'!$G74,14)=0,"-",INDEX(SourceData!$A$2:$FR$281,'Row selector'!$G74,14)),"")</f>
        <v/>
      </c>
      <c r="H85" s="162" t="str">
        <f>IFERROR(IF(INDEX(SourceData!$A$2:$FR$281,'Row selector'!$G74,20)=0,"-",INDEX(SourceData!$A$2:$FR$281,'Row selector'!$G74,20)),"")</f>
        <v/>
      </c>
      <c r="I85" s="163" t="str">
        <f>IFERROR(IF(INDEX(SourceData!$A$2:$FR$281,'Row selector'!$G74,26)=0,"-",INDEX(SourceData!$A$2:$FR$281,'Row selector'!$G74,26)),"")</f>
        <v/>
      </c>
      <c r="J85" s="161" t="str">
        <f>IFERROR(IF(INDEX(SourceData!$A$2:$FR$281,'Row selector'!$G74,15)=0,"-",INDEX(SourceData!$A$2:$FR$281,'Row selector'!$G74,15)),"")</f>
        <v/>
      </c>
      <c r="K85" s="162" t="str">
        <f>IFERROR(IF(INDEX(SourceData!$A$2:$FR$281,'Row selector'!$G74,21)=0,"-",INDEX(SourceData!$A$2:$FR$281,'Row selector'!$G74,21)),"")</f>
        <v/>
      </c>
      <c r="L85" s="163" t="str">
        <f>IFERROR(IF(INDEX(SourceData!$A$2:$FR$281,'Row selector'!$G74,27)=0,"-",INDEX(SourceData!$A$2:$FR$281,'Row selector'!$G74,27)),"")</f>
        <v/>
      </c>
      <c r="M85" s="161" t="str">
        <f>IFERROR(IF(INDEX(SourceData!$A$2:$FR$281,'Row selector'!$G74,16)=0,"-",INDEX(SourceData!$A$2:$FR$281,'Row selector'!$G74,16)),"")</f>
        <v/>
      </c>
      <c r="N85" s="162" t="str">
        <f>IFERROR(IF(INDEX(SourceData!$A$2:$FR$281,'Row selector'!$G74,22)=0,"-",INDEX(SourceData!$A$2:$FR$281,'Row selector'!$G74,22)),"")</f>
        <v/>
      </c>
      <c r="O85" s="163" t="str">
        <f>IFERROR(IF(INDEX(SourceData!$A$2:$FR$281,'Row selector'!$G74,28)=0,"-",INDEX(SourceData!$A$2:$FR$281,'Row selector'!$G74,28)),"")</f>
        <v/>
      </c>
      <c r="P85" s="161" t="str">
        <f>IFERROR(IF(INDEX(SourceData!$A$2:$FR$281,'Row selector'!$G74,17)=0,"-",INDEX(SourceData!$A$2:$FR$281,'Row selector'!$G74,17)),"")</f>
        <v/>
      </c>
      <c r="Q85" s="162" t="str">
        <f>IFERROR(IF(INDEX(SourceData!$A$2:$FR$281,'Row selector'!$G74,23)=0,"-",INDEX(SourceData!$A$2:$FR$281,'Row selector'!$G74,23)),"")</f>
        <v/>
      </c>
      <c r="R85" s="163" t="str">
        <f>IFERROR(IF(INDEX(SourceData!$A$2:$FR$281,'Row selector'!$G74,29)=0,"-",INDEX(SourceData!$A$2:$FR$281,'Row selector'!$G74,29)),"")</f>
        <v/>
      </c>
      <c r="S85" s="161" t="str">
        <f>IFERROR(IF(INDEX(SourceData!$A$2:$FR$281,'Row selector'!$G74,18)=0,"-",INDEX(SourceData!$A$2:$FR$281,'Row selector'!$G74,18)),"")</f>
        <v/>
      </c>
      <c r="T85" s="162" t="str">
        <f>IFERROR(IF(INDEX(SourceData!$A$2:$FR$281,'Row selector'!$G74,24)=0,"-",INDEX(SourceData!$A$2:$FR$281,'Row selector'!$G74,24)),"")</f>
        <v/>
      </c>
      <c r="U85" s="163" t="str">
        <f>IFERROR(IF(INDEX(SourceData!$A$2:$FR$281,'Row selector'!$G74,30)=0,"-",INDEX(SourceData!$A$2:$FR$281,'Row selector'!$G74,30)),"")</f>
        <v/>
      </c>
      <c r="V85" s="161" t="str">
        <f>IFERROR(IF(INDEX(SourceData!$A$2:$FR$281,'Row selector'!$G74,31)=0,"-",INDEX(SourceData!$A$2:$FR$281,'Row selector'!$G74,31)),"")</f>
        <v/>
      </c>
      <c r="W85" s="162" t="str">
        <f>IFERROR(IF(INDEX(SourceData!$A$2:$FR$281,'Row selector'!$G74,37)=0,"-",INDEX(SourceData!$A$2:$FR$281,'Row selector'!$G74,37)),"")</f>
        <v/>
      </c>
      <c r="X85" s="163" t="str">
        <f>IFERROR(IF(INDEX(SourceData!$A$2:$FR$281,'Row selector'!$G74,43)=0,"-",INDEX(SourceData!$A$2:$FR$281,'Row selector'!$G74,43)),"")</f>
        <v/>
      </c>
      <c r="Y85" s="161" t="str">
        <f>IFERROR(IF(INDEX(SourceData!$A$2:$FR$281,'Row selector'!$G74,32)=0,"-",INDEX(SourceData!$A$2:$FR$281,'Row selector'!$G74,32)),"")</f>
        <v/>
      </c>
      <c r="Z85" s="162" t="str">
        <f>IFERROR(IF(INDEX(SourceData!$A$2:$FR$281,'Row selector'!$G74,38)=0,"-",INDEX(SourceData!$A$2:$FR$281,'Row selector'!$G74,38)),"")</f>
        <v/>
      </c>
      <c r="AA85" s="163" t="str">
        <f>IFERROR(IF(INDEX(SourceData!$A$2:$FR$281,'Row selector'!$G74,44)=0,"-",INDEX(SourceData!$A$2:$FR$281,'Row selector'!$G74,44)),"")</f>
        <v/>
      </c>
      <c r="AB85" s="161" t="str">
        <f>IFERROR(IF(INDEX(SourceData!$A$2:$FR$281,'Row selector'!$G74,33)=0,"-",INDEX(SourceData!$A$2:$FR$281,'Row selector'!$G74,33)),"")</f>
        <v/>
      </c>
      <c r="AC85" s="162" t="str">
        <f>IFERROR(IF(INDEX(SourceData!$A$2:$FR$281,'Row selector'!$G74,39)=0,"-",INDEX(SourceData!$A$2:$FR$281,'Row selector'!$G74,39)),"")</f>
        <v/>
      </c>
      <c r="AD85" s="163" t="str">
        <f>IFERROR(IF(INDEX(SourceData!$A$2:$FR$281,'Row selector'!$G74,45)=0,"-",INDEX(SourceData!$A$2:$FR$281,'Row selector'!$G74,45)),"")</f>
        <v/>
      </c>
      <c r="AE85" s="161" t="str">
        <f>IFERROR(IF(INDEX(SourceData!$A$2:$FR$281,'Row selector'!$G74,34)=0,"-",INDEX(SourceData!$A$2:$FR$281,'Row selector'!$G74,34)),"")</f>
        <v/>
      </c>
      <c r="AF85" s="162" t="str">
        <f>IFERROR(IF(INDEX(SourceData!$A$2:$FR$281,'Row selector'!$G74,40)=0,"-",INDEX(SourceData!$A$2:$FR$281,'Row selector'!$G74,40)),"")</f>
        <v/>
      </c>
      <c r="AG85" s="163" t="str">
        <f>IFERROR(IF(INDEX(SourceData!$A$2:$FR$281,'Row selector'!$G74,46)=0,"-",INDEX(SourceData!$A$2:$FR$281,'Row selector'!$G74,46)),"")</f>
        <v/>
      </c>
      <c r="AH85" s="161" t="str">
        <f>IFERROR(IF(INDEX(SourceData!$A$2:$FR$281,'Row selector'!$G74,35)=0,"-",INDEX(SourceData!$A$2:$FF$281,'Row selector'!$G74,35)),"")</f>
        <v/>
      </c>
      <c r="AI85" s="162" t="str">
        <f>IFERROR(IF(INDEX(SourceData!$A$2:$FR$281,'Row selector'!$G74,41)=0,"-",INDEX(SourceData!$A$2:$FR$281,'Row selector'!$G74,41)),"")</f>
        <v/>
      </c>
      <c r="AJ85" s="163" t="str">
        <f>IFERROR(IF(INDEX(SourceData!$A$2:$FR$281,'Row selector'!$G74,47)=0,"-",INDEX(SourceData!$A$2:$FR$281,'Row selector'!$G74,47)),"")</f>
        <v/>
      </c>
      <c r="AK85" s="161" t="str">
        <f>IFERROR(IF(INDEX(SourceData!$A$2:$FR$281,'Row selector'!$G74,36)=0,"-",INDEX(SourceData!$A$2:$FR$281,'Row selector'!$G74,36)),"")</f>
        <v/>
      </c>
      <c r="AL85" s="162" t="str">
        <f>IFERROR(IF(INDEX(SourceData!$A$2:$FR$281,'Row selector'!$G74,42)=0,"-",INDEX(SourceData!$A$2:$FR$281,'Row selector'!$G74,42)),"")</f>
        <v/>
      </c>
      <c r="AM85" s="163" t="str">
        <f>IFERROR(IF(INDEX(SourceData!$A$2:$FR$281,'Row selector'!$G74,48)=0,"-",INDEX(SourceData!$A$2:$FR$281,'Row selector'!$G74,48)),"")</f>
        <v/>
      </c>
      <c r="AN85" s="161" t="str">
        <f>IFERROR(IF(INDEX(SourceData!$A$2:$FR$281,'Row selector'!$G74,49)=0,"-",INDEX(SourceData!$A$2:$FR$281,'Row selector'!$G74,49)),"")</f>
        <v/>
      </c>
      <c r="AO85" s="162" t="str">
        <f>IFERROR(IF(INDEX(SourceData!$A$2:$FR$281,'Row selector'!$G74,55)=0,"-",INDEX(SourceData!$A$2:$FR$281,'Row selector'!$G74,55)),"")</f>
        <v/>
      </c>
      <c r="AP85" s="163" t="str">
        <f>IFERROR(IF(INDEX(SourceData!$A$2:$FR$281,'Row selector'!$G74,61)=0,"-",INDEX(SourceData!$A$2:$FR$281,'Row selector'!$G74,61)),"")</f>
        <v/>
      </c>
      <c r="AQ85" s="161" t="str">
        <f>IFERROR(IF(INDEX(SourceData!$A$2:$FR$281,'Row selector'!$G74,50)=0,"-",INDEX(SourceData!$A$2:$FR$281,'Row selector'!$G74,50)),"")</f>
        <v/>
      </c>
      <c r="AR85" s="162" t="str">
        <f>IFERROR(IF(INDEX(SourceData!$A$2:$FR$281,'Row selector'!$G74,56)=0,"-",INDEX(SourceData!$A$2:$FR$281,'Row selector'!$G74,56)),"")</f>
        <v/>
      </c>
      <c r="AS85" s="163" t="str">
        <f>IFERROR(IF(INDEX(SourceData!$A$2:$FR$281,'Row selector'!$G74,62)=0,"-",INDEX(SourceData!$A$2:$FR$281,'Row selector'!$G74,62)),"")</f>
        <v/>
      </c>
      <c r="AT85" s="161" t="str">
        <f>IFERROR(IF(INDEX(SourceData!$A$2:$FR$281,'Row selector'!$G74,51)=0,"-",INDEX(SourceData!$A$2:$FR$281,'Row selector'!$G74,51)),"")</f>
        <v/>
      </c>
      <c r="AU85" s="162" t="str">
        <f>IFERROR(IF(INDEX(SourceData!$A$2:$FR$281,'Row selector'!$G74,57)=0,"-",INDEX(SourceData!$A$2:$FR$281,'Row selector'!$G74,57)),"")</f>
        <v/>
      </c>
      <c r="AV85" s="163" t="str">
        <f>IFERROR(IF(INDEX(SourceData!$A$2:$FR$281,'Row selector'!$G74,63)=0,"-",INDEX(SourceData!$A$2:$FR$281,'Row selector'!$G74,63)),"")</f>
        <v/>
      </c>
      <c r="AW85" s="158" t="str">
        <f>IFERROR(IF(INDEX(SourceData!$A$2:$FR$281,'Row selector'!$G74,52)=0,"-",INDEX(SourceData!$A$2:$FR$281,'Row selector'!$G74,52)),"")</f>
        <v/>
      </c>
      <c r="AX85" s="138" t="str">
        <f>IFERROR(IF(INDEX(SourceData!$A$2:$FR$281,'Row selector'!$G74,58)=0,"-",INDEX(SourceData!$A$2:$FR$281,'Row selector'!$G74,58)),"")</f>
        <v/>
      </c>
      <c r="AY85" s="162" t="str">
        <f>IFERROR(IF(INDEX(SourceData!$A$2:$FR$281,'Row selector'!$G74,64)=0,"-",INDEX(SourceData!$A$2:$FR$281,'Row selector'!$G74,64)),"")</f>
        <v/>
      </c>
      <c r="AZ85" s="161" t="str">
        <f>IFERROR(IF(INDEX(SourceData!$A$2:$FR$281,'Row selector'!$G74,53)=0,"-",INDEX(SourceData!$A$2:$FR$281,'Row selector'!$G74,53)),"")</f>
        <v/>
      </c>
      <c r="BA85" s="162" t="str">
        <f>IFERROR(IF(INDEX(SourceData!$A$2:$FR$281,'Row selector'!$G74,59)=0,"-",INDEX(SourceData!$A$2:$FR$281,'Row selector'!$G74,59)),"")</f>
        <v/>
      </c>
      <c r="BB85" s="163" t="str">
        <f>IFERROR(IF(INDEX(SourceData!$A$2:$FR$281,'Row selector'!$G74,65)=0,"-",INDEX(SourceData!$A$2:$FR$281,'Row selector'!$G74,65)),"")</f>
        <v/>
      </c>
      <c r="BC85" s="161" t="str">
        <f>IFERROR(IF(INDEX(SourceData!$A$2:$FR$281,'Row selector'!$G74,54)=0,"-",INDEX(SourceData!$A$2:$FR$281,'Row selector'!$G74,54)),"")</f>
        <v/>
      </c>
      <c r="BD85" s="162" t="str">
        <f>IFERROR(IF(INDEX(SourceData!$A$2:$FR$281,'Row selector'!$G74,60)=0,"-",INDEX(SourceData!$A$2:$FR$281,'Row selector'!$G74,60)),"")</f>
        <v/>
      </c>
      <c r="BE85" s="163" t="str">
        <f>IFERROR(IF(INDEX(SourceData!$A$2:$FR$281,'Row selector'!$G74,66)=0,"-",INDEX(SourceData!$A$2:$FR$281,'Row selector'!$G74,66)),"")</f>
        <v/>
      </c>
      <c r="BF85" s="98"/>
    </row>
    <row r="86" spans="1:58">
      <c r="A86" s="171" t="str">
        <f>IFERROR(INDEX(SourceData!$A$2:$FR$281,'Row selector'!$G75,1),"")</f>
        <v/>
      </c>
      <c r="B86" s="157" t="str">
        <f>IFERROR(INDEX(SourceData!$A$2:$FR$281,'Row selector'!$G75,2),"")</f>
        <v/>
      </c>
      <c r="C86" s="204" t="str">
        <f t="shared" si="1"/>
        <v/>
      </c>
      <c r="D86" s="161" t="str">
        <f>IFERROR(IF(INDEX(SourceData!$A$2:$FR$281,'Row selector'!$G75,13)=0,"-",INDEX(SourceData!$A$2:$FR$281,'Row selector'!$G75,13)),"")</f>
        <v/>
      </c>
      <c r="E86" s="162" t="str">
        <f>IFERROR(IF(INDEX(SourceData!$A$2:$FR$281,'Row selector'!$G75,19)=0,"-",INDEX(SourceData!$A$2:$FR$281,'Row selector'!$G75,19)),"")</f>
        <v/>
      </c>
      <c r="F86" s="163" t="str">
        <f>IFERROR(IF(INDEX(SourceData!$A$2:$FR$281,'Row selector'!$G75,25)=0,"-",INDEX(SourceData!$A$2:$FR$281,'Row selector'!$G75,25)),"")</f>
        <v/>
      </c>
      <c r="G86" s="161" t="str">
        <f>IFERROR(IF(INDEX(SourceData!$A$2:$FR$281,'Row selector'!$G75,14)=0,"-",INDEX(SourceData!$A$2:$FR$281,'Row selector'!$G75,14)),"")</f>
        <v/>
      </c>
      <c r="H86" s="162" t="str">
        <f>IFERROR(IF(INDEX(SourceData!$A$2:$FR$281,'Row selector'!$G75,20)=0,"-",INDEX(SourceData!$A$2:$FR$281,'Row selector'!$G75,20)),"")</f>
        <v/>
      </c>
      <c r="I86" s="163" t="str">
        <f>IFERROR(IF(INDEX(SourceData!$A$2:$FR$281,'Row selector'!$G75,26)=0,"-",INDEX(SourceData!$A$2:$FR$281,'Row selector'!$G75,26)),"")</f>
        <v/>
      </c>
      <c r="J86" s="161" t="str">
        <f>IFERROR(IF(INDEX(SourceData!$A$2:$FR$281,'Row selector'!$G75,15)=0,"-",INDEX(SourceData!$A$2:$FR$281,'Row selector'!$G75,15)),"")</f>
        <v/>
      </c>
      <c r="K86" s="162" t="str">
        <f>IFERROR(IF(INDEX(SourceData!$A$2:$FR$281,'Row selector'!$G75,21)=0,"-",INDEX(SourceData!$A$2:$FR$281,'Row selector'!$G75,21)),"")</f>
        <v/>
      </c>
      <c r="L86" s="163" t="str">
        <f>IFERROR(IF(INDEX(SourceData!$A$2:$FR$281,'Row selector'!$G75,27)=0,"-",INDEX(SourceData!$A$2:$FR$281,'Row selector'!$G75,27)),"")</f>
        <v/>
      </c>
      <c r="M86" s="161" t="str">
        <f>IFERROR(IF(INDEX(SourceData!$A$2:$FR$281,'Row selector'!$G75,16)=0,"-",INDEX(SourceData!$A$2:$FR$281,'Row selector'!$G75,16)),"")</f>
        <v/>
      </c>
      <c r="N86" s="162" t="str">
        <f>IFERROR(IF(INDEX(SourceData!$A$2:$FR$281,'Row selector'!$G75,22)=0,"-",INDEX(SourceData!$A$2:$FR$281,'Row selector'!$G75,22)),"")</f>
        <v/>
      </c>
      <c r="O86" s="163" t="str">
        <f>IFERROR(IF(INDEX(SourceData!$A$2:$FR$281,'Row selector'!$G75,28)=0,"-",INDEX(SourceData!$A$2:$FR$281,'Row selector'!$G75,28)),"")</f>
        <v/>
      </c>
      <c r="P86" s="161" t="str">
        <f>IFERROR(IF(INDEX(SourceData!$A$2:$FR$281,'Row selector'!$G75,17)=0,"-",INDEX(SourceData!$A$2:$FR$281,'Row selector'!$G75,17)),"")</f>
        <v/>
      </c>
      <c r="Q86" s="162" t="str">
        <f>IFERROR(IF(INDEX(SourceData!$A$2:$FR$281,'Row selector'!$G75,23)=0,"-",INDEX(SourceData!$A$2:$FR$281,'Row selector'!$G75,23)),"")</f>
        <v/>
      </c>
      <c r="R86" s="163" t="str">
        <f>IFERROR(IF(INDEX(SourceData!$A$2:$FR$281,'Row selector'!$G75,29)=0,"-",INDEX(SourceData!$A$2:$FR$281,'Row selector'!$G75,29)),"")</f>
        <v/>
      </c>
      <c r="S86" s="161" t="str">
        <f>IFERROR(IF(INDEX(SourceData!$A$2:$FR$281,'Row selector'!$G75,18)=0,"-",INDEX(SourceData!$A$2:$FR$281,'Row selector'!$G75,18)),"")</f>
        <v/>
      </c>
      <c r="T86" s="162" t="str">
        <f>IFERROR(IF(INDEX(SourceData!$A$2:$FR$281,'Row selector'!$G75,24)=0,"-",INDEX(SourceData!$A$2:$FR$281,'Row selector'!$G75,24)),"")</f>
        <v/>
      </c>
      <c r="U86" s="163" t="str">
        <f>IFERROR(IF(INDEX(SourceData!$A$2:$FR$281,'Row selector'!$G75,30)=0,"-",INDEX(SourceData!$A$2:$FR$281,'Row selector'!$G75,30)),"")</f>
        <v/>
      </c>
      <c r="V86" s="161" t="str">
        <f>IFERROR(IF(INDEX(SourceData!$A$2:$FR$281,'Row selector'!$G75,31)=0,"-",INDEX(SourceData!$A$2:$FR$281,'Row selector'!$G75,31)),"")</f>
        <v/>
      </c>
      <c r="W86" s="162" t="str">
        <f>IFERROR(IF(INDEX(SourceData!$A$2:$FR$281,'Row selector'!$G75,37)=0,"-",INDEX(SourceData!$A$2:$FR$281,'Row selector'!$G75,37)),"")</f>
        <v/>
      </c>
      <c r="X86" s="163" t="str">
        <f>IFERROR(IF(INDEX(SourceData!$A$2:$FR$281,'Row selector'!$G75,43)=0,"-",INDEX(SourceData!$A$2:$FR$281,'Row selector'!$G75,43)),"")</f>
        <v/>
      </c>
      <c r="Y86" s="161" t="str">
        <f>IFERROR(IF(INDEX(SourceData!$A$2:$FR$281,'Row selector'!$G75,32)=0,"-",INDEX(SourceData!$A$2:$FR$281,'Row selector'!$G75,32)),"")</f>
        <v/>
      </c>
      <c r="Z86" s="162" t="str">
        <f>IFERROR(IF(INDEX(SourceData!$A$2:$FR$281,'Row selector'!$G75,38)=0,"-",INDEX(SourceData!$A$2:$FR$281,'Row selector'!$G75,38)),"")</f>
        <v/>
      </c>
      <c r="AA86" s="163" t="str">
        <f>IFERROR(IF(INDEX(SourceData!$A$2:$FR$281,'Row selector'!$G75,44)=0,"-",INDEX(SourceData!$A$2:$FR$281,'Row selector'!$G75,44)),"")</f>
        <v/>
      </c>
      <c r="AB86" s="161" t="str">
        <f>IFERROR(IF(INDEX(SourceData!$A$2:$FR$281,'Row selector'!$G75,33)=0,"-",INDEX(SourceData!$A$2:$FR$281,'Row selector'!$G75,33)),"")</f>
        <v/>
      </c>
      <c r="AC86" s="162" t="str">
        <f>IFERROR(IF(INDEX(SourceData!$A$2:$FR$281,'Row selector'!$G75,39)=0,"-",INDEX(SourceData!$A$2:$FR$281,'Row selector'!$G75,39)),"")</f>
        <v/>
      </c>
      <c r="AD86" s="163" t="str">
        <f>IFERROR(IF(INDEX(SourceData!$A$2:$FR$281,'Row selector'!$G75,45)=0,"-",INDEX(SourceData!$A$2:$FR$281,'Row selector'!$G75,45)),"")</f>
        <v/>
      </c>
      <c r="AE86" s="161" t="str">
        <f>IFERROR(IF(INDEX(SourceData!$A$2:$FR$281,'Row selector'!$G75,34)=0,"-",INDEX(SourceData!$A$2:$FR$281,'Row selector'!$G75,34)),"")</f>
        <v/>
      </c>
      <c r="AF86" s="162" t="str">
        <f>IFERROR(IF(INDEX(SourceData!$A$2:$FR$281,'Row selector'!$G75,40)=0,"-",INDEX(SourceData!$A$2:$FR$281,'Row selector'!$G75,40)),"")</f>
        <v/>
      </c>
      <c r="AG86" s="163" t="str">
        <f>IFERROR(IF(INDEX(SourceData!$A$2:$FR$281,'Row selector'!$G75,46)=0,"-",INDEX(SourceData!$A$2:$FR$281,'Row selector'!$G75,46)),"")</f>
        <v/>
      </c>
      <c r="AH86" s="161" t="str">
        <f>IFERROR(IF(INDEX(SourceData!$A$2:$FR$281,'Row selector'!$G75,35)=0,"-",INDEX(SourceData!$A$2:$FF$281,'Row selector'!$G75,35)),"")</f>
        <v/>
      </c>
      <c r="AI86" s="162" t="str">
        <f>IFERROR(IF(INDEX(SourceData!$A$2:$FR$281,'Row selector'!$G75,41)=0,"-",INDEX(SourceData!$A$2:$FR$281,'Row selector'!$G75,41)),"")</f>
        <v/>
      </c>
      <c r="AJ86" s="163" t="str">
        <f>IFERROR(IF(INDEX(SourceData!$A$2:$FR$281,'Row selector'!$G75,47)=0,"-",INDEX(SourceData!$A$2:$FR$281,'Row selector'!$G75,47)),"")</f>
        <v/>
      </c>
      <c r="AK86" s="161" t="str">
        <f>IFERROR(IF(INDEX(SourceData!$A$2:$FR$281,'Row selector'!$G75,36)=0,"-",INDEX(SourceData!$A$2:$FR$281,'Row selector'!$G75,36)),"")</f>
        <v/>
      </c>
      <c r="AL86" s="162" t="str">
        <f>IFERROR(IF(INDEX(SourceData!$A$2:$FR$281,'Row selector'!$G75,42)=0,"-",INDEX(SourceData!$A$2:$FR$281,'Row selector'!$G75,42)),"")</f>
        <v/>
      </c>
      <c r="AM86" s="163" t="str">
        <f>IFERROR(IF(INDEX(SourceData!$A$2:$FR$281,'Row selector'!$G75,48)=0,"-",INDEX(SourceData!$A$2:$FR$281,'Row selector'!$G75,48)),"")</f>
        <v/>
      </c>
      <c r="AN86" s="161" t="str">
        <f>IFERROR(IF(INDEX(SourceData!$A$2:$FR$281,'Row selector'!$G75,49)=0,"-",INDEX(SourceData!$A$2:$FR$281,'Row selector'!$G75,49)),"")</f>
        <v/>
      </c>
      <c r="AO86" s="162" t="str">
        <f>IFERROR(IF(INDEX(SourceData!$A$2:$FR$281,'Row selector'!$G75,55)=0,"-",INDEX(SourceData!$A$2:$FR$281,'Row selector'!$G75,55)),"")</f>
        <v/>
      </c>
      <c r="AP86" s="163" t="str">
        <f>IFERROR(IF(INDEX(SourceData!$A$2:$FR$281,'Row selector'!$G75,61)=0,"-",INDEX(SourceData!$A$2:$FR$281,'Row selector'!$G75,61)),"")</f>
        <v/>
      </c>
      <c r="AQ86" s="161" t="str">
        <f>IFERROR(IF(INDEX(SourceData!$A$2:$FR$281,'Row selector'!$G75,50)=0,"-",INDEX(SourceData!$A$2:$FR$281,'Row selector'!$G75,50)),"")</f>
        <v/>
      </c>
      <c r="AR86" s="162" t="str">
        <f>IFERROR(IF(INDEX(SourceData!$A$2:$FR$281,'Row selector'!$G75,56)=0,"-",INDEX(SourceData!$A$2:$FR$281,'Row selector'!$G75,56)),"")</f>
        <v/>
      </c>
      <c r="AS86" s="163" t="str">
        <f>IFERROR(IF(INDEX(SourceData!$A$2:$FR$281,'Row selector'!$G75,62)=0,"-",INDEX(SourceData!$A$2:$FR$281,'Row selector'!$G75,62)),"")</f>
        <v/>
      </c>
      <c r="AT86" s="161" t="str">
        <f>IFERROR(IF(INDEX(SourceData!$A$2:$FR$281,'Row selector'!$G75,51)=0,"-",INDEX(SourceData!$A$2:$FR$281,'Row selector'!$G75,51)),"")</f>
        <v/>
      </c>
      <c r="AU86" s="162" t="str">
        <f>IFERROR(IF(INDEX(SourceData!$A$2:$FR$281,'Row selector'!$G75,57)=0,"-",INDEX(SourceData!$A$2:$FR$281,'Row selector'!$G75,57)),"")</f>
        <v/>
      </c>
      <c r="AV86" s="163" t="str">
        <f>IFERROR(IF(INDEX(SourceData!$A$2:$FR$281,'Row selector'!$G75,63)=0,"-",INDEX(SourceData!$A$2:$FR$281,'Row selector'!$G75,63)),"")</f>
        <v/>
      </c>
      <c r="AW86" s="158" t="str">
        <f>IFERROR(IF(INDEX(SourceData!$A$2:$FR$281,'Row selector'!$G75,52)=0,"-",INDEX(SourceData!$A$2:$FR$281,'Row selector'!$G75,52)),"")</f>
        <v/>
      </c>
      <c r="AX86" s="138" t="str">
        <f>IFERROR(IF(INDEX(SourceData!$A$2:$FR$281,'Row selector'!$G75,58)=0,"-",INDEX(SourceData!$A$2:$FR$281,'Row selector'!$G75,58)),"")</f>
        <v/>
      </c>
      <c r="AY86" s="162" t="str">
        <f>IFERROR(IF(INDEX(SourceData!$A$2:$FR$281,'Row selector'!$G75,64)=0,"-",INDEX(SourceData!$A$2:$FR$281,'Row selector'!$G75,64)),"")</f>
        <v/>
      </c>
      <c r="AZ86" s="161" t="str">
        <f>IFERROR(IF(INDEX(SourceData!$A$2:$FR$281,'Row selector'!$G75,53)=0,"-",INDEX(SourceData!$A$2:$FR$281,'Row selector'!$G75,53)),"")</f>
        <v/>
      </c>
      <c r="BA86" s="162" t="str">
        <f>IFERROR(IF(INDEX(SourceData!$A$2:$FR$281,'Row selector'!$G75,59)=0,"-",INDEX(SourceData!$A$2:$FR$281,'Row selector'!$G75,59)),"")</f>
        <v/>
      </c>
      <c r="BB86" s="163" t="str">
        <f>IFERROR(IF(INDEX(SourceData!$A$2:$FR$281,'Row selector'!$G75,65)=0,"-",INDEX(SourceData!$A$2:$FR$281,'Row selector'!$G75,65)),"")</f>
        <v/>
      </c>
      <c r="BC86" s="161" t="str">
        <f>IFERROR(IF(INDEX(SourceData!$A$2:$FR$281,'Row selector'!$G75,54)=0,"-",INDEX(SourceData!$A$2:$FR$281,'Row selector'!$G75,54)),"")</f>
        <v/>
      </c>
      <c r="BD86" s="162" t="str">
        <f>IFERROR(IF(INDEX(SourceData!$A$2:$FR$281,'Row selector'!$G75,60)=0,"-",INDEX(SourceData!$A$2:$FR$281,'Row selector'!$G75,60)),"")</f>
        <v/>
      </c>
      <c r="BE86" s="163" t="str">
        <f>IFERROR(IF(INDEX(SourceData!$A$2:$FR$281,'Row selector'!$G75,66)=0,"-",INDEX(SourceData!$A$2:$FR$281,'Row selector'!$G75,66)),"")</f>
        <v/>
      </c>
      <c r="BF86" s="98"/>
    </row>
    <row r="87" spans="1:58">
      <c r="A87" s="171" t="str">
        <f>IFERROR(INDEX(SourceData!$A$2:$FR$281,'Row selector'!$G76,1),"")</f>
        <v/>
      </c>
      <c r="B87" s="157" t="str">
        <f>IFERROR(INDEX(SourceData!$A$2:$FR$281,'Row selector'!$G76,2),"")</f>
        <v/>
      </c>
      <c r="C87" s="204" t="str">
        <f t="shared" si="1"/>
        <v/>
      </c>
      <c r="D87" s="161" t="str">
        <f>IFERROR(IF(INDEX(SourceData!$A$2:$FR$281,'Row selector'!$G76,13)=0,"-",INDEX(SourceData!$A$2:$FR$281,'Row selector'!$G76,13)),"")</f>
        <v/>
      </c>
      <c r="E87" s="162" t="str">
        <f>IFERROR(IF(INDEX(SourceData!$A$2:$FR$281,'Row selector'!$G76,19)=0,"-",INDEX(SourceData!$A$2:$FR$281,'Row selector'!$G76,19)),"")</f>
        <v/>
      </c>
      <c r="F87" s="163" t="str">
        <f>IFERROR(IF(INDEX(SourceData!$A$2:$FR$281,'Row selector'!$G76,25)=0,"-",INDEX(SourceData!$A$2:$FR$281,'Row selector'!$G76,25)),"")</f>
        <v/>
      </c>
      <c r="G87" s="161" t="str">
        <f>IFERROR(IF(INDEX(SourceData!$A$2:$FR$281,'Row selector'!$G76,14)=0,"-",INDEX(SourceData!$A$2:$FR$281,'Row selector'!$G76,14)),"")</f>
        <v/>
      </c>
      <c r="H87" s="162" t="str">
        <f>IFERROR(IF(INDEX(SourceData!$A$2:$FR$281,'Row selector'!$G76,20)=0,"-",INDEX(SourceData!$A$2:$FR$281,'Row selector'!$G76,20)),"")</f>
        <v/>
      </c>
      <c r="I87" s="163" t="str">
        <f>IFERROR(IF(INDEX(SourceData!$A$2:$FR$281,'Row selector'!$G76,26)=0,"-",INDEX(SourceData!$A$2:$FR$281,'Row selector'!$G76,26)),"")</f>
        <v/>
      </c>
      <c r="J87" s="161" t="str">
        <f>IFERROR(IF(INDEX(SourceData!$A$2:$FR$281,'Row selector'!$G76,15)=0,"-",INDEX(SourceData!$A$2:$FR$281,'Row selector'!$G76,15)),"")</f>
        <v/>
      </c>
      <c r="K87" s="162" t="str">
        <f>IFERROR(IF(INDEX(SourceData!$A$2:$FR$281,'Row selector'!$G76,21)=0,"-",INDEX(SourceData!$A$2:$FR$281,'Row selector'!$G76,21)),"")</f>
        <v/>
      </c>
      <c r="L87" s="163" t="str">
        <f>IFERROR(IF(INDEX(SourceData!$A$2:$FR$281,'Row selector'!$G76,27)=0,"-",INDEX(SourceData!$A$2:$FR$281,'Row selector'!$G76,27)),"")</f>
        <v/>
      </c>
      <c r="M87" s="161" t="str">
        <f>IFERROR(IF(INDEX(SourceData!$A$2:$FR$281,'Row selector'!$G76,16)=0,"-",INDEX(SourceData!$A$2:$FR$281,'Row selector'!$G76,16)),"")</f>
        <v/>
      </c>
      <c r="N87" s="162" t="str">
        <f>IFERROR(IF(INDEX(SourceData!$A$2:$FR$281,'Row selector'!$G76,22)=0,"-",INDEX(SourceData!$A$2:$FR$281,'Row selector'!$G76,22)),"")</f>
        <v/>
      </c>
      <c r="O87" s="163" t="str">
        <f>IFERROR(IF(INDEX(SourceData!$A$2:$FR$281,'Row selector'!$G76,28)=0,"-",INDEX(SourceData!$A$2:$FR$281,'Row selector'!$G76,28)),"")</f>
        <v/>
      </c>
      <c r="P87" s="161" t="str">
        <f>IFERROR(IF(INDEX(SourceData!$A$2:$FR$281,'Row selector'!$G76,17)=0,"-",INDEX(SourceData!$A$2:$FR$281,'Row selector'!$G76,17)),"")</f>
        <v/>
      </c>
      <c r="Q87" s="162" t="str">
        <f>IFERROR(IF(INDEX(SourceData!$A$2:$FR$281,'Row selector'!$G76,23)=0,"-",INDEX(SourceData!$A$2:$FR$281,'Row selector'!$G76,23)),"")</f>
        <v/>
      </c>
      <c r="R87" s="163" t="str">
        <f>IFERROR(IF(INDEX(SourceData!$A$2:$FR$281,'Row selector'!$G76,29)=0,"-",INDEX(SourceData!$A$2:$FR$281,'Row selector'!$G76,29)),"")</f>
        <v/>
      </c>
      <c r="S87" s="161" t="str">
        <f>IFERROR(IF(INDEX(SourceData!$A$2:$FR$281,'Row selector'!$G76,18)=0,"-",INDEX(SourceData!$A$2:$FR$281,'Row selector'!$G76,18)),"")</f>
        <v/>
      </c>
      <c r="T87" s="162" t="str">
        <f>IFERROR(IF(INDEX(SourceData!$A$2:$FR$281,'Row selector'!$G76,24)=0,"-",INDEX(SourceData!$A$2:$FR$281,'Row selector'!$G76,24)),"")</f>
        <v/>
      </c>
      <c r="U87" s="163" t="str">
        <f>IFERROR(IF(INDEX(SourceData!$A$2:$FR$281,'Row selector'!$G76,30)=0,"-",INDEX(SourceData!$A$2:$FR$281,'Row selector'!$G76,30)),"")</f>
        <v/>
      </c>
      <c r="V87" s="161" t="str">
        <f>IFERROR(IF(INDEX(SourceData!$A$2:$FR$281,'Row selector'!$G76,31)=0,"-",INDEX(SourceData!$A$2:$FR$281,'Row selector'!$G76,31)),"")</f>
        <v/>
      </c>
      <c r="W87" s="162" t="str">
        <f>IFERROR(IF(INDEX(SourceData!$A$2:$FR$281,'Row selector'!$G76,37)=0,"-",INDEX(SourceData!$A$2:$FR$281,'Row selector'!$G76,37)),"")</f>
        <v/>
      </c>
      <c r="X87" s="163" t="str">
        <f>IFERROR(IF(INDEX(SourceData!$A$2:$FR$281,'Row selector'!$G76,43)=0,"-",INDEX(SourceData!$A$2:$FR$281,'Row selector'!$G76,43)),"")</f>
        <v/>
      </c>
      <c r="Y87" s="161" t="str">
        <f>IFERROR(IF(INDEX(SourceData!$A$2:$FR$281,'Row selector'!$G76,32)=0,"-",INDEX(SourceData!$A$2:$FR$281,'Row selector'!$G76,32)),"")</f>
        <v/>
      </c>
      <c r="Z87" s="162" t="str">
        <f>IFERROR(IF(INDEX(SourceData!$A$2:$FR$281,'Row selector'!$G76,38)=0,"-",INDEX(SourceData!$A$2:$FR$281,'Row selector'!$G76,38)),"")</f>
        <v/>
      </c>
      <c r="AA87" s="163" t="str">
        <f>IFERROR(IF(INDEX(SourceData!$A$2:$FR$281,'Row selector'!$G76,44)=0,"-",INDEX(SourceData!$A$2:$FR$281,'Row selector'!$G76,44)),"")</f>
        <v/>
      </c>
      <c r="AB87" s="161" t="str">
        <f>IFERROR(IF(INDEX(SourceData!$A$2:$FR$281,'Row selector'!$G76,33)=0,"-",INDEX(SourceData!$A$2:$FR$281,'Row selector'!$G76,33)),"")</f>
        <v/>
      </c>
      <c r="AC87" s="162" t="str">
        <f>IFERROR(IF(INDEX(SourceData!$A$2:$FR$281,'Row selector'!$G76,39)=0,"-",INDEX(SourceData!$A$2:$FR$281,'Row selector'!$G76,39)),"")</f>
        <v/>
      </c>
      <c r="AD87" s="163" t="str">
        <f>IFERROR(IF(INDEX(SourceData!$A$2:$FR$281,'Row selector'!$G76,45)=0,"-",INDEX(SourceData!$A$2:$FR$281,'Row selector'!$G76,45)),"")</f>
        <v/>
      </c>
      <c r="AE87" s="161" t="str">
        <f>IFERROR(IF(INDEX(SourceData!$A$2:$FR$281,'Row selector'!$G76,34)=0,"-",INDEX(SourceData!$A$2:$FR$281,'Row selector'!$G76,34)),"")</f>
        <v/>
      </c>
      <c r="AF87" s="162" t="str">
        <f>IFERROR(IF(INDEX(SourceData!$A$2:$FR$281,'Row selector'!$G76,40)=0,"-",INDEX(SourceData!$A$2:$FR$281,'Row selector'!$G76,40)),"")</f>
        <v/>
      </c>
      <c r="AG87" s="163" t="str">
        <f>IFERROR(IF(INDEX(SourceData!$A$2:$FR$281,'Row selector'!$G76,46)=0,"-",INDEX(SourceData!$A$2:$FR$281,'Row selector'!$G76,46)),"")</f>
        <v/>
      </c>
      <c r="AH87" s="161" t="str">
        <f>IFERROR(IF(INDEX(SourceData!$A$2:$FR$281,'Row selector'!$G76,35)=0,"-",INDEX(SourceData!$A$2:$FF$281,'Row selector'!$G76,35)),"")</f>
        <v/>
      </c>
      <c r="AI87" s="162" t="str">
        <f>IFERROR(IF(INDEX(SourceData!$A$2:$FR$281,'Row selector'!$G76,41)=0,"-",INDEX(SourceData!$A$2:$FR$281,'Row selector'!$G76,41)),"")</f>
        <v/>
      </c>
      <c r="AJ87" s="163" t="str">
        <f>IFERROR(IF(INDEX(SourceData!$A$2:$FR$281,'Row selector'!$G76,47)=0,"-",INDEX(SourceData!$A$2:$FR$281,'Row selector'!$G76,47)),"")</f>
        <v/>
      </c>
      <c r="AK87" s="161" t="str">
        <f>IFERROR(IF(INDEX(SourceData!$A$2:$FR$281,'Row selector'!$G76,36)=0,"-",INDEX(SourceData!$A$2:$FR$281,'Row selector'!$G76,36)),"")</f>
        <v/>
      </c>
      <c r="AL87" s="162" t="str">
        <f>IFERROR(IF(INDEX(SourceData!$A$2:$FR$281,'Row selector'!$G76,42)=0,"-",INDEX(SourceData!$A$2:$FR$281,'Row selector'!$G76,42)),"")</f>
        <v/>
      </c>
      <c r="AM87" s="163" t="str">
        <f>IFERROR(IF(INDEX(SourceData!$A$2:$FR$281,'Row selector'!$G76,48)=0,"-",INDEX(SourceData!$A$2:$FR$281,'Row selector'!$G76,48)),"")</f>
        <v/>
      </c>
      <c r="AN87" s="161" t="str">
        <f>IFERROR(IF(INDEX(SourceData!$A$2:$FR$281,'Row selector'!$G76,49)=0,"-",INDEX(SourceData!$A$2:$FR$281,'Row selector'!$G76,49)),"")</f>
        <v/>
      </c>
      <c r="AO87" s="162" t="str">
        <f>IFERROR(IF(INDEX(SourceData!$A$2:$FR$281,'Row selector'!$G76,55)=0,"-",INDEX(SourceData!$A$2:$FR$281,'Row selector'!$G76,55)),"")</f>
        <v/>
      </c>
      <c r="AP87" s="163" t="str">
        <f>IFERROR(IF(INDEX(SourceData!$A$2:$FR$281,'Row selector'!$G76,61)=0,"-",INDEX(SourceData!$A$2:$FR$281,'Row selector'!$G76,61)),"")</f>
        <v/>
      </c>
      <c r="AQ87" s="161" t="str">
        <f>IFERROR(IF(INDEX(SourceData!$A$2:$FR$281,'Row selector'!$G76,50)=0,"-",INDEX(SourceData!$A$2:$FR$281,'Row selector'!$G76,50)),"")</f>
        <v/>
      </c>
      <c r="AR87" s="162" t="str">
        <f>IFERROR(IF(INDEX(SourceData!$A$2:$FR$281,'Row selector'!$G76,56)=0,"-",INDEX(SourceData!$A$2:$FR$281,'Row selector'!$G76,56)),"")</f>
        <v/>
      </c>
      <c r="AS87" s="163" t="str">
        <f>IFERROR(IF(INDEX(SourceData!$A$2:$FR$281,'Row selector'!$G76,62)=0,"-",INDEX(SourceData!$A$2:$FR$281,'Row selector'!$G76,62)),"")</f>
        <v/>
      </c>
      <c r="AT87" s="161" t="str">
        <f>IFERROR(IF(INDEX(SourceData!$A$2:$FR$281,'Row selector'!$G76,51)=0,"-",INDEX(SourceData!$A$2:$FR$281,'Row selector'!$G76,51)),"")</f>
        <v/>
      </c>
      <c r="AU87" s="162" t="str">
        <f>IFERROR(IF(INDEX(SourceData!$A$2:$FR$281,'Row selector'!$G76,57)=0,"-",INDEX(SourceData!$A$2:$FR$281,'Row selector'!$G76,57)),"")</f>
        <v/>
      </c>
      <c r="AV87" s="163" t="str">
        <f>IFERROR(IF(INDEX(SourceData!$A$2:$FR$281,'Row selector'!$G76,63)=0,"-",INDEX(SourceData!$A$2:$FR$281,'Row selector'!$G76,63)),"")</f>
        <v/>
      </c>
      <c r="AW87" s="158" t="str">
        <f>IFERROR(IF(INDEX(SourceData!$A$2:$FR$281,'Row selector'!$G76,52)=0,"-",INDEX(SourceData!$A$2:$FR$281,'Row selector'!$G76,52)),"")</f>
        <v/>
      </c>
      <c r="AX87" s="138" t="str">
        <f>IFERROR(IF(INDEX(SourceData!$A$2:$FR$281,'Row selector'!$G76,58)=0,"-",INDEX(SourceData!$A$2:$FR$281,'Row selector'!$G76,58)),"")</f>
        <v/>
      </c>
      <c r="AY87" s="162" t="str">
        <f>IFERROR(IF(INDEX(SourceData!$A$2:$FR$281,'Row selector'!$G76,64)=0,"-",INDEX(SourceData!$A$2:$FR$281,'Row selector'!$G76,64)),"")</f>
        <v/>
      </c>
      <c r="AZ87" s="161" t="str">
        <f>IFERROR(IF(INDEX(SourceData!$A$2:$FR$281,'Row selector'!$G76,53)=0,"-",INDEX(SourceData!$A$2:$FR$281,'Row selector'!$G76,53)),"")</f>
        <v/>
      </c>
      <c r="BA87" s="162" t="str">
        <f>IFERROR(IF(INDEX(SourceData!$A$2:$FR$281,'Row selector'!$G76,59)=0,"-",INDEX(SourceData!$A$2:$FR$281,'Row selector'!$G76,59)),"")</f>
        <v/>
      </c>
      <c r="BB87" s="163" t="str">
        <f>IFERROR(IF(INDEX(SourceData!$A$2:$FR$281,'Row selector'!$G76,65)=0,"-",INDEX(SourceData!$A$2:$FR$281,'Row selector'!$G76,65)),"")</f>
        <v/>
      </c>
      <c r="BC87" s="161" t="str">
        <f>IFERROR(IF(INDEX(SourceData!$A$2:$FR$281,'Row selector'!$G76,54)=0,"-",INDEX(SourceData!$A$2:$FR$281,'Row selector'!$G76,54)),"")</f>
        <v/>
      </c>
      <c r="BD87" s="162" t="str">
        <f>IFERROR(IF(INDEX(SourceData!$A$2:$FR$281,'Row selector'!$G76,60)=0,"-",INDEX(SourceData!$A$2:$FR$281,'Row selector'!$G76,60)),"")</f>
        <v/>
      </c>
      <c r="BE87" s="163" t="str">
        <f>IFERROR(IF(INDEX(SourceData!$A$2:$FR$281,'Row selector'!$G76,66)=0,"-",INDEX(SourceData!$A$2:$FR$281,'Row selector'!$G76,66)),"")</f>
        <v/>
      </c>
      <c r="BF87" s="98"/>
    </row>
    <row r="88" spans="1:58">
      <c r="A88" s="171" t="str">
        <f>IFERROR(INDEX(SourceData!$A$2:$FR$281,'Row selector'!$G77,1),"")</f>
        <v/>
      </c>
      <c r="B88" s="157" t="str">
        <f>IFERROR(INDEX(SourceData!$A$2:$FR$281,'Row selector'!$G77,2),"")</f>
        <v/>
      </c>
      <c r="C88" s="204" t="str">
        <f t="shared" si="1"/>
        <v/>
      </c>
      <c r="D88" s="161" t="str">
        <f>IFERROR(IF(INDEX(SourceData!$A$2:$FR$281,'Row selector'!$G77,13)=0,"-",INDEX(SourceData!$A$2:$FR$281,'Row selector'!$G77,13)),"")</f>
        <v/>
      </c>
      <c r="E88" s="162" t="str">
        <f>IFERROR(IF(INDEX(SourceData!$A$2:$FR$281,'Row selector'!$G77,19)=0,"-",INDEX(SourceData!$A$2:$FR$281,'Row selector'!$G77,19)),"")</f>
        <v/>
      </c>
      <c r="F88" s="163" t="str">
        <f>IFERROR(IF(INDEX(SourceData!$A$2:$FR$281,'Row selector'!$G77,25)=0,"-",INDEX(SourceData!$A$2:$FR$281,'Row selector'!$G77,25)),"")</f>
        <v/>
      </c>
      <c r="G88" s="161" t="str">
        <f>IFERROR(IF(INDEX(SourceData!$A$2:$FR$281,'Row selector'!$G77,14)=0,"-",INDEX(SourceData!$A$2:$FR$281,'Row selector'!$G77,14)),"")</f>
        <v/>
      </c>
      <c r="H88" s="162" t="str">
        <f>IFERROR(IF(INDEX(SourceData!$A$2:$FR$281,'Row selector'!$G77,20)=0,"-",INDEX(SourceData!$A$2:$FR$281,'Row selector'!$G77,20)),"")</f>
        <v/>
      </c>
      <c r="I88" s="163" t="str">
        <f>IFERROR(IF(INDEX(SourceData!$A$2:$FR$281,'Row selector'!$G77,26)=0,"-",INDEX(SourceData!$A$2:$FR$281,'Row selector'!$G77,26)),"")</f>
        <v/>
      </c>
      <c r="J88" s="161" t="str">
        <f>IFERROR(IF(INDEX(SourceData!$A$2:$FR$281,'Row selector'!$G77,15)=0,"-",INDEX(SourceData!$A$2:$FR$281,'Row selector'!$G77,15)),"")</f>
        <v/>
      </c>
      <c r="K88" s="162" t="str">
        <f>IFERROR(IF(INDEX(SourceData!$A$2:$FR$281,'Row selector'!$G77,21)=0,"-",INDEX(SourceData!$A$2:$FR$281,'Row selector'!$G77,21)),"")</f>
        <v/>
      </c>
      <c r="L88" s="163" t="str">
        <f>IFERROR(IF(INDEX(SourceData!$A$2:$FR$281,'Row selector'!$G77,27)=0,"-",INDEX(SourceData!$A$2:$FR$281,'Row selector'!$G77,27)),"")</f>
        <v/>
      </c>
      <c r="M88" s="161" t="str">
        <f>IFERROR(IF(INDEX(SourceData!$A$2:$FR$281,'Row selector'!$G77,16)=0,"-",INDEX(SourceData!$A$2:$FR$281,'Row selector'!$G77,16)),"")</f>
        <v/>
      </c>
      <c r="N88" s="162" t="str">
        <f>IFERROR(IF(INDEX(SourceData!$A$2:$FR$281,'Row selector'!$G77,22)=0,"-",INDEX(SourceData!$A$2:$FR$281,'Row selector'!$G77,22)),"")</f>
        <v/>
      </c>
      <c r="O88" s="163" t="str">
        <f>IFERROR(IF(INDEX(SourceData!$A$2:$FR$281,'Row selector'!$G77,28)=0,"-",INDEX(SourceData!$A$2:$FR$281,'Row selector'!$G77,28)),"")</f>
        <v/>
      </c>
      <c r="P88" s="161" t="str">
        <f>IFERROR(IF(INDEX(SourceData!$A$2:$FR$281,'Row selector'!$G77,17)=0,"-",INDEX(SourceData!$A$2:$FR$281,'Row selector'!$G77,17)),"")</f>
        <v/>
      </c>
      <c r="Q88" s="162" t="str">
        <f>IFERROR(IF(INDEX(SourceData!$A$2:$FR$281,'Row selector'!$G77,23)=0,"-",INDEX(SourceData!$A$2:$FR$281,'Row selector'!$G77,23)),"")</f>
        <v/>
      </c>
      <c r="R88" s="163" t="str">
        <f>IFERROR(IF(INDEX(SourceData!$A$2:$FR$281,'Row selector'!$G77,29)=0,"-",INDEX(SourceData!$A$2:$FR$281,'Row selector'!$G77,29)),"")</f>
        <v/>
      </c>
      <c r="S88" s="161" t="str">
        <f>IFERROR(IF(INDEX(SourceData!$A$2:$FR$281,'Row selector'!$G77,18)=0,"-",INDEX(SourceData!$A$2:$FR$281,'Row selector'!$G77,18)),"")</f>
        <v/>
      </c>
      <c r="T88" s="162" t="str">
        <f>IFERROR(IF(INDEX(SourceData!$A$2:$FR$281,'Row selector'!$G77,24)=0,"-",INDEX(SourceData!$A$2:$FR$281,'Row selector'!$G77,24)),"")</f>
        <v/>
      </c>
      <c r="U88" s="163" t="str">
        <f>IFERROR(IF(INDEX(SourceData!$A$2:$FR$281,'Row selector'!$G77,30)=0,"-",INDEX(SourceData!$A$2:$FR$281,'Row selector'!$G77,30)),"")</f>
        <v/>
      </c>
      <c r="V88" s="161" t="str">
        <f>IFERROR(IF(INDEX(SourceData!$A$2:$FR$281,'Row selector'!$G77,31)=0,"-",INDEX(SourceData!$A$2:$FR$281,'Row selector'!$G77,31)),"")</f>
        <v/>
      </c>
      <c r="W88" s="162" t="str">
        <f>IFERROR(IF(INDEX(SourceData!$A$2:$FR$281,'Row selector'!$G77,37)=0,"-",INDEX(SourceData!$A$2:$FR$281,'Row selector'!$G77,37)),"")</f>
        <v/>
      </c>
      <c r="X88" s="163" t="str">
        <f>IFERROR(IF(INDEX(SourceData!$A$2:$FR$281,'Row selector'!$G77,43)=0,"-",INDEX(SourceData!$A$2:$FR$281,'Row selector'!$G77,43)),"")</f>
        <v/>
      </c>
      <c r="Y88" s="161" t="str">
        <f>IFERROR(IF(INDEX(SourceData!$A$2:$FR$281,'Row selector'!$G77,32)=0,"-",INDEX(SourceData!$A$2:$FR$281,'Row selector'!$G77,32)),"")</f>
        <v/>
      </c>
      <c r="Z88" s="162" t="str">
        <f>IFERROR(IF(INDEX(SourceData!$A$2:$FR$281,'Row selector'!$G77,38)=0,"-",INDEX(SourceData!$A$2:$FR$281,'Row selector'!$G77,38)),"")</f>
        <v/>
      </c>
      <c r="AA88" s="163" t="str">
        <f>IFERROR(IF(INDEX(SourceData!$A$2:$FR$281,'Row selector'!$G77,44)=0,"-",INDEX(SourceData!$A$2:$FR$281,'Row selector'!$G77,44)),"")</f>
        <v/>
      </c>
      <c r="AB88" s="161" t="str">
        <f>IFERROR(IF(INDEX(SourceData!$A$2:$FR$281,'Row selector'!$G77,33)=0,"-",INDEX(SourceData!$A$2:$FR$281,'Row selector'!$G77,33)),"")</f>
        <v/>
      </c>
      <c r="AC88" s="162" t="str">
        <f>IFERROR(IF(INDEX(SourceData!$A$2:$FR$281,'Row selector'!$G77,39)=0,"-",INDEX(SourceData!$A$2:$FR$281,'Row selector'!$G77,39)),"")</f>
        <v/>
      </c>
      <c r="AD88" s="163" t="str">
        <f>IFERROR(IF(INDEX(SourceData!$A$2:$FR$281,'Row selector'!$G77,45)=0,"-",INDEX(SourceData!$A$2:$FR$281,'Row selector'!$G77,45)),"")</f>
        <v/>
      </c>
      <c r="AE88" s="161" t="str">
        <f>IFERROR(IF(INDEX(SourceData!$A$2:$FR$281,'Row selector'!$G77,34)=0,"-",INDEX(SourceData!$A$2:$FR$281,'Row selector'!$G77,34)),"")</f>
        <v/>
      </c>
      <c r="AF88" s="162" t="str">
        <f>IFERROR(IF(INDEX(SourceData!$A$2:$FR$281,'Row selector'!$G77,40)=0,"-",INDEX(SourceData!$A$2:$FR$281,'Row selector'!$G77,40)),"")</f>
        <v/>
      </c>
      <c r="AG88" s="163" t="str">
        <f>IFERROR(IF(INDEX(SourceData!$A$2:$FR$281,'Row selector'!$G77,46)=0,"-",INDEX(SourceData!$A$2:$FR$281,'Row selector'!$G77,46)),"")</f>
        <v/>
      </c>
      <c r="AH88" s="161" t="str">
        <f>IFERROR(IF(INDEX(SourceData!$A$2:$FR$281,'Row selector'!$G77,35)=0,"-",INDEX(SourceData!$A$2:$FF$281,'Row selector'!$G77,35)),"")</f>
        <v/>
      </c>
      <c r="AI88" s="162" t="str">
        <f>IFERROR(IF(INDEX(SourceData!$A$2:$FR$281,'Row selector'!$G77,41)=0,"-",INDEX(SourceData!$A$2:$FR$281,'Row selector'!$G77,41)),"")</f>
        <v/>
      </c>
      <c r="AJ88" s="163" t="str">
        <f>IFERROR(IF(INDEX(SourceData!$A$2:$FR$281,'Row selector'!$G77,47)=0,"-",INDEX(SourceData!$A$2:$FR$281,'Row selector'!$G77,47)),"")</f>
        <v/>
      </c>
      <c r="AK88" s="161" t="str">
        <f>IFERROR(IF(INDEX(SourceData!$A$2:$FR$281,'Row selector'!$G77,36)=0,"-",INDEX(SourceData!$A$2:$FR$281,'Row selector'!$G77,36)),"")</f>
        <v/>
      </c>
      <c r="AL88" s="162" t="str">
        <f>IFERROR(IF(INDEX(SourceData!$A$2:$FR$281,'Row selector'!$G77,42)=0,"-",INDEX(SourceData!$A$2:$FR$281,'Row selector'!$G77,42)),"")</f>
        <v/>
      </c>
      <c r="AM88" s="163" t="str">
        <f>IFERROR(IF(INDEX(SourceData!$A$2:$FR$281,'Row selector'!$G77,48)=0,"-",INDEX(SourceData!$A$2:$FR$281,'Row selector'!$G77,48)),"")</f>
        <v/>
      </c>
      <c r="AN88" s="161" t="str">
        <f>IFERROR(IF(INDEX(SourceData!$A$2:$FR$281,'Row selector'!$G77,49)=0,"-",INDEX(SourceData!$A$2:$FR$281,'Row selector'!$G77,49)),"")</f>
        <v/>
      </c>
      <c r="AO88" s="162" t="str">
        <f>IFERROR(IF(INDEX(SourceData!$A$2:$FR$281,'Row selector'!$G77,55)=0,"-",INDEX(SourceData!$A$2:$FR$281,'Row selector'!$G77,55)),"")</f>
        <v/>
      </c>
      <c r="AP88" s="163" t="str">
        <f>IFERROR(IF(INDEX(SourceData!$A$2:$FR$281,'Row selector'!$G77,61)=0,"-",INDEX(SourceData!$A$2:$FR$281,'Row selector'!$G77,61)),"")</f>
        <v/>
      </c>
      <c r="AQ88" s="161" t="str">
        <f>IFERROR(IF(INDEX(SourceData!$A$2:$FR$281,'Row selector'!$G77,50)=0,"-",INDEX(SourceData!$A$2:$FR$281,'Row selector'!$G77,50)),"")</f>
        <v/>
      </c>
      <c r="AR88" s="162" t="str">
        <f>IFERROR(IF(INDEX(SourceData!$A$2:$FR$281,'Row selector'!$G77,56)=0,"-",INDEX(SourceData!$A$2:$FR$281,'Row selector'!$G77,56)),"")</f>
        <v/>
      </c>
      <c r="AS88" s="163" t="str">
        <f>IFERROR(IF(INDEX(SourceData!$A$2:$FR$281,'Row selector'!$G77,62)=0,"-",INDEX(SourceData!$A$2:$FR$281,'Row selector'!$G77,62)),"")</f>
        <v/>
      </c>
      <c r="AT88" s="161" t="str">
        <f>IFERROR(IF(INDEX(SourceData!$A$2:$FR$281,'Row selector'!$G77,51)=0,"-",INDEX(SourceData!$A$2:$FR$281,'Row selector'!$G77,51)),"")</f>
        <v/>
      </c>
      <c r="AU88" s="162" t="str">
        <f>IFERROR(IF(INDEX(SourceData!$A$2:$FR$281,'Row selector'!$G77,57)=0,"-",INDEX(SourceData!$A$2:$FR$281,'Row selector'!$G77,57)),"")</f>
        <v/>
      </c>
      <c r="AV88" s="163" t="str">
        <f>IFERROR(IF(INDEX(SourceData!$A$2:$FR$281,'Row selector'!$G77,63)=0,"-",INDEX(SourceData!$A$2:$FR$281,'Row selector'!$G77,63)),"")</f>
        <v/>
      </c>
      <c r="AW88" s="158" t="str">
        <f>IFERROR(IF(INDEX(SourceData!$A$2:$FR$281,'Row selector'!$G77,52)=0,"-",INDEX(SourceData!$A$2:$FR$281,'Row selector'!$G77,52)),"")</f>
        <v/>
      </c>
      <c r="AX88" s="138" t="str">
        <f>IFERROR(IF(INDEX(SourceData!$A$2:$FR$281,'Row selector'!$G77,58)=0,"-",INDEX(SourceData!$A$2:$FR$281,'Row selector'!$G77,58)),"")</f>
        <v/>
      </c>
      <c r="AY88" s="162" t="str">
        <f>IFERROR(IF(INDEX(SourceData!$A$2:$FR$281,'Row selector'!$G77,64)=0,"-",INDEX(SourceData!$A$2:$FR$281,'Row selector'!$G77,64)),"")</f>
        <v/>
      </c>
      <c r="AZ88" s="161" t="str">
        <f>IFERROR(IF(INDEX(SourceData!$A$2:$FR$281,'Row selector'!$G77,53)=0,"-",INDEX(SourceData!$A$2:$FR$281,'Row selector'!$G77,53)),"")</f>
        <v/>
      </c>
      <c r="BA88" s="162" t="str">
        <f>IFERROR(IF(INDEX(SourceData!$A$2:$FR$281,'Row selector'!$G77,59)=0,"-",INDEX(SourceData!$A$2:$FR$281,'Row selector'!$G77,59)),"")</f>
        <v/>
      </c>
      <c r="BB88" s="163" t="str">
        <f>IFERROR(IF(INDEX(SourceData!$A$2:$FR$281,'Row selector'!$G77,65)=0,"-",INDEX(SourceData!$A$2:$FR$281,'Row selector'!$G77,65)),"")</f>
        <v/>
      </c>
      <c r="BC88" s="161" t="str">
        <f>IFERROR(IF(INDEX(SourceData!$A$2:$FR$281,'Row selector'!$G77,54)=0,"-",INDEX(SourceData!$A$2:$FR$281,'Row selector'!$G77,54)),"")</f>
        <v/>
      </c>
      <c r="BD88" s="162" t="str">
        <f>IFERROR(IF(INDEX(SourceData!$A$2:$FR$281,'Row selector'!$G77,60)=0,"-",INDEX(SourceData!$A$2:$FR$281,'Row selector'!$G77,60)),"")</f>
        <v/>
      </c>
      <c r="BE88" s="163" t="str">
        <f>IFERROR(IF(INDEX(SourceData!$A$2:$FR$281,'Row selector'!$G77,66)=0,"-",INDEX(SourceData!$A$2:$FR$281,'Row selector'!$G77,66)),"")</f>
        <v/>
      </c>
      <c r="BF88" s="98"/>
    </row>
    <row r="89" spans="1:58">
      <c r="A89" s="171" t="str">
        <f>IFERROR(INDEX(SourceData!$A$2:$FR$281,'Row selector'!$G78,1),"")</f>
        <v/>
      </c>
      <c r="B89" s="157" t="str">
        <f>IFERROR(INDEX(SourceData!$A$2:$FR$281,'Row selector'!$G78,2),"")</f>
        <v/>
      </c>
      <c r="C89" s="204" t="str">
        <f t="shared" si="1"/>
        <v/>
      </c>
      <c r="D89" s="161" t="str">
        <f>IFERROR(IF(INDEX(SourceData!$A$2:$FR$281,'Row selector'!$G78,13)=0,"-",INDEX(SourceData!$A$2:$FR$281,'Row selector'!$G78,13)),"")</f>
        <v/>
      </c>
      <c r="E89" s="162" t="str">
        <f>IFERROR(IF(INDEX(SourceData!$A$2:$FR$281,'Row selector'!$G78,19)=0,"-",INDEX(SourceData!$A$2:$FR$281,'Row selector'!$G78,19)),"")</f>
        <v/>
      </c>
      <c r="F89" s="163" t="str">
        <f>IFERROR(IF(INDEX(SourceData!$A$2:$FR$281,'Row selector'!$G78,25)=0,"-",INDEX(SourceData!$A$2:$FR$281,'Row selector'!$G78,25)),"")</f>
        <v/>
      </c>
      <c r="G89" s="161" t="str">
        <f>IFERROR(IF(INDEX(SourceData!$A$2:$FR$281,'Row selector'!$G78,14)=0,"-",INDEX(SourceData!$A$2:$FR$281,'Row selector'!$G78,14)),"")</f>
        <v/>
      </c>
      <c r="H89" s="162" t="str">
        <f>IFERROR(IF(INDEX(SourceData!$A$2:$FR$281,'Row selector'!$G78,20)=0,"-",INDEX(SourceData!$A$2:$FR$281,'Row selector'!$G78,20)),"")</f>
        <v/>
      </c>
      <c r="I89" s="163" t="str">
        <f>IFERROR(IF(INDEX(SourceData!$A$2:$FR$281,'Row selector'!$G78,26)=0,"-",INDEX(SourceData!$A$2:$FR$281,'Row selector'!$G78,26)),"")</f>
        <v/>
      </c>
      <c r="J89" s="161" t="str">
        <f>IFERROR(IF(INDEX(SourceData!$A$2:$FR$281,'Row selector'!$G78,15)=0,"-",INDEX(SourceData!$A$2:$FR$281,'Row selector'!$G78,15)),"")</f>
        <v/>
      </c>
      <c r="K89" s="162" t="str">
        <f>IFERROR(IF(INDEX(SourceData!$A$2:$FR$281,'Row selector'!$G78,21)=0,"-",INDEX(SourceData!$A$2:$FR$281,'Row selector'!$G78,21)),"")</f>
        <v/>
      </c>
      <c r="L89" s="163" t="str">
        <f>IFERROR(IF(INDEX(SourceData!$A$2:$FR$281,'Row selector'!$G78,27)=0,"-",INDEX(SourceData!$A$2:$FR$281,'Row selector'!$G78,27)),"")</f>
        <v/>
      </c>
      <c r="M89" s="161" t="str">
        <f>IFERROR(IF(INDEX(SourceData!$A$2:$FR$281,'Row selector'!$G78,16)=0,"-",INDEX(SourceData!$A$2:$FR$281,'Row selector'!$G78,16)),"")</f>
        <v/>
      </c>
      <c r="N89" s="162" t="str">
        <f>IFERROR(IF(INDEX(SourceData!$A$2:$FR$281,'Row selector'!$G78,22)=0,"-",INDEX(SourceData!$A$2:$FR$281,'Row selector'!$G78,22)),"")</f>
        <v/>
      </c>
      <c r="O89" s="163" t="str">
        <f>IFERROR(IF(INDEX(SourceData!$A$2:$FR$281,'Row selector'!$G78,28)=0,"-",INDEX(SourceData!$A$2:$FR$281,'Row selector'!$G78,28)),"")</f>
        <v/>
      </c>
      <c r="P89" s="161" t="str">
        <f>IFERROR(IF(INDEX(SourceData!$A$2:$FR$281,'Row selector'!$G78,17)=0,"-",INDEX(SourceData!$A$2:$FR$281,'Row selector'!$G78,17)),"")</f>
        <v/>
      </c>
      <c r="Q89" s="162" t="str">
        <f>IFERROR(IF(INDEX(SourceData!$A$2:$FR$281,'Row selector'!$G78,23)=0,"-",INDEX(SourceData!$A$2:$FR$281,'Row selector'!$G78,23)),"")</f>
        <v/>
      </c>
      <c r="R89" s="163" t="str">
        <f>IFERROR(IF(INDEX(SourceData!$A$2:$FR$281,'Row selector'!$G78,29)=0,"-",INDEX(SourceData!$A$2:$FR$281,'Row selector'!$G78,29)),"")</f>
        <v/>
      </c>
      <c r="S89" s="161" t="str">
        <f>IFERROR(IF(INDEX(SourceData!$A$2:$FR$281,'Row selector'!$G78,18)=0,"-",INDEX(SourceData!$A$2:$FR$281,'Row selector'!$G78,18)),"")</f>
        <v/>
      </c>
      <c r="T89" s="162" t="str">
        <f>IFERROR(IF(INDEX(SourceData!$A$2:$FR$281,'Row selector'!$G78,24)=0,"-",INDEX(SourceData!$A$2:$FR$281,'Row selector'!$G78,24)),"")</f>
        <v/>
      </c>
      <c r="U89" s="163" t="str">
        <f>IFERROR(IF(INDEX(SourceData!$A$2:$FR$281,'Row selector'!$G78,30)=0,"-",INDEX(SourceData!$A$2:$FR$281,'Row selector'!$G78,30)),"")</f>
        <v/>
      </c>
      <c r="V89" s="161" t="str">
        <f>IFERROR(IF(INDEX(SourceData!$A$2:$FR$281,'Row selector'!$G78,31)=0,"-",INDEX(SourceData!$A$2:$FR$281,'Row selector'!$G78,31)),"")</f>
        <v/>
      </c>
      <c r="W89" s="162" t="str">
        <f>IFERROR(IF(INDEX(SourceData!$A$2:$FR$281,'Row selector'!$G78,37)=0,"-",INDEX(SourceData!$A$2:$FR$281,'Row selector'!$G78,37)),"")</f>
        <v/>
      </c>
      <c r="X89" s="163" t="str">
        <f>IFERROR(IF(INDEX(SourceData!$A$2:$FR$281,'Row selector'!$G78,43)=0,"-",INDEX(SourceData!$A$2:$FR$281,'Row selector'!$G78,43)),"")</f>
        <v/>
      </c>
      <c r="Y89" s="161" t="str">
        <f>IFERROR(IF(INDEX(SourceData!$A$2:$FR$281,'Row selector'!$G78,32)=0,"-",INDEX(SourceData!$A$2:$FR$281,'Row selector'!$G78,32)),"")</f>
        <v/>
      </c>
      <c r="Z89" s="162" t="str">
        <f>IFERROR(IF(INDEX(SourceData!$A$2:$FR$281,'Row selector'!$G78,38)=0,"-",INDEX(SourceData!$A$2:$FR$281,'Row selector'!$G78,38)),"")</f>
        <v/>
      </c>
      <c r="AA89" s="163" t="str">
        <f>IFERROR(IF(INDEX(SourceData!$A$2:$FR$281,'Row selector'!$G78,44)=0,"-",INDEX(SourceData!$A$2:$FR$281,'Row selector'!$G78,44)),"")</f>
        <v/>
      </c>
      <c r="AB89" s="161" t="str">
        <f>IFERROR(IF(INDEX(SourceData!$A$2:$FR$281,'Row selector'!$G78,33)=0,"-",INDEX(SourceData!$A$2:$FR$281,'Row selector'!$G78,33)),"")</f>
        <v/>
      </c>
      <c r="AC89" s="162" t="str">
        <f>IFERROR(IF(INDEX(SourceData!$A$2:$FR$281,'Row selector'!$G78,39)=0,"-",INDEX(SourceData!$A$2:$FR$281,'Row selector'!$G78,39)),"")</f>
        <v/>
      </c>
      <c r="AD89" s="163" t="str">
        <f>IFERROR(IF(INDEX(SourceData!$A$2:$FR$281,'Row selector'!$G78,45)=0,"-",INDEX(SourceData!$A$2:$FR$281,'Row selector'!$G78,45)),"")</f>
        <v/>
      </c>
      <c r="AE89" s="161" t="str">
        <f>IFERROR(IF(INDEX(SourceData!$A$2:$FR$281,'Row selector'!$G78,34)=0,"-",INDEX(SourceData!$A$2:$FR$281,'Row selector'!$G78,34)),"")</f>
        <v/>
      </c>
      <c r="AF89" s="162" t="str">
        <f>IFERROR(IF(INDEX(SourceData!$A$2:$FR$281,'Row selector'!$G78,40)=0,"-",INDEX(SourceData!$A$2:$FR$281,'Row selector'!$G78,40)),"")</f>
        <v/>
      </c>
      <c r="AG89" s="163" t="str">
        <f>IFERROR(IF(INDEX(SourceData!$A$2:$FR$281,'Row selector'!$G78,46)=0,"-",INDEX(SourceData!$A$2:$FR$281,'Row selector'!$G78,46)),"")</f>
        <v/>
      </c>
      <c r="AH89" s="161" t="str">
        <f>IFERROR(IF(INDEX(SourceData!$A$2:$FR$281,'Row selector'!$G78,35)=0,"-",INDEX(SourceData!$A$2:$FF$281,'Row selector'!$G78,35)),"")</f>
        <v/>
      </c>
      <c r="AI89" s="162" t="str">
        <f>IFERROR(IF(INDEX(SourceData!$A$2:$FR$281,'Row selector'!$G78,41)=0,"-",INDEX(SourceData!$A$2:$FR$281,'Row selector'!$G78,41)),"")</f>
        <v/>
      </c>
      <c r="AJ89" s="163" t="str">
        <f>IFERROR(IF(INDEX(SourceData!$A$2:$FR$281,'Row selector'!$G78,47)=0,"-",INDEX(SourceData!$A$2:$FR$281,'Row selector'!$G78,47)),"")</f>
        <v/>
      </c>
      <c r="AK89" s="161" t="str">
        <f>IFERROR(IF(INDEX(SourceData!$A$2:$FR$281,'Row selector'!$G78,36)=0,"-",INDEX(SourceData!$A$2:$FR$281,'Row selector'!$G78,36)),"")</f>
        <v/>
      </c>
      <c r="AL89" s="162" t="str">
        <f>IFERROR(IF(INDEX(SourceData!$A$2:$FR$281,'Row selector'!$G78,42)=0,"-",INDEX(SourceData!$A$2:$FR$281,'Row selector'!$G78,42)),"")</f>
        <v/>
      </c>
      <c r="AM89" s="163" t="str">
        <f>IFERROR(IF(INDEX(SourceData!$A$2:$FR$281,'Row selector'!$G78,48)=0,"-",INDEX(SourceData!$A$2:$FR$281,'Row selector'!$G78,48)),"")</f>
        <v/>
      </c>
      <c r="AN89" s="161" t="str">
        <f>IFERROR(IF(INDEX(SourceData!$A$2:$FR$281,'Row selector'!$G78,49)=0,"-",INDEX(SourceData!$A$2:$FR$281,'Row selector'!$G78,49)),"")</f>
        <v/>
      </c>
      <c r="AO89" s="162" t="str">
        <f>IFERROR(IF(INDEX(SourceData!$A$2:$FR$281,'Row selector'!$G78,55)=0,"-",INDEX(SourceData!$A$2:$FR$281,'Row selector'!$G78,55)),"")</f>
        <v/>
      </c>
      <c r="AP89" s="163" t="str">
        <f>IFERROR(IF(INDEX(SourceData!$A$2:$FR$281,'Row selector'!$G78,61)=0,"-",INDEX(SourceData!$A$2:$FR$281,'Row selector'!$G78,61)),"")</f>
        <v/>
      </c>
      <c r="AQ89" s="161" t="str">
        <f>IFERROR(IF(INDEX(SourceData!$A$2:$FR$281,'Row selector'!$G78,50)=0,"-",INDEX(SourceData!$A$2:$FR$281,'Row selector'!$G78,50)),"")</f>
        <v/>
      </c>
      <c r="AR89" s="162" t="str">
        <f>IFERROR(IF(INDEX(SourceData!$A$2:$FR$281,'Row selector'!$G78,56)=0,"-",INDEX(SourceData!$A$2:$FR$281,'Row selector'!$G78,56)),"")</f>
        <v/>
      </c>
      <c r="AS89" s="163" t="str">
        <f>IFERROR(IF(INDEX(SourceData!$A$2:$FR$281,'Row selector'!$G78,62)=0,"-",INDEX(SourceData!$A$2:$FR$281,'Row selector'!$G78,62)),"")</f>
        <v/>
      </c>
      <c r="AT89" s="161" t="str">
        <f>IFERROR(IF(INDEX(SourceData!$A$2:$FR$281,'Row selector'!$G78,51)=0,"-",INDEX(SourceData!$A$2:$FR$281,'Row selector'!$G78,51)),"")</f>
        <v/>
      </c>
      <c r="AU89" s="162" t="str">
        <f>IFERROR(IF(INDEX(SourceData!$A$2:$FR$281,'Row selector'!$G78,57)=0,"-",INDEX(SourceData!$A$2:$FR$281,'Row selector'!$G78,57)),"")</f>
        <v/>
      </c>
      <c r="AV89" s="163" t="str">
        <f>IFERROR(IF(INDEX(SourceData!$A$2:$FR$281,'Row selector'!$G78,63)=0,"-",INDEX(SourceData!$A$2:$FR$281,'Row selector'!$G78,63)),"")</f>
        <v/>
      </c>
      <c r="AW89" s="158" t="str">
        <f>IFERROR(IF(INDEX(SourceData!$A$2:$FR$281,'Row selector'!$G78,52)=0,"-",INDEX(SourceData!$A$2:$FR$281,'Row selector'!$G78,52)),"")</f>
        <v/>
      </c>
      <c r="AX89" s="138" t="str">
        <f>IFERROR(IF(INDEX(SourceData!$A$2:$FR$281,'Row selector'!$G78,58)=0,"-",INDEX(SourceData!$A$2:$FR$281,'Row selector'!$G78,58)),"")</f>
        <v/>
      </c>
      <c r="AY89" s="162" t="str">
        <f>IFERROR(IF(INDEX(SourceData!$A$2:$FR$281,'Row selector'!$G78,64)=0,"-",INDEX(SourceData!$A$2:$FR$281,'Row selector'!$G78,64)),"")</f>
        <v/>
      </c>
      <c r="AZ89" s="161" t="str">
        <f>IFERROR(IF(INDEX(SourceData!$A$2:$FR$281,'Row selector'!$G78,53)=0,"-",INDEX(SourceData!$A$2:$FR$281,'Row selector'!$G78,53)),"")</f>
        <v/>
      </c>
      <c r="BA89" s="162" t="str">
        <f>IFERROR(IF(INDEX(SourceData!$A$2:$FR$281,'Row selector'!$G78,59)=0,"-",INDEX(SourceData!$A$2:$FR$281,'Row selector'!$G78,59)),"")</f>
        <v/>
      </c>
      <c r="BB89" s="163" t="str">
        <f>IFERROR(IF(INDEX(SourceData!$A$2:$FR$281,'Row selector'!$G78,65)=0,"-",INDEX(SourceData!$A$2:$FR$281,'Row selector'!$G78,65)),"")</f>
        <v/>
      </c>
      <c r="BC89" s="161" t="str">
        <f>IFERROR(IF(INDEX(SourceData!$A$2:$FR$281,'Row selector'!$G78,54)=0,"-",INDEX(SourceData!$A$2:$FR$281,'Row selector'!$G78,54)),"")</f>
        <v/>
      </c>
      <c r="BD89" s="162" t="str">
        <f>IFERROR(IF(INDEX(SourceData!$A$2:$FR$281,'Row selector'!$G78,60)=0,"-",INDEX(SourceData!$A$2:$FR$281,'Row selector'!$G78,60)),"")</f>
        <v/>
      </c>
      <c r="BE89" s="163" t="str">
        <f>IFERROR(IF(INDEX(SourceData!$A$2:$FR$281,'Row selector'!$G78,66)=0,"-",INDEX(SourceData!$A$2:$FR$281,'Row selector'!$G78,66)),"")</f>
        <v/>
      </c>
      <c r="BF89" s="98"/>
    </row>
    <row r="90" spans="1:58">
      <c r="A90" s="171" t="str">
        <f>IFERROR(INDEX(SourceData!$A$2:$FR$281,'Row selector'!$G79,1),"")</f>
        <v/>
      </c>
      <c r="B90" s="157" t="str">
        <f>IFERROR(INDEX(SourceData!$A$2:$FR$281,'Row selector'!$G79,2),"")</f>
        <v/>
      </c>
      <c r="C90" s="204" t="str">
        <f t="shared" si="1"/>
        <v/>
      </c>
      <c r="D90" s="161" t="str">
        <f>IFERROR(IF(INDEX(SourceData!$A$2:$FR$281,'Row selector'!$G79,13)=0,"-",INDEX(SourceData!$A$2:$FR$281,'Row selector'!$G79,13)),"")</f>
        <v/>
      </c>
      <c r="E90" s="162" t="str">
        <f>IFERROR(IF(INDEX(SourceData!$A$2:$FR$281,'Row selector'!$G79,19)=0,"-",INDEX(SourceData!$A$2:$FR$281,'Row selector'!$G79,19)),"")</f>
        <v/>
      </c>
      <c r="F90" s="163" t="str">
        <f>IFERROR(IF(INDEX(SourceData!$A$2:$FR$281,'Row selector'!$G79,25)=0,"-",INDEX(SourceData!$A$2:$FR$281,'Row selector'!$G79,25)),"")</f>
        <v/>
      </c>
      <c r="G90" s="161" t="str">
        <f>IFERROR(IF(INDEX(SourceData!$A$2:$FR$281,'Row selector'!$G79,14)=0,"-",INDEX(SourceData!$A$2:$FR$281,'Row selector'!$G79,14)),"")</f>
        <v/>
      </c>
      <c r="H90" s="162" t="str">
        <f>IFERROR(IF(INDEX(SourceData!$A$2:$FR$281,'Row selector'!$G79,20)=0,"-",INDEX(SourceData!$A$2:$FR$281,'Row selector'!$G79,20)),"")</f>
        <v/>
      </c>
      <c r="I90" s="163" t="str">
        <f>IFERROR(IF(INDEX(SourceData!$A$2:$FR$281,'Row selector'!$G79,26)=0,"-",INDEX(SourceData!$A$2:$FR$281,'Row selector'!$G79,26)),"")</f>
        <v/>
      </c>
      <c r="J90" s="161" t="str">
        <f>IFERROR(IF(INDEX(SourceData!$A$2:$FR$281,'Row selector'!$G79,15)=0,"-",INDEX(SourceData!$A$2:$FR$281,'Row selector'!$G79,15)),"")</f>
        <v/>
      </c>
      <c r="K90" s="162" t="str">
        <f>IFERROR(IF(INDEX(SourceData!$A$2:$FR$281,'Row selector'!$G79,21)=0,"-",INDEX(SourceData!$A$2:$FR$281,'Row selector'!$G79,21)),"")</f>
        <v/>
      </c>
      <c r="L90" s="163" t="str">
        <f>IFERROR(IF(INDEX(SourceData!$A$2:$FR$281,'Row selector'!$G79,27)=0,"-",INDEX(SourceData!$A$2:$FR$281,'Row selector'!$G79,27)),"")</f>
        <v/>
      </c>
      <c r="M90" s="161" t="str">
        <f>IFERROR(IF(INDEX(SourceData!$A$2:$FR$281,'Row selector'!$G79,16)=0,"-",INDEX(SourceData!$A$2:$FR$281,'Row selector'!$G79,16)),"")</f>
        <v/>
      </c>
      <c r="N90" s="162" t="str">
        <f>IFERROR(IF(INDEX(SourceData!$A$2:$FR$281,'Row selector'!$G79,22)=0,"-",INDEX(SourceData!$A$2:$FR$281,'Row selector'!$G79,22)),"")</f>
        <v/>
      </c>
      <c r="O90" s="163" t="str">
        <f>IFERROR(IF(INDEX(SourceData!$A$2:$FR$281,'Row selector'!$G79,28)=0,"-",INDEX(SourceData!$A$2:$FR$281,'Row selector'!$G79,28)),"")</f>
        <v/>
      </c>
      <c r="P90" s="161" t="str">
        <f>IFERROR(IF(INDEX(SourceData!$A$2:$FR$281,'Row selector'!$G79,17)=0,"-",INDEX(SourceData!$A$2:$FR$281,'Row selector'!$G79,17)),"")</f>
        <v/>
      </c>
      <c r="Q90" s="162" t="str">
        <f>IFERROR(IF(INDEX(SourceData!$A$2:$FR$281,'Row selector'!$G79,23)=0,"-",INDEX(SourceData!$A$2:$FR$281,'Row selector'!$G79,23)),"")</f>
        <v/>
      </c>
      <c r="R90" s="163" t="str">
        <f>IFERROR(IF(INDEX(SourceData!$A$2:$FR$281,'Row selector'!$G79,29)=0,"-",INDEX(SourceData!$A$2:$FR$281,'Row selector'!$G79,29)),"")</f>
        <v/>
      </c>
      <c r="S90" s="161" t="str">
        <f>IFERROR(IF(INDEX(SourceData!$A$2:$FR$281,'Row selector'!$G79,18)=0,"-",INDEX(SourceData!$A$2:$FR$281,'Row selector'!$G79,18)),"")</f>
        <v/>
      </c>
      <c r="T90" s="162" t="str">
        <f>IFERROR(IF(INDEX(SourceData!$A$2:$FR$281,'Row selector'!$G79,24)=0,"-",INDEX(SourceData!$A$2:$FR$281,'Row selector'!$G79,24)),"")</f>
        <v/>
      </c>
      <c r="U90" s="163" t="str">
        <f>IFERROR(IF(INDEX(SourceData!$A$2:$FR$281,'Row selector'!$G79,30)=0,"-",INDEX(SourceData!$A$2:$FR$281,'Row selector'!$G79,30)),"")</f>
        <v/>
      </c>
      <c r="V90" s="161" t="str">
        <f>IFERROR(IF(INDEX(SourceData!$A$2:$FR$281,'Row selector'!$G79,31)=0,"-",INDEX(SourceData!$A$2:$FR$281,'Row selector'!$G79,31)),"")</f>
        <v/>
      </c>
      <c r="W90" s="162" t="str">
        <f>IFERROR(IF(INDEX(SourceData!$A$2:$FR$281,'Row selector'!$G79,37)=0,"-",INDEX(SourceData!$A$2:$FR$281,'Row selector'!$G79,37)),"")</f>
        <v/>
      </c>
      <c r="X90" s="163" t="str">
        <f>IFERROR(IF(INDEX(SourceData!$A$2:$FR$281,'Row selector'!$G79,43)=0,"-",INDEX(SourceData!$A$2:$FR$281,'Row selector'!$G79,43)),"")</f>
        <v/>
      </c>
      <c r="Y90" s="161" t="str">
        <f>IFERROR(IF(INDEX(SourceData!$A$2:$FR$281,'Row selector'!$G79,32)=0,"-",INDEX(SourceData!$A$2:$FR$281,'Row selector'!$G79,32)),"")</f>
        <v/>
      </c>
      <c r="Z90" s="162" t="str">
        <f>IFERROR(IF(INDEX(SourceData!$A$2:$FR$281,'Row selector'!$G79,38)=0,"-",INDEX(SourceData!$A$2:$FR$281,'Row selector'!$G79,38)),"")</f>
        <v/>
      </c>
      <c r="AA90" s="163" t="str">
        <f>IFERROR(IF(INDEX(SourceData!$A$2:$FR$281,'Row selector'!$G79,44)=0,"-",INDEX(SourceData!$A$2:$FR$281,'Row selector'!$G79,44)),"")</f>
        <v/>
      </c>
      <c r="AB90" s="161" t="str">
        <f>IFERROR(IF(INDEX(SourceData!$A$2:$FR$281,'Row selector'!$G79,33)=0,"-",INDEX(SourceData!$A$2:$FR$281,'Row selector'!$G79,33)),"")</f>
        <v/>
      </c>
      <c r="AC90" s="162" t="str">
        <f>IFERROR(IF(INDEX(SourceData!$A$2:$FR$281,'Row selector'!$G79,39)=0,"-",INDEX(SourceData!$A$2:$FR$281,'Row selector'!$G79,39)),"")</f>
        <v/>
      </c>
      <c r="AD90" s="163" t="str">
        <f>IFERROR(IF(INDEX(SourceData!$A$2:$FR$281,'Row selector'!$G79,45)=0,"-",INDEX(SourceData!$A$2:$FR$281,'Row selector'!$G79,45)),"")</f>
        <v/>
      </c>
      <c r="AE90" s="161" t="str">
        <f>IFERROR(IF(INDEX(SourceData!$A$2:$FR$281,'Row selector'!$G79,34)=0,"-",INDEX(SourceData!$A$2:$FR$281,'Row selector'!$G79,34)),"")</f>
        <v/>
      </c>
      <c r="AF90" s="162" t="str">
        <f>IFERROR(IF(INDEX(SourceData!$A$2:$FR$281,'Row selector'!$G79,40)=0,"-",INDEX(SourceData!$A$2:$FR$281,'Row selector'!$G79,40)),"")</f>
        <v/>
      </c>
      <c r="AG90" s="163" t="str">
        <f>IFERROR(IF(INDEX(SourceData!$A$2:$FR$281,'Row selector'!$G79,46)=0,"-",INDEX(SourceData!$A$2:$FR$281,'Row selector'!$G79,46)),"")</f>
        <v/>
      </c>
      <c r="AH90" s="161" t="str">
        <f>IFERROR(IF(INDEX(SourceData!$A$2:$FR$281,'Row selector'!$G79,35)=0,"-",INDEX(SourceData!$A$2:$FF$281,'Row selector'!$G79,35)),"")</f>
        <v/>
      </c>
      <c r="AI90" s="162" t="str">
        <f>IFERROR(IF(INDEX(SourceData!$A$2:$FR$281,'Row selector'!$G79,41)=0,"-",INDEX(SourceData!$A$2:$FR$281,'Row selector'!$G79,41)),"")</f>
        <v/>
      </c>
      <c r="AJ90" s="163" t="str">
        <f>IFERROR(IF(INDEX(SourceData!$A$2:$FR$281,'Row selector'!$G79,47)=0,"-",INDEX(SourceData!$A$2:$FR$281,'Row selector'!$G79,47)),"")</f>
        <v/>
      </c>
      <c r="AK90" s="161" t="str">
        <f>IFERROR(IF(INDEX(SourceData!$A$2:$FR$281,'Row selector'!$G79,36)=0,"-",INDEX(SourceData!$A$2:$FR$281,'Row selector'!$G79,36)),"")</f>
        <v/>
      </c>
      <c r="AL90" s="162" t="str">
        <f>IFERROR(IF(INDEX(SourceData!$A$2:$FR$281,'Row selector'!$G79,42)=0,"-",INDEX(SourceData!$A$2:$FR$281,'Row selector'!$G79,42)),"")</f>
        <v/>
      </c>
      <c r="AM90" s="163" t="str">
        <f>IFERROR(IF(INDEX(SourceData!$A$2:$FR$281,'Row selector'!$G79,48)=0,"-",INDEX(SourceData!$A$2:$FR$281,'Row selector'!$G79,48)),"")</f>
        <v/>
      </c>
      <c r="AN90" s="161" t="str">
        <f>IFERROR(IF(INDEX(SourceData!$A$2:$FR$281,'Row selector'!$G79,49)=0,"-",INDEX(SourceData!$A$2:$FR$281,'Row selector'!$G79,49)),"")</f>
        <v/>
      </c>
      <c r="AO90" s="162" t="str">
        <f>IFERROR(IF(INDEX(SourceData!$A$2:$FR$281,'Row selector'!$G79,55)=0,"-",INDEX(SourceData!$A$2:$FR$281,'Row selector'!$G79,55)),"")</f>
        <v/>
      </c>
      <c r="AP90" s="163" t="str">
        <f>IFERROR(IF(INDEX(SourceData!$A$2:$FR$281,'Row selector'!$G79,61)=0,"-",INDEX(SourceData!$A$2:$FR$281,'Row selector'!$G79,61)),"")</f>
        <v/>
      </c>
      <c r="AQ90" s="161" t="str">
        <f>IFERROR(IF(INDEX(SourceData!$A$2:$FR$281,'Row selector'!$G79,50)=0,"-",INDEX(SourceData!$A$2:$FR$281,'Row selector'!$G79,50)),"")</f>
        <v/>
      </c>
      <c r="AR90" s="162" t="str">
        <f>IFERROR(IF(INDEX(SourceData!$A$2:$FR$281,'Row selector'!$G79,56)=0,"-",INDEX(SourceData!$A$2:$FR$281,'Row selector'!$G79,56)),"")</f>
        <v/>
      </c>
      <c r="AS90" s="163" t="str">
        <f>IFERROR(IF(INDEX(SourceData!$A$2:$FR$281,'Row selector'!$G79,62)=0,"-",INDEX(SourceData!$A$2:$FR$281,'Row selector'!$G79,62)),"")</f>
        <v/>
      </c>
      <c r="AT90" s="161" t="str">
        <f>IFERROR(IF(INDEX(SourceData!$A$2:$FR$281,'Row selector'!$G79,51)=0,"-",INDEX(SourceData!$A$2:$FR$281,'Row selector'!$G79,51)),"")</f>
        <v/>
      </c>
      <c r="AU90" s="162" t="str">
        <f>IFERROR(IF(INDEX(SourceData!$A$2:$FR$281,'Row selector'!$G79,57)=0,"-",INDEX(SourceData!$A$2:$FR$281,'Row selector'!$G79,57)),"")</f>
        <v/>
      </c>
      <c r="AV90" s="163" t="str">
        <f>IFERROR(IF(INDEX(SourceData!$A$2:$FR$281,'Row selector'!$G79,63)=0,"-",INDEX(SourceData!$A$2:$FR$281,'Row selector'!$G79,63)),"")</f>
        <v/>
      </c>
      <c r="AW90" s="158" t="str">
        <f>IFERROR(IF(INDEX(SourceData!$A$2:$FR$281,'Row selector'!$G79,52)=0,"-",INDEX(SourceData!$A$2:$FR$281,'Row selector'!$G79,52)),"")</f>
        <v/>
      </c>
      <c r="AX90" s="138" t="str">
        <f>IFERROR(IF(INDEX(SourceData!$A$2:$FR$281,'Row selector'!$G79,58)=0,"-",INDEX(SourceData!$A$2:$FR$281,'Row selector'!$G79,58)),"")</f>
        <v/>
      </c>
      <c r="AY90" s="162" t="str">
        <f>IFERROR(IF(INDEX(SourceData!$A$2:$FR$281,'Row selector'!$G79,64)=0,"-",INDEX(SourceData!$A$2:$FR$281,'Row selector'!$G79,64)),"")</f>
        <v/>
      </c>
      <c r="AZ90" s="161" t="str">
        <f>IFERROR(IF(INDEX(SourceData!$A$2:$FR$281,'Row selector'!$G79,53)=0,"-",INDEX(SourceData!$A$2:$FR$281,'Row selector'!$G79,53)),"")</f>
        <v/>
      </c>
      <c r="BA90" s="162" t="str">
        <f>IFERROR(IF(INDEX(SourceData!$A$2:$FR$281,'Row selector'!$G79,59)=0,"-",INDEX(SourceData!$A$2:$FR$281,'Row selector'!$G79,59)),"")</f>
        <v/>
      </c>
      <c r="BB90" s="163" t="str">
        <f>IFERROR(IF(INDEX(SourceData!$A$2:$FR$281,'Row selector'!$G79,65)=0,"-",INDEX(SourceData!$A$2:$FR$281,'Row selector'!$G79,65)),"")</f>
        <v/>
      </c>
      <c r="BC90" s="161" t="str">
        <f>IFERROR(IF(INDEX(SourceData!$A$2:$FR$281,'Row selector'!$G79,54)=0,"-",INDEX(SourceData!$A$2:$FR$281,'Row selector'!$G79,54)),"")</f>
        <v/>
      </c>
      <c r="BD90" s="162" t="str">
        <f>IFERROR(IF(INDEX(SourceData!$A$2:$FR$281,'Row selector'!$G79,60)=0,"-",INDEX(SourceData!$A$2:$FR$281,'Row selector'!$G79,60)),"")</f>
        <v/>
      </c>
      <c r="BE90" s="163" t="str">
        <f>IFERROR(IF(INDEX(SourceData!$A$2:$FR$281,'Row selector'!$G79,66)=0,"-",INDEX(SourceData!$A$2:$FR$281,'Row selector'!$G79,66)),"")</f>
        <v/>
      </c>
      <c r="BF90" s="98"/>
    </row>
    <row r="91" spans="1:58">
      <c r="A91" s="171" t="str">
        <f>IFERROR(INDEX(SourceData!$A$2:$FR$281,'Row selector'!$G80,1),"")</f>
        <v/>
      </c>
      <c r="B91" s="157" t="str">
        <f>IFERROR(INDEX(SourceData!$A$2:$FR$281,'Row selector'!$G80,2),"")</f>
        <v/>
      </c>
      <c r="C91" s="204" t="str">
        <f t="shared" si="1"/>
        <v/>
      </c>
      <c r="D91" s="161" t="str">
        <f>IFERROR(IF(INDEX(SourceData!$A$2:$FR$281,'Row selector'!$G80,13)=0,"-",INDEX(SourceData!$A$2:$FR$281,'Row selector'!$G80,13)),"")</f>
        <v/>
      </c>
      <c r="E91" s="162" t="str">
        <f>IFERROR(IF(INDEX(SourceData!$A$2:$FR$281,'Row selector'!$G80,19)=0,"-",INDEX(SourceData!$A$2:$FR$281,'Row selector'!$G80,19)),"")</f>
        <v/>
      </c>
      <c r="F91" s="163" t="str">
        <f>IFERROR(IF(INDEX(SourceData!$A$2:$FR$281,'Row selector'!$G80,25)=0,"-",INDEX(SourceData!$A$2:$FR$281,'Row selector'!$G80,25)),"")</f>
        <v/>
      </c>
      <c r="G91" s="161" t="str">
        <f>IFERROR(IF(INDEX(SourceData!$A$2:$FR$281,'Row selector'!$G80,14)=0,"-",INDEX(SourceData!$A$2:$FR$281,'Row selector'!$G80,14)),"")</f>
        <v/>
      </c>
      <c r="H91" s="162" t="str">
        <f>IFERROR(IF(INDEX(SourceData!$A$2:$FR$281,'Row selector'!$G80,20)=0,"-",INDEX(SourceData!$A$2:$FR$281,'Row selector'!$G80,20)),"")</f>
        <v/>
      </c>
      <c r="I91" s="163" t="str">
        <f>IFERROR(IF(INDEX(SourceData!$A$2:$FR$281,'Row selector'!$G80,26)=0,"-",INDEX(SourceData!$A$2:$FR$281,'Row selector'!$G80,26)),"")</f>
        <v/>
      </c>
      <c r="J91" s="161" t="str">
        <f>IFERROR(IF(INDEX(SourceData!$A$2:$FR$281,'Row selector'!$G80,15)=0,"-",INDEX(SourceData!$A$2:$FR$281,'Row selector'!$G80,15)),"")</f>
        <v/>
      </c>
      <c r="K91" s="162" t="str">
        <f>IFERROR(IF(INDEX(SourceData!$A$2:$FR$281,'Row selector'!$G80,21)=0,"-",INDEX(SourceData!$A$2:$FR$281,'Row selector'!$G80,21)),"")</f>
        <v/>
      </c>
      <c r="L91" s="163" t="str">
        <f>IFERROR(IF(INDEX(SourceData!$A$2:$FR$281,'Row selector'!$G80,27)=0,"-",INDEX(SourceData!$A$2:$FR$281,'Row selector'!$G80,27)),"")</f>
        <v/>
      </c>
      <c r="M91" s="161" t="str">
        <f>IFERROR(IF(INDEX(SourceData!$A$2:$FR$281,'Row selector'!$G80,16)=0,"-",INDEX(SourceData!$A$2:$FR$281,'Row selector'!$G80,16)),"")</f>
        <v/>
      </c>
      <c r="N91" s="162" t="str">
        <f>IFERROR(IF(INDEX(SourceData!$A$2:$FR$281,'Row selector'!$G80,22)=0,"-",INDEX(SourceData!$A$2:$FR$281,'Row selector'!$G80,22)),"")</f>
        <v/>
      </c>
      <c r="O91" s="163" t="str">
        <f>IFERROR(IF(INDEX(SourceData!$A$2:$FR$281,'Row selector'!$G80,28)=0,"-",INDEX(SourceData!$A$2:$FR$281,'Row selector'!$G80,28)),"")</f>
        <v/>
      </c>
      <c r="P91" s="161" t="str">
        <f>IFERROR(IF(INDEX(SourceData!$A$2:$FR$281,'Row selector'!$G80,17)=0,"-",INDEX(SourceData!$A$2:$FR$281,'Row selector'!$G80,17)),"")</f>
        <v/>
      </c>
      <c r="Q91" s="162" t="str">
        <f>IFERROR(IF(INDEX(SourceData!$A$2:$FR$281,'Row selector'!$G80,23)=0,"-",INDEX(SourceData!$A$2:$FR$281,'Row selector'!$G80,23)),"")</f>
        <v/>
      </c>
      <c r="R91" s="163" t="str">
        <f>IFERROR(IF(INDEX(SourceData!$A$2:$FR$281,'Row selector'!$G80,29)=0,"-",INDEX(SourceData!$A$2:$FR$281,'Row selector'!$G80,29)),"")</f>
        <v/>
      </c>
      <c r="S91" s="161" t="str">
        <f>IFERROR(IF(INDEX(SourceData!$A$2:$FR$281,'Row selector'!$G80,18)=0,"-",INDEX(SourceData!$A$2:$FR$281,'Row selector'!$G80,18)),"")</f>
        <v/>
      </c>
      <c r="T91" s="162" t="str">
        <f>IFERROR(IF(INDEX(SourceData!$A$2:$FR$281,'Row selector'!$G80,24)=0,"-",INDEX(SourceData!$A$2:$FR$281,'Row selector'!$G80,24)),"")</f>
        <v/>
      </c>
      <c r="U91" s="163" t="str">
        <f>IFERROR(IF(INDEX(SourceData!$A$2:$FR$281,'Row selector'!$G80,30)=0,"-",INDEX(SourceData!$A$2:$FR$281,'Row selector'!$G80,30)),"")</f>
        <v/>
      </c>
      <c r="V91" s="161" t="str">
        <f>IFERROR(IF(INDEX(SourceData!$A$2:$FR$281,'Row selector'!$G80,31)=0,"-",INDEX(SourceData!$A$2:$FR$281,'Row selector'!$G80,31)),"")</f>
        <v/>
      </c>
      <c r="W91" s="162" t="str">
        <f>IFERROR(IF(INDEX(SourceData!$A$2:$FR$281,'Row selector'!$G80,37)=0,"-",INDEX(SourceData!$A$2:$FR$281,'Row selector'!$G80,37)),"")</f>
        <v/>
      </c>
      <c r="X91" s="163" t="str">
        <f>IFERROR(IF(INDEX(SourceData!$A$2:$FR$281,'Row selector'!$G80,43)=0,"-",INDEX(SourceData!$A$2:$FR$281,'Row selector'!$G80,43)),"")</f>
        <v/>
      </c>
      <c r="Y91" s="161" t="str">
        <f>IFERROR(IF(INDEX(SourceData!$A$2:$FR$281,'Row selector'!$G80,32)=0,"-",INDEX(SourceData!$A$2:$FR$281,'Row selector'!$G80,32)),"")</f>
        <v/>
      </c>
      <c r="Z91" s="162" t="str">
        <f>IFERROR(IF(INDEX(SourceData!$A$2:$FR$281,'Row selector'!$G80,38)=0,"-",INDEX(SourceData!$A$2:$FR$281,'Row selector'!$G80,38)),"")</f>
        <v/>
      </c>
      <c r="AA91" s="163" t="str">
        <f>IFERROR(IF(INDEX(SourceData!$A$2:$FR$281,'Row selector'!$G80,44)=0,"-",INDEX(SourceData!$A$2:$FR$281,'Row selector'!$G80,44)),"")</f>
        <v/>
      </c>
      <c r="AB91" s="161" t="str">
        <f>IFERROR(IF(INDEX(SourceData!$A$2:$FR$281,'Row selector'!$G80,33)=0,"-",INDEX(SourceData!$A$2:$FR$281,'Row selector'!$G80,33)),"")</f>
        <v/>
      </c>
      <c r="AC91" s="162" t="str">
        <f>IFERROR(IF(INDEX(SourceData!$A$2:$FR$281,'Row selector'!$G80,39)=0,"-",INDEX(SourceData!$A$2:$FR$281,'Row selector'!$G80,39)),"")</f>
        <v/>
      </c>
      <c r="AD91" s="163" t="str">
        <f>IFERROR(IF(INDEX(SourceData!$A$2:$FR$281,'Row selector'!$G80,45)=0,"-",INDEX(SourceData!$A$2:$FR$281,'Row selector'!$G80,45)),"")</f>
        <v/>
      </c>
      <c r="AE91" s="161" t="str">
        <f>IFERROR(IF(INDEX(SourceData!$A$2:$FR$281,'Row selector'!$G80,34)=0,"-",INDEX(SourceData!$A$2:$FR$281,'Row selector'!$G80,34)),"")</f>
        <v/>
      </c>
      <c r="AF91" s="162" t="str">
        <f>IFERROR(IF(INDEX(SourceData!$A$2:$FR$281,'Row selector'!$G80,40)=0,"-",INDEX(SourceData!$A$2:$FR$281,'Row selector'!$G80,40)),"")</f>
        <v/>
      </c>
      <c r="AG91" s="163" t="str">
        <f>IFERROR(IF(INDEX(SourceData!$A$2:$FR$281,'Row selector'!$G80,46)=0,"-",INDEX(SourceData!$A$2:$FR$281,'Row selector'!$G80,46)),"")</f>
        <v/>
      </c>
      <c r="AH91" s="161" t="str">
        <f>IFERROR(IF(INDEX(SourceData!$A$2:$FR$281,'Row selector'!$G80,35)=0,"-",INDEX(SourceData!$A$2:$FF$281,'Row selector'!$G80,35)),"")</f>
        <v/>
      </c>
      <c r="AI91" s="162" t="str">
        <f>IFERROR(IF(INDEX(SourceData!$A$2:$FR$281,'Row selector'!$G80,41)=0,"-",INDEX(SourceData!$A$2:$FR$281,'Row selector'!$G80,41)),"")</f>
        <v/>
      </c>
      <c r="AJ91" s="163" t="str">
        <f>IFERROR(IF(INDEX(SourceData!$A$2:$FR$281,'Row selector'!$G80,47)=0,"-",INDEX(SourceData!$A$2:$FR$281,'Row selector'!$G80,47)),"")</f>
        <v/>
      </c>
      <c r="AK91" s="161" t="str">
        <f>IFERROR(IF(INDEX(SourceData!$A$2:$FR$281,'Row selector'!$G80,36)=0,"-",INDEX(SourceData!$A$2:$FR$281,'Row selector'!$G80,36)),"")</f>
        <v/>
      </c>
      <c r="AL91" s="162" t="str">
        <f>IFERROR(IF(INDEX(SourceData!$A$2:$FR$281,'Row selector'!$G80,42)=0,"-",INDEX(SourceData!$A$2:$FR$281,'Row selector'!$G80,42)),"")</f>
        <v/>
      </c>
      <c r="AM91" s="163" t="str">
        <f>IFERROR(IF(INDEX(SourceData!$A$2:$FR$281,'Row selector'!$G80,48)=0,"-",INDEX(SourceData!$A$2:$FR$281,'Row selector'!$G80,48)),"")</f>
        <v/>
      </c>
      <c r="AN91" s="161" t="str">
        <f>IFERROR(IF(INDEX(SourceData!$A$2:$FR$281,'Row selector'!$G80,49)=0,"-",INDEX(SourceData!$A$2:$FR$281,'Row selector'!$G80,49)),"")</f>
        <v/>
      </c>
      <c r="AO91" s="162" t="str">
        <f>IFERROR(IF(INDEX(SourceData!$A$2:$FR$281,'Row selector'!$G80,55)=0,"-",INDEX(SourceData!$A$2:$FR$281,'Row selector'!$G80,55)),"")</f>
        <v/>
      </c>
      <c r="AP91" s="163" t="str">
        <f>IFERROR(IF(INDEX(SourceData!$A$2:$FR$281,'Row selector'!$G80,61)=0,"-",INDEX(SourceData!$A$2:$FR$281,'Row selector'!$G80,61)),"")</f>
        <v/>
      </c>
      <c r="AQ91" s="161" t="str">
        <f>IFERROR(IF(INDEX(SourceData!$A$2:$FR$281,'Row selector'!$G80,50)=0,"-",INDEX(SourceData!$A$2:$FR$281,'Row selector'!$G80,50)),"")</f>
        <v/>
      </c>
      <c r="AR91" s="162" t="str">
        <f>IFERROR(IF(INDEX(SourceData!$A$2:$FR$281,'Row selector'!$G80,56)=0,"-",INDEX(SourceData!$A$2:$FR$281,'Row selector'!$G80,56)),"")</f>
        <v/>
      </c>
      <c r="AS91" s="163" t="str">
        <f>IFERROR(IF(INDEX(SourceData!$A$2:$FR$281,'Row selector'!$G80,62)=0,"-",INDEX(SourceData!$A$2:$FR$281,'Row selector'!$G80,62)),"")</f>
        <v/>
      </c>
      <c r="AT91" s="161" t="str">
        <f>IFERROR(IF(INDEX(SourceData!$A$2:$FR$281,'Row selector'!$G80,51)=0,"-",INDEX(SourceData!$A$2:$FR$281,'Row selector'!$G80,51)),"")</f>
        <v/>
      </c>
      <c r="AU91" s="162" t="str">
        <f>IFERROR(IF(INDEX(SourceData!$A$2:$FR$281,'Row selector'!$G80,57)=0,"-",INDEX(SourceData!$A$2:$FR$281,'Row selector'!$G80,57)),"")</f>
        <v/>
      </c>
      <c r="AV91" s="163" t="str">
        <f>IFERROR(IF(INDEX(SourceData!$A$2:$FR$281,'Row selector'!$G80,63)=0,"-",INDEX(SourceData!$A$2:$FR$281,'Row selector'!$G80,63)),"")</f>
        <v/>
      </c>
      <c r="AW91" s="158" t="str">
        <f>IFERROR(IF(INDEX(SourceData!$A$2:$FR$281,'Row selector'!$G80,52)=0,"-",INDEX(SourceData!$A$2:$FR$281,'Row selector'!$G80,52)),"")</f>
        <v/>
      </c>
      <c r="AX91" s="138" t="str">
        <f>IFERROR(IF(INDEX(SourceData!$A$2:$FR$281,'Row selector'!$G80,58)=0,"-",INDEX(SourceData!$A$2:$FR$281,'Row selector'!$G80,58)),"")</f>
        <v/>
      </c>
      <c r="AY91" s="162" t="str">
        <f>IFERROR(IF(INDEX(SourceData!$A$2:$FR$281,'Row selector'!$G80,64)=0,"-",INDEX(SourceData!$A$2:$FR$281,'Row selector'!$G80,64)),"")</f>
        <v/>
      </c>
      <c r="AZ91" s="161" t="str">
        <f>IFERROR(IF(INDEX(SourceData!$A$2:$FR$281,'Row selector'!$G80,53)=0,"-",INDEX(SourceData!$A$2:$FR$281,'Row selector'!$G80,53)),"")</f>
        <v/>
      </c>
      <c r="BA91" s="162" t="str">
        <f>IFERROR(IF(INDEX(SourceData!$A$2:$FR$281,'Row selector'!$G80,59)=0,"-",INDEX(SourceData!$A$2:$FR$281,'Row selector'!$G80,59)),"")</f>
        <v/>
      </c>
      <c r="BB91" s="163" t="str">
        <f>IFERROR(IF(INDEX(SourceData!$A$2:$FR$281,'Row selector'!$G80,65)=0,"-",INDEX(SourceData!$A$2:$FR$281,'Row selector'!$G80,65)),"")</f>
        <v/>
      </c>
      <c r="BC91" s="161" t="str">
        <f>IFERROR(IF(INDEX(SourceData!$A$2:$FR$281,'Row selector'!$G80,54)=0,"-",INDEX(SourceData!$A$2:$FR$281,'Row selector'!$G80,54)),"")</f>
        <v/>
      </c>
      <c r="BD91" s="162" t="str">
        <f>IFERROR(IF(INDEX(SourceData!$A$2:$FR$281,'Row selector'!$G80,60)=0,"-",INDEX(SourceData!$A$2:$FR$281,'Row selector'!$G80,60)),"")</f>
        <v/>
      </c>
      <c r="BE91" s="163" t="str">
        <f>IFERROR(IF(INDEX(SourceData!$A$2:$FR$281,'Row selector'!$G80,66)=0,"-",INDEX(SourceData!$A$2:$FR$281,'Row selector'!$G80,66)),"")</f>
        <v/>
      </c>
      <c r="BF91" s="98"/>
    </row>
    <row r="92" spans="1:58">
      <c r="A92" s="171" t="str">
        <f>IFERROR(INDEX(SourceData!$A$2:$FR$281,'Row selector'!$G81,1),"")</f>
        <v/>
      </c>
      <c r="B92" s="157" t="str">
        <f>IFERROR(INDEX(SourceData!$A$2:$FR$281,'Row selector'!$G81,2),"")</f>
        <v/>
      </c>
      <c r="C92" s="204" t="str">
        <f t="shared" si="1"/>
        <v/>
      </c>
      <c r="D92" s="161" t="str">
        <f>IFERROR(IF(INDEX(SourceData!$A$2:$FR$281,'Row selector'!$G81,13)=0,"-",INDEX(SourceData!$A$2:$FR$281,'Row selector'!$G81,13)),"")</f>
        <v/>
      </c>
      <c r="E92" s="162" t="str">
        <f>IFERROR(IF(INDEX(SourceData!$A$2:$FR$281,'Row selector'!$G81,19)=0,"-",INDEX(SourceData!$A$2:$FR$281,'Row selector'!$G81,19)),"")</f>
        <v/>
      </c>
      <c r="F92" s="163" t="str">
        <f>IFERROR(IF(INDEX(SourceData!$A$2:$FR$281,'Row selector'!$G81,25)=0,"-",INDEX(SourceData!$A$2:$FR$281,'Row selector'!$G81,25)),"")</f>
        <v/>
      </c>
      <c r="G92" s="161" t="str">
        <f>IFERROR(IF(INDEX(SourceData!$A$2:$FR$281,'Row selector'!$G81,14)=0,"-",INDEX(SourceData!$A$2:$FR$281,'Row selector'!$G81,14)),"")</f>
        <v/>
      </c>
      <c r="H92" s="162" t="str">
        <f>IFERROR(IF(INDEX(SourceData!$A$2:$FR$281,'Row selector'!$G81,20)=0,"-",INDEX(SourceData!$A$2:$FR$281,'Row selector'!$G81,20)),"")</f>
        <v/>
      </c>
      <c r="I92" s="163" t="str">
        <f>IFERROR(IF(INDEX(SourceData!$A$2:$FR$281,'Row selector'!$G81,26)=0,"-",INDEX(SourceData!$A$2:$FR$281,'Row selector'!$G81,26)),"")</f>
        <v/>
      </c>
      <c r="J92" s="161" t="str">
        <f>IFERROR(IF(INDEX(SourceData!$A$2:$FR$281,'Row selector'!$G81,15)=0,"-",INDEX(SourceData!$A$2:$FR$281,'Row selector'!$G81,15)),"")</f>
        <v/>
      </c>
      <c r="K92" s="162" t="str">
        <f>IFERROR(IF(INDEX(SourceData!$A$2:$FR$281,'Row selector'!$G81,21)=0,"-",INDEX(SourceData!$A$2:$FR$281,'Row selector'!$G81,21)),"")</f>
        <v/>
      </c>
      <c r="L92" s="163" t="str">
        <f>IFERROR(IF(INDEX(SourceData!$A$2:$FR$281,'Row selector'!$G81,27)=0,"-",INDEX(SourceData!$A$2:$FR$281,'Row selector'!$G81,27)),"")</f>
        <v/>
      </c>
      <c r="M92" s="161" t="str">
        <f>IFERROR(IF(INDEX(SourceData!$A$2:$FR$281,'Row selector'!$G81,16)=0,"-",INDEX(SourceData!$A$2:$FR$281,'Row selector'!$G81,16)),"")</f>
        <v/>
      </c>
      <c r="N92" s="162" t="str">
        <f>IFERROR(IF(INDEX(SourceData!$A$2:$FR$281,'Row selector'!$G81,22)=0,"-",INDEX(SourceData!$A$2:$FR$281,'Row selector'!$G81,22)),"")</f>
        <v/>
      </c>
      <c r="O92" s="163" t="str">
        <f>IFERROR(IF(INDEX(SourceData!$A$2:$FR$281,'Row selector'!$G81,28)=0,"-",INDEX(SourceData!$A$2:$FR$281,'Row selector'!$G81,28)),"")</f>
        <v/>
      </c>
      <c r="P92" s="161" t="str">
        <f>IFERROR(IF(INDEX(SourceData!$A$2:$FR$281,'Row selector'!$G81,17)=0,"-",INDEX(SourceData!$A$2:$FR$281,'Row selector'!$G81,17)),"")</f>
        <v/>
      </c>
      <c r="Q92" s="162" t="str">
        <f>IFERROR(IF(INDEX(SourceData!$A$2:$FR$281,'Row selector'!$G81,23)=0,"-",INDEX(SourceData!$A$2:$FR$281,'Row selector'!$G81,23)),"")</f>
        <v/>
      </c>
      <c r="R92" s="163" t="str">
        <f>IFERROR(IF(INDEX(SourceData!$A$2:$FR$281,'Row selector'!$G81,29)=0,"-",INDEX(SourceData!$A$2:$FR$281,'Row selector'!$G81,29)),"")</f>
        <v/>
      </c>
      <c r="S92" s="161" t="str">
        <f>IFERROR(IF(INDEX(SourceData!$A$2:$FR$281,'Row selector'!$G81,18)=0,"-",INDEX(SourceData!$A$2:$FR$281,'Row selector'!$G81,18)),"")</f>
        <v/>
      </c>
      <c r="T92" s="162" t="str">
        <f>IFERROR(IF(INDEX(SourceData!$A$2:$FR$281,'Row selector'!$G81,24)=0,"-",INDEX(SourceData!$A$2:$FR$281,'Row selector'!$G81,24)),"")</f>
        <v/>
      </c>
      <c r="U92" s="163" t="str">
        <f>IFERROR(IF(INDEX(SourceData!$A$2:$FR$281,'Row selector'!$G81,30)=0,"-",INDEX(SourceData!$A$2:$FR$281,'Row selector'!$G81,30)),"")</f>
        <v/>
      </c>
      <c r="V92" s="161" t="str">
        <f>IFERROR(IF(INDEX(SourceData!$A$2:$FR$281,'Row selector'!$G81,31)=0,"-",INDEX(SourceData!$A$2:$FR$281,'Row selector'!$G81,31)),"")</f>
        <v/>
      </c>
      <c r="W92" s="162" t="str">
        <f>IFERROR(IF(INDEX(SourceData!$A$2:$FR$281,'Row selector'!$G81,37)=0,"-",INDEX(SourceData!$A$2:$FR$281,'Row selector'!$G81,37)),"")</f>
        <v/>
      </c>
      <c r="X92" s="163" t="str">
        <f>IFERROR(IF(INDEX(SourceData!$A$2:$FR$281,'Row selector'!$G81,43)=0,"-",INDEX(SourceData!$A$2:$FR$281,'Row selector'!$G81,43)),"")</f>
        <v/>
      </c>
      <c r="Y92" s="161" t="str">
        <f>IFERROR(IF(INDEX(SourceData!$A$2:$FR$281,'Row selector'!$G81,32)=0,"-",INDEX(SourceData!$A$2:$FR$281,'Row selector'!$G81,32)),"")</f>
        <v/>
      </c>
      <c r="Z92" s="162" t="str">
        <f>IFERROR(IF(INDEX(SourceData!$A$2:$FR$281,'Row selector'!$G81,38)=0,"-",INDEX(SourceData!$A$2:$FR$281,'Row selector'!$G81,38)),"")</f>
        <v/>
      </c>
      <c r="AA92" s="163" t="str">
        <f>IFERROR(IF(INDEX(SourceData!$A$2:$FR$281,'Row selector'!$G81,44)=0,"-",INDEX(SourceData!$A$2:$FR$281,'Row selector'!$G81,44)),"")</f>
        <v/>
      </c>
      <c r="AB92" s="161" t="str">
        <f>IFERROR(IF(INDEX(SourceData!$A$2:$FR$281,'Row selector'!$G81,33)=0,"-",INDEX(SourceData!$A$2:$FR$281,'Row selector'!$G81,33)),"")</f>
        <v/>
      </c>
      <c r="AC92" s="162" t="str">
        <f>IFERROR(IF(INDEX(SourceData!$A$2:$FR$281,'Row selector'!$G81,39)=0,"-",INDEX(SourceData!$A$2:$FR$281,'Row selector'!$G81,39)),"")</f>
        <v/>
      </c>
      <c r="AD92" s="163" t="str">
        <f>IFERROR(IF(INDEX(SourceData!$A$2:$FR$281,'Row selector'!$G81,45)=0,"-",INDEX(SourceData!$A$2:$FR$281,'Row selector'!$G81,45)),"")</f>
        <v/>
      </c>
      <c r="AE92" s="161" t="str">
        <f>IFERROR(IF(INDEX(SourceData!$A$2:$FR$281,'Row selector'!$G81,34)=0,"-",INDEX(SourceData!$A$2:$FR$281,'Row selector'!$G81,34)),"")</f>
        <v/>
      </c>
      <c r="AF92" s="162" t="str">
        <f>IFERROR(IF(INDEX(SourceData!$A$2:$FR$281,'Row selector'!$G81,40)=0,"-",INDEX(SourceData!$A$2:$FR$281,'Row selector'!$G81,40)),"")</f>
        <v/>
      </c>
      <c r="AG92" s="163" t="str">
        <f>IFERROR(IF(INDEX(SourceData!$A$2:$FR$281,'Row selector'!$G81,46)=0,"-",INDEX(SourceData!$A$2:$FR$281,'Row selector'!$G81,46)),"")</f>
        <v/>
      </c>
      <c r="AH92" s="161" t="str">
        <f>IFERROR(IF(INDEX(SourceData!$A$2:$FR$281,'Row selector'!$G81,35)=0,"-",INDEX(SourceData!$A$2:$FF$281,'Row selector'!$G81,35)),"")</f>
        <v/>
      </c>
      <c r="AI92" s="162" t="str">
        <f>IFERROR(IF(INDEX(SourceData!$A$2:$FR$281,'Row selector'!$G81,41)=0,"-",INDEX(SourceData!$A$2:$FR$281,'Row selector'!$G81,41)),"")</f>
        <v/>
      </c>
      <c r="AJ92" s="163" t="str">
        <f>IFERROR(IF(INDEX(SourceData!$A$2:$FR$281,'Row selector'!$G81,47)=0,"-",INDEX(SourceData!$A$2:$FR$281,'Row selector'!$G81,47)),"")</f>
        <v/>
      </c>
      <c r="AK92" s="161" t="str">
        <f>IFERROR(IF(INDEX(SourceData!$A$2:$FR$281,'Row selector'!$G81,36)=0,"-",INDEX(SourceData!$A$2:$FR$281,'Row selector'!$G81,36)),"")</f>
        <v/>
      </c>
      <c r="AL92" s="162" t="str">
        <f>IFERROR(IF(INDEX(SourceData!$A$2:$FR$281,'Row selector'!$G81,42)=0,"-",INDEX(SourceData!$A$2:$FR$281,'Row selector'!$G81,42)),"")</f>
        <v/>
      </c>
      <c r="AM92" s="163" t="str">
        <f>IFERROR(IF(INDEX(SourceData!$A$2:$FR$281,'Row selector'!$G81,48)=0,"-",INDEX(SourceData!$A$2:$FR$281,'Row selector'!$G81,48)),"")</f>
        <v/>
      </c>
      <c r="AN92" s="161" t="str">
        <f>IFERROR(IF(INDEX(SourceData!$A$2:$FR$281,'Row selector'!$G81,49)=0,"-",INDEX(SourceData!$A$2:$FR$281,'Row selector'!$G81,49)),"")</f>
        <v/>
      </c>
      <c r="AO92" s="162" t="str">
        <f>IFERROR(IF(INDEX(SourceData!$A$2:$FR$281,'Row selector'!$G81,55)=0,"-",INDEX(SourceData!$A$2:$FR$281,'Row selector'!$G81,55)),"")</f>
        <v/>
      </c>
      <c r="AP92" s="163" t="str">
        <f>IFERROR(IF(INDEX(SourceData!$A$2:$FR$281,'Row selector'!$G81,61)=0,"-",INDEX(SourceData!$A$2:$FR$281,'Row selector'!$G81,61)),"")</f>
        <v/>
      </c>
      <c r="AQ92" s="161" t="str">
        <f>IFERROR(IF(INDEX(SourceData!$A$2:$FR$281,'Row selector'!$G81,50)=0,"-",INDEX(SourceData!$A$2:$FR$281,'Row selector'!$G81,50)),"")</f>
        <v/>
      </c>
      <c r="AR92" s="162" t="str">
        <f>IFERROR(IF(INDEX(SourceData!$A$2:$FR$281,'Row selector'!$G81,56)=0,"-",INDEX(SourceData!$A$2:$FR$281,'Row selector'!$G81,56)),"")</f>
        <v/>
      </c>
      <c r="AS92" s="163" t="str">
        <f>IFERROR(IF(INDEX(SourceData!$A$2:$FR$281,'Row selector'!$G81,62)=0,"-",INDEX(SourceData!$A$2:$FR$281,'Row selector'!$G81,62)),"")</f>
        <v/>
      </c>
      <c r="AT92" s="161" t="str">
        <f>IFERROR(IF(INDEX(SourceData!$A$2:$FR$281,'Row selector'!$G81,51)=0,"-",INDEX(SourceData!$A$2:$FR$281,'Row selector'!$G81,51)),"")</f>
        <v/>
      </c>
      <c r="AU92" s="162" t="str">
        <f>IFERROR(IF(INDEX(SourceData!$A$2:$FR$281,'Row selector'!$G81,57)=0,"-",INDEX(SourceData!$A$2:$FR$281,'Row selector'!$G81,57)),"")</f>
        <v/>
      </c>
      <c r="AV92" s="163" t="str">
        <f>IFERROR(IF(INDEX(SourceData!$A$2:$FR$281,'Row selector'!$G81,63)=0,"-",INDEX(SourceData!$A$2:$FR$281,'Row selector'!$G81,63)),"")</f>
        <v/>
      </c>
      <c r="AW92" s="158" t="str">
        <f>IFERROR(IF(INDEX(SourceData!$A$2:$FR$281,'Row selector'!$G81,52)=0,"-",INDEX(SourceData!$A$2:$FR$281,'Row selector'!$G81,52)),"")</f>
        <v/>
      </c>
      <c r="AX92" s="138" t="str">
        <f>IFERROR(IF(INDEX(SourceData!$A$2:$FR$281,'Row selector'!$G81,58)=0,"-",INDEX(SourceData!$A$2:$FR$281,'Row selector'!$G81,58)),"")</f>
        <v/>
      </c>
      <c r="AY92" s="162" t="str">
        <f>IFERROR(IF(INDEX(SourceData!$A$2:$FR$281,'Row selector'!$G81,64)=0,"-",INDEX(SourceData!$A$2:$FR$281,'Row selector'!$G81,64)),"")</f>
        <v/>
      </c>
      <c r="AZ92" s="161" t="str">
        <f>IFERROR(IF(INDEX(SourceData!$A$2:$FR$281,'Row selector'!$G81,53)=0,"-",INDEX(SourceData!$A$2:$FR$281,'Row selector'!$G81,53)),"")</f>
        <v/>
      </c>
      <c r="BA92" s="162" t="str">
        <f>IFERROR(IF(INDEX(SourceData!$A$2:$FR$281,'Row selector'!$G81,59)=0,"-",INDEX(SourceData!$A$2:$FR$281,'Row selector'!$G81,59)),"")</f>
        <v/>
      </c>
      <c r="BB92" s="163" t="str">
        <f>IFERROR(IF(INDEX(SourceData!$A$2:$FR$281,'Row selector'!$G81,65)=0,"-",INDEX(SourceData!$A$2:$FR$281,'Row selector'!$G81,65)),"")</f>
        <v/>
      </c>
      <c r="BC92" s="161" t="str">
        <f>IFERROR(IF(INDEX(SourceData!$A$2:$FR$281,'Row selector'!$G81,54)=0,"-",INDEX(SourceData!$A$2:$FR$281,'Row selector'!$G81,54)),"")</f>
        <v/>
      </c>
      <c r="BD92" s="162" t="str">
        <f>IFERROR(IF(INDEX(SourceData!$A$2:$FR$281,'Row selector'!$G81,60)=0,"-",INDEX(SourceData!$A$2:$FR$281,'Row selector'!$G81,60)),"")</f>
        <v/>
      </c>
      <c r="BE92" s="163" t="str">
        <f>IFERROR(IF(INDEX(SourceData!$A$2:$FR$281,'Row selector'!$G81,66)=0,"-",INDEX(SourceData!$A$2:$FR$281,'Row selector'!$G81,66)),"")</f>
        <v/>
      </c>
      <c r="BF92" s="98"/>
    </row>
    <row r="93" spans="1:58">
      <c r="A93" s="171" t="str">
        <f>IFERROR(INDEX(SourceData!$A$2:$FR$281,'Row selector'!$G82,1),"")</f>
        <v/>
      </c>
      <c r="B93" s="157" t="str">
        <f>IFERROR(INDEX(SourceData!$A$2:$FR$281,'Row selector'!$G82,2),"")</f>
        <v/>
      </c>
      <c r="C93" s="204" t="str">
        <f t="shared" si="1"/>
        <v/>
      </c>
      <c r="D93" s="161" t="str">
        <f>IFERROR(IF(INDEX(SourceData!$A$2:$FR$281,'Row selector'!$G82,13)=0,"-",INDEX(SourceData!$A$2:$FR$281,'Row selector'!$G82,13)),"")</f>
        <v/>
      </c>
      <c r="E93" s="162" t="str">
        <f>IFERROR(IF(INDEX(SourceData!$A$2:$FR$281,'Row selector'!$G82,19)=0,"-",INDEX(SourceData!$A$2:$FR$281,'Row selector'!$G82,19)),"")</f>
        <v/>
      </c>
      <c r="F93" s="163" t="str">
        <f>IFERROR(IF(INDEX(SourceData!$A$2:$FR$281,'Row selector'!$G82,25)=0,"-",INDEX(SourceData!$A$2:$FR$281,'Row selector'!$G82,25)),"")</f>
        <v/>
      </c>
      <c r="G93" s="161" t="str">
        <f>IFERROR(IF(INDEX(SourceData!$A$2:$FR$281,'Row selector'!$G82,14)=0,"-",INDEX(SourceData!$A$2:$FR$281,'Row selector'!$G82,14)),"")</f>
        <v/>
      </c>
      <c r="H93" s="162" t="str">
        <f>IFERROR(IF(INDEX(SourceData!$A$2:$FR$281,'Row selector'!$G82,20)=0,"-",INDEX(SourceData!$A$2:$FR$281,'Row selector'!$G82,20)),"")</f>
        <v/>
      </c>
      <c r="I93" s="163" t="str">
        <f>IFERROR(IF(INDEX(SourceData!$A$2:$FR$281,'Row selector'!$G82,26)=0,"-",INDEX(SourceData!$A$2:$FR$281,'Row selector'!$G82,26)),"")</f>
        <v/>
      </c>
      <c r="J93" s="161" t="str">
        <f>IFERROR(IF(INDEX(SourceData!$A$2:$FR$281,'Row selector'!$G82,15)=0,"-",INDEX(SourceData!$A$2:$FR$281,'Row selector'!$G82,15)),"")</f>
        <v/>
      </c>
      <c r="K93" s="162" t="str">
        <f>IFERROR(IF(INDEX(SourceData!$A$2:$FR$281,'Row selector'!$G82,21)=0,"-",INDEX(SourceData!$A$2:$FR$281,'Row selector'!$G82,21)),"")</f>
        <v/>
      </c>
      <c r="L93" s="163" t="str">
        <f>IFERROR(IF(INDEX(SourceData!$A$2:$FR$281,'Row selector'!$G82,27)=0,"-",INDEX(SourceData!$A$2:$FR$281,'Row selector'!$G82,27)),"")</f>
        <v/>
      </c>
      <c r="M93" s="161" t="str">
        <f>IFERROR(IF(INDEX(SourceData!$A$2:$FR$281,'Row selector'!$G82,16)=0,"-",INDEX(SourceData!$A$2:$FR$281,'Row selector'!$G82,16)),"")</f>
        <v/>
      </c>
      <c r="N93" s="162" t="str">
        <f>IFERROR(IF(INDEX(SourceData!$A$2:$FR$281,'Row selector'!$G82,22)=0,"-",INDEX(SourceData!$A$2:$FR$281,'Row selector'!$G82,22)),"")</f>
        <v/>
      </c>
      <c r="O93" s="163" t="str">
        <f>IFERROR(IF(INDEX(SourceData!$A$2:$FR$281,'Row selector'!$G82,28)=0,"-",INDEX(SourceData!$A$2:$FR$281,'Row selector'!$G82,28)),"")</f>
        <v/>
      </c>
      <c r="P93" s="161" t="str">
        <f>IFERROR(IF(INDEX(SourceData!$A$2:$FR$281,'Row selector'!$G82,17)=0,"-",INDEX(SourceData!$A$2:$FR$281,'Row selector'!$G82,17)),"")</f>
        <v/>
      </c>
      <c r="Q93" s="162" t="str">
        <f>IFERROR(IF(INDEX(SourceData!$A$2:$FR$281,'Row selector'!$G82,23)=0,"-",INDEX(SourceData!$A$2:$FR$281,'Row selector'!$G82,23)),"")</f>
        <v/>
      </c>
      <c r="R93" s="163" t="str">
        <f>IFERROR(IF(INDEX(SourceData!$A$2:$FR$281,'Row selector'!$G82,29)=0,"-",INDEX(SourceData!$A$2:$FR$281,'Row selector'!$G82,29)),"")</f>
        <v/>
      </c>
      <c r="S93" s="161" t="str">
        <f>IFERROR(IF(INDEX(SourceData!$A$2:$FR$281,'Row selector'!$G82,18)=0,"-",INDEX(SourceData!$A$2:$FR$281,'Row selector'!$G82,18)),"")</f>
        <v/>
      </c>
      <c r="T93" s="162" t="str">
        <f>IFERROR(IF(INDEX(SourceData!$A$2:$FR$281,'Row selector'!$G82,24)=0,"-",INDEX(SourceData!$A$2:$FR$281,'Row selector'!$G82,24)),"")</f>
        <v/>
      </c>
      <c r="U93" s="163" t="str">
        <f>IFERROR(IF(INDEX(SourceData!$A$2:$FR$281,'Row selector'!$G82,30)=0,"-",INDEX(SourceData!$A$2:$FR$281,'Row selector'!$G82,30)),"")</f>
        <v/>
      </c>
      <c r="V93" s="161" t="str">
        <f>IFERROR(IF(INDEX(SourceData!$A$2:$FR$281,'Row selector'!$G82,31)=0,"-",INDEX(SourceData!$A$2:$FR$281,'Row selector'!$G82,31)),"")</f>
        <v/>
      </c>
      <c r="W93" s="162" t="str">
        <f>IFERROR(IF(INDEX(SourceData!$A$2:$FR$281,'Row selector'!$G82,37)=0,"-",INDEX(SourceData!$A$2:$FR$281,'Row selector'!$G82,37)),"")</f>
        <v/>
      </c>
      <c r="X93" s="163" t="str">
        <f>IFERROR(IF(INDEX(SourceData!$A$2:$FR$281,'Row selector'!$G82,43)=0,"-",INDEX(SourceData!$A$2:$FR$281,'Row selector'!$G82,43)),"")</f>
        <v/>
      </c>
      <c r="Y93" s="161" t="str">
        <f>IFERROR(IF(INDEX(SourceData!$A$2:$FR$281,'Row selector'!$G82,32)=0,"-",INDEX(SourceData!$A$2:$FR$281,'Row selector'!$G82,32)),"")</f>
        <v/>
      </c>
      <c r="Z93" s="162" t="str">
        <f>IFERROR(IF(INDEX(SourceData!$A$2:$FR$281,'Row selector'!$G82,38)=0,"-",INDEX(SourceData!$A$2:$FR$281,'Row selector'!$G82,38)),"")</f>
        <v/>
      </c>
      <c r="AA93" s="163" t="str">
        <f>IFERROR(IF(INDEX(SourceData!$A$2:$FR$281,'Row selector'!$G82,44)=0,"-",INDEX(SourceData!$A$2:$FR$281,'Row selector'!$G82,44)),"")</f>
        <v/>
      </c>
      <c r="AB93" s="161" t="str">
        <f>IFERROR(IF(INDEX(SourceData!$A$2:$FR$281,'Row selector'!$G82,33)=0,"-",INDEX(SourceData!$A$2:$FR$281,'Row selector'!$G82,33)),"")</f>
        <v/>
      </c>
      <c r="AC93" s="162" t="str">
        <f>IFERROR(IF(INDEX(SourceData!$A$2:$FR$281,'Row selector'!$G82,39)=0,"-",INDEX(SourceData!$A$2:$FR$281,'Row selector'!$G82,39)),"")</f>
        <v/>
      </c>
      <c r="AD93" s="163" t="str">
        <f>IFERROR(IF(INDEX(SourceData!$A$2:$FR$281,'Row selector'!$G82,45)=0,"-",INDEX(SourceData!$A$2:$FR$281,'Row selector'!$G82,45)),"")</f>
        <v/>
      </c>
      <c r="AE93" s="161" t="str">
        <f>IFERROR(IF(INDEX(SourceData!$A$2:$FR$281,'Row selector'!$G82,34)=0,"-",INDEX(SourceData!$A$2:$FR$281,'Row selector'!$G82,34)),"")</f>
        <v/>
      </c>
      <c r="AF93" s="162" t="str">
        <f>IFERROR(IF(INDEX(SourceData!$A$2:$FR$281,'Row selector'!$G82,40)=0,"-",INDEX(SourceData!$A$2:$FR$281,'Row selector'!$G82,40)),"")</f>
        <v/>
      </c>
      <c r="AG93" s="163" t="str">
        <f>IFERROR(IF(INDEX(SourceData!$A$2:$FR$281,'Row selector'!$G82,46)=0,"-",INDEX(SourceData!$A$2:$FR$281,'Row selector'!$G82,46)),"")</f>
        <v/>
      </c>
      <c r="AH93" s="161" t="str">
        <f>IFERROR(IF(INDEX(SourceData!$A$2:$FR$281,'Row selector'!$G82,35)=0,"-",INDEX(SourceData!$A$2:$FF$281,'Row selector'!$G82,35)),"")</f>
        <v/>
      </c>
      <c r="AI93" s="162" t="str">
        <f>IFERROR(IF(INDEX(SourceData!$A$2:$FR$281,'Row selector'!$G82,41)=0,"-",INDEX(SourceData!$A$2:$FR$281,'Row selector'!$G82,41)),"")</f>
        <v/>
      </c>
      <c r="AJ93" s="163" t="str">
        <f>IFERROR(IF(INDEX(SourceData!$A$2:$FR$281,'Row selector'!$G82,47)=0,"-",INDEX(SourceData!$A$2:$FR$281,'Row selector'!$G82,47)),"")</f>
        <v/>
      </c>
      <c r="AK93" s="161" t="str">
        <f>IFERROR(IF(INDEX(SourceData!$A$2:$FR$281,'Row selector'!$G82,36)=0,"-",INDEX(SourceData!$A$2:$FR$281,'Row selector'!$G82,36)),"")</f>
        <v/>
      </c>
      <c r="AL93" s="162" t="str">
        <f>IFERROR(IF(INDEX(SourceData!$A$2:$FR$281,'Row selector'!$G82,42)=0,"-",INDEX(SourceData!$A$2:$FR$281,'Row selector'!$G82,42)),"")</f>
        <v/>
      </c>
      <c r="AM93" s="163" t="str">
        <f>IFERROR(IF(INDEX(SourceData!$A$2:$FR$281,'Row selector'!$G82,48)=0,"-",INDEX(SourceData!$A$2:$FR$281,'Row selector'!$G82,48)),"")</f>
        <v/>
      </c>
      <c r="AN93" s="161" t="str">
        <f>IFERROR(IF(INDEX(SourceData!$A$2:$FR$281,'Row selector'!$G82,49)=0,"-",INDEX(SourceData!$A$2:$FR$281,'Row selector'!$G82,49)),"")</f>
        <v/>
      </c>
      <c r="AO93" s="162" t="str">
        <f>IFERROR(IF(INDEX(SourceData!$A$2:$FR$281,'Row selector'!$G82,55)=0,"-",INDEX(SourceData!$A$2:$FR$281,'Row selector'!$G82,55)),"")</f>
        <v/>
      </c>
      <c r="AP93" s="163" t="str">
        <f>IFERROR(IF(INDEX(SourceData!$A$2:$FR$281,'Row selector'!$G82,61)=0,"-",INDEX(SourceData!$A$2:$FR$281,'Row selector'!$G82,61)),"")</f>
        <v/>
      </c>
      <c r="AQ93" s="161" t="str">
        <f>IFERROR(IF(INDEX(SourceData!$A$2:$FR$281,'Row selector'!$G82,50)=0,"-",INDEX(SourceData!$A$2:$FR$281,'Row selector'!$G82,50)),"")</f>
        <v/>
      </c>
      <c r="AR93" s="162" t="str">
        <f>IFERROR(IF(INDEX(SourceData!$A$2:$FR$281,'Row selector'!$G82,56)=0,"-",INDEX(SourceData!$A$2:$FR$281,'Row selector'!$G82,56)),"")</f>
        <v/>
      </c>
      <c r="AS93" s="163" t="str">
        <f>IFERROR(IF(INDEX(SourceData!$A$2:$FR$281,'Row selector'!$G82,62)=0,"-",INDEX(SourceData!$A$2:$FR$281,'Row selector'!$G82,62)),"")</f>
        <v/>
      </c>
      <c r="AT93" s="161" t="str">
        <f>IFERROR(IF(INDEX(SourceData!$A$2:$FR$281,'Row selector'!$G82,51)=0,"-",INDEX(SourceData!$A$2:$FR$281,'Row selector'!$G82,51)),"")</f>
        <v/>
      </c>
      <c r="AU93" s="162" t="str">
        <f>IFERROR(IF(INDEX(SourceData!$A$2:$FR$281,'Row selector'!$G82,57)=0,"-",INDEX(SourceData!$A$2:$FR$281,'Row selector'!$G82,57)),"")</f>
        <v/>
      </c>
      <c r="AV93" s="163" t="str">
        <f>IFERROR(IF(INDEX(SourceData!$A$2:$FR$281,'Row selector'!$G82,63)=0,"-",INDEX(SourceData!$A$2:$FR$281,'Row selector'!$G82,63)),"")</f>
        <v/>
      </c>
      <c r="AW93" s="158" t="str">
        <f>IFERROR(IF(INDEX(SourceData!$A$2:$FR$281,'Row selector'!$G82,52)=0,"-",INDEX(SourceData!$A$2:$FR$281,'Row selector'!$G82,52)),"")</f>
        <v/>
      </c>
      <c r="AX93" s="138" t="str">
        <f>IFERROR(IF(INDEX(SourceData!$A$2:$FR$281,'Row selector'!$G82,58)=0,"-",INDEX(SourceData!$A$2:$FR$281,'Row selector'!$G82,58)),"")</f>
        <v/>
      </c>
      <c r="AY93" s="162" t="str">
        <f>IFERROR(IF(INDEX(SourceData!$A$2:$FR$281,'Row selector'!$G82,64)=0,"-",INDEX(SourceData!$A$2:$FR$281,'Row selector'!$G82,64)),"")</f>
        <v/>
      </c>
      <c r="AZ93" s="161" t="str">
        <f>IFERROR(IF(INDEX(SourceData!$A$2:$FR$281,'Row selector'!$G82,53)=0,"-",INDEX(SourceData!$A$2:$FR$281,'Row selector'!$G82,53)),"")</f>
        <v/>
      </c>
      <c r="BA93" s="162" t="str">
        <f>IFERROR(IF(INDEX(SourceData!$A$2:$FR$281,'Row selector'!$G82,59)=0,"-",INDEX(SourceData!$A$2:$FR$281,'Row selector'!$G82,59)),"")</f>
        <v/>
      </c>
      <c r="BB93" s="163" t="str">
        <f>IFERROR(IF(INDEX(SourceData!$A$2:$FR$281,'Row selector'!$G82,65)=0,"-",INDEX(SourceData!$A$2:$FR$281,'Row selector'!$G82,65)),"")</f>
        <v/>
      </c>
      <c r="BC93" s="161" t="str">
        <f>IFERROR(IF(INDEX(SourceData!$A$2:$FR$281,'Row selector'!$G82,54)=0,"-",INDEX(SourceData!$A$2:$FR$281,'Row selector'!$G82,54)),"")</f>
        <v/>
      </c>
      <c r="BD93" s="162" t="str">
        <f>IFERROR(IF(INDEX(SourceData!$A$2:$FR$281,'Row selector'!$G82,60)=0,"-",INDEX(SourceData!$A$2:$FR$281,'Row selector'!$G82,60)),"")</f>
        <v/>
      </c>
      <c r="BE93" s="163" t="str">
        <f>IFERROR(IF(INDEX(SourceData!$A$2:$FR$281,'Row selector'!$G82,66)=0,"-",INDEX(SourceData!$A$2:$FR$281,'Row selector'!$G82,66)),"")</f>
        <v/>
      </c>
      <c r="BF93" s="98"/>
    </row>
    <row r="94" spans="1:58">
      <c r="A94" s="171" t="str">
        <f>IFERROR(INDEX(SourceData!$A$2:$FR$281,'Row selector'!$G83,1),"")</f>
        <v/>
      </c>
      <c r="B94" s="157" t="str">
        <f>IFERROR(INDEX(SourceData!$A$2:$FR$281,'Row selector'!$G83,2),"")</f>
        <v/>
      </c>
      <c r="C94" s="204" t="str">
        <f t="shared" si="1"/>
        <v/>
      </c>
      <c r="D94" s="161" t="str">
        <f>IFERROR(IF(INDEX(SourceData!$A$2:$FR$281,'Row selector'!$G83,13)=0,"-",INDEX(SourceData!$A$2:$FR$281,'Row selector'!$G83,13)),"")</f>
        <v/>
      </c>
      <c r="E94" s="162" t="str">
        <f>IFERROR(IF(INDEX(SourceData!$A$2:$FR$281,'Row selector'!$G83,19)=0,"-",INDEX(SourceData!$A$2:$FR$281,'Row selector'!$G83,19)),"")</f>
        <v/>
      </c>
      <c r="F94" s="163" t="str">
        <f>IFERROR(IF(INDEX(SourceData!$A$2:$FR$281,'Row selector'!$G83,25)=0,"-",INDEX(SourceData!$A$2:$FR$281,'Row selector'!$G83,25)),"")</f>
        <v/>
      </c>
      <c r="G94" s="161" t="str">
        <f>IFERROR(IF(INDEX(SourceData!$A$2:$FR$281,'Row selector'!$G83,14)=0,"-",INDEX(SourceData!$A$2:$FR$281,'Row selector'!$G83,14)),"")</f>
        <v/>
      </c>
      <c r="H94" s="162" t="str">
        <f>IFERROR(IF(INDEX(SourceData!$A$2:$FR$281,'Row selector'!$G83,20)=0,"-",INDEX(SourceData!$A$2:$FR$281,'Row selector'!$G83,20)),"")</f>
        <v/>
      </c>
      <c r="I94" s="163" t="str">
        <f>IFERROR(IF(INDEX(SourceData!$A$2:$FR$281,'Row selector'!$G83,26)=0,"-",INDEX(SourceData!$A$2:$FR$281,'Row selector'!$G83,26)),"")</f>
        <v/>
      </c>
      <c r="J94" s="161" t="str">
        <f>IFERROR(IF(INDEX(SourceData!$A$2:$FR$281,'Row selector'!$G83,15)=0,"-",INDEX(SourceData!$A$2:$FR$281,'Row selector'!$G83,15)),"")</f>
        <v/>
      </c>
      <c r="K94" s="162" t="str">
        <f>IFERROR(IF(INDEX(SourceData!$A$2:$FR$281,'Row selector'!$G83,21)=0,"-",INDEX(SourceData!$A$2:$FR$281,'Row selector'!$G83,21)),"")</f>
        <v/>
      </c>
      <c r="L94" s="163" t="str">
        <f>IFERROR(IF(INDEX(SourceData!$A$2:$FR$281,'Row selector'!$G83,27)=0,"-",INDEX(SourceData!$A$2:$FR$281,'Row selector'!$G83,27)),"")</f>
        <v/>
      </c>
      <c r="M94" s="161" t="str">
        <f>IFERROR(IF(INDEX(SourceData!$A$2:$FR$281,'Row selector'!$G83,16)=0,"-",INDEX(SourceData!$A$2:$FR$281,'Row selector'!$G83,16)),"")</f>
        <v/>
      </c>
      <c r="N94" s="162" t="str">
        <f>IFERROR(IF(INDEX(SourceData!$A$2:$FR$281,'Row selector'!$G83,22)=0,"-",INDEX(SourceData!$A$2:$FR$281,'Row selector'!$G83,22)),"")</f>
        <v/>
      </c>
      <c r="O94" s="163" t="str">
        <f>IFERROR(IF(INDEX(SourceData!$A$2:$FR$281,'Row selector'!$G83,28)=0,"-",INDEX(SourceData!$A$2:$FR$281,'Row selector'!$G83,28)),"")</f>
        <v/>
      </c>
      <c r="P94" s="161" t="str">
        <f>IFERROR(IF(INDEX(SourceData!$A$2:$FR$281,'Row selector'!$G83,17)=0,"-",INDEX(SourceData!$A$2:$FR$281,'Row selector'!$G83,17)),"")</f>
        <v/>
      </c>
      <c r="Q94" s="162" t="str">
        <f>IFERROR(IF(INDEX(SourceData!$A$2:$FR$281,'Row selector'!$G83,23)=0,"-",INDEX(SourceData!$A$2:$FR$281,'Row selector'!$G83,23)),"")</f>
        <v/>
      </c>
      <c r="R94" s="163" t="str">
        <f>IFERROR(IF(INDEX(SourceData!$A$2:$FR$281,'Row selector'!$G83,29)=0,"-",INDEX(SourceData!$A$2:$FR$281,'Row selector'!$G83,29)),"")</f>
        <v/>
      </c>
      <c r="S94" s="161" t="str">
        <f>IFERROR(IF(INDEX(SourceData!$A$2:$FR$281,'Row selector'!$G83,18)=0,"-",INDEX(SourceData!$A$2:$FR$281,'Row selector'!$G83,18)),"")</f>
        <v/>
      </c>
      <c r="T94" s="162" t="str">
        <f>IFERROR(IF(INDEX(SourceData!$A$2:$FR$281,'Row selector'!$G83,24)=0,"-",INDEX(SourceData!$A$2:$FR$281,'Row selector'!$G83,24)),"")</f>
        <v/>
      </c>
      <c r="U94" s="163" t="str">
        <f>IFERROR(IF(INDEX(SourceData!$A$2:$FR$281,'Row selector'!$G83,30)=0,"-",INDEX(SourceData!$A$2:$FR$281,'Row selector'!$G83,30)),"")</f>
        <v/>
      </c>
      <c r="V94" s="161" t="str">
        <f>IFERROR(IF(INDEX(SourceData!$A$2:$FR$281,'Row selector'!$G83,31)=0,"-",INDEX(SourceData!$A$2:$FR$281,'Row selector'!$G83,31)),"")</f>
        <v/>
      </c>
      <c r="W94" s="162" t="str">
        <f>IFERROR(IF(INDEX(SourceData!$A$2:$FR$281,'Row selector'!$G83,37)=0,"-",INDEX(SourceData!$A$2:$FR$281,'Row selector'!$G83,37)),"")</f>
        <v/>
      </c>
      <c r="X94" s="163" t="str">
        <f>IFERROR(IF(INDEX(SourceData!$A$2:$FR$281,'Row selector'!$G83,43)=0,"-",INDEX(SourceData!$A$2:$FR$281,'Row selector'!$G83,43)),"")</f>
        <v/>
      </c>
      <c r="Y94" s="161" t="str">
        <f>IFERROR(IF(INDEX(SourceData!$A$2:$FR$281,'Row selector'!$G83,32)=0,"-",INDEX(SourceData!$A$2:$FR$281,'Row selector'!$G83,32)),"")</f>
        <v/>
      </c>
      <c r="Z94" s="162" t="str">
        <f>IFERROR(IF(INDEX(SourceData!$A$2:$FR$281,'Row selector'!$G83,38)=0,"-",INDEX(SourceData!$A$2:$FR$281,'Row selector'!$G83,38)),"")</f>
        <v/>
      </c>
      <c r="AA94" s="163" t="str">
        <f>IFERROR(IF(INDEX(SourceData!$A$2:$FR$281,'Row selector'!$G83,44)=0,"-",INDEX(SourceData!$A$2:$FR$281,'Row selector'!$G83,44)),"")</f>
        <v/>
      </c>
      <c r="AB94" s="161" t="str">
        <f>IFERROR(IF(INDEX(SourceData!$A$2:$FR$281,'Row selector'!$G83,33)=0,"-",INDEX(SourceData!$A$2:$FR$281,'Row selector'!$G83,33)),"")</f>
        <v/>
      </c>
      <c r="AC94" s="162" t="str">
        <f>IFERROR(IF(INDEX(SourceData!$A$2:$FR$281,'Row selector'!$G83,39)=0,"-",INDEX(SourceData!$A$2:$FR$281,'Row selector'!$G83,39)),"")</f>
        <v/>
      </c>
      <c r="AD94" s="163" t="str">
        <f>IFERROR(IF(INDEX(SourceData!$A$2:$FR$281,'Row selector'!$G83,45)=0,"-",INDEX(SourceData!$A$2:$FR$281,'Row selector'!$G83,45)),"")</f>
        <v/>
      </c>
      <c r="AE94" s="161" t="str">
        <f>IFERROR(IF(INDEX(SourceData!$A$2:$FR$281,'Row selector'!$G83,34)=0,"-",INDEX(SourceData!$A$2:$FR$281,'Row selector'!$G83,34)),"")</f>
        <v/>
      </c>
      <c r="AF94" s="162" t="str">
        <f>IFERROR(IF(INDEX(SourceData!$A$2:$FR$281,'Row selector'!$G83,40)=0,"-",INDEX(SourceData!$A$2:$FR$281,'Row selector'!$G83,40)),"")</f>
        <v/>
      </c>
      <c r="AG94" s="163" t="str">
        <f>IFERROR(IF(INDEX(SourceData!$A$2:$FR$281,'Row selector'!$G83,46)=0,"-",INDEX(SourceData!$A$2:$FR$281,'Row selector'!$G83,46)),"")</f>
        <v/>
      </c>
      <c r="AH94" s="161" t="str">
        <f>IFERROR(IF(INDEX(SourceData!$A$2:$FR$281,'Row selector'!$G83,35)=0,"-",INDEX(SourceData!$A$2:$FF$281,'Row selector'!$G83,35)),"")</f>
        <v/>
      </c>
      <c r="AI94" s="162" t="str">
        <f>IFERROR(IF(INDEX(SourceData!$A$2:$FR$281,'Row selector'!$G83,41)=0,"-",INDEX(SourceData!$A$2:$FR$281,'Row selector'!$G83,41)),"")</f>
        <v/>
      </c>
      <c r="AJ94" s="163" t="str">
        <f>IFERROR(IF(INDEX(SourceData!$A$2:$FR$281,'Row selector'!$G83,47)=0,"-",INDEX(SourceData!$A$2:$FR$281,'Row selector'!$G83,47)),"")</f>
        <v/>
      </c>
      <c r="AK94" s="161" t="str">
        <f>IFERROR(IF(INDEX(SourceData!$A$2:$FR$281,'Row selector'!$G83,36)=0,"-",INDEX(SourceData!$A$2:$FR$281,'Row selector'!$G83,36)),"")</f>
        <v/>
      </c>
      <c r="AL94" s="162" t="str">
        <f>IFERROR(IF(INDEX(SourceData!$A$2:$FR$281,'Row selector'!$G83,42)=0,"-",INDEX(SourceData!$A$2:$FR$281,'Row selector'!$G83,42)),"")</f>
        <v/>
      </c>
      <c r="AM94" s="163" t="str">
        <f>IFERROR(IF(INDEX(SourceData!$A$2:$FR$281,'Row selector'!$G83,48)=0,"-",INDEX(SourceData!$A$2:$FR$281,'Row selector'!$G83,48)),"")</f>
        <v/>
      </c>
      <c r="AN94" s="161" t="str">
        <f>IFERROR(IF(INDEX(SourceData!$A$2:$FR$281,'Row selector'!$G83,49)=0,"-",INDEX(SourceData!$A$2:$FR$281,'Row selector'!$G83,49)),"")</f>
        <v/>
      </c>
      <c r="AO94" s="162" t="str">
        <f>IFERROR(IF(INDEX(SourceData!$A$2:$FR$281,'Row selector'!$G83,55)=0,"-",INDEX(SourceData!$A$2:$FR$281,'Row selector'!$G83,55)),"")</f>
        <v/>
      </c>
      <c r="AP94" s="163" t="str">
        <f>IFERROR(IF(INDEX(SourceData!$A$2:$FR$281,'Row selector'!$G83,61)=0,"-",INDEX(SourceData!$A$2:$FR$281,'Row selector'!$G83,61)),"")</f>
        <v/>
      </c>
      <c r="AQ94" s="161" t="str">
        <f>IFERROR(IF(INDEX(SourceData!$A$2:$FR$281,'Row selector'!$G83,50)=0,"-",INDEX(SourceData!$A$2:$FR$281,'Row selector'!$G83,50)),"")</f>
        <v/>
      </c>
      <c r="AR94" s="162" t="str">
        <f>IFERROR(IF(INDEX(SourceData!$A$2:$FR$281,'Row selector'!$G83,56)=0,"-",INDEX(SourceData!$A$2:$FR$281,'Row selector'!$G83,56)),"")</f>
        <v/>
      </c>
      <c r="AS94" s="163" t="str">
        <f>IFERROR(IF(INDEX(SourceData!$A$2:$FR$281,'Row selector'!$G83,62)=0,"-",INDEX(SourceData!$A$2:$FR$281,'Row selector'!$G83,62)),"")</f>
        <v/>
      </c>
      <c r="AT94" s="161" t="str">
        <f>IFERROR(IF(INDEX(SourceData!$A$2:$FR$281,'Row selector'!$G83,51)=0,"-",INDEX(SourceData!$A$2:$FR$281,'Row selector'!$G83,51)),"")</f>
        <v/>
      </c>
      <c r="AU94" s="162" t="str">
        <f>IFERROR(IF(INDEX(SourceData!$A$2:$FR$281,'Row selector'!$G83,57)=0,"-",INDEX(SourceData!$A$2:$FR$281,'Row selector'!$G83,57)),"")</f>
        <v/>
      </c>
      <c r="AV94" s="163" t="str">
        <f>IFERROR(IF(INDEX(SourceData!$A$2:$FR$281,'Row selector'!$G83,63)=0,"-",INDEX(SourceData!$A$2:$FR$281,'Row selector'!$G83,63)),"")</f>
        <v/>
      </c>
      <c r="AW94" s="158" t="str">
        <f>IFERROR(IF(INDEX(SourceData!$A$2:$FR$281,'Row selector'!$G83,52)=0,"-",INDEX(SourceData!$A$2:$FR$281,'Row selector'!$G83,52)),"")</f>
        <v/>
      </c>
      <c r="AX94" s="138" t="str">
        <f>IFERROR(IF(INDEX(SourceData!$A$2:$FR$281,'Row selector'!$G83,58)=0,"-",INDEX(SourceData!$A$2:$FR$281,'Row selector'!$G83,58)),"")</f>
        <v/>
      </c>
      <c r="AY94" s="162" t="str">
        <f>IFERROR(IF(INDEX(SourceData!$A$2:$FR$281,'Row selector'!$G83,64)=0,"-",INDEX(SourceData!$A$2:$FR$281,'Row selector'!$G83,64)),"")</f>
        <v/>
      </c>
      <c r="AZ94" s="161" t="str">
        <f>IFERROR(IF(INDEX(SourceData!$A$2:$FR$281,'Row selector'!$G83,53)=0,"-",INDEX(SourceData!$A$2:$FR$281,'Row selector'!$G83,53)),"")</f>
        <v/>
      </c>
      <c r="BA94" s="162" t="str">
        <f>IFERROR(IF(INDEX(SourceData!$A$2:$FR$281,'Row selector'!$G83,59)=0,"-",INDEX(SourceData!$A$2:$FR$281,'Row selector'!$G83,59)),"")</f>
        <v/>
      </c>
      <c r="BB94" s="163" t="str">
        <f>IFERROR(IF(INDEX(SourceData!$A$2:$FR$281,'Row selector'!$G83,65)=0,"-",INDEX(SourceData!$A$2:$FR$281,'Row selector'!$G83,65)),"")</f>
        <v/>
      </c>
      <c r="BC94" s="161" t="str">
        <f>IFERROR(IF(INDEX(SourceData!$A$2:$FR$281,'Row selector'!$G83,54)=0,"-",INDEX(SourceData!$A$2:$FR$281,'Row selector'!$G83,54)),"")</f>
        <v/>
      </c>
      <c r="BD94" s="162" t="str">
        <f>IFERROR(IF(INDEX(SourceData!$A$2:$FR$281,'Row selector'!$G83,60)=0,"-",INDEX(SourceData!$A$2:$FR$281,'Row selector'!$G83,60)),"")</f>
        <v/>
      </c>
      <c r="BE94" s="163" t="str">
        <f>IFERROR(IF(INDEX(SourceData!$A$2:$FR$281,'Row selector'!$G83,66)=0,"-",INDEX(SourceData!$A$2:$FR$281,'Row selector'!$G83,66)),"")</f>
        <v/>
      </c>
      <c r="BF94" s="98"/>
    </row>
    <row r="95" spans="1:58">
      <c r="A95" s="171" t="str">
        <f>IFERROR(INDEX(SourceData!$A$2:$FR$281,'Row selector'!$G84,1),"")</f>
        <v/>
      </c>
      <c r="B95" s="157" t="str">
        <f>IFERROR(INDEX(SourceData!$A$2:$FR$281,'Row selector'!$G84,2),"")</f>
        <v/>
      </c>
      <c r="C95" s="204" t="str">
        <f t="shared" si="1"/>
        <v/>
      </c>
      <c r="D95" s="161" t="str">
        <f>IFERROR(IF(INDEX(SourceData!$A$2:$FR$281,'Row selector'!$G84,13)=0,"-",INDEX(SourceData!$A$2:$FR$281,'Row selector'!$G84,13)),"")</f>
        <v/>
      </c>
      <c r="E95" s="162" t="str">
        <f>IFERROR(IF(INDEX(SourceData!$A$2:$FR$281,'Row selector'!$G84,19)=0,"-",INDEX(SourceData!$A$2:$FR$281,'Row selector'!$G84,19)),"")</f>
        <v/>
      </c>
      <c r="F95" s="163" t="str">
        <f>IFERROR(IF(INDEX(SourceData!$A$2:$FR$281,'Row selector'!$G84,25)=0,"-",INDEX(SourceData!$A$2:$FR$281,'Row selector'!$G84,25)),"")</f>
        <v/>
      </c>
      <c r="G95" s="161" t="str">
        <f>IFERROR(IF(INDEX(SourceData!$A$2:$FR$281,'Row selector'!$G84,14)=0,"-",INDEX(SourceData!$A$2:$FR$281,'Row selector'!$G84,14)),"")</f>
        <v/>
      </c>
      <c r="H95" s="162" t="str">
        <f>IFERROR(IF(INDEX(SourceData!$A$2:$FR$281,'Row selector'!$G84,20)=0,"-",INDEX(SourceData!$A$2:$FR$281,'Row selector'!$G84,20)),"")</f>
        <v/>
      </c>
      <c r="I95" s="163" t="str">
        <f>IFERROR(IF(INDEX(SourceData!$A$2:$FR$281,'Row selector'!$G84,26)=0,"-",INDEX(SourceData!$A$2:$FR$281,'Row selector'!$G84,26)),"")</f>
        <v/>
      </c>
      <c r="J95" s="161" t="str">
        <f>IFERROR(IF(INDEX(SourceData!$A$2:$FR$281,'Row selector'!$G84,15)=0,"-",INDEX(SourceData!$A$2:$FR$281,'Row selector'!$G84,15)),"")</f>
        <v/>
      </c>
      <c r="K95" s="162" t="str">
        <f>IFERROR(IF(INDEX(SourceData!$A$2:$FR$281,'Row selector'!$G84,21)=0,"-",INDEX(SourceData!$A$2:$FR$281,'Row selector'!$G84,21)),"")</f>
        <v/>
      </c>
      <c r="L95" s="163" t="str">
        <f>IFERROR(IF(INDEX(SourceData!$A$2:$FR$281,'Row selector'!$G84,27)=0,"-",INDEX(SourceData!$A$2:$FR$281,'Row selector'!$G84,27)),"")</f>
        <v/>
      </c>
      <c r="M95" s="161" t="str">
        <f>IFERROR(IF(INDEX(SourceData!$A$2:$FR$281,'Row selector'!$G84,16)=0,"-",INDEX(SourceData!$A$2:$FR$281,'Row selector'!$G84,16)),"")</f>
        <v/>
      </c>
      <c r="N95" s="162" t="str">
        <f>IFERROR(IF(INDEX(SourceData!$A$2:$FR$281,'Row selector'!$G84,22)=0,"-",INDEX(SourceData!$A$2:$FR$281,'Row selector'!$G84,22)),"")</f>
        <v/>
      </c>
      <c r="O95" s="163" t="str">
        <f>IFERROR(IF(INDEX(SourceData!$A$2:$FR$281,'Row selector'!$G84,28)=0,"-",INDEX(SourceData!$A$2:$FR$281,'Row selector'!$G84,28)),"")</f>
        <v/>
      </c>
      <c r="P95" s="161" t="str">
        <f>IFERROR(IF(INDEX(SourceData!$A$2:$FR$281,'Row selector'!$G84,17)=0,"-",INDEX(SourceData!$A$2:$FR$281,'Row selector'!$G84,17)),"")</f>
        <v/>
      </c>
      <c r="Q95" s="162" t="str">
        <f>IFERROR(IF(INDEX(SourceData!$A$2:$FR$281,'Row selector'!$G84,23)=0,"-",INDEX(SourceData!$A$2:$FR$281,'Row selector'!$G84,23)),"")</f>
        <v/>
      </c>
      <c r="R95" s="163" t="str">
        <f>IFERROR(IF(INDEX(SourceData!$A$2:$FR$281,'Row selector'!$G84,29)=0,"-",INDEX(SourceData!$A$2:$FR$281,'Row selector'!$G84,29)),"")</f>
        <v/>
      </c>
      <c r="S95" s="161" t="str">
        <f>IFERROR(IF(INDEX(SourceData!$A$2:$FR$281,'Row selector'!$G84,18)=0,"-",INDEX(SourceData!$A$2:$FR$281,'Row selector'!$G84,18)),"")</f>
        <v/>
      </c>
      <c r="T95" s="162" t="str">
        <f>IFERROR(IF(INDEX(SourceData!$A$2:$FR$281,'Row selector'!$G84,24)=0,"-",INDEX(SourceData!$A$2:$FR$281,'Row selector'!$G84,24)),"")</f>
        <v/>
      </c>
      <c r="U95" s="163" t="str">
        <f>IFERROR(IF(INDEX(SourceData!$A$2:$FR$281,'Row selector'!$G84,30)=0,"-",INDEX(SourceData!$A$2:$FR$281,'Row selector'!$G84,30)),"")</f>
        <v/>
      </c>
      <c r="V95" s="161" t="str">
        <f>IFERROR(IF(INDEX(SourceData!$A$2:$FR$281,'Row selector'!$G84,31)=0,"-",INDEX(SourceData!$A$2:$FR$281,'Row selector'!$G84,31)),"")</f>
        <v/>
      </c>
      <c r="W95" s="162" t="str">
        <f>IFERROR(IF(INDEX(SourceData!$A$2:$FR$281,'Row selector'!$G84,37)=0,"-",INDEX(SourceData!$A$2:$FR$281,'Row selector'!$G84,37)),"")</f>
        <v/>
      </c>
      <c r="X95" s="163" t="str">
        <f>IFERROR(IF(INDEX(SourceData!$A$2:$FR$281,'Row selector'!$G84,43)=0,"-",INDEX(SourceData!$A$2:$FR$281,'Row selector'!$G84,43)),"")</f>
        <v/>
      </c>
      <c r="Y95" s="161" t="str">
        <f>IFERROR(IF(INDEX(SourceData!$A$2:$FR$281,'Row selector'!$G84,32)=0,"-",INDEX(SourceData!$A$2:$FR$281,'Row selector'!$G84,32)),"")</f>
        <v/>
      </c>
      <c r="Z95" s="162" t="str">
        <f>IFERROR(IF(INDEX(SourceData!$A$2:$FR$281,'Row selector'!$G84,38)=0,"-",INDEX(SourceData!$A$2:$FR$281,'Row selector'!$G84,38)),"")</f>
        <v/>
      </c>
      <c r="AA95" s="163" t="str">
        <f>IFERROR(IF(INDEX(SourceData!$A$2:$FR$281,'Row selector'!$G84,44)=0,"-",INDEX(SourceData!$A$2:$FR$281,'Row selector'!$G84,44)),"")</f>
        <v/>
      </c>
      <c r="AB95" s="161" t="str">
        <f>IFERROR(IF(INDEX(SourceData!$A$2:$FR$281,'Row selector'!$G84,33)=0,"-",INDEX(SourceData!$A$2:$FR$281,'Row selector'!$G84,33)),"")</f>
        <v/>
      </c>
      <c r="AC95" s="162" t="str">
        <f>IFERROR(IF(INDEX(SourceData!$A$2:$FR$281,'Row selector'!$G84,39)=0,"-",INDEX(SourceData!$A$2:$FR$281,'Row selector'!$G84,39)),"")</f>
        <v/>
      </c>
      <c r="AD95" s="163" t="str">
        <f>IFERROR(IF(INDEX(SourceData!$A$2:$FR$281,'Row selector'!$G84,45)=0,"-",INDEX(SourceData!$A$2:$FR$281,'Row selector'!$G84,45)),"")</f>
        <v/>
      </c>
      <c r="AE95" s="161" t="str">
        <f>IFERROR(IF(INDEX(SourceData!$A$2:$FR$281,'Row selector'!$G84,34)=0,"-",INDEX(SourceData!$A$2:$FR$281,'Row selector'!$G84,34)),"")</f>
        <v/>
      </c>
      <c r="AF95" s="162" t="str">
        <f>IFERROR(IF(INDEX(SourceData!$A$2:$FR$281,'Row selector'!$G84,40)=0,"-",INDEX(SourceData!$A$2:$FR$281,'Row selector'!$G84,40)),"")</f>
        <v/>
      </c>
      <c r="AG95" s="163" t="str">
        <f>IFERROR(IF(INDEX(SourceData!$A$2:$FR$281,'Row selector'!$G84,46)=0,"-",INDEX(SourceData!$A$2:$FR$281,'Row selector'!$G84,46)),"")</f>
        <v/>
      </c>
      <c r="AH95" s="161" t="str">
        <f>IFERROR(IF(INDEX(SourceData!$A$2:$FR$281,'Row selector'!$G84,35)=0,"-",INDEX(SourceData!$A$2:$FF$281,'Row selector'!$G84,35)),"")</f>
        <v/>
      </c>
      <c r="AI95" s="162" t="str">
        <f>IFERROR(IF(INDEX(SourceData!$A$2:$FR$281,'Row selector'!$G84,41)=0,"-",INDEX(SourceData!$A$2:$FR$281,'Row selector'!$G84,41)),"")</f>
        <v/>
      </c>
      <c r="AJ95" s="163" t="str">
        <f>IFERROR(IF(INDEX(SourceData!$A$2:$FR$281,'Row selector'!$G84,47)=0,"-",INDEX(SourceData!$A$2:$FR$281,'Row selector'!$G84,47)),"")</f>
        <v/>
      </c>
      <c r="AK95" s="161" t="str">
        <f>IFERROR(IF(INDEX(SourceData!$A$2:$FR$281,'Row selector'!$G84,36)=0,"-",INDEX(SourceData!$A$2:$FR$281,'Row selector'!$G84,36)),"")</f>
        <v/>
      </c>
      <c r="AL95" s="162" t="str">
        <f>IFERROR(IF(INDEX(SourceData!$A$2:$FR$281,'Row selector'!$G84,42)=0,"-",INDEX(SourceData!$A$2:$FR$281,'Row selector'!$G84,42)),"")</f>
        <v/>
      </c>
      <c r="AM95" s="163" t="str">
        <f>IFERROR(IF(INDEX(SourceData!$A$2:$FR$281,'Row selector'!$G84,48)=0,"-",INDEX(SourceData!$A$2:$FR$281,'Row selector'!$G84,48)),"")</f>
        <v/>
      </c>
      <c r="AN95" s="161" t="str">
        <f>IFERROR(IF(INDEX(SourceData!$A$2:$FR$281,'Row selector'!$G84,49)=0,"-",INDEX(SourceData!$A$2:$FR$281,'Row selector'!$G84,49)),"")</f>
        <v/>
      </c>
      <c r="AO95" s="162" t="str">
        <f>IFERROR(IF(INDEX(SourceData!$A$2:$FR$281,'Row selector'!$G84,55)=0,"-",INDEX(SourceData!$A$2:$FR$281,'Row selector'!$G84,55)),"")</f>
        <v/>
      </c>
      <c r="AP95" s="163" t="str">
        <f>IFERROR(IF(INDEX(SourceData!$A$2:$FR$281,'Row selector'!$G84,61)=0,"-",INDEX(SourceData!$A$2:$FR$281,'Row selector'!$G84,61)),"")</f>
        <v/>
      </c>
      <c r="AQ95" s="161" t="str">
        <f>IFERROR(IF(INDEX(SourceData!$A$2:$FR$281,'Row selector'!$G84,50)=0,"-",INDEX(SourceData!$A$2:$FR$281,'Row selector'!$G84,50)),"")</f>
        <v/>
      </c>
      <c r="AR95" s="162" t="str">
        <f>IFERROR(IF(INDEX(SourceData!$A$2:$FR$281,'Row selector'!$G84,56)=0,"-",INDEX(SourceData!$A$2:$FR$281,'Row selector'!$G84,56)),"")</f>
        <v/>
      </c>
      <c r="AS95" s="163" t="str">
        <f>IFERROR(IF(INDEX(SourceData!$A$2:$FR$281,'Row selector'!$G84,62)=0,"-",INDEX(SourceData!$A$2:$FR$281,'Row selector'!$G84,62)),"")</f>
        <v/>
      </c>
      <c r="AT95" s="161" t="str">
        <f>IFERROR(IF(INDEX(SourceData!$A$2:$FR$281,'Row selector'!$G84,51)=0,"-",INDEX(SourceData!$A$2:$FR$281,'Row selector'!$G84,51)),"")</f>
        <v/>
      </c>
      <c r="AU95" s="162" t="str">
        <f>IFERROR(IF(INDEX(SourceData!$A$2:$FR$281,'Row selector'!$G84,57)=0,"-",INDEX(SourceData!$A$2:$FR$281,'Row selector'!$G84,57)),"")</f>
        <v/>
      </c>
      <c r="AV95" s="163" t="str">
        <f>IFERROR(IF(INDEX(SourceData!$A$2:$FR$281,'Row selector'!$G84,63)=0,"-",INDEX(SourceData!$A$2:$FR$281,'Row selector'!$G84,63)),"")</f>
        <v/>
      </c>
      <c r="AW95" s="158" t="str">
        <f>IFERROR(IF(INDEX(SourceData!$A$2:$FR$281,'Row selector'!$G84,52)=0,"-",INDEX(SourceData!$A$2:$FR$281,'Row selector'!$G84,52)),"")</f>
        <v/>
      </c>
      <c r="AX95" s="138" t="str">
        <f>IFERROR(IF(INDEX(SourceData!$A$2:$FR$281,'Row selector'!$G84,58)=0,"-",INDEX(SourceData!$A$2:$FR$281,'Row selector'!$G84,58)),"")</f>
        <v/>
      </c>
      <c r="AY95" s="162" t="str">
        <f>IFERROR(IF(INDEX(SourceData!$A$2:$FR$281,'Row selector'!$G84,64)=0,"-",INDEX(SourceData!$A$2:$FR$281,'Row selector'!$G84,64)),"")</f>
        <v/>
      </c>
      <c r="AZ95" s="161" t="str">
        <f>IFERROR(IF(INDEX(SourceData!$A$2:$FR$281,'Row selector'!$G84,53)=0,"-",INDEX(SourceData!$A$2:$FR$281,'Row selector'!$G84,53)),"")</f>
        <v/>
      </c>
      <c r="BA95" s="162" t="str">
        <f>IFERROR(IF(INDEX(SourceData!$A$2:$FR$281,'Row selector'!$G84,59)=0,"-",INDEX(SourceData!$A$2:$FR$281,'Row selector'!$G84,59)),"")</f>
        <v/>
      </c>
      <c r="BB95" s="163" t="str">
        <f>IFERROR(IF(INDEX(SourceData!$A$2:$FR$281,'Row selector'!$G84,65)=0,"-",INDEX(SourceData!$A$2:$FR$281,'Row selector'!$G84,65)),"")</f>
        <v/>
      </c>
      <c r="BC95" s="161" t="str">
        <f>IFERROR(IF(INDEX(SourceData!$A$2:$FR$281,'Row selector'!$G84,54)=0,"-",INDEX(SourceData!$A$2:$FR$281,'Row selector'!$G84,54)),"")</f>
        <v/>
      </c>
      <c r="BD95" s="162" t="str">
        <f>IFERROR(IF(INDEX(SourceData!$A$2:$FR$281,'Row selector'!$G84,60)=0,"-",INDEX(SourceData!$A$2:$FR$281,'Row selector'!$G84,60)),"")</f>
        <v/>
      </c>
      <c r="BE95" s="163" t="str">
        <f>IFERROR(IF(INDEX(SourceData!$A$2:$FR$281,'Row selector'!$G84,66)=0,"-",INDEX(SourceData!$A$2:$FR$281,'Row selector'!$G84,66)),"")</f>
        <v/>
      </c>
      <c r="BF95" s="98"/>
    </row>
    <row r="96" spans="1:58">
      <c r="A96" s="171" t="str">
        <f>IFERROR(INDEX(SourceData!$A$2:$FR$281,'Row selector'!$G85,1),"")</f>
        <v/>
      </c>
      <c r="B96" s="157" t="str">
        <f>IFERROR(INDEX(SourceData!$A$2:$FR$281,'Row selector'!$G85,2),"")</f>
        <v/>
      </c>
      <c r="C96" s="204" t="str">
        <f t="shared" si="1"/>
        <v/>
      </c>
      <c r="D96" s="161" t="str">
        <f>IFERROR(IF(INDEX(SourceData!$A$2:$FR$281,'Row selector'!$G85,13)=0,"-",INDEX(SourceData!$A$2:$FR$281,'Row selector'!$G85,13)),"")</f>
        <v/>
      </c>
      <c r="E96" s="162" t="str">
        <f>IFERROR(IF(INDEX(SourceData!$A$2:$FR$281,'Row selector'!$G85,19)=0,"-",INDEX(SourceData!$A$2:$FR$281,'Row selector'!$G85,19)),"")</f>
        <v/>
      </c>
      <c r="F96" s="163" t="str">
        <f>IFERROR(IF(INDEX(SourceData!$A$2:$FR$281,'Row selector'!$G85,25)=0,"-",INDEX(SourceData!$A$2:$FR$281,'Row selector'!$G85,25)),"")</f>
        <v/>
      </c>
      <c r="G96" s="161" t="str">
        <f>IFERROR(IF(INDEX(SourceData!$A$2:$FR$281,'Row selector'!$G85,14)=0,"-",INDEX(SourceData!$A$2:$FR$281,'Row selector'!$G85,14)),"")</f>
        <v/>
      </c>
      <c r="H96" s="162" t="str">
        <f>IFERROR(IF(INDEX(SourceData!$A$2:$FR$281,'Row selector'!$G85,20)=0,"-",INDEX(SourceData!$A$2:$FR$281,'Row selector'!$G85,20)),"")</f>
        <v/>
      </c>
      <c r="I96" s="163" t="str">
        <f>IFERROR(IF(INDEX(SourceData!$A$2:$FR$281,'Row selector'!$G85,26)=0,"-",INDEX(SourceData!$A$2:$FR$281,'Row selector'!$G85,26)),"")</f>
        <v/>
      </c>
      <c r="J96" s="161" t="str">
        <f>IFERROR(IF(INDEX(SourceData!$A$2:$FR$281,'Row selector'!$G85,15)=0,"-",INDEX(SourceData!$A$2:$FR$281,'Row selector'!$G85,15)),"")</f>
        <v/>
      </c>
      <c r="K96" s="162" t="str">
        <f>IFERROR(IF(INDEX(SourceData!$A$2:$FR$281,'Row selector'!$G85,21)=0,"-",INDEX(SourceData!$A$2:$FR$281,'Row selector'!$G85,21)),"")</f>
        <v/>
      </c>
      <c r="L96" s="163" t="str">
        <f>IFERROR(IF(INDEX(SourceData!$A$2:$FR$281,'Row selector'!$G85,27)=0,"-",INDEX(SourceData!$A$2:$FR$281,'Row selector'!$G85,27)),"")</f>
        <v/>
      </c>
      <c r="M96" s="161" t="str">
        <f>IFERROR(IF(INDEX(SourceData!$A$2:$FR$281,'Row selector'!$G85,16)=0,"-",INDEX(SourceData!$A$2:$FR$281,'Row selector'!$G85,16)),"")</f>
        <v/>
      </c>
      <c r="N96" s="162" t="str">
        <f>IFERROR(IF(INDEX(SourceData!$A$2:$FR$281,'Row selector'!$G85,22)=0,"-",INDEX(SourceData!$A$2:$FR$281,'Row selector'!$G85,22)),"")</f>
        <v/>
      </c>
      <c r="O96" s="163" t="str">
        <f>IFERROR(IF(INDEX(SourceData!$A$2:$FR$281,'Row selector'!$G85,28)=0,"-",INDEX(SourceData!$A$2:$FR$281,'Row selector'!$G85,28)),"")</f>
        <v/>
      </c>
      <c r="P96" s="161" t="str">
        <f>IFERROR(IF(INDEX(SourceData!$A$2:$FR$281,'Row selector'!$G85,17)=0,"-",INDEX(SourceData!$A$2:$FR$281,'Row selector'!$G85,17)),"")</f>
        <v/>
      </c>
      <c r="Q96" s="162" t="str">
        <f>IFERROR(IF(INDEX(SourceData!$A$2:$FR$281,'Row selector'!$G85,23)=0,"-",INDEX(SourceData!$A$2:$FR$281,'Row selector'!$G85,23)),"")</f>
        <v/>
      </c>
      <c r="R96" s="163" t="str">
        <f>IFERROR(IF(INDEX(SourceData!$A$2:$FR$281,'Row selector'!$G85,29)=0,"-",INDEX(SourceData!$A$2:$FR$281,'Row selector'!$G85,29)),"")</f>
        <v/>
      </c>
      <c r="S96" s="161" t="str">
        <f>IFERROR(IF(INDEX(SourceData!$A$2:$FR$281,'Row selector'!$G85,18)=0,"-",INDEX(SourceData!$A$2:$FR$281,'Row selector'!$G85,18)),"")</f>
        <v/>
      </c>
      <c r="T96" s="162" t="str">
        <f>IFERROR(IF(INDEX(SourceData!$A$2:$FR$281,'Row selector'!$G85,24)=0,"-",INDEX(SourceData!$A$2:$FR$281,'Row selector'!$G85,24)),"")</f>
        <v/>
      </c>
      <c r="U96" s="163" t="str">
        <f>IFERROR(IF(INDEX(SourceData!$A$2:$FR$281,'Row selector'!$G85,30)=0,"-",INDEX(SourceData!$A$2:$FR$281,'Row selector'!$G85,30)),"")</f>
        <v/>
      </c>
      <c r="V96" s="161" t="str">
        <f>IFERROR(IF(INDEX(SourceData!$A$2:$FR$281,'Row selector'!$G85,31)=0,"-",INDEX(SourceData!$A$2:$FR$281,'Row selector'!$G85,31)),"")</f>
        <v/>
      </c>
      <c r="W96" s="162" t="str">
        <f>IFERROR(IF(INDEX(SourceData!$A$2:$FR$281,'Row selector'!$G85,37)=0,"-",INDEX(SourceData!$A$2:$FR$281,'Row selector'!$G85,37)),"")</f>
        <v/>
      </c>
      <c r="X96" s="163" t="str">
        <f>IFERROR(IF(INDEX(SourceData!$A$2:$FR$281,'Row selector'!$G85,43)=0,"-",INDEX(SourceData!$A$2:$FR$281,'Row selector'!$G85,43)),"")</f>
        <v/>
      </c>
      <c r="Y96" s="161" t="str">
        <f>IFERROR(IF(INDEX(SourceData!$A$2:$FR$281,'Row selector'!$G85,32)=0,"-",INDEX(SourceData!$A$2:$FR$281,'Row selector'!$G85,32)),"")</f>
        <v/>
      </c>
      <c r="Z96" s="162" t="str">
        <f>IFERROR(IF(INDEX(SourceData!$A$2:$FR$281,'Row selector'!$G85,38)=0,"-",INDEX(SourceData!$A$2:$FR$281,'Row selector'!$G85,38)),"")</f>
        <v/>
      </c>
      <c r="AA96" s="163" t="str">
        <f>IFERROR(IF(INDEX(SourceData!$A$2:$FR$281,'Row selector'!$G85,44)=0,"-",INDEX(SourceData!$A$2:$FR$281,'Row selector'!$G85,44)),"")</f>
        <v/>
      </c>
      <c r="AB96" s="161" t="str">
        <f>IFERROR(IF(INDEX(SourceData!$A$2:$FR$281,'Row selector'!$G85,33)=0,"-",INDEX(SourceData!$A$2:$FR$281,'Row selector'!$G85,33)),"")</f>
        <v/>
      </c>
      <c r="AC96" s="162" t="str">
        <f>IFERROR(IF(INDEX(SourceData!$A$2:$FR$281,'Row selector'!$G85,39)=0,"-",INDEX(SourceData!$A$2:$FR$281,'Row selector'!$G85,39)),"")</f>
        <v/>
      </c>
      <c r="AD96" s="163" t="str">
        <f>IFERROR(IF(INDEX(SourceData!$A$2:$FR$281,'Row selector'!$G85,45)=0,"-",INDEX(SourceData!$A$2:$FR$281,'Row selector'!$G85,45)),"")</f>
        <v/>
      </c>
      <c r="AE96" s="161" t="str">
        <f>IFERROR(IF(INDEX(SourceData!$A$2:$FR$281,'Row selector'!$G85,34)=0,"-",INDEX(SourceData!$A$2:$FR$281,'Row selector'!$G85,34)),"")</f>
        <v/>
      </c>
      <c r="AF96" s="162" t="str">
        <f>IFERROR(IF(INDEX(SourceData!$A$2:$FR$281,'Row selector'!$G85,40)=0,"-",INDEX(SourceData!$A$2:$FR$281,'Row selector'!$G85,40)),"")</f>
        <v/>
      </c>
      <c r="AG96" s="163" t="str">
        <f>IFERROR(IF(INDEX(SourceData!$A$2:$FR$281,'Row selector'!$G85,46)=0,"-",INDEX(SourceData!$A$2:$FR$281,'Row selector'!$G85,46)),"")</f>
        <v/>
      </c>
      <c r="AH96" s="161" t="str">
        <f>IFERROR(IF(INDEX(SourceData!$A$2:$FR$281,'Row selector'!$G85,35)=0,"-",INDEX(SourceData!$A$2:$FF$281,'Row selector'!$G85,35)),"")</f>
        <v/>
      </c>
      <c r="AI96" s="162" t="str">
        <f>IFERROR(IF(INDEX(SourceData!$A$2:$FR$281,'Row selector'!$G85,41)=0,"-",INDEX(SourceData!$A$2:$FR$281,'Row selector'!$G85,41)),"")</f>
        <v/>
      </c>
      <c r="AJ96" s="163" t="str">
        <f>IFERROR(IF(INDEX(SourceData!$A$2:$FR$281,'Row selector'!$G85,47)=0,"-",INDEX(SourceData!$A$2:$FR$281,'Row selector'!$G85,47)),"")</f>
        <v/>
      </c>
      <c r="AK96" s="161" t="str">
        <f>IFERROR(IF(INDEX(SourceData!$A$2:$FR$281,'Row selector'!$G85,36)=0,"-",INDEX(SourceData!$A$2:$FR$281,'Row selector'!$G85,36)),"")</f>
        <v/>
      </c>
      <c r="AL96" s="162" t="str">
        <f>IFERROR(IF(INDEX(SourceData!$A$2:$FR$281,'Row selector'!$G85,42)=0,"-",INDEX(SourceData!$A$2:$FR$281,'Row selector'!$G85,42)),"")</f>
        <v/>
      </c>
      <c r="AM96" s="163" t="str">
        <f>IFERROR(IF(INDEX(SourceData!$A$2:$FR$281,'Row selector'!$G85,48)=0,"-",INDEX(SourceData!$A$2:$FR$281,'Row selector'!$G85,48)),"")</f>
        <v/>
      </c>
      <c r="AN96" s="161" t="str">
        <f>IFERROR(IF(INDEX(SourceData!$A$2:$FR$281,'Row selector'!$G85,49)=0,"-",INDEX(SourceData!$A$2:$FR$281,'Row selector'!$G85,49)),"")</f>
        <v/>
      </c>
      <c r="AO96" s="162" t="str">
        <f>IFERROR(IF(INDEX(SourceData!$A$2:$FR$281,'Row selector'!$G85,55)=0,"-",INDEX(SourceData!$A$2:$FR$281,'Row selector'!$G85,55)),"")</f>
        <v/>
      </c>
      <c r="AP96" s="163" t="str">
        <f>IFERROR(IF(INDEX(SourceData!$A$2:$FR$281,'Row selector'!$G85,61)=0,"-",INDEX(SourceData!$A$2:$FR$281,'Row selector'!$G85,61)),"")</f>
        <v/>
      </c>
      <c r="AQ96" s="161" t="str">
        <f>IFERROR(IF(INDEX(SourceData!$A$2:$FR$281,'Row selector'!$G85,50)=0,"-",INDEX(SourceData!$A$2:$FR$281,'Row selector'!$G85,50)),"")</f>
        <v/>
      </c>
      <c r="AR96" s="162" t="str">
        <f>IFERROR(IF(INDEX(SourceData!$A$2:$FR$281,'Row selector'!$G85,56)=0,"-",INDEX(SourceData!$A$2:$FR$281,'Row selector'!$G85,56)),"")</f>
        <v/>
      </c>
      <c r="AS96" s="163" t="str">
        <f>IFERROR(IF(INDEX(SourceData!$A$2:$FR$281,'Row selector'!$G85,62)=0,"-",INDEX(SourceData!$A$2:$FR$281,'Row selector'!$G85,62)),"")</f>
        <v/>
      </c>
      <c r="AT96" s="161" t="str">
        <f>IFERROR(IF(INDEX(SourceData!$A$2:$FR$281,'Row selector'!$G85,51)=0,"-",INDEX(SourceData!$A$2:$FR$281,'Row selector'!$G85,51)),"")</f>
        <v/>
      </c>
      <c r="AU96" s="162" t="str">
        <f>IFERROR(IF(INDEX(SourceData!$A$2:$FR$281,'Row selector'!$G85,57)=0,"-",INDEX(SourceData!$A$2:$FR$281,'Row selector'!$G85,57)),"")</f>
        <v/>
      </c>
      <c r="AV96" s="163" t="str">
        <f>IFERROR(IF(INDEX(SourceData!$A$2:$FR$281,'Row selector'!$G85,63)=0,"-",INDEX(SourceData!$A$2:$FR$281,'Row selector'!$G85,63)),"")</f>
        <v/>
      </c>
      <c r="AW96" s="158" t="str">
        <f>IFERROR(IF(INDEX(SourceData!$A$2:$FR$281,'Row selector'!$G85,52)=0,"-",INDEX(SourceData!$A$2:$FR$281,'Row selector'!$G85,52)),"")</f>
        <v/>
      </c>
      <c r="AX96" s="138" t="str">
        <f>IFERROR(IF(INDEX(SourceData!$A$2:$FR$281,'Row selector'!$G85,58)=0,"-",INDEX(SourceData!$A$2:$FR$281,'Row selector'!$G85,58)),"")</f>
        <v/>
      </c>
      <c r="AY96" s="162" t="str">
        <f>IFERROR(IF(INDEX(SourceData!$A$2:$FR$281,'Row selector'!$G85,64)=0,"-",INDEX(SourceData!$A$2:$FR$281,'Row selector'!$G85,64)),"")</f>
        <v/>
      </c>
      <c r="AZ96" s="161" t="str">
        <f>IFERROR(IF(INDEX(SourceData!$A$2:$FR$281,'Row selector'!$G85,53)=0,"-",INDEX(SourceData!$A$2:$FR$281,'Row selector'!$G85,53)),"")</f>
        <v/>
      </c>
      <c r="BA96" s="162" t="str">
        <f>IFERROR(IF(INDEX(SourceData!$A$2:$FR$281,'Row selector'!$G85,59)=0,"-",INDEX(SourceData!$A$2:$FR$281,'Row selector'!$G85,59)),"")</f>
        <v/>
      </c>
      <c r="BB96" s="163" t="str">
        <f>IFERROR(IF(INDEX(SourceData!$A$2:$FR$281,'Row selector'!$G85,65)=0,"-",INDEX(SourceData!$A$2:$FR$281,'Row selector'!$G85,65)),"")</f>
        <v/>
      </c>
      <c r="BC96" s="161" t="str">
        <f>IFERROR(IF(INDEX(SourceData!$A$2:$FR$281,'Row selector'!$G85,54)=0,"-",INDEX(SourceData!$A$2:$FR$281,'Row selector'!$G85,54)),"")</f>
        <v/>
      </c>
      <c r="BD96" s="162" t="str">
        <f>IFERROR(IF(INDEX(SourceData!$A$2:$FR$281,'Row selector'!$G85,60)=0,"-",INDEX(SourceData!$A$2:$FR$281,'Row selector'!$G85,60)),"")</f>
        <v/>
      </c>
      <c r="BE96" s="163" t="str">
        <f>IFERROR(IF(INDEX(SourceData!$A$2:$FR$281,'Row selector'!$G85,66)=0,"-",INDEX(SourceData!$A$2:$FR$281,'Row selector'!$G85,66)),"")</f>
        <v/>
      </c>
      <c r="BF96" s="98"/>
    </row>
    <row r="97" spans="1:58">
      <c r="A97" s="171" t="str">
        <f>IFERROR(INDEX(SourceData!$A$2:$FR$281,'Row selector'!$G86,1),"")</f>
        <v/>
      </c>
      <c r="B97" s="157" t="str">
        <f>IFERROR(INDEX(SourceData!$A$2:$FR$281,'Row selector'!$G86,2),"")</f>
        <v/>
      </c>
      <c r="C97" s="204" t="str">
        <f t="shared" si="1"/>
        <v/>
      </c>
      <c r="D97" s="161" t="str">
        <f>IFERROR(IF(INDEX(SourceData!$A$2:$FR$281,'Row selector'!$G86,13)=0,"-",INDEX(SourceData!$A$2:$FR$281,'Row selector'!$G86,13)),"")</f>
        <v/>
      </c>
      <c r="E97" s="162" t="str">
        <f>IFERROR(IF(INDEX(SourceData!$A$2:$FR$281,'Row selector'!$G86,19)=0,"-",INDEX(SourceData!$A$2:$FR$281,'Row selector'!$G86,19)),"")</f>
        <v/>
      </c>
      <c r="F97" s="163" t="str">
        <f>IFERROR(IF(INDEX(SourceData!$A$2:$FR$281,'Row selector'!$G86,25)=0,"-",INDEX(SourceData!$A$2:$FR$281,'Row selector'!$G86,25)),"")</f>
        <v/>
      </c>
      <c r="G97" s="161" t="str">
        <f>IFERROR(IF(INDEX(SourceData!$A$2:$FR$281,'Row selector'!$G86,14)=0,"-",INDEX(SourceData!$A$2:$FR$281,'Row selector'!$G86,14)),"")</f>
        <v/>
      </c>
      <c r="H97" s="162" t="str">
        <f>IFERROR(IF(INDEX(SourceData!$A$2:$FR$281,'Row selector'!$G86,20)=0,"-",INDEX(SourceData!$A$2:$FR$281,'Row selector'!$G86,20)),"")</f>
        <v/>
      </c>
      <c r="I97" s="163" t="str">
        <f>IFERROR(IF(INDEX(SourceData!$A$2:$FR$281,'Row selector'!$G86,26)=0,"-",INDEX(SourceData!$A$2:$FR$281,'Row selector'!$G86,26)),"")</f>
        <v/>
      </c>
      <c r="J97" s="161" t="str">
        <f>IFERROR(IF(INDEX(SourceData!$A$2:$FR$281,'Row selector'!$G86,15)=0,"-",INDEX(SourceData!$A$2:$FR$281,'Row selector'!$G86,15)),"")</f>
        <v/>
      </c>
      <c r="K97" s="162" t="str">
        <f>IFERROR(IF(INDEX(SourceData!$A$2:$FR$281,'Row selector'!$G86,21)=0,"-",INDEX(SourceData!$A$2:$FR$281,'Row selector'!$G86,21)),"")</f>
        <v/>
      </c>
      <c r="L97" s="163" t="str">
        <f>IFERROR(IF(INDEX(SourceData!$A$2:$FR$281,'Row selector'!$G86,27)=0,"-",INDEX(SourceData!$A$2:$FR$281,'Row selector'!$G86,27)),"")</f>
        <v/>
      </c>
      <c r="M97" s="161" t="str">
        <f>IFERROR(IF(INDEX(SourceData!$A$2:$FR$281,'Row selector'!$G86,16)=0,"-",INDEX(SourceData!$A$2:$FR$281,'Row selector'!$G86,16)),"")</f>
        <v/>
      </c>
      <c r="N97" s="162" t="str">
        <f>IFERROR(IF(INDEX(SourceData!$A$2:$FR$281,'Row selector'!$G86,22)=0,"-",INDEX(SourceData!$A$2:$FR$281,'Row selector'!$G86,22)),"")</f>
        <v/>
      </c>
      <c r="O97" s="163" t="str">
        <f>IFERROR(IF(INDEX(SourceData!$A$2:$FR$281,'Row selector'!$G86,28)=0,"-",INDEX(SourceData!$A$2:$FR$281,'Row selector'!$G86,28)),"")</f>
        <v/>
      </c>
      <c r="P97" s="161" t="str">
        <f>IFERROR(IF(INDEX(SourceData!$A$2:$FR$281,'Row selector'!$G86,17)=0,"-",INDEX(SourceData!$A$2:$FR$281,'Row selector'!$G86,17)),"")</f>
        <v/>
      </c>
      <c r="Q97" s="162" t="str">
        <f>IFERROR(IF(INDEX(SourceData!$A$2:$FR$281,'Row selector'!$G86,23)=0,"-",INDEX(SourceData!$A$2:$FR$281,'Row selector'!$G86,23)),"")</f>
        <v/>
      </c>
      <c r="R97" s="163" t="str">
        <f>IFERROR(IF(INDEX(SourceData!$A$2:$FR$281,'Row selector'!$G86,29)=0,"-",INDEX(SourceData!$A$2:$FR$281,'Row selector'!$G86,29)),"")</f>
        <v/>
      </c>
      <c r="S97" s="161" t="str">
        <f>IFERROR(IF(INDEX(SourceData!$A$2:$FR$281,'Row selector'!$G86,18)=0,"-",INDEX(SourceData!$A$2:$FR$281,'Row selector'!$G86,18)),"")</f>
        <v/>
      </c>
      <c r="T97" s="162" t="str">
        <f>IFERROR(IF(INDEX(SourceData!$A$2:$FR$281,'Row selector'!$G86,24)=0,"-",INDEX(SourceData!$A$2:$FR$281,'Row selector'!$G86,24)),"")</f>
        <v/>
      </c>
      <c r="U97" s="163" t="str">
        <f>IFERROR(IF(INDEX(SourceData!$A$2:$FR$281,'Row selector'!$G86,30)=0,"-",INDEX(SourceData!$A$2:$FR$281,'Row selector'!$G86,30)),"")</f>
        <v/>
      </c>
      <c r="V97" s="161" t="str">
        <f>IFERROR(IF(INDEX(SourceData!$A$2:$FR$281,'Row selector'!$G86,31)=0,"-",INDEX(SourceData!$A$2:$FR$281,'Row selector'!$G86,31)),"")</f>
        <v/>
      </c>
      <c r="W97" s="162" t="str">
        <f>IFERROR(IF(INDEX(SourceData!$A$2:$FR$281,'Row selector'!$G86,37)=0,"-",INDEX(SourceData!$A$2:$FR$281,'Row selector'!$G86,37)),"")</f>
        <v/>
      </c>
      <c r="X97" s="163" t="str">
        <f>IFERROR(IF(INDEX(SourceData!$A$2:$FR$281,'Row selector'!$G86,43)=0,"-",INDEX(SourceData!$A$2:$FR$281,'Row selector'!$G86,43)),"")</f>
        <v/>
      </c>
      <c r="Y97" s="161" t="str">
        <f>IFERROR(IF(INDEX(SourceData!$A$2:$FR$281,'Row selector'!$G86,32)=0,"-",INDEX(SourceData!$A$2:$FR$281,'Row selector'!$G86,32)),"")</f>
        <v/>
      </c>
      <c r="Z97" s="162" t="str">
        <f>IFERROR(IF(INDEX(SourceData!$A$2:$FR$281,'Row selector'!$G86,38)=0,"-",INDEX(SourceData!$A$2:$FR$281,'Row selector'!$G86,38)),"")</f>
        <v/>
      </c>
      <c r="AA97" s="163" t="str">
        <f>IFERROR(IF(INDEX(SourceData!$A$2:$FR$281,'Row selector'!$G86,44)=0,"-",INDEX(SourceData!$A$2:$FR$281,'Row selector'!$G86,44)),"")</f>
        <v/>
      </c>
      <c r="AB97" s="161" t="str">
        <f>IFERROR(IF(INDEX(SourceData!$A$2:$FR$281,'Row selector'!$G86,33)=0,"-",INDEX(SourceData!$A$2:$FR$281,'Row selector'!$G86,33)),"")</f>
        <v/>
      </c>
      <c r="AC97" s="162" t="str">
        <f>IFERROR(IF(INDEX(SourceData!$A$2:$FR$281,'Row selector'!$G86,39)=0,"-",INDEX(SourceData!$A$2:$FR$281,'Row selector'!$G86,39)),"")</f>
        <v/>
      </c>
      <c r="AD97" s="163" t="str">
        <f>IFERROR(IF(INDEX(SourceData!$A$2:$FR$281,'Row selector'!$G86,45)=0,"-",INDEX(SourceData!$A$2:$FR$281,'Row selector'!$G86,45)),"")</f>
        <v/>
      </c>
      <c r="AE97" s="161" t="str">
        <f>IFERROR(IF(INDEX(SourceData!$A$2:$FR$281,'Row selector'!$G86,34)=0,"-",INDEX(SourceData!$A$2:$FR$281,'Row selector'!$G86,34)),"")</f>
        <v/>
      </c>
      <c r="AF97" s="162" t="str">
        <f>IFERROR(IF(INDEX(SourceData!$A$2:$FR$281,'Row selector'!$G86,40)=0,"-",INDEX(SourceData!$A$2:$FR$281,'Row selector'!$G86,40)),"")</f>
        <v/>
      </c>
      <c r="AG97" s="163" t="str">
        <f>IFERROR(IF(INDEX(SourceData!$A$2:$FR$281,'Row selector'!$G86,46)=0,"-",INDEX(SourceData!$A$2:$FR$281,'Row selector'!$G86,46)),"")</f>
        <v/>
      </c>
      <c r="AH97" s="161" t="str">
        <f>IFERROR(IF(INDEX(SourceData!$A$2:$FR$281,'Row selector'!$G86,35)=0,"-",INDEX(SourceData!$A$2:$FF$281,'Row selector'!$G86,35)),"")</f>
        <v/>
      </c>
      <c r="AI97" s="162" t="str">
        <f>IFERROR(IF(INDEX(SourceData!$A$2:$FR$281,'Row selector'!$G86,41)=0,"-",INDEX(SourceData!$A$2:$FR$281,'Row selector'!$G86,41)),"")</f>
        <v/>
      </c>
      <c r="AJ97" s="163" t="str">
        <f>IFERROR(IF(INDEX(SourceData!$A$2:$FR$281,'Row selector'!$G86,47)=0,"-",INDEX(SourceData!$A$2:$FR$281,'Row selector'!$G86,47)),"")</f>
        <v/>
      </c>
      <c r="AK97" s="161" t="str">
        <f>IFERROR(IF(INDEX(SourceData!$A$2:$FR$281,'Row selector'!$G86,36)=0,"-",INDEX(SourceData!$A$2:$FR$281,'Row selector'!$G86,36)),"")</f>
        <v/>
      </c>
      <c r="AL97" s="162" t="str">
        <f>IFERROR(IF(INDEX(SourceData!$A$2:$FR$281,'Row selector'!$G86,42)=0,"-",INDEX(SourceData!$A$2:$FR$281,'Row selector'!$G86,42)),"")</f>
        <v/>
      </c>
      <c r="AM97" s="163" t="str">
        <f>IFERROR(IF(INDEX(SourceData!$A$2:$FR$281,'Row selector'!$G86,48)=0,"-",INDEX(SourceData!$A$2:$FR$281,'Row selector'!$G86,48)),"")</f>
        <v/>
      </c>
      <c r="AN97" s="161" t="str">
        <f>IFERROR(IF(INDEX(SourceData!$A$2:$FR$281,'Row selector'!$G86,49)=0,"-",INDEX(SourceData!$A$2:$FR$281,'Row selector'!$G86,49)),"")</f>
        <v/>
      </c>
      <c r="AO97" s="162" t="str">
        <f>IFERROR(IF(INDEX(SourceData!$A$2:$FR$281,'Row selector'!$G86,55)=0,"-",INDEX(SourceData!$A$2:$FR$281,'Row selector'!$G86,55)),"")</f>
        <v/>
      </c>
      <c r="AP97" s="163" t="str">
        <f>IFERROR(IF(INDEX(SourceData!$A$2:$FR$281,'Row selector'!$G86,61)=0,"-",INDEX(SourceData!$A$2:$FR$281,'Row selector'!$G86,61)),"")</f>
        <v/>
      </c>
      <c r="AQ97" s="161" t="str">
        <f>IFERROR(IF(INDEX(SourceData!$A$2:$FR$281,'Row selector'!$G86,50)=0,"-",INDEX(SourceData!$A$2:$FR$281,'Row selector'!$G86,50)),"")</f>
        <v/>
      </c>
      <c r="AR97" s="162" t="str">
        <f>IFERROR(IF(INDEX(SourceData!$A$2:$FR$281,'Row selector'!$G86,56)=0,"-",INDEX(SourceData!$A$2:$FR$281,'Row selector'!$G86,56)),"")</f>
        <v/>
      </c>
      <c r="AS97" s="163" t="str">
        <f>IFERROR(IF(INDEX(SourceData!$A$2:$FR$281,'Row selector'!$G86,62)=0,"-",INDEX(SourceData!$A$2:$FR$281,'Row selector'!$G86,62)),"")</f>
        <v/>
      </c>
      <c r="AT97" s="161" t="str">
        <f>IFERROR(IF(INDEX(SourceData!$A$2:$FR$281,'Row selector'!$G86,51)=0,"-",INDEX(SourceData!$A$2:$FR$281,'Row selector'!$G86,51)),"")</f>
        <v/>
      </c>
      <c r="AU97" s="162" t="str">
        <f>IFERROR(IF(INDEX(SourceData!$A$2:$FR$281,'Row selector'!$G86,57)=0,"-",INDEX(SourceData!$A$2:$FR$281,'Row selector'!$G86,57)),"")</f>
        <v/>
      </c>
      <c r="AV97" s="163" t="str">
        <f>IFERROR(IF(INDEX(SourceData!$A$2:$FR$281,'Row selector'!$G86,63)=0,"-",INDEX(SourceData!$A$2:$FR$281,'Row selector'!$G86,63)),"")</f>
        <v/>
      </c>
      <c r="AW97" s="158" t="str">
        <f>IFERROR(IF(INDEX(SourceData!$A$2:$FR$281,'Row selector'!$G86,52)=0,"-",INDEX(SourceData!$A$2:$FR$281,'Row selector'!$G86,52)),"")</f>
        <v/>
      </c>
      <c r="AX97" s="138" t="str">
        <f>IFERROR(IF(INDEX(SourceData!$A$2:$FR$281,'Row selector'!$G86,58)=0,"-",INDEX(SourceData!$A$2:$FR$281,'Row selector'!$G86,58)),"")</f>
        <v/>
      </c>
      <c r="AY97" s="162" t="str">
        <f>IFERROR(IF(INDEX(SourceData!$A$2:$FR$281,'Row selector'!$G86,64)=0,"-",INDEX(SourceData!$A$2:$FR$281,'Row selector'!$G86,64)),"")</f>
        <v/>
      </c>
      <c r="AZ97" s="161" t="str">
        <f>IFERROR(IF(INDEX(SourceData!$A$2:$FR$281,'Row selector'!$G86,53)=0,"-",INDEX(SourceData!$A$2:$FR$281,'Row selector'!$G86,53)),"")</f>
        <v/>
      </c>
      <c r="BA97" s="162" t="str">
        <f>IFERROR(IF(INDEX(SourceData!$A$2:$FR$281,'Row selector'!$G86,59)=0,"-",INDEX(SourceData!$A$2:$FR$281,'Row selector'!$G86,59)),"")</f>
        <v/>
      </c>
      <c r="BB97" s="163" t="str">
        <f>IFERROR(IF(INDEX(SourceData!$A$2:$FR$281,'Row selector'!$G86,65)=0,"-",INDEX(SourceData!$A$2:$FR$281,'Row selector'!$G86,65)),"")</f>
        <v/>
      </c>
      <c r="BC97" s="161" t="str">
        <f>IFERROR(IF(INDEX(SourceData!$A$2:$FR$281,'Row selector'!$G86,54)=0,"-",INDEX(SourceData!$A$2:$FR$281,'Row selector'!$G86,54)),"")</f>
        <v/>
      </c>
      <c r="BD97" s="162" t="str">
        <f>IFERROR(IF(INDEX(SourceData!$A$2:$FR$281,'Row selector'!$G86,60)=0,"-",INDEX(SourceData!$A$2:$FR$281,'Row selector'!$G86,60)),"")</f>
        <v/>
      </c>
      <c r="BE97" s="163" t="str">
        <f>IFERROR(IF(INDEX(SourceData!$A$2:$FR$281,'Row selector'!$G86,66)=0,"-",INDEX(SourceData!$A$2:$FR$281,'Row selector'!$G86,66)),"")</f>
        <v/>
      </c>
      <c r="BF97" s="98"/>
    </row>
    <row r="98" spans="1:58">
      <c r="A98" s="171" t="str">
        <f>IFERROR(INDEX(SourceData!$A$2:$FR$281,'Row selector'!$G87,1),"")</f>
        <v/>
      </c>
      <c r="B98" s="157" t="str">
        <f>IFERROR(INDEX(SourceData!$A$2:$FR$281,'Row selector'!$G87,2),"")</f>
        <v/>
      </c>
      <c r="C98" s="204" t="str">
        <f t="shared" si="1"/>
        <v/>
      </c>
      <c r="D98" s="161" t="str">
        <f>IFERROR(IF(INDEX(SourceData!$A$2:$FR$281,'Row selector'!$G87,13)=0,"-",INDEX(SourceData!$A$2:$FR$281,'Row selector'!$G87,13)),"")</f>
        <v/>
      </c>
      <c r="E98" s="162" t="str">
        <f>IFERROR(IF(INDEX(SourceData!$A$2:$FR$281,'Row selector'!$G87,19)=0,"-",INDEX(SourceData!$A$2:$FR$281,'Row selector'!$G87,19)),"")</f>
        <v/>
      </c>
      <c r="F98" s="163" t="str">
        <f>IFERROR(IF(INDEX(SourceData!$A$2:$FR$281,'Row selector'!$G87,25)=0,"-",INDEX(SourceData!$A$2:$FR$281,'Row selector'!$G87,25)),"")</f>
        <v/>
      </c>
      <c r="G98" s="161" t="str">
        <f>IFERROR(IF(INDEX(SourceData!$A$2:$FR$281,'Row selector'!$G87,14)=0,"-",INDEX(SourceData!$A$2:$FR$281,'Row selector'!$G87,14)),"")</f>
        <v/>
      </c>
      <c r="H98" s="162" t="str">
        <f>IFERROR(IF(INDEX(SourceData!$A$2:$FR$281,'Row selector'!$G87,20)=0,"-",INDEX(SourceData!$A$2:$FR$281,'Row selector'!$G87,20)),"")</f>
        <v/>
      </c>
      <c r="I98" s="163" t="str">
        <f>IFERROR(IF(INDEX(SourceData!$A$2:$FR$281,'Row selector'!$G87,26)=0,"-",INDEX(SourceData!$A$2:$FR$281,'Row selector'!$G87,26)),"")</f>
        <v/>
      </c>
      <c r="J98" s="161" t="str">
        <f>IFERROR(IF(INDEX(SourceData!$A$2:$FR$281,'Row selector'!$G87,15)=0,"-",INDEX(SourceData!$A$2:$FR$281,'Row selector'!$G87,15)),"")</f>
        <v/>
      </c>
      <c r="K98" s="162" t="str">
        <f>IFERROR(IF(INDEX(SourceData!$A$2:$FR$281,'Row selector'!$G87,21)=0,"-",INDEX(SourceData!$A$2:$FR$281,'Row selector'!$G87,21)),"")</f>
        <v/>
      </c>
      <c r="L98" s="163" t="str">
        <f>IFERROR(IF(INDEX(SourceData!$A$2:$FR$281,'Row selector'!$G87,27)=0,"-",INDEX(SourceData!$A$2:$FR$281,'Row selector'!$G87,27)),"")</f>
        <v/>
      </c>
      <c r="M98" s="161" t="str">
        <f>IFERROR(IF(INDEX(SourceData!$A$2:$FR$281,'Row selector'!$G87,16)=0,"-",INDEX(SourceData!$A$2:$FR$281,'Row selector'!$G87,16)),"")</f>
        <v/>
      </c>
      <c r="N98" s="162" t="str">
        <f>IFERROR(IF(INDEX(SourceData!$A$2:$FR$281,'Row selector'!$G87,22)=0,"-",INDEX(SourceData!$A$2:$FR$281,'Row selector'!$G87,22)),"")</f>
        <v/>
      </c>
      <c r="O98" s="163" t="str">
        <f>IFERROR(IF(INDEX(SourceData!$A$2:$FR$281,'Row selector'!$G87,28)=0,"-",INDEX(SourceData!$A$2:$FR$281,'Row selector'!$G87,28)),"")</f>
        <v/>
      </c>
      <c r="P98" s="161" t="str">
        <f>IFERROR(IF(INDEX(SourceData!$A$2:$FR$281,'Row selector'!$G87,17)=0,"-",INDEX(SourceData!$A$2:$FR$281,'Row selector'!$G87,17)),"")</f>
        <v/>
      </c>
      <c r="Q98" s="162" t="str">
        <f>IFERROR(IF(INDEX(SourceData!$A$2:$FR$281,'Row selector'!$G87,23)=0,"-",INDEX(SourceData!$A$2:$FR$281,'Row selector'!$G87,23)),"")</f>
        <v/>
      </c>
      <c r="R98" s="163" t="str">
        <f>IFERROR(IF(INDEX(SourceData!$A$2:$FR$281,'Row selector'!$G87,29)=0,"-",INDEX(SourceData!$A$2:$FR$281,'Row selector'!$G87,29)),"")</f>
        <v/>
      </c>
      <c r="S98" s="161" t="str">
        <f>IFERROR(IF(INDEX(SourceData!$A$2:$FR$281,'Row selector'!$G87,18)=0,"-",INDEX(SourceData!$A$2:$FR$281,'Row selector'!$G87,18)),"")</f>
        <v/>
      </c>
      <c r="T98" s="162" t="str">
        <f>IFERROR(IF(INDEX(SourceData!$A$2:$FR$281,'Row selector'!$G87,24)=0,"-",INDEX(SourceData!$A$2:$FR$281,'Row selector'!$G87,24)),"")</f>
        <v/>
      </c>
      <c r="U98" s="163" t="str">
        <f>IFERROR(IF(INDEX(SourceData!$A$2:$FR$281,'Row selector'!$G87,30)=0,"-",INDEX(SourceData!$A$2:$FR$281,'Row selector'!$G87,30)),"")</f>
        <v/>
      </c>
      <c r="V98" s="161" t="str">
        <f>IFERROR(IF(INDEX(SourceData!$A$2:$FR$281,'Row selector'!$G87,31)=0,"-",INDEX(SourceData!$A$2:$FR$281,'Row selector'!$G87,31)),"")</f>
        <v/>
      </c>
      <c r="W98" s="162" t="str">
        <f>IFERROR(IF(INDEX(SourceData!$A$2:$FR$281,'Row selector'!$G87,37)=0,"-",INDEX(SourceData!$A$2:$FR$281,'Row selector'!$G87,37)),"")</f>
        <v/>
      </c>
      <c r="X98" s="163" t="str">
        <f>IFERROR(IF(INDEX(SourceData!$A$2:$FR$281,'Row selector'!$G87,43)=0,"-",INDEX(SourceData!$A$2:$FR$281,'Row selector'!$G87,43)),"")</f>
        <v/>
      </c>
      <c r="Y98" s="161" t="str">
        <f>IFERROR(IF(INDEX(SourceData!$A$2:$FR$281,'Row selector'!$G87,32)=0,"-",INDEX(SourceData!$A$2:$FR$281,'Row selector'!$G87,32)),"")</f>
        <v/>
      </c>
      <c r="Z98" s="162" t="str">
        <f>IFERROR(IF(INDEX(SourceData!$A$2:$FR$281,'Row selector'!$G87,38)=0,"-",INDEX(SourceData!$A$2:$FR$281,'Row selector'!$G87,38)),"")</f>
        <v/>
      </c>
      <c r="AA98" s="163" t="str">
        <f>IFERROR(IF(INDEX(SourceData!$A$2:$FR$281,'Row selector'!$G87,44)=0,"-",INDEX(SourceData!$A$2:$FR$281,'Row selector'!$G87,44)),"")</f>
        <v/>
      </c>
      <c r="AB98" s="161" t="str">
        <f>IFERROR(IF(INDEX(SourceData!$A$2:$FR$281,'Row selector'!$G87,33)=0,"-",INDEX(SourceData!$A$2:$FR$281,'Row selector'!$G87,33)),"")</f>
        <v/>
      </c>
      <c r="AC98" s="162" t="str">
        <f>IFERROR(IF(INDEX(SourceData!$A$2:$FR$281,'Row selector'!$G87,39)=0,"-",INDEX(SourceData!$A$2:$FR$281,'Row selector'!$G87,39)),"")</f>
        <v/>
      </c>
      <c r="AD98" s="163" t="str">
        <f>IFERROR(IF(INDEX(SourceData!$A$2:$FR$281,'Row selector'!$G87,45)=0,"-",INDEX(SourceData!$A$2:$FR$281,'Row selector'!$G87,45)),"")</f>
        <v/>
      </c>
      <c r="AE98" s="161" t="str">
        <f>IFERROR(IF(INDEX(SourceData!$A$2:$FR$281,'Row selector'!$G87,34)=0,"-",INDEX(SourceData!$A$2:$FR$281,'Row selector'!$G87,34)),"")</f>
        <v/>
      </c>
      <c r="AF98" s="162" t="str">
        <f>IFERROR(IF(INDEX(SourceData!$A$2:$FR$281,'Row selector'!$G87,40)=0,"-",INDEX(SourceData!$A$2:$FR$281,'Row selector'!$G87,40)),"")</f>
        <v/>
      </c>
      <c r="AG98" s="163" t="str">
        <f>IFERROR(IF(INDEX(SourceData!$A$2:$FR$281,'Row selector'!$G87,46)=0,"-",INDEX(SourceData!$A$2:$FR$281,'Row selector'!$G87,46)),"")</f>
        <v/>
      </c>
      <c r="AH98" s="161" t="str">
        <f>IFERROR(IF(INDEX(SourceData!$A$2:$FR$281,'Row selector'!$G87,35)=0,"-",INDEX(SourceData!$A$2:$FF$281,'Row selector'!$G87,35)),"")</f>
        <v/>
      </c>
      <c r="AI98" s="162" t="str">
        <f>IFERROR(IF(INDEX(SourceData!$A$2:$FR$281,'Row selector'!$G87,41)=0,"-",INDEX(SourceData!$A$2:$FR$281,'Row selector'!$G87,41)),"")</f>
        <v/>
      </c>
      <c r="AJ98" s="163" t="str">
        <f>IFERROR(IF(INDEX(SourceData!$A$2:$FR$281,'Row selector'!$G87,47)=0,"-",INDEX(SourceData!$A$2:$FR$281,'Row selector'!$G87,47)),"")</f>
        <v/>
      </c>
      <c r="AK98" s="161" t="str">
        <f>IFERROR(IF(INDEX(SourceData!$A$2:$FR$281,'Row selector'!$G87,36)=0,"-",INDEX(SourceData!$A$2:$FR$281,'Row selector'!$G87,36)),"")</f>
        <v/>
      </c>
      <c r="AL98" s="162" t="str">
        <f>IFERROR(IF(INDEX(SourceData!$A$2:$FR$281,'Row selector'!$G87,42)=0,"-",INDEX(SourceData!$A$2:$FR$281,'Row selector'!$G87,42)),"")</f>
        <v/>
      </c>
      <c r="AM98" s="163" t="str">
        <f>IFERROR(IF(INDEX(SourceData!$A$2:$FR$281,'Row selector'!$G87,48)=0,"-",INDEX(SourceData!$A$2:$FR$281,'Row selector'!$G87,48)),"")</f>
        <v/>
      </c>
      <c r="AN98" s="161" t="str">
        <f>IFERROR(IF(INDEX(SourceData!$A$2:$FR$281,'Row selector'!$G87,49)=0,"-",INDEX(SourceData!$A$2:$FR$281,'Row selector'!$G87,49)),"")</f>
        <v/>
      </c>
      <c r="AO98" s="162" t="str">
        <f>IFERROR(IF(INDEX(SourceData!$A$2:$FR$281,'Row selector'!$G87,55)=0,"-",INDEX(SourceData!$A$2:$FR$281,'Row selector'!$G87,55)),"")</f>
        <v/>
      </c>
      <c r="AP98" s="163" t="str">
        <f>IFERROR(IF(INDEX(SourceData!$A$2:$FR$281,'Row selector'!$G87,61)=0,"-",INDEX(SourceData!$A$2:$FR$281,'Row selector'!$G87,61)),"")</f>
        <v/>
      </c>
      <c r="AQ98" s="161" t="str">
        <f>IFERROR(IF(INDEX(SourceData!$A$2:$FR$281,'Row selector'!$G87,50)=0,"-",INDEX(SourceData!$A$2:$FR$281,'Row selector'!$G87,50)),"")</f>
        <v/>
      </c>
      <c r="AR98" s="162" t="str">
        <f>IFERROR(IF(INDEX(SourceData!$A$2:$FR$281,'Row selector'!$G87,56)=0,"-",INDEX(SourceData!$A$2:$FR$281,'Row selector'!$G87,56)),"")</f>
        <v/>
      </c>
      <c r="AS98" s="163" t="str">
        <f>IFERROR(IF(INDEX(SourceData!$A$2:$FR$281,'Row selector'!$G87,62)=0,"-",INDEX(SourceData!$A$2:$FR$281,'Row selector'!$G87,62)),"")</f>
        <v/>
      </c>
      <c r="AT98" s="161" t="str">
        <f>IFERROR(IF(INDEX(SourceData!$A$2:$FR$281,'Row selector'!$G87,51)=0,"-",INDEX(SourceData!$A$2:$FR$281,'Row selector'!$G87,51)),"")</f>
        <v/>
      </c>
      <c r="AU98" s="162" t="str">
        <f>IFERROR(IF(INDEX(SourceData!$A$2:$FR$281,'Row selector'!$G87,57)=0,"-",INDEX(SourceData!$A$2:$FR$281,'Row selector'!$G87,57)),"")</f>
        <v/>
      </c>
      <c r="AV98" s="163" t="str">
        <f>IFERROR(IF(INDEX(SourceData!$A$2:$FR$281,'Row selector'!$G87,63)=0,"-",INDEX(SourceData!$A$2:$FR$281,'Row selector'!$G87,63)),"")</f>
        <v/>
      </c>
      <c r="AW98" s="158" t="str">
        <f>IFERROR(IF(INDEX(SourceData!$A$2:$FR$281,'Row selector'!$G87,52)=0,"-",INDEX(SourceData!$A$2:$FR$281,'Row selector'!$G87,52)),"")</f>
        <v/>
      </c>
      <c r="AX98" s="138" t="str">
        <f>IFERROR(IF(INDEX(SourceData!$A$2:$FR$281,'Row selector'!$G87,58)=0,"-",INDEX(SourceData!$A$2:$FR$281,'Row selector'!$G87,58)),"")</f>
        <v/>
      </c>
      <c r="AY98" s="162" t="str">
        <f>IFERROR(IF(INDEX(SourceData!$A$2:$FR$281,'Row selector'!$G87,64)=0,"-",INDEX(SourceData!$A$2:$FR$281,'Row selector'!$G87,64)),"")</f>
        <v/>
      </c>
      <c r="AZ98" s="161" t="str">
        <f>IFERROR(IF(INDEX(SourceData!$A$2:$FR$281,'Row selector'!$G87,53)=0,"-",INDEX(SourceData!$A$2:$FR$281,'Row selector'!$G87,53)),"")</f>
        <v/>
      </c>
      <c r="BA98" s="162" t="str">
        <f>IFERROR(IF(INDEX(SourceData!$A$2:$FR$281,'Row selector'!$G87,59)=0,"-",INDEX(SourceData!$A$2:$FR$281,'Row selector'!$G87,59)),"")</f>
        <v/>
      </c>
      <c r="BB98" s="163" t="str">
        <f>IFERROR(IF(INDEX(SourceData!$A$2:$FR$281,'Row selector'!$G87,65)=0,"-",INDEX(SourceData!$A$2:$FR$281,'Row selector'!$G87,65)),"")</f>
        <v/>
      </c>
      <c r="BC98" s="161" t="str">
        <f>IFERROR(IF(INDEX(SourceData!$A$2:$FR$281,'Row selector'!$G87,54)=0,"-",INDEX(SourceData!$A$2:$FR$281,'Row selector'!$G87,54)),"")</f>
        <v/>
      </c>
      <c r="BD98" s="162" t="str">
        <f>IFERROR(IF(INDEX(SourceData!$A$2:$FR$281,'Row selector'!$G87,60)=0,"-",INDEX(SourceData!$A$2:$FR$281,'Row selector'!$G87,60)),"")</f>
        <v/>
      </c>
      <c r="BE98" s="163" t="str">
        <f>IFERROR(IF(INDEX(SourceData!$A$2:$FR$281,'Row selector'!$G87,66)=0,"-",INDEX(SourceData!$A$2:$FR$281,'Row selector'!$G87,66)),"")</f>
        <v/>
      </c>
      <c r="BF98" s="98"/>
    </row>
    <row r="99" spans="1:58">
      <c r="A99" s="171" t="str">
        <f>IFERROR(INDEX(SourceData!$A$2:$FR$281,'Row selector'!$G88,1),"")</f>
        <v/>
      </c>
      <c r="B99" s="157" t="str">
        <f>IFERROR(INDEX(SourceData!$A$2:$FR$281,'Row selector'!$G88,2),"")</f>
        <v/>
      </c>
      <c r="C99" s="204" t="str">
        <f t="shared" si="1"/>
        <v/>
      </c>
      <c r="D99" s="161" t="str">
        <f>IFERROR(IF(INDEX(SourceData!$A$2:$FR$281,'Row selector'!$G88,13)=0,"-",INDEX(SourceData!$A$2:$FR$281,'Row selector'!$G88,13)),"")</f>
        <v/>
      </c>
      <c r="E99" s="162" t="str">
        <f>IFERROR(IF(INDEX(SourceData!$A$2:$FR$281,'Row selector'!$G88,19)=0,"-",INDEX(SourceData!$A$2:$FR$281,'Row selector'!$G88,19)),"")</f>
        <v/>
      </c>
      <c r="F99" s="163" t="str">
        <f>IFERROR(IF(INDEX(SourceData!$A$2:$FR$281,'Row selector'!$G88,25)=0,"-",INDEX(SourceData!$A$2:$FR$281,'Row selector'!$G88,25)),"")</f>
        <v/>
      </c>
      <c r="G99" s="161" t="str">
        <f>IFERROR(IF(INDEX(SourceData!$A$2:$FR$281,'Row selector'!$G88,14)=0,"-",INDEX(SourceData!$A$2:$FR$281,'Row selector'!$G88,14)),"")</f>
        <v/>
      </c>
      <c r="H99" s="162" t="str">
        <f>IFERROR(IF(INDEX(SourceData!$A$2:$FR$281,'Row selector'!$G88,20)=0,"-",INDEX(SourceData!$A$2:$FR$281,'Row selector'!$G88,20)),"")</f>
        <v/>
      </c>
      <c r="I99" s="163" t="str">
        <f>IFERROR(IF(INDEX(SourceData!$A$2:$FR$281,'Row selector'!$G88,26)=0,"-",INDEX(SourceData!$A$2:$FR$281,'Row selector'!$G88,26)),"")</f>
        <v/>
      </c>
      <c r="J99" s="161" t="str">
        <f>IFERROR(IF(INDEX(SourceData!$A$2:$FR$281,'Row selector'!$G88,15)=0,"-",INDEX(SourceData!$A$2:$FR$281,'Row selector'!$G88,15)),"")</f>
        <v/>
      </c>
      <c r="K99" s="162" t="str">
        <f>IFERROR(IF(INDEX(SourceData!$A$2:$FR$281,'Row selector'!$G88,21)=0,"-",INDEX(SourceData!$A$2:$FR$281,'Row selector'!$G88,21)),"")</f>
        <v/>
      </c>
      <c r="L99" s="163" t="str">
        <f>IFERROR(IF(INDEX(SourceData!$A$2:$FR$281,'Row selector'!$G88,27)=0,"-",INDEX(SourceData!$A$2:$FR$281,'Row selector'!$G88,27)),"")</f>
        <v/>
      </c>
      <c r="M99" s="161" t="str">
        <f>IFERROR(IF(INDEX(SourceData!$A$2:$FR$281,'Row selector'!$G88,16)=0,"-",INDEX(SourceData!$A$2:$FR$281,'Row selector'!$G88,16)),"")</f>
        <v/>
      </c>
      <c r="N99" s="162" t="str">
        <f>IFERROR(IF(INDEX(SourceData!$A$2:$FR$281,'Row selector'!$G88,22)=0,"-",INDEX(SourceData!$A$2:$FR$281,'Row selector'!$G88,22)),"")</f>
        <v/>
      </c>
      <c r="O99" s="163" t="str">
        <f>IFERROR(IF(INDEX(SourceData!$A$2:$FR$281,'Row selector'!$G88,28)=0,"-",INDEX(SourceData!$A$2:$FR$281,'Row selector'!$G88,28)),"")</f>
        <v/>
      </c>
      <c r="P99" s="161" t="str">
        <f>IFERROR(IF(INDEX(SourceData!$A$2:$FR$281,'Row selector'!$G88,17)=0,"-",INDEX(SourceData!$A$2:$FR$281,'Row selector'!$G88,17)),"")</f>
        <v/>
      </c>
      <c r="Q99" s="162" t="str">
        <f>IFERROR(IF(INDEX(SourceData!$A$2:$FR$281,'Row selector'!$G88,23)=0,"-",INDEX(SourceData!$A$2:$FR$281,'Row selector'!$G88,23)),"")</f>
        <v/>
      </c>
      <c r="R99" s="163" t="str">
        <f>IFERROR(IF(INDEX(SourceData!$A$2:$FR$281,'Row selector'!$G88,29)=0,"-",INDEX(SourceData!$A$2:$FR$281,'Row selector'!$G88,29)),"")</f>
        <v/>
      </c>
      <c r="S99" s="161" t="str">
        <f>IFERROR(IF(INDEX(SourceData!$A$2:$FR$281,'Row selector'!$G88,18)=0,"-",INDEX(SourceData!$A$2:$FR$281,'Row selector'!$G88,18)),"")</f>
        <v/>
      </c>
      <c r="T99" s="162" t="str">
        <f>IFERROR(IF(INDEX(SourceData!$A$2:$FR$281,'Row selector'!$G88,24)=0,"-",INDEX(SourceData!$A$2:$FR$281,'Row selector'!$G88,24)),"")</f>
        <v/>
      </c>
      <c r="U99" s="163" t="str">
        <f>IFERROR(IF(INDEX(SourceData!$A$2:$FR$281,'Row selector'!$G88,30)=0,"-",INDEX(SourceData!$A$2:$FR$281,'Row selector'!$G88,30)),"")</f>
        <v/>
      </c>
      <c r="V99" s="161" t="str">
        <f>IFERROR(IF(INDEX(SourceData!$A$2:$FR$281,'Row selector'!$G88,31)=0,"-",INDEX(SourceData!$A$2:$FR$281,'Row selector'!$G88,31)),"")</f>
        <v/>
      </c>
      <c r="W99" s="162" t="str">
        <f>IFERROR(IF(INDEX(SourceData!$A$2:$FR$281,'Row selector'!$G88,37)=0,"-",INDEX(SourceData!$A$2:$FR$281,'Row selector'!$G88,37)),"")</f>
        <v/>
      </c>
      <c r="X99" s="163" t="str">
        <f>IFERROR(IF(INDEX(SourceData!$A$2:$FR$281,'Row selector'!$G88,43)=0,"-",INDEX(SourceData!$A$2:$FR$281,'Row selector'!$G88,43)),"")</f>
        <v/>
      </c>
      <c r="Y99" s="161" t="str">
        <f>IFERROR(IF(INDEX(SourceData!$A$2:$FR$281,'Row selector'!$G88,32)=0,"-",INDEX(SourceData!$A$2:$FR$281,'Row selector'!$G88,32)),"")</f>
        <v/>
      </c>
      <c r="Z99" s="162" t="str">
        <f>IFERROR(IF(INDEX(SourceData!$A$2:$FR$281,'Row selector'!$G88,38)=0,"-",INDEX(SourceData!$A$2:$FR$281,'Row selector'!$G88,38)),"")</f>
        <v/>
      </c>
      <c r="AA99" s="163" t="str">
        <f>IFERROR(IF(INDEX(SourceData!$A$2:$FR$281,'Row selector'!$G88,44)=0,"-",INDEX(SourceData!$A$2:$FR$281,'Row selector'!$G88,44)),"")</f>
        <v/>
      </c>
      <c r="AB99" s="161" t="str">
        <f>IFERROR(IF(INDEX(SourceData!$A$2:$FR$281,'Row selector'!$G88,33)=0,"-",INDEX(SourceData!$A$2:$FR$281,'Row selector'!$G88,33)),"")</f>
        <v/>
      </c>
      <c r="AC99" s="162" t="str">
        <f>IFERROR(IF(INDEX(SourceData!$A$2:$FR$281,'Row selector'!$G88,39)=0,"-",INDEX(SourceData!$A$2:$FR$281,'Row selector'!$G88,39)),"")</f>
        <v/>
      </c>
      <c r="AD99" s="163" t="str">
        <f>IFERROR(IF(INDEX(SourceData!$A$2:$FR$281,'Row selector'!$G88,45)=0,"-",INDEX(SourceData!$A$2:$FR$281,'Row selector'!$G88,45)),"")</f>
        <v/>
      </c>
      <c r="AE99" s="161" t="str">
        <f>IFERROR(IF(INDEX(SourceData!$A$2:$FR$281,'Row selector'!$G88,34)=0,"-",INDEX(SourceData!$A$2:$FR$281,'Row selector'!$G88,34)),"")</f>
        <v/>
      </c>
      <c r="AF99" s="162" t="str">
        <f>IFERROR(IF(INDEX(SourceData!$A$2:$FR$281,'Row selector'!$G88,40)=0,"-",INDEX(SourceData!$A$2:$FR$281,'Row selector'!$G88,40)),"")</f>
        <v/>
      </c>
      <c r="AG99" s="163" t="str">
        <f>IFERROR(IF(INDEX(SourceData!$A$2:$FR$281,'Row selector'!$G88,46)=0,"-",INDEX(SourceData!$A$2:$FR$281,'Row selector'!$G88,46)),"")</f>
        <v/>
      </c>
      <c r="AH99" s="161" t="str">
        <f>IFERROR(IF(INDEX(SourceData!$A$2:$FR$281,'Row selector'!$G88,35)=0,"-",INDEX(SourceData!$A$2:$FF$281,'Row selector'!$G88,35)),"")</f>
        <v/>
      </c>
      <c r="AI99" s="162" t="str">
        <f>IFERROR(IF(INDEX(SourceData!$A$2:$FR$281,'Row selector'!$G88,41)=0,"-",INDEX(SourceData!$A$2:$FR$281,'Row selector'!$G88,41)),"")</f>
        <v/>
      </c>
      <c r="AJ99" s="163" t="str">
        <f>IFERROR(IF(INDEX(SourceData!$A$2:$FR$281,'Row selector'!$G88,47)=0,"-",INDEX(SourceData!$A$2:$FR$281,'Row selector'!$G88,47)),"")</f>
        <v/>
      </c>
      <c r="AK99" s="161" t="str">
        <f>IFERROR(IF(INDEX(SourceData!$A$2:$FR$281,'Row selector'!$G88,36)=0,"-",INDEX(SourceData!$A$2:$FR$281,'Row selector'!$G88,36)),"")</f>
        <v/>
      </c>
      <c r="AL99" s="162" t="str">
        <f>IFERROR(IF(INDEX(SourceData!$A$2:$FR$281,'Row selector'!$G88,42)=0,"-",INDEX(SourceData!$A$2:$FR$281,'Row selector'!$G88,42)),"")</f>
        <v/>
      </c>
      <c r="AM99" s="163" t="str">
        <f>IFERROR(IF(INDEX(SourceData!$A$2:$FR$281,'Row selector'!$G88,48)=0,"-",INDEX(SourceData!$A$2:$FR$281,'Row selector'!$G88,48)),"")</f>
        <v/>
      </c>
      <c r="AN99" s="161" t="str">
        <f>IFERROR(IF(INDEX(SourceData!$A$2:$FR$281,'Row selector'!$G88,49)=0,"-",INDEX(SourceData!$A$2:$FR$281,'Row selector'!$G88,49)),"")</f>
        <v/>
      </c>
      <c r="AO99" s="162" t="str">
        <f>IFERROR(IF(INDEX(SourceData!$A$2:$FR$281,'Row selector'!$G88,55)=0,"-",INDEX(SourceData!$A$2:$FR$281,'Row selector'!$G88,55)),"")</f>
        <v/>
      </c>
      <c r="AP99" s="163" t="str">
        <f>IFERROR(IF(INDEX(SourceData!$A$2:$FR$281,'Row selector'!$G88,61)=0,"-",INDEX(SourceData!$A$2:$FR$281,'Row selector'!$G88,61)),"")</f>
        <v/>
      </c>
      <c r="AQ99" s="161" t="str">
        <f>IFERROR(IF(INDEX(SourceData!$A$2:$FR$281,'Row selector'!$G88,50)=0,"-",INDEX(SourceData!$A$2:$FR$281,'Row selector'!$G88,50)),"")</f>
        <v/>
      </c>
      <c r="AR99" s="162" t="str">
        <f>IFERROR(IF(INDEX(SourceData!$A$2:$FR$281,'Row selector'!$G88,56)=0,"-",INDEX(SourceData!$A$2:$FR$281,'Row selector'!$G88,56)),"")</f>
        <v/>
      </c>
      <c r="AS99" s="163" t="str">
        <f>IFERROR(IF(INDEX(SourceData!$A$2:$FR$281,'Row selector'!$G88,62)=0,"-",INDEX(SourceData!$A$2:$FR$281,'Row selector'!$G88,62)),"")</f>
        <v/>
      </c>
      <c r="AT99" s="161" t="str">
        <f>IFERROR(IF(INDEX(SourceData!$A$2:$FR$281,'Row selector'!$G88,51)=0,"-",INDEX(SourceData!$A$2:$FR$281,'Row selector'!$G88,51)),"")</f>
        <v/>
      </c>
      <c r="AU99" s="162" t="str">
        <f>IFERROR(IF(INDEX(SourceData!$A$2:$FR$281,'Row selector'!$G88,57)=0,"-",INDEX(SourceData!$A$2:$FR$281,'Row selector'!$G88,57)),"")</f>
        <v/>
      </c>
      <c r="AV99" s="163" t="str">
        <f>IFERROR(IF(INDEX(SourceData!$A$2:$FR$281,'Row selector'!$G88,63)=0,"-",INDEX(SourceData!$A$2:$FR$281,'Row selector'!$G88,63)),"")</f>
        <v/>
      </c>
      <c r="AW99" s="158" t="str">
        <f>IFERROR(IF(INDEX(SourceData!$A$2:$FR$281,'Row selector'!$G88,52)=0,"-",INDEX(SourceData!$A$2:$FR$281,'Row selector'!$G88,52)),"")</f>
        <v/>
      </c>
      <c r="AX99" s="138" t="str">
        <f>IFERROR(IF(INDEX(SourceData!$A$2:$FR$281,'Row selector'!$G88,58)=0,"-",INDEX(SourceData!$A$2:$FR$281,'Row selector'!$G88,58)),"")</f>
        <v/>
      </c>
      <c r="AY99" s="162" t="str">
        <f>IFERROR(IF(INDEX(SourceData!$A$2:$FR$281,'Row selector'!$G88,64)=0,"-",INDEX(SourceData!$A$2:$FR$281,'Row selector'!$G88,64)),"")</f>
        <v/>
      </c>
      <c r="AZ99" s="161" t="str">
        <f>IFERROR(IF(INDEX(SourceData!$A$2:$FR$281,'Row selector'!$G88,53)=0,"-",INDEX(SourceData!$A$2:$FR$281,'Row selector'!$G88,53)),"")</f>
        <v/>
      </c>
      <c r="BA99" s="162" t="str">
        <f>IFERROR(IF(INDEX(SourceData!$A$2:$FR$281,'Row selector'!$G88,59)=0,"-",INDEX(SourceData!$A$2:$FR$281,'Row selector'!$G88,59)),"")</f>
        <v/>
      </c>
      <c r="BB99" s="163" t="str">
        <f>IFERROR(IF(INDEX(SourceData!$A$2:$FR$281,'Row selector'!$G88,65)=0,"-",INDEX(SourceData!$A$2:$FR$281,'Row selector'!$G88,65)),"")</f>
        <v/>
      </c>
      <c r="BC99" s="161" t="str">
        <f>IFERROR(IF(INDEX(SourceData!$A$2:$FR$281,'Row selector'!$G88,54)=0,"-",INDEX(SourceData!$A$2:$FR$281,'Row selector'!$G88,54)),"")</f>
        <v/>
      </c>
      <c r="BD99" s="162" t="str">
        <f>IFERROR(IF(INDEX(SourceData!$A$2:$FR$281,'Row selector'!$G88,60)=0,"-",INDEX(SourceData!$A$2:$FR$281,'Row selector'!$G88,60)),"")</f>
        <v/>
      </c>
      <c r="BE99" s="163" t="str">
        <f>IFERROR(IF(INDEX(SourceData!$A$2:$FR$281,'Row selector'!$G88,66)=0,"-",INDEX(SourceData!$A$2:$FR$281,'Row selector'!$G88,66)),"")</f>
        <v/>
      </c>
      <c r="BF99" s="98"/>
    </row>
    <row r="100" spans="1:58">
      <c r="A100" s="171" t="str">
        <f>IFERROR(INDEX(SourceData!$A$2:$FR$281,'Row selector'!$G89,1),"")</f>
        <v/>
      </c>
      <c r="B100" s="157" t="str">
        <f>IFERROR(INDEX(SourceData!$A$2:$FR$281,'Row selector'!$G89,2),"")</f>
        <v/>
      </c>
      <c r="C100" s="204" t="str">
        <f t="shared" si="1"/>
        <v/>
      </c>
      <c r="D100" s="161" t="str">
        <f>IFERROR(IF(INDEX(SourceData!$A$2:$FR$281,'Row selector'!$G89,13)=0,"-",INDEX(SourceData!$A$2:$FR$281,'Row selector'!$G89,13)),"")</f>
        <v/>
      </c>
      <c r="E100" s="162" t="str">
        <f>IFERROR(IF(INDEX(SourceData!$A$2:$FR$281,'Row selector'!$G89,19)=0,"-",INDEX(SourceData!$A$2:$FR$281,'Row selector'!$G89,19)),"")</f>
        <v/>
      </c>
      <c r="F100" s="163" t="str">
        <f>IFERROR(IF(INDEX(SourceData!$A$2:$FR$281,'Row selector'!$G89,25)=0,"-",INDEX(SourceData!$A$2:$FR$281,'Row selector'!$G89,25)),"")</f>
        <v/>
      </c>
      <c r="G100" s="161" t="str">
        <f>IFERROR(IF(INDEX(SourceData!$A$2:$FR$281,'Row selector'!$G89,14)=0,"-",INDEX(SourceData!$A$2:$FR$281,'Row selector'!$G89,14)),"")</f>
        <v/>
      </c>
      <c r="H100" s="162" t="str">
        <f>IFERROR(IF(INDEX(SourceData!$A$2:$FR$281,'Row selector'!$G89,20)=0,"-",INDEX(SourceData!$A$2:$FR$281,'Row selector'!$G89,20)),"")</f>
        <v/>
      </c>
      <c r="I100" s="163" t="str">
        <f>IFERROR(IF(INDEX(SourceData!$A$2:$FR$281,'Row selector'!$G89,26)=0,"-",INDEX(SourceData!$A$2:$FR$281,'Row selector'!$G89,26)),"")</f>
        <v/>
      </c>
      <c r="J100" s="161" t="str">
        <f>IFERROR(IF(INDEX(SourceData!$A$2:$FR$281,'Row selector'!$G89,15)=0,"-",INDEX(SourceData!$A$2:$FR$281,'Row selector'!$G89,15)),"")</f>
        <v/>
      </c>
      <c r="K100" s="162" t="str">
        <f>IFERROR(IF(INDEX(SourceData!$A$2:$FR$281,'Row selector'!$G89,21)=0,"-",INDEX(SourceData!$A$2:$FR$281,'Row selector'!$G89,21)),"")</f>
        <v/>
      </c>
      <c r="L100" s="163" t="str">
        <f>IFERROR(IF(INDEX(SourceData!$A$2:$FR$281,'Row selector'!$G89,27)=0,"-",INDEX(SourceData!$A$2:$FR$281,'Row selector'!$G89,27)),"")</f>
        <v/>
      </c>
      <c r="M100" s="161" t="str">
        <f>IFERROR(IF(INDEX(SourceData!$A$2:$FR$281,'Row selector'!$G89,16)=0,"-",INDEX(SourceData!$A$2:$FR$281,'Row selector'!$G89,16)),"")</f>
        <v/>
      </c>
      <c r="N100" s="162" t="str">
        <f>IFERROR(IF(INDEX(SourceData!$A$2:$FR$281,'Row selector'!$G89,22)=0,"-",INDEX(SourceData!$A$2:$FR$281,'Row selector'!$G89,22)),"")</f>
        <v/>
      </c>
      <c r="O100" s="163" t="str">
        <f>IFERROR(IF(INDEX(SourceData!$A$2:$FR$281,'Row selector'!$G89,28)=0,"-",INDEX(SourceData!$A$2:$FR$281,'Row selector'!$G89,28)),"")</f>
        <v/>
      </c>
      <c r="P100" s="161" t="str">
        <f>IFERROR(IF(INDEX(SourceData!$A$2:$FR$281,'Row selector'!$G89,17)=0,"-",INDEX(SourceData!$A$2:$FR$281,'Row selector'!$G89,17)),"")</f>
        <v/>
      </c>
      <c r="Q100" s="162" t="str">
        <f>IFERROR(IF(INDEX(SourceData!$A$2:$FR$281,'Row selector'!$G89,23)=0,"-",INDEX(SourceData!$A$2:$FR$281,'Row selector'!$G89,23)),"")</f>
        <v/>
      </c>
      <c r="R100" s="163" t="str">
        <f>IFERROR(IF(INDEX(SourceData!$A$2:$FR$281,'Row selector'!$G89,29)=0,"-",INDEX(SourceData!$A$2:$FR$281,'Row selector'!$G89,29)),"")</f>
        <v/>
      </c>
      <c r="S100" s="161" t="str">
        <f>IFERROR(IF(INDEX(SourceData!$A$2:$FR$281,'Row selector'!$G89,18)=0,"-",INDEX(SourceData!$A$2:$FR$281,'Row selector'!$G89,18)),"")</f>
        <v/>
      </c>
      <c r="T100" s="162" t="str">
        <f>IFERROR(IF(INDEX(SourceData!$A$2:$FR$281,'Row selector'!$G89,24)=0,"-",INDEX(SourceData!$A$2:$FR$281,'Row selector'!$G89,24)),"")</f>
        <v/>
      </c>
      <c r="U100" s="163" t="str">
        <f>IFERROR(IF(INDEX(SourceData!$A$2:$FR$281,'Row selector'!$G89,30)=0,"-",INDEX(SourceData!$A$2:$FR$281,'Row selector'!$G89,30)),"")</f>
        <v/>
      </c>
      <c r="V100" s="161" t="str">
        <f>IFERROR(IF(INDEX(SourceData!$A$2:$FR$281,'Row selector'!$G89,31)=0,"-",INDEX(SourceData!$A$2:$FR$281,'Row selector'!$G89,31)),"")</f>
        <v/>
      </c>
      <c r="W100" s="162" t="str">
        <f>IFERROR(IF(INDEX(SourceData!$A$2:$FR$281,'Row selector'!$G89,37)=0,"-",INDEX(SourceData!$A$2:$FR$281,'Row selector'!$G89,37)),"")</f>
        <v/>
      </c>
      <c r="X100" s="163" t="str">
        <f>IFERROR(IF(INDEX(SourceData!$A$2:$FR$281,'Row selector'!$G89,43)=0,"-",INDEX(SourceData!$A$2:$FR$281,'Row selector'!$G89,43)),"")</f>
        <v/>
      </c>
      <c r="Y100" s="161" t="str">
        <f>IFERROR(IF(INDEX(SourceData!$A$2:$FR$281,'Row selector'!$G89,32)=0,"-",INDEX(SourceData!$A$2:$FR$281,'Row selector'!$G89,32)),"")</f>
        <v/>
      </c>
      <c r="Z100" s="162" t="str">
        <f>IFERROR(IF(INDEX(SourceData!$A$2:$FR$281,'Row selector'!$G89,38)=0,"-",INDEX(SourceData!$A$2:$FR$281,'Row selector'!$G89,38)),"")</f>
        <v/>
      </c>
      <c r="AA100" s="163" t="str">
        <f>IFERROR(IF(INDEX(SourceData!$A$2:$FR$281,'Row selector'!$G89,44)=0,"-",INDEX(SourceData!$A$2:$FR$281,'Row selector'!$G89,44)),"")</f>
        <v/>
      </c>
      <c r="AB100" s="161" t="str">
        <f>IFERROR(IF(INDEX(SourceData!$A$2:$FR$281,'Row selector'!$G89,33)=0,"-",INDEX(SourceData!$A$2:$FR$281,'Row selector'!$G89,33)),"")</f>
        <v/>
      </c>
      <c r="AC100" s="162" t="str">
        <f>IFERROR(IF(INDEX(SourceData!$A$2:$FR$281,'Row selector'!$G89,39)=0,"-",INDEX(SourceData!$A$2:$FR$281,'Row selector'!$G89,39)),"")</f>
        <v/>
      </c>
      <c r="AD100" s="163" t="str">
        <f>IFERROR(IF(INDEX(SourceData!$A$2:$FR$281,'Row selector'!$G89,45)=0,"-",INDEX(SourceData!$A$2:$FR$281,'Row selector'!$G89,45)),"")</f>
        <v/>
      </c>
      <c r="AE100" s="161" t="str">
        <f>IFERROR(IF(INDEX(SourceData!$A$2:$FR$281,'Row selector'!$G89,34)=0,"-",INDEX(SourceData!$A$2:$FR$281,'Row selector'!$G89,34)),"")</f>
        <v/>
      </c>
      <c r="AF100" s="162" t="str">
        <f>IFERROR(IF(INDEX(SourceData!$A$2:$FR$281,'Row selector'!$G89,40)=0,"-",INDEX(SourceData!$A$2:$FR$281,'Row selector'!$G89,40)),"")</f>
        <v/>
      </c>
      <c r="AG100" s="163" t="str">
        <f>IFERROR(IF(INDEX(SourceData!$A$2:$FR$281,'Row selector'!$G89,46)=0,"-",INDEX(SourceData!$A$2:$FR$281,'Row selector'!$G89,46)),"")</f>
        <v/>
      </c>
      <c r="AH100" s="161" t="str">
        <f>IFERROR(IF(INDEX(SourceData!$A$2:$FR$281,'Row selector'!$G89,35)=0,"-",INDEX(SourceData!$A$2:$FF$281,'Row selector'!$G89,35)),"")</f>
        <v/>
      </c>
      <c r="AI100" s="162" t="str">
        <f>IFERROR(IF(INDEX(SourceData!$A$2:$FR$281,'Row selector'!$G89,41)=0,"-",INDEX(SourceData!$A$2:$FR$281,'Row selector'!$G89,41)),"")</f>
        <v/>
      </c>
      <c r="AJ100" s="163" t="str">
        <f>IFERROR(IF(INDEX(SourceData!$A$2:$FR$281,'Row selector'!$G89,47)=0,"-",INDEX(SourceData!$A$2:$FR$281,'Row selector'!$G89,47)),"")</f>
        <v/>
      </c>
      <c r="AK100" s="161" t="str">
        <f>IFERROR(IF(INDEX(SourceData!$A$2:$FR$281,'Row selector'!$G89,36)=0,"-",INDEX(SourceData!$A$2:$FR$281,'Row selector'!$G89,36)),"")</f>
        <v/>
      </c>
      <c r="AL100" s="162" t="str">
        <f>IFERROR(IF(INDEX(SourceData!$A$2:$FR$281,'Row selector'!$G89,42)=0,"-",INDEX(SourceData!$A$2:$FR$281,'Row selector'!$G89,42)),"")</f>
        <v/>
      </c>
      <c r="AM100" s="163" t="str">
        <f>IFERROR(IF(INDEX(SourceData!$A$2:$FR$281,'Row selector'!$G89,48)=0,"-",INDEX(SourceData!$A$2:$FR$281,'Row selector'!$G89,48)),"")</f>
        <v/>
      </c>
      <c r="AN100" s="161" t="str">
        <f>IFERROR(IF(INDEX(SourceData!$A$2:$FR$281,'Row selector'!$G89,49)=0,"-",INDEX(SourceData!$A$2:$FR$281,'Row selector'!$G89,49)),"")</f>
        <v/>
      </c>
      <c r="AO100" s="162" t="str">
        <f>IFERROR(IF(INDEX(SourceData!$A$2:$FR$281,'Row selector'!$G89,55)=0,"-",INDEX(SourceData!$A$2:$FR$281,'Row selector'!$G89,55)),"")</f>
        <v/>
      </c>
      <c r="AP100" s="163" t="str">
        <f>IFERROR(IF(INDEX(SourceData!$A$2:$FR$281,'Row selector'!$G89,61)=0,"-",INDEX(SourceData!$A$2:$FR$281,'Row selector'!$G89,61)),"")</f>
        <v/>
      </c>
      <c r="AQ100" s="161" t="str">
        <f>IFERROR(IF(INDEX(SourceData!$A$2:$FR$281,'Row selector'!$G89,50)=0,"-",INDEX(SourceData!$A$2:$FR$281,'Row selector'!$G89,50)),"")</f>
        <v/>
      </c>
      <c r="AR100" s="162" t="str">
        <f>IFERROR(IF(INDEX(SourceData!$A$2:$FR$281,'Row selector'!$G89,56)=0,"-",INDEX(SourceData!$A$2:$FR$281,'Row selector'!$G89,56)),"")</f>
        <v/>
      </c>
      <c r="AS100" s="163" t="str">
        <f>IFERROR(IF(INDEX(SourceData!$A$2:$FR$281,'Row selector'!$G89,62)=0,"-",INDEX(SourceData!$A$2:$FR$281,'Row selector'!$G89,62)),"")</f>
        <v/>
      </c>
      <c r="AT100" s="161" t="str">
        <f>IFERROR(IF(INDEX(SourceData!$A$2:$FR$281,'Row selector'!$G89,51)=0,"-",INDEX(SourceData!$A$2:$FR$281,'Row selector'!$G89,51)),"")</f>
        <v/>
      </c>
      <c r="AU100" s="162" t="str">
        <f>IFERROR(IF(INDEX(SourceData!$A$2:$FR$281,'Row selector'!$G89,57)=0,"-",INDEX(SourceData!$A$2:$FR$281,'Row selector'!$G89,57)),"")</f>
        <v/>
      </c>
      <c r="AV100" s="163" t="str">
        <f>IFERROR(IF(INDEX(SourceData!$A$2:$FR$281,'Row selector'!$G89,63)=0,"-",INDEX(SourceData!$A$2:$FR$281,'Row selector'!$G89,63)),"")</f>
        <v/>
      </c>
      <c r="AW100" s="158" t="str">
        <f>IFERROR(IF(INDEX(SourceData!$A$2:$FR$281,'Row selector'!$G89,52)=0,"-",INDEX(SourceData!$A$2:$FR$281,'Row selector'!$G89,52)),"")</f>
        <v/>
      </c>
      <c r="AX100" s="138" t="str">
        <f>IFERROR(IF(INDEX(SourceData!$A$2:$FR$281,'Row selector'!$G89,58)=0,"-",INDEX(SourceData!$A$2:$FR$281,'Row selector'!$G89,58)),"")</f>
        <v/>
      </c>
      <c r="AY100" s="162" t="str">
        <f>IFERROR(IF(INDEX(SourceData!$A$2:$FR$281,'Row selector'!$G89,64)=0,"-",INDEX(SourceData!$A$2:$FR$281,'Row selector'!$G89,64)),"")</f>
        <v/>
      </c>
      <c r="AZ100" s="161" t="str">
        <f>IFERROR(IF(INDEX(SourceData!$A$2:$FR$281,'Row selector'!$G89,53)=0,"-",INDEX(SourceData!$A$2:$FR$281,'Row selector'!$G89,53)),"")</f>
        <v/>
      </c>
      <c r="BA100" s="162" t="str">
        <f>IFERROR(IF(INDEX(SourceData!$A$2:$FR$281,'Row selector'!$G89,59)=0,"-",INDEX(SourceData!$A$2:$FR$281,'Row selector'!$G89,59)),"")</f>
        <v/>
      </c>
      <c r="BB100" s="163" t="str">
        <f>IFERROR(IF(INDEX(SourceData!$A$2:$FR$281,'Row selector'!$G89,65)=0,"-",INDEX(SourceData!$A$2:$FR$281,'Row selector'!$G89,65)),"")</f>
        <v/>
      </c>
      <c r="BC100" s="161" t="str">
        <f>IFERROR(IF(INDEX(SourceData!$A$2:$FR$281,'Row selector'!$G89,54)=0,"-",INDEX(SourceData!$A$2:$FR$281,'Row selector'!$G89,54)),"")</f>
        <v/>
      </c>
      <c r="BD100" s="162" t="str">
        <f>IFERROR(IF(INDEX(SourceData!$A$2:$FR$281,'Row selector'!$G89,60)=0,"-",INDEX(SourceData!$A$2:$FR$281,'Row selector'!$G89,60)),"")</f>
        <v/>
      </c>
      <c r="BE100" s="163" t="str">
        <f>IFERROR(IF(INDEX(SourceData!$A$2:$FR$281,'Row selector'!$G89,66)=0,"-",INDEX(SourceData!$A$2:$FR$281,'Row selector'!$G89,66)),"")</f>
        <v/>
      </c>
      <c r="BF100" s="98"/>
    </row>
    <row r="101" spans="1:58">
      <c r="A101" s="171" t="str">
        <f>IFERROR(INDEX(SourceData!$A$2:$FR$281,'Row selector'!$G90,1),"")</f>
        <v/>
      </c>
      <c r="B101" s="157" t="str">
        <f>IFERROR(INDEX(SourceData!$A$2:$FR$281,'Row selector'!$G90,2),"")</f>
        <v/>
      </c>
      <c r="C101" s="204" t="str">
        <f t="shared" si="1"/>
        <v/>
      </c>
      <c r="D101" s="161" t="str">
        <f>IFERROR(IF(INDEX(SourceData!$A$2:$FR$281,'Row selector'!$G90,13)=0,"-",INDEX(SourceData!$A$2:$FR$281,'Row selector'!$G90,13)),"")</f>
        <v/>
      </c>
      <c r="E101" s="162" t="str">
        <f>IFERROR(IF(INDEX(SourceData!$A$2:$FR$281,'Row selector'!$G90,19)=0,"-",INDEX(SourceData!$A$2:$FR$281,'Row selector'!$G90,19)),"")</f>
        <v/>
      </c>
      <c r="F101" s="163" t="str">
        <f>IFERROR(IF(INDEX(SourceData!$A$2:$FR$281,'Row selector'!$G90,25)=0,"-",INDEX(SourceData!$A$2:$FR$281,'Row selector'!$G90,25)),"")</f>
        <v/>
      </c>
      <c r="G101" s="161" t="str">
        <f>IFERROR(IF(INDEX(SourceData!$A$2:$FR$281,'Row selector'!$G90,14)=0,"-",INDEX(SourceData!$A$2:$FR$281,'Row selector'!$G90,14)),"")</f>
        <v/>
      </c>
      <c r="H101" s="162" t="str">
        <f>IFERROR(IF(INDEX(SourceData!$A$2:$FR$281,'Row selector'!$G90,20)=0,"-",INDEX(SourceData!$A$2:$FR$281,'Row selector'!$G90,20)),"")</f>
        <v/>
      </c>
      <c r="I101" s="163" t="str">
        <f>IFERROR(IF(INDEX(SourceData!$A$2:$FR$281,'Row selector'!$G90,26)=0,"-",INDEX(SourceData!$A$2:$FR$281,'Row selector'!$G90,26)),"")</f>
        <v/>
      </c>
      <c r="J101" s="161" t="str">
        <f>IFERROR(IF(INDEX(SourceData!$A$2:$FR$281,'Row selector'!$G90,15)=0,"-",INDEX(SourceData!$A$2:$FR$281,'Row selector'!$G90,15)),"")</f>
        <v/>
      </c>
      <c r="K101" s="162" t="str">
        <f>IFERROR(IF(INDEX(SourceData!$A$2:$FR$281,'Row selector'!$G90,21)=0,"-",INDEX(SourceData!$A$2:$FR$281,'Row selector'!$G90,21)),"")</f>
        <v/>
      </c>
      <c r="L101" s="163" t="str">
        <f>IFERROR(IF(INDEX(SourceData!$A$2:$FR$281,'Row selector'!$G90,27)=0,"-",INDEX(SourceData!$A$2:$FR$281,'Row selector'!$G90,27)),"")</f>
        <v/>
      </c>
      <c r="M101" s="161" t="str">
        <f>IFERROR(IF(INDEX(SourceData!$A$2:$FR$281,'Row selector'!$G90,16)=0,"-",INDEX(SourceData!$A$2:$FR$281,'Row selector'!$G90,16)),"")</f>
        <v/>
      </c>
      <c r="N101" s="162" t="str">
        <f>IFERROR(IF(INDEX(SourceData!$A$2:$FR$281,'Row selector'!$G90,22)=0,"-",INDEX(SourceData!$A$2:$FR$281,'Row selector'!$G90,22)),"")</f>
        <v/>
      </c>
      <c r="O101" s="163" t="str">
        <f>IFERROR(IF(INDEX(SourceData!$A$2:$FR$281,'Row selector'!$G90,28)=0,"-",INDEX(SourceData!$A$2:$FR$281,'Row selector'!$G90,28)),"")</f>
        <v/>
      </c>
      <c r="P101" s="161" t="str">
        <f>IFERROR(IF(INDEX(SourceData!$A$2:$FR$281,'Row selector'!$G90,17)=0,"-",INDEX(SourceData!$A$2:$FR$281,'Row selector'!$G90,17)),"")</f>
        <v/>
      </c>
      <c r="Q101" s="162" t="str">
        <f>IFERROR(IF(INDEX(SourceData!$A$2:$FR$281,'Row selector'!$G90,23)=0,"-",INDEX(SourceData!$A$2:$FR$281,'Row selector'!$G90,23)),"")</f>
        <v/>
      </c>
      <c r="R101" s="163" t="str">
        <f>IFERROR(IF(INDEX(SourceData!$A$2:$FR$281,'Row selector'!$G90,29)=0,"-",INDEX(SourceData!$A$2:$FR$281,'Row selector'!$G90,29)),"")</f>
        <v/>
      </c>
      <c r="S101" s="161" t="str">
        <f>IFERROR(IF(INDEX(SourceData!$A$2:$FR$281,'Row selector'!$G90,18)=0,"-",INDEX(SourceData!$A$2:$FR$281,'Row selector'!$G90,18)),"")</f>
        <v/>
      </c>
      <c r="T101" s="162" t="str">
        <f>IFERROR(IF(INDEX(SourceData!$A$2:$FR$281,'Row selector'!$G90,24)=0,"-",INDEX(SourceData!$A$2:$FR$281,'Row selector'!$G90,24)),"")</f>
        <v/>
      </c>
      <c r="U101" s="163" t="str">
        <f>IFERROR(IF(INDEX(SourceData!$A$2:$FR$281,'Row selector'!$G90,30)=0,"-",INDEX(SourceData!$A$2:$FR$281,'Row selector'!$G90,30)),"")</f>
        <v/>
      </c>
      <c r="V101" s="161" t="str">
        <f>IFERROR(IF(INDEX(SourceData!$A$2:$FR$281,'Row selector'!$G90,31)=0,"-",INDEX(SourceData!$A$2:$FR$281,'Row selector'!$G90,31)),"")</f>
        <v/>
      </c>
      <c r="W101" s="162" t="str">
        <f>IFERROR(IF(INDEX(SourceData!$A$2:$FR$281,'Row selector'!$G90,37)=0,"-",INDEX(SourceData!$A$2:$FR$281,'Row selector'!$G90,37)),"")</f>
        <v/>
      </c>
      <c r="X101" s="163" t="str">
        <f>IFERROR(IF(INDEX(SourceData!$A$2:$FR$281,'Row selector'!$G90,43)=0,"-",INDEX(SourceData!$A$2:$FR$281,'Row selector'!$G90,43)),"")</f>
        <v/>
      </c>
      <c r="Y101" s="161" t="str">
        <f>IFERROR(IF(INDEX(SourceData!$A$2:$FR$281,'Row selector'!$G90,32)=0,"-",INDEX(SourceData!$A$2:$FR$281,'Row selector'!$G90,32)),"")</f>
        <v/>
      </c>
      <c r="Z101" s="162" t="str">
        <f>IFERROR(IF(INDEX(SourceData!$A$2:$FR$281,'Row selector'!$G90,38)=0,"-",INDEX(SourceData!$A$2:$FR$281,'Row selector'!$G90,38)),"")</f>
        <v/>
      </c>
      <c r="AA101" s="163" t="str">
        <f>IFERROR(IF(INDEX(SourceData!$A$2:$FR$281,'Row selector'!$G90,44)=0,"-",INDEX(SourceData!$A$2:$FR$281,'Row selector'!$G90,44)),"")</f>
        <v/>
      </c>
      <c r="AB101" s="161" t="str">
        <f>IFERROR(IF(INDEX(SourceData!$A$2:$FR$281,'Row selector'!$G90,33)=0,"-",INDEX(SourceData!$A$2:$FR$281,'Row selector'!$G90,33)),"")</f>
        <v/>
      </c>
      <c r="AC101" s="162" t="str">
        <f>IFERROR(IF(INDEX(SourceData!$A$2:$FR$281,'Row selector'!$G90,39)=0,"-",INDEX(SourceData!$A$2:$FR$281,'Row selector'!$G90,39)),"")</f>
        <v/>
      </c>
      <c r="AD101" s="163" t="str">
        <f>IFERROR(IF(INDEX(SourceData!$A$2:$FR$281,'Row selector'!$G90,45)=0,"-",INDEX(SourceData!$A$2:$FR$281,'Row selector'!$G90,45)),"")</f>
        <v/>
      </c>
      <c r="AE101" s="161" t="str">
        <f>IFERROR(IF(INDEX(SourceData!$A$2:$FR$281,'Row selector'!$G90,34)=0,"-",INDEX(SourceData!$A$2:$FR$281,'Row selector'!$G90,34)),"")</f>
        <v/>
      </c>
      <c r="AF101" s="162" t="str">
        <f>IFERROR(IF(INDEX(SourceData!$A$2:$FR$281,'Row selector'!$G90,40)=0,"-",INDEX(SourceData!$A$2:$FR$281,'Row selector'!$G90,40)),"")</f>
        <v/>
      </c>
      <c r="AG101" s="163" t="str">
        <f>IFERROR(IF(INDEX(SourceData!$A$2:$FR$281,'Row selector'!$G90,46)=0,"-",INDEX(SourceData!$A$2:$FR$281,'Row selector'!$G90,46)),"")</f>
        <v/>
      </c>
      <c r="AH101" s="161" t="str">
        <f>IFERROR(IF(INDEX(SourceData!$A$2:$FR$281,'Row selector'!$G90,35)=0,"-",INDEX(SourceData!$A$2:$FF$281,'Row selector'!$G90,35)),"")</f>
        <v/>
      </c>
      <c r="AI101" s="162" t="str">
        <f>IFERROR(IF(INDEX(SourceData!$A$2:$FR$281,'Row selector'!$G90,41)=0,"-",INDEX(SourceData!$A$2:$FR$281,'Row selector'!$G90,41)),"")</f>
        <v/>
      </c>
      <c r="AJ101" s="163" t="str">
        <f>IFERROR(IF(INDEX(SourceData!$A$2:$FR$281,'Row selector'!$G90,47)=0,"-",INDEX(SourceData!$A$2:$FR$281,'Row selector'!$G90,47)),"")</f>
        <v/>
      </c>
      <c r="AK101" s="161" t="str">
        <f>IFERROR(IF(INDEX(SourceData!$A$2:$FR$281,'Row selector'!$G90,36)=0,"-",INDEX(SourceData!$A$2:$FR$281,'Row selector'!$G90,36)),"")</f>
        <v/>
      </c>
      <c r="AL101" s="162" t="str">
        <f>IFERROR(IF(INDEX(SourceData!$A$2:$FR$281,'Row selector'!$G90,42)=0,"-",INDEX(SourceData!$A$2:$FR$281,'Row selector'!$G90,42)),"")</f>
        <v/>
      </c>
      <c r="AM101" s="163" t="str">
        <f>IFERROR(IF(INDEX(SourceData!$A$2:$FR$281,'Row selector'!$G90,48)=0,"-",INDEX(SourceData!$A$2:$FR$281,'Row selector'!$G90,48)),"")</f>
        <v/>
      </c>
      <c r="AN101" s="161" t="str">
        <f>IFERROR(IF(INDEX(SourceData!$A$2:$FR$281,'Row selector'!$G90,49)=0,"-",INDEX(SourceData!$A$2:$FR$281,'Row selector'!$G90,49)),"")</f>
        <v/>
      </c>
      <c r="AO101" s="162" t="str">
        <f>IFERROR(IF(INDEX(SourceData!$A$2:$FR$281,'Row selector'!$G90,55)=0,"-",INDEX(SourceData!$A$2:$FR$281,'Row selector'!$G90,55)),"")</f>
        <v/>
      </c>
      <c r="AP101" s="163" t="str">
        <f>IFERROR(IF(INDEX(SourceData!$A$2:$FR$281,'Row selector'!$G90,61)=0,"-",INDEX(SourceData!$A$2:$FR$281,'Row selector'!$G90,61)),"")</f>
        <v/>
      </c>
      <c r="AQ101" s="161" t="str">
        <f>IFERROR(IF(INDEX(SourceData!$A$2:$FR$281,'Row selector'!$G90,50)=0,"-",INDEX(SourceData!$A$2:$FR$281,'Row selector'!$G90,50)),"")</f>
        <v/>
      </c>
      <c r="AR101" s="162" t="str">
        <f>IFERROR(IF(INDEX(SourceData!$A$2:$FR$281,'Row selector'!$G90,56)=0,"-",INDEX(SourceData!$A$2:$FR$281,'Row selector'!$G90,56)),"")</f>
        <v/>
      </c>
      <c r="AS101" s="163" t="str">
        <f>IFERROR(IF(INDEX(SourceData!$A$2:$FR$281,'Row selector'!$G90,62)=0,"-",INDEX(SourceData!$A$2:$FR$281,'Row selector'!$G90,62)),"")</f>
        <v/>
      </c>
      <c r="AT101" s="161" t="str">
        <f>IFERROR(IF(INDEX(SourceData!$A$2:$FR$281,'Row selector'!$G90,51)=0,"-",INDEX(SourceData!$A$2:$FR$281,'Row selector'!$G90,51)),"")</f>
        <v/>
      </c>
      <c r="AU101" s="162" t="str">
        <f>IFERROR(IF(INDEX(SourceData!$A$2:$FR$281,'Row selector'!$G90,57)=0,"-",INDEX(SourceData!$A$2:$FR$281,'Row selector'!$G90,57)),"")</f>
        <v/>
      </c>
      <c r="AV101" s="163" t="str">
        <f>IFERROR(IF(INDEX(SourceData!$A$2:$FR$281,'Row selector'!$G90,63)=0,"-",INDEX(SourceData!$A$2:$FR$281,'Row selector'!$G90,63)),"")</f>
        <v/>
      </c>
      <c r="AW101" s="158" t="str">
        <f>IFERROR(IF(INDEX(SourceData!$A$2:$FR$281,'Row selector'!$G90,52)=0,"-",INDEX(SourceData!$A$2:$FR$281,'Row selector'!$G90,52)),"")</f>
        <v/>
      </c>
      <c r="AX101" s="138" t="str">
        <f>IFERROR(IF(INDEX(SourceData!$A$2:$FR$281,'Row selector'!$G90,58)=0,"-",INDEX(SourceData!$A$2:$FR$281,'Row selector'!$G90,58)),"")</f>
        <v/>
      </c>
      <c r="AY101" s="162" t="str">
        <f>IFERROR(IF(INDEX(SourceData!$A$2:$FR$281,'Row selector'!$G90,64)=0,"-",INDEX(SourceData!$A$2:$FR$281,'Row selector'!$G90,64)),"")</f>
        <v/>
      </c>
      <c r="AZ101" s="161" t="str">
        <f>IFERROR(IF(INDEX(SourceData!$A$2:$FR$281,'Row selector'!$G90,53)=0,"-",INDEX(SourceData!$A$2:$FR$281,'Row selector'!$G90,53)),"")</f>
        <v/>
      </c>
      <c r="BA101" s="162" t="str">
        <f>IFERROR(IF(INDEX(SourceData!$A$2:$FR$281,'Row selector'!$G90,59)=0,"-",INDEX(SourceData!$A$2:$FR$281,'Row selector'!$G90,59)),"")</f>
        <v/>
      </c>
      <c r="BB101" s="163" t="str">
        <f>IFERROR(IF(INDEX(SourceData!$A$2:$FR$281,'Row selector'!$G90,65)=0,"-",INDEX(SourceData!$A$2:$FR$281,'Row selector'!$G90,65)),"")</f>
        <v/>
      </c>
      <c r="BC101" s="161" t="str">
        <f>IFERROR(IF(INDEX(SourceData!$A$2:$FR$281,'Row selector'!$G90,54)=0,"-",INDEX(SourceData!$A$2:$FR$281,'Row selector'!$G90,54)),"")</f>
        <v/>
      </c>
      <c r="BD101" s="162" t="str">
        <f>IFERROR(IF(INDEX(SourceData!$A$2:$FR$281,'Row selector'!$G90,60)=0,"-",INDEX(SourceData!$A$2:$FR$281,'Row selector'!$G90,60)),"")</f>
        <v/>
      </c>
      <c r="BE101" s="163" t="str">
        <f>IFERROR(IF(INDEX(SourceData!$A$2:$FR$281,'Row selector'!$G90,66)=0,"-",INDEX(SourceData!$A$2:$FR$281,'Row selector'!$G90,66)),"")</f>
        <v/>
      </c>
      <c r="BF101" s="99"/>
    </row>
    <row r="102" spans="1:58">
      <c r="A102" s="171" t="str">
        <f>IFERROR(INDEX(SourceData!$A$2:$FR$281,'Row selector'!$G91,1),"")</f>
        <v/>
      </c>
      <c r="B102" s="157" t="str">
        <f>IFERROR(INDEX(SourceData!$A$2:$FR$281,'Row selector'!$G91,2),"")</f>
        <v/>
      </c>
      <c r="C102" s="204" t="str">
        <f t="shared" si="1"/>
        <v/>
      </c>
      <c r="D102" s="161" t="str">
        <f>IFERROR(IF(INDEX(SourceData!$A$2:$FR$281,'Row selector'!$G91,13)=0,"-",INDEX(SourceData!$A$2:$FR$281,'Row selector'!$G91,13)),"")</f>
        <v/>
      </c>
      <c r="E102" s="162" t="str">
        <f>IFERROR(IF(INDEX(SourceData!$A$2:$FR$281,'Row selector'!$G91,19)=0,"-",INDEX(SourceData!$A$2:$FR$281,'Row selector'!$G91,19)),"")</f>
        <v/>
      </c>
      <c r="F102" s="163" t="str">
        <f>IFERROR(IF(INDEX(SourceData!$A$2:$FR$281,'Row selector'!$G91,25)=0,"-",INDEX(SourceData!$A$2:$FR$281,'Row selector'!$G91,25)),"")</f>
        <v/>
      </c>
      <c r="G102" s="161" t="str">
        <f>IFERROR(IF(INDEX(SourceData!$A$2:$FR$281,'Row selector'!$G91,14)=0,"-",INDEX(SourceData!$A$2:$FR$281,'Row selector'!$G91,14)),"")</f>
        <v/>
      </c>
      <c r="H102" s="162" t="str">
        <f>IFERROR(IF(INDEX(SourceData!$A$2:$FR$281,'Row selector'!$G91,20)=0,"-",INDEX(SourceData!$A$2:$FR$281,'Row selector'!$G91,20)),"")</f>
        <v/>
      </c>
      <c r="I102" s="163" t="str">
        <f>IFERROR(IF(INDEX(SourceData!$A$2:$FR$281,'Row selector'!$G91,26)=0,"-",INDEX(SourceData!$A$2:$FR$281,'Row selector'!$G91,26)),"")</f>
        <v/>
      </c>
      <c r="J102" s="161" t="str">
        <f>IFERROR(IF(INDEX(SourceData!$A$2:$FR$281,'Row selector'!$G91,15)=0,"-",INDEX(SourceData!$A$2:$FR$281,'Row selector'!$G91,15)),"")</f>
        <v/>
      </c>
      <c r="K102" s="162" t="str">
        <f>IFERROR(IF(INDEX(SourceData!$A$2:$FR$281,'Row selector'!$G91,21)=0,"-",INDEX(SourceData!$A$2:$FR$281,'Row selector'!$G91,21)),"")</f>
        <v/>
      </c>
      <c r="L102" s="163" t="str">
        <f>IFERROR(IF(INDEX(SourceData!$A$2:$FR$281,'Row selector'!$G91,27)=0,"-",INDEX(SourceData!$A$2:$FR$281,'Row selector'!$G91,27)),"")</f>
        <v/>
      </c>
      <c r="M102" s="161" t="str">
        <f>IFERROR(IF(INDEX(SourceData!$A$2:$FR$281,'Row selector'!$G91,16)=0,"-",INDEX(SourceData!$A$2:$FR$281,'Row selector'!$G91,16)),"")</f>
        <v/>
      </c>
      <c r="N102" s="162" t="str">
        <f>IFERROR(IF(INDEX(SourceData!$A$2:$FR$281,'Row selector'!$G91,22)=0,"-",INDEX(SourceData!$A$2:$FR$281,'Row selector'!$G91,22)),"")</f>
        <v/>
      </c>
      <c r="O102" s="163" t="str">
        <f>IFERROR(IF(INDEX(SourceData!$A$2:$FR$281,'Row selector'!$G91,28)=0,"-",INDEX(SourceData!$A$2:$FR$281,'Row selector'!$G91,28)),"")</f>
        <v/>
      </c>
      <c r="P102" s="161" t="str">
        <f>IFERROR(IF(INDEX(SourceData!$A$2:$FR$281,'Row selector'!$G91,17)=0,"-",INDEX(SourceData!$A$2:$FR$281,'Row selector'!$G91,17)),"")</f>
        <v/>
      </c>
      <c r="Q102" s="162" t="str">
        <f>IFERROR(IF(INDEX(SourceData!$A$2:$FR$281,'Row selector'!$G91,23)=0,"-",INDEX(SourceData!$A$2:$FR$281,'Row selector'!$G91,23)),"")</f>
        <v/>
      </c>
      <c r="R102" s="163" t="str">
        <f>IFERROR(IF(INDEX(SourceData!$A$2:$FR$281,'Row selector'!$G91,29)=0,"-",INDEX(SourceData!$A$2:$FR$281,'Row selector'!$G91,29)),"")</f>
        <v/>
      </c>
      <c r="S102" s="161" t="str">
        <f>IFERROR(IF(INDEX(SourceData!$A$2:$FR$281,'Row selector'!$G91,18)=0,"-",INDEX(SourceData!$A$2:$FR$281,'Row selector'!$G91,18)),"")</f>
        <v/>
      </c>
      <c r="T102" s="162" t="str">
        <f>IFERROR(IF(INDEX(SourceData!$A$2:$FR$281,'Row selector'!$G91,24)=0,"-",INDEX(SourceData!$A$2:$FR$281,'Row selector'!$G91,24)),"")</f>
        <v/>
      </c>
      <c r="U102" s="163" t="str">
        <f>IFERROR(IF(INDEX(SourceData!$A$2:$FR$281,'Row selector'!$G91,30)=0,"-",INDEX(SourceData!$A$2:$FR$281,'Row selector'!$G91,30)),"")</f>
        <v/>
      </c>
      <c r="V102" s="161" t="str">
        <f>IFERROR(IF(INDEX(SourceData!$A$2:$FR$281,'Row selector'!$G91,31)=0,"-",INDEX(SourceData!$A$2:$FR$281,'Row selector'!$G91,31)),"")</f>
        <v/>
      </c>
      <c r="W102" s="162" t="str">
        <f>IFERROR(IF(INDEX(SourceData!$A$2:$FR$281,'Row selector'!$G91,37)=0,"-",INDEX(SourceData!$A$2:$FR$281,'Row selector'!$G91,37)),"")</f>
        <v/>
      </c>
      <c r="X102" s="163" t="str">
        <f>IFERROR(IF(INDEX(SourceData!$A$2:$FR$281,'Row selector'!$G91,43)=0,"-",INDEX(SourceData!$A$2:$FR$281,'Row selector'!$G91,43)),"")</f>
        <v/>
      </c>
      <c r="Y102" s="161" t="str">
        <f>IFERROR(IF(INDEX(SourceData!$A$2:$FR$281,'Row selector'!$G91,32)=0,"-",INDEX(SourceData!$A$2:$FR$281,'Row selector'!$G91,32)),"")</f>
        <v/>
      </c>
      <c r="Z102" s="162" t="str">
        <f>IFERROR(IF(INDEX(SourceData!$A$2:$FR$281,'Row selector'!$G91,38)=0,"-",INDEX(SourceData!$A$2:$FR$281,'Row selector'!$G91,38)),"")</f>
        <v/>
      </c>
      <c r="AA102" s="163" t="str">
        <f>IFERROR(IF(INDEX(SourceData!$A$2:$FR$281,'Row selector'!$G91,44)=0,"-",INDEX(SourceData!$A$2:$FR$281,'Row selector'!$G91,44)),"")</f>
        <v/>
      </c>
      <c r="AB102" s="161" t="str">
        <f>IFERROR(IF(INDEX(SourceData!$A$2:$FR$281,'Row selector'!$G91,33)=0,"-",INDEX(SourceData!$A$2:$FR$281,'Row selector'!$G91,33)),"")</f>
        <v/>
      </c>
      <c r="AC102" s="162" t="str">
        <f>IFERROR(IF(INDEX(SourceData!$A$2:$FR$281,'Row selector'!$G91,39)=0,"-",INDEX(SourceData!$A$2:$FR$281,'Row selector'!$G91,39)),"")</f>
        <v/>
      </c>
      <c r="AD102" s="163" t="str">
        <f>IFERROR(IF(INDEX(SourceData!$A$2:$FR$281,'Row selector'!$G91,45)=0,"-",INDEX(SourceData!$A$2:$FR$281,'Row selector'!$G91,45)),"")</f>
        <v/>
      </c>
      <c r="AE102" s="161" t="str">
        <f>IFERROR(IF(INDEX(SourceData!$A$2:$FR$281,'Row selector'!$G91,34)=0,"-",INDEX(SourceData!$A$2:$FR$281,'Row selector'!$G91,34)),"")</f>
        <v/>
      </c>
      <c r="AF102" s="162" t="str">
        <f>IFERROR(IF(INDEX(SourceData!$A$2:$FR$281,'Row selector'!$G91,40)=0,"-",INDEX(SourceData!$A$2:$FR$281,'Row selector'!$G91,40)),"")</f>
        <v/>
      </c>
      <c r="AG102" s="163" t="str">
        <f>IFERROR(IF(INDEX(SourceData!$A$2:$FR$281,'Row selector'!$G91,46)=0,"-",INDEX(SourceData!$A$2:$FR$281,'Row selector'!$G91,46)),"")</f>
        <v/>
      </c>
      <c r="AH102" s="161" t="str">
        <f>IFERROR(IF(INDEX(SourceData!$A$2:$FR$281,'Row selector'!$G91,35)=0,"-",INDEX(SourceData!$A$2:$FF$281,'Row selector'!$G91,35)),"")</f>
        <v/>
      </c>
      <c r="AI102" s="162" t="str">
        <f>IFERROR(IF(INDEX(SourceData!$A$2:$FR$281,'Row selector'!$G91,41)=0,"-",INDEX(SourceData!$A$2:$FR$281,'Row selector'!$G91,41)),"")</f>
        <v/>
      </c>
      <c r="AJ102" s="163" t="str">
        <f>IFERROR(IF(INDEX(SourceData!$A$2:$FR$281,'Row selector'!$G91,47)=0,"-",INDEX(SourceData!$A$2:$FR$281,'Row selector'!$G91,47)),"")</f>
        <v/>
      </c>
      <c r="AK102" s="161" t="str">
        <f>IFERROR(IF(INDEX(SourceData!$A$2:$FR$281,'Row selector'!$G91,36)=0,"-",INDEX(SourceData!$A$2:$FR$281,'Row selector'!$G91,36)),"")</f>
        <v/>
      </c>
      <c r="AL102" s="162" t="str">
        <f>IFERROR(IF(INDEX(SourceData!$A$2:$FR$281,'Row selector'!$G91,42)=0,"-",INDEX(SourceData!$A$2:$FR$281,'Row selector'!$G91,42)),"")</f>
        <v/>
      </c>
      <c r="AM102" s="163" t="str">
        <f>IFERROR(IF(INDEX(SourceData!$A$2:$FR$281,'Row selector'!$G91,48)=0,"-",INDEX(SourceData!$A$2:$FR$281,'Row selector'!$G91,48)),"")</f>
        <v/>
      </c>
      <c r="AN102" s="161" t="str">
        <f>IFERROR(IF(INDEX(SourceData!$A$2:$FR$281,'Row selector'!$G91,49)=0,"-",INDEX(SourceData!$A$2:$FR$281,'Row selector'!$G91,49)),"")</f>
        <v/>
      </c>
      <c r="AO102" s="162" t="str">
        <f>IFERROR(IF(INDEX(SourceData!$A$2:$FR$281,'Row selector'!$G91,55)=0,"-",INDEX(SourceData!$A$2:$FR$281,'Row selector'!$G91,55)),"")</f>
        <v/>
      </c>
      <c r="AP102" s="163" t="str">
        <f>IFERROR(IF(INDEX(SourceData!$A$2:$FR$281,'Row selector'!$G91,61)=0,"-",INDEX(SourceData!$A$2:$FR$281,'Row selector'!$G91,61)),"")</f>
        <v/>
      </c>
      <c r="AQ102" s="161" t="str">
        <f>IFERROR(IF(INDEX(SourceData!$A$2:$FR$281,'Row selector'!$G91,50)=0,"-",INDEX(SourceData!$A$2:$FR$281,'Row selector'!$G91,50)),"")</f>
        <v/>
      </c>
      <c r="AR102" s="162" t="str">
        <f>IFERROR(IF(INDEX(SourceData!$A$2:$FR$281,'Row selector'!$G91,56)=0,"-",INDEX(SourceData!$A$2:$FR$281,'Row selector'!$G91,56)),"")</f>
        <v/>
      </c>
      <c r="AS102" s="163" t="str">
        <f>IFERROR(IF(INDEX(SourceData!$A$2:$FR$281,'Row selector'!$G91,62)=0,"-",INDEX(SourceData!$A$2:$FR$281,'Row selector'!$G91,62)),"")</f>
        <v/>
      </c>
      <c r="AT102" s="161" t="str">
        <f>IFERROR(IF(INDEX(SourceData!$A$2:$FR$281,'Row selector'!$G91,51)=0,"-",INDEX(SourceData!$A$2:$FR$281,'Row selector'!$G91,51)),"")</f>
        <v/>
      </c>
      <c r="AU102" s="162" t="str">
        <f>IFERROR(IF(INDEX(SourceData!$A$2:$FR$281,'Row selector'!$G91,57)=0,"-",INDEX(SourceData!$A$2:$FR$281,'Row selector'!$G91,57)),"")</f>
        <v/>
      </c>
      <c r="AV102" s="163" t="str">
        <f>IFERROR(IF(INDEX(SourceData!$A$2:$FR$281,'Row selector'!$G91,63)=0,"-",INDEX(SourceData!$A$2:$FR$281,'Row selector'!$G91,63)),"")</f>
        <v/>
      </c>
      <c r="AW102" s="158" t="str">
        <f>IFERROR(IF(INDEX(SourceData!$A$2:$FR$281,'Row selector'!$G91,52)=0,"-",INDEX(SourceData!$A$2:$FR$281,'Row selector'!$G91,52)),"")</f>
        <v/>
      </c>
      <c r="AX102" s="138" t="str">
        <f>IFERROR(IF(INDEX(SourceData!$A$2:$FR$281,'Row selector'!$G91,58)=0,"-",INDEX(SourceData!$A$2:$FR$281,'Row selector'!$G91,58)),"")</f>
        <v/>
      </c>
      <c r="AY102" s="162" t="str">
        <f>IFERROR(IF(INDEX(SourceData!$A$2:$FR$281,'Row selector'!$G91,64)=0,"-",INDEX(SourceData!$A$2:$FR$281,'Row selector'!$G91,64)),"")</f>
        <v/>
      </c>
      <c r="AZ102" s="161" t="str">
        <f>IFERROR(IF(INDEX(SourceData!$A$2:$FR$281,'Row selector'!$G91,53)=0,"-",INDEX(SourceData!$A$2:$FR$281,'Row selector'!$G91,53)),"")</f>
        <v/>
      </c>
      <c r="BA102" s="162" t="str">
        <f>IFERROR(IF(INDEX(SourceData!$A$2:$FR$281,'Row selector'!$G91,59)=0,"-",INDEX(SourceData!$A$2:$FR$281,'Row selector'!$G91,59)),"")</f>
        <v/>
      </c>
      <c r="BB102" s="163" t="str">
        <f>IFERROR(IF(INDEX(SourceData!$A$2:$FR$281,'Row selector'!$G91,65)=0,"-",INDEX(SourceData!$A$2:$FR$281,'Row selector'!$G91,65)),"")</f>
        <v/>
      </c>
      <c r="BC102" s="161" t="str">
        <f>IFERROR(IF(INDEX(SourceData!$A$2:$FR$281,'Row selector'!$G91,54)=0,"-",INDEX(SourceData!$A$2:$FR$281,'Row selector'!$G91,54)),"")</f>
        <v/>
      </c>
      <c r="BD102" s="162" t="str">
        <f>IFERROR(IF(INDEX(SourceData!$A$2:$FR$281,'Row selector'!$G91,60)=0,"-",INDEX(SourceData!$A$2:$FR$281,'Row selector'!$G91,60)),"")</f>
        <v/>
      </c>
      <c r="BE102" s="163" t="str">
        <f>IFERROR(IF(INDEX(SourceData!$A$2:$FR$281,'Row selector'!$G91,66)=0,"-",INDEX(SourceData!$A$2:$FR$281,'Row selector'!$G91,66)),"")</f>
        <v/>
      </c>
      <c r="BF102" s="99"/>
    </row>
    <row r="103" spans="1:58">
      <c r="A103" s="171" t="str">
        <f>IFERROR(INDEX(SourceData!$A$2:$FR$281,'Row selector'!$G92,1),"")</f>
        <v/>
      </c>
      <c r="B103" s="157" t="str">
        <f>IFERROR(INDEX(SourceData!$A$2:$FR$281,'Row selector'!$G92,2),"")</f>
        <v/>
      </c>
      <c r="C103" s="204" t="str">
        <f t="shared" si="1"/>
        <v/>
      </c>
      <c r="D103" s="161" t="str">
        <f>IFERROR(IF(INDEX(SourceData!$A$2:$FR$281,'Row selector'!$G92,13)=0,"-",INDEX(SourceData!$A$2:$FR$281,'Row selector'!$G92,13)),"")</f>
        <v/>
      </c>
      <c r="E103" s="162" t="str">
        <f>IFERROR(IF(INDEX(SourceData!$A$2:$FR$281,'Row selector'!$G92,19)=0,"-",INDEX(SourceData!$A$2:$FR$281,'Row selector'!$G92,19)),"")</f>
        <v/>
      </c>
      <c r="F103" s="163" t="str">
        <f>IFERROR(IF(INDEX(SourceData!$A$2:$FR$281,'Row selector'!$G92,25)=0,"-",INDEX(SourceData!$A$2:$FR$281,'Row selector'!$G92,25)),"")</f>
        <v/>
      </c>
      <c r="G103" s="161" t="str">
        <f>IFERROR(IF(INDEX(SourceData!$A$2:$FR$281,'Row selector'!$G92,14)=0,"-",INDEX(SourceData!$A$2:$FR$281,'Row selector'!$G92,14)),"")</f>
        <v/>
      </c>
      <c r="H103" s="162" t="str">
        <f>IFERROR(IF(INDEX(SourceData!$A$2:$FR$281,'Row selector'!$G92,20)=0,"-",INDEX(SourceData!$A$2:$FR$281,'Row selector'!$G92,20)),"")</f>
        <v/>
      </c>
      <c r="I103" s="163" t="str">
        <f>IFERROR(IF(INDEX(SourceData!$A$2:$FR$281,'Row selector'!$G92,26)=0,"-",INDEX(SourceData!$A$2:$FR$281,'Row selector'!$G92,26)),"")</f>
        <v/>
      </c>
      <c r="J103" s="161" t="str">
        <f>IFERROR(IF(INDEX(SourceData!$A$2:$FR$281,'Row selector'!$G92,15)=0,"-",INDEX(SourceData!$A$2:$FR$281,'Row selector'!$G92,15)),"")</f>
        <v/>
      </c>
      <c r="K103" s="162" t="str">
        <f>IFERROR(IF(INDEX(SourceData!$A$2:$FR$281,'Row selector'!$G92,21)=0,"-",INDEX(SourceData!$A$2:$FR$281,'Row selector'!$G92,21)),"")</f>
        <v/>
      </c>
      <c r="L103" s="163" t="str">
        <f>IFERROR(IF(INDEX(SourceData!$A$2:$FR$281,'Row selector'!$G92,27)=0,"-",INDEX(SourceData!$A$2:$FR$281,'Row selector'!$G92,27)),"")</f>
        <v/>
      </c>
      <c r="M103" s="161" t="str">
        <f>IFERROR(IF(INDEX(SourceData!$A$2:$FR$281,'Row selector'!$G92,16)=0,"-",INDEX(SourceData!$A$2:$FR$281,'Row selector'!$G92,16)),"")</f>
        <v/>
      </c>
      <c r="N103" s="162" t="str">
        <f>IFERROR(IF(INDEX(SourceData!$A$2:$FR$281,'Row selector'!$G92,22)=0,"-",INDEX(SourceData!$A$2:$FR$281,'Row selector'!$G92,22)),"")</f>
        <v/>
      </c>
      <c r="O103" s="163" t="str">
        <f>IFERROR(IF(INDEX(SourceData!$A$2:$FR$281,'Row selector'!$G92,28)=0,"-",INDEX(SourceData!$A$2:$FR$281,'Row selector'!$G92,28)),"")</f>
        <v/>
      </c>
      <c r="P103" s="161" t="str">
        <f>IFERROR(IF(INDEX(SourceData!$A$2:$FR$281,'Row selector'!$G92,17)=0,"-",INDEX(SourceData!$A$2:$FR$281,'Row selector'!$G92,17)),"")</f>
        <v/>
      </c>
      <c r="Q103" s="162" t="str">
        <f>IFERROR(IF(INDEX(SourceData!$A$2:$FR$281,'Row selector'!$G92,23)=0,"-",INDEX(SourceData!$A$2:$FR$281,'Row selector'!$G92,23)),"")</f>
        <v/>
      </c>
      <c r="R103" s="163" t="str">
        <f>IFERROR(IF(INDEX(SourceData!$A$2:$FR$281,'Row selector'!$G92,29)=0,"-",INDEX(SourceData!$A$2:$FR$281,'Row selector'!$G92,29)),"")</f>
        <v/>
      </c>
      <c r="S103" s="161" t="str">
        <f>IFERROR(IF(INDEX(SourceData!$A$2:$FR$281,'Row selector'!$G92,18)=0,"-",INDEX(SourceData!$A$2:$FR$281,'Row selector'!$G92,18)),"")</f>
        <v/>
      </c>
      <c r="T103" s="162" t="str">
        <f>IFERROR(IF(INDEX(SourceData!$A$2:$FR$281,'Row selector'!$G92,24)=0,"-",INDEX(SourceData!$A$2:$FR$281,'Row selector'!$G92,24)),"")</f>
        <v/>
      </c>
      <c r="U103" s="163" t="str">
        <f>IFERROR(IF(INDEX(SourceData!$A$2:$FR$281,'Row selector'!$G92,30)=0,"-",INDEX(SourceData!$A$2:$FR$281,'Row selector'!$G92,30)),"")</f>
        <v/>
      </c>
      <c r="V103" s="161" t="str">
        <f>IFERROR(IF(INDEX(SourceData!$A$2:$FR$281,'Row selector'!$G92,31)=0,"-",INDEX(SourceData!$A$2:$FR$281,'Row selector'!$G92,31)),"")</f>
        <v/>
      </c>
      <c r="W103" s="162" t="str">
        <f>IFERROR(IF(INDEX(SourceData!$A$2:$FR$281,'Row selector'!$G92,37)=0,"-",INDEX(SourceData!$A$2:$FR$281,'Row selector'!$G92,37)),"")</f>
        <v/>
      </c>
      <c r="X103" s="163" t="str">
        <f>IFERROR(IF(INDEX(SourceData!$A$2:$FR$281,'Row selector'!$G92,43)=0,"-",INDEX(SourceData!$A$2:$FR$281,'Row selector'!$G92,43)),"")</f>
        <v/>
      </c>
      <c r="Y103" s="161" t="str">
        <f>IFERROR(IF(INDEX(SourceData!$A$2:$FR$281,'Row selector'!$G92,32)=0,"-",INDEX(SourceData!$A$2:$FR$281,'Row selector'!$G92,32)),"")</f>
        <v/>
      </c>
      <c r="Z103" s="162" t="str">
        <f>IFERROR(IF(INDEX(SourceData!$A$2:$FR$281,'Row selector'!$G92,38)=0,"-",INDEX(SourceData!$A$2:$FR$281,'Row selector'!$G92,38)),"")</f>
        <v/>
      </c>
      <c r="AA103" s="163" t="str">
        <f>IFERROR(IF(INDEX(SourceData!$A$2:$FR$281,'Row selector'!$G92,44)=0,"-",INDEX(SourceData!$A$2:$FR$281,'Row selector'!$G92,44)),"")</f>
        <v/>
      </c>
      <c r="AB103" s="161" t="str">
        <f>IFERROR(IF(INDEX(SourceData!$A$2:$FR$281,'Row selector'!$G92,33)=0,"-",INDEX(SourceData!$A$2:$FR$281,'Row selector'!$G92,33)),"")</f>
        <v/>
      </c>
      <c r="AC103" s="162" t="str">
        <f>IFERROR(IF(INDEX(SourceData!$A$2:$FR$281,'Row selector'!$G92,39)=0,"-",INDEX(SourceData!$A$2:$FR$281,'Row selector'!$G92,39)),"")</f>
        <v/>
      </c>
      <c r="AD103" s="163" t="str">
        <f>IFERROR(IF(INDEX(SourceData!$A$2:$FR$281,'Row selector'!$G92,45)=0,"-",INDEX(SourceData!$A$2:$FR$281,'Row selector'!$G92,45)),"")</f>
        <v/>
      </c>
      <c r="AE103" s="161" t="str">
        <f>IFERROR(IF(INDEX(SourceData!$A$2:$FR$281,'Row selector'!$G92,34)=0,"-",INDEX(SourceData!$A$2:$FR$281,'Row selector'!$G92,34)),"")</f>
        <v/>
      </c>
      <c r="AF103" s="162" t="str">
        <f>IFERROR(IF(INDEX(SourceData!$A$2:$FR$281,'Row selector'!$G92,40)=0,"-",INDEX(SourceData!$A$2:$FR$281,'Row selector'!$G92,40)),"")</f>
        <v/>
      </c>
      <c r="AG103" s="163" t="str">
        <f>IFERROR(IF(INDEX(SourceData!$A$2:$FR$281,'Row selector'!$G92,46)=0,"-",INDEX(SourceData!$A$2:$FR$281,'Row selector'!$G92,46)),"")</f>
        <v/>
      </c>
      <c r="AH103" s="161" t="str">
        <f>IFERROR(IF(INDEX(SourceData!$A$2:$FR$281,'Row selector'!$G92,35)=0,"-",INDEX(SourceData!$A$2:$FF$281,'Row selector'!$G92,35)),"")</f>
        <v/>
      </c>
      <c r="AI103" s="162" t="str">
        <f>IFERROR(IF(INDEX(SourceData!$A$2:$FR$281,'Row selector'!$G92,41)=0,"-",INDEX(SourceData!$A$2:$FR$281,'Row selector'!$G92,41)),"")</f>
        <v/>
      </c>
      <c r="AJ103" s="163" t="str">
        <f>IFERROR(IF(INDEX(SourceData!$A$2:$FR$281,'Row selector'!$G92,47)=0,"-",INDEX(SourceData!$A$2:$FR$281,'Row selector'!$G92,47)),"")</f>
        <v/>
      </c>
      <c r="AK103" s="161" t="str">
        <f>IFERROR(IF(INDEX(SourceData!$A$2:$FR$281,'Row selector'!$G92,36)=0,"-",INDEX(SourceData!$A$2:$FR$281,'Row selector'!$G92,36)),"")</f>
        <v/>
      </c>
      <c r="AL103" s="162" t="str">
        <f>IFERROR(IF(INDEX(SourceData!$A$2:$FR$281,'Row selector'!$G92,42)=0,"-",INDEX(SourceData!$A$2:$FR$281,'Row selector'!$G92,42)),"")</f>
        <v/>
      </c>
      <c r="AM103" s="163" t="str">
        <f>IFERROR(IF(INDEX(SourceData!$A$2:$FR$281,'Row selector'!$G92,48)=0,"-",INDEX(SourceData!$A$2:$FR$281,'Row selector'!$G92,48)),"")</f>
        <v/>
      </c>
      <c r="AN103" s="161" t="str">
        <f>IFERROR(IF(INDEX(SourceData!$A$2:$FR$281,'Row selector'!$G92,49)=0,"-",INDEX(SourceData!$A$2:$FR$281,'Row selector'!$G92,49)),"")</f>
        <v/>
      </c>
      <c r="AO103" s="162" t="str">
        <f>IFERROR(IF(INDEX(SourceData!$A$2:$FR$281,'Row selector'!$G92,55)=0,"-",INDEX(SourceData!$A$2:$FR$281,'Row selector'!$G92,55)),"")</f>
        <v/>
      </c>
      <c r="AP103" s="163" t="str">
        <f>IFERROR(IF(INDEX(SourceData!$A$2:$FR$281,'Row selector'!$G92,61)=0,"-",INDEX(SourceData!$A$2:$FR$281,'Row selector'!$G92,61)),"")</f>
        <v/>
      </c>
      <c r="AQ103" s="161" t="str">
        <f>IFERROR(IF(INDEX(SourceData!$A$2:$FR$281,'Row selector'!$G92,50)=0,"-",INDEX(SourceData!$A$2:$FR$281,'Row selector'!$G92,50)),"")</f>
        <v/>
      </c>
      <c r="AR103" s="162" t="str">
        <f>IFERROR(IF(INDEX(SourceData!$A$2:$FR$281,'Row selector'!$G92,56)=0,"-",INDEX(SourceData!$A$2:$FR$281,'Row selector'!$G92,56)),"")</f>
        <v/>
      </c>
      <c r="AS103" s="163" t="str">
        <f>IFERROR(IF(INDEX(SourceData!$A$2:$FR$281,'Row selector'!$G92,62)=0,"-",INDEX(SourceData!$A$2:$FR$281,'Row selector'!$G92,62)),"")</f>
        <v/>
      </c>
      <c r="AT103" s="161" t="str">
        <f>IFERROR(IF(INDEX(SourceData!$A$2:$FR$281,'Row selector'!$G92,51)=0,"-",INDEX(SourceData!$A$2:$FR$281,'Row selector'!$G92,51)),"")</f>
        <v/>
      </c>
      <c r="AU103" s="162" t="str">
        <f>IFERROR(IF(INDEX(SourceData!$A$2:$FR$281,'Row selector'!$G92,57)=0,"-",INDEX(SourceData!$A$2:$FR$281,'Row selector'!$G92,57)),"")</f>
        <v/>
      </c>
      <c r="AV103" s="163" t="str">
        <f>IFERROR(IF(INDEX(SourceData!$A$2:$FR$281,'Row selector'!$G92,63)=0,"-",INDEX(SourceData!$A$2:$FR$281,'Row selector'!$G92,63)),"")</f>
        <v/>
      </c>
      <c r="AW103" s="158" t="str">
        <f>IFERROR(IF(INDEX(SourceData!$A$2:$FR$281,'Row selector'!$G92,52)=0,"-",INDEX(SourceData!$A$2:$FR$281,'Row selector'!$G92,52)),"")</f>
        <v/>
      </c>
      <c r="AX103" s="138" t="str">
        <f>IFERROR(IF(INDEX(SourceData!$A$2:$FR$281,'Row selector'!$G92,58)=0,"-",INDEX(SourceData!$A$2:$FR$281,'Row selector'!$G92,58)),"")</f>
        <v/>
      </c>
      <c r="AY103" s="162" t="str">
        <f>IFERROR(IF(INDEX(SourceData!$A$2:$FR$281,'Row selector'!$G92,64)=0,"-",INDEX(SourceData!$A$2:$FR$281,'Row selector'!$G92,64)),"")</f>
        <v/>
      </c>
      <c r="AZ103" s="161" t="str">
        <f>IFERROR(IF(INDEX(SourceData!$A$2:$FR$281,'Row selector'!$G92,53)=0,"-",INDEX(SourceData!$A$2:$FR$281,'Row selector'!$G92,53)),"")</f>
        <v/>
      </c>
      <c r="BA103" s="162" t="str">
        <f>IFERROR(IF(INDEX(SourceData!$A$2:$FR$281,'Row selector'!$G92,59)=0,"-",INDEX(SourceData!$A$2:$FR$281,'Row selector'!$G92,59)),"")</f>
        <v/>
      </c>
      <c r="BB103" s="163" t="str">
        <f>IFERROR(IF(INDEX(SourceData!$A$2:$FR$281,'Row selector'!$G92,65)=0,"-",INDEX(SourceData!$A$2:$FR$281,'Row selector'!$G92,65)),"")</f>
        <v/>
      </c>
      <c r="BC103" s="161" t="str">
        <f>IFERROR(IF(INDEX(SourceData!$A$2:$FR$281,'Row selector'!$G92,54)=0,"-",INDEX(SourceData!$A$2:$FR$281,'Row selector'!$G92,54)),"")</f>
        <v/>
      </c>
      <c r="BD103" s="162" t="str">
        <f>IFERROR(IF(INDEX(SourceData!$A$2:$FR$281,'Row selector'!$G92,60)=0,"-",INDEX(SourceData!$A$2:$FR$281,'Row selector'!$G92,60)),"")</f>
        <v/>
      </c>
      <c r="BE103" s="163" t="str">
        <f>IFERROR(IF(INDEX(SourceData!$A$2:$FR$281,'Row selector'!$G92,66)=0,"-",INDEX(SourceData!$A$2:$FR$281,'Row selector'!$G92,66)),"")</f>
        <v/>
      </c>
      <c r="BF103" s="99"/>
    </row>
    <row r="104" spans="1:58">
      <c r="A104" s="171" t="str">
        <f>IFERROR(INDEX(SourceData!$A$2:$FR$281,'Row selector'!$G93,1),"")</f>
        <v/>
      </c>
      <c r="B104" s="157" t="str">
        <f>IFERROR(INDEX(SourceData!$A$2:$FR$281,'Row selector'!$G93,2),"")</f>
        <v/>
      </c>
      <c r="C104" s="204" t="str">
        <f t="shared" si="1"/>
        <v/>
      </c>
      <c r="D104" s="161" t="str">
        <f>IFERROR(IF(INDEX(SourceData!$A$2:$FR$281,'Row selector'!$G93,13)=0,"-",INDEX(SourceData!$A$2:$FR$281,'Row selector'!$G93,13)),"")</f>
        <v/>
      </c>
      <c r="E104" s="162" t="str">
        <f>IFERROR(IF(INDEX(SourceData!$A$2:$FR$281,'Row selector'!$G93,19)=0,"-",INDEX(SourceData!$A$2:$FR$281,'Row selector'!$G93,19)),"")</f>
        <v/>
      </c>
      <c r="F104" s="163" t="str">
        <f>IFERROR(IF(INDEX(SourceData!$A$2:$FR$281,'Row selector'!$G93,25)=0,"-",INDEX(SourceData!$A$2:$FR$281,'Row selector'!$G93,25)),"")</f>
        <v/>
      </c>
      <c r="G104" s="161" t="str">
        <f>IFERROR(IF(INDEX(SourceData!$A$2:$FR$281,'Row selector'!$G93,14)=0,"-",INDEX(SourceData!$A$2:$FR$281,'Row selector'!$G93,14)),"")</f>
        <v/>
      </c>
      <c r="H104" s="162" t="str">
        <f>IFERROR(IF(INDEX(SourceData!$A$2:$FR$281,'Row selector'!$G93,20)=0,"-",INDEX(SourceData!$A$2:$FR$281,'Row selector'!$G93,20)),"")</f>
        <v/>
      </c>
      <c r="I104" s="163" t="str">
        <f>IFERROR(IF(INDEX(SourceData!$A$2:$FR$281,'Row selector'!$G93,26)=0,"-",INDEX(SourceData!$A$2:$FR$281,'Row selector'!$G93,26)),"")</f>
        <v/>
      </c>
      <c r="J104" s="161" t="str">
        <f>IFERROR(IF(INDEX(SourceData!$A$2:$FR$281,'Row selector'!$G93,15)=0,"-",INDEX(SourceData!$A$2:$FR$281,'Row selector'!$G93,15)),"")</f>
        <v/>
      </c>
      <c r="K104" s="162" t="str">
        <f>IFERROR(IF(INDEX(SourceData!$A$2:$FR$281,'Row selector'!$G93,21)=0,"-",INDEX(SourceData!$A$2:$FR$281,'Row selector'!$G93,21)),"")</f>
        <v/>
      </c>
      <c r="L104" s="163" t="str">
        <f>IFERROR(IF(INDEX(SourceData!$A$2:$FR$281,'Row selector'!$G93,27)=0,"-",INDEX(SourceData!$A$2:$FR$281,'Row selector'!$G93,27)),"")</f>
        <v/>
      </c>
      <c r="M104" s="161" t="str">
        <f>IFERROR(IF(INDEX(SourceData!$A$2:$FR$281,'Row selector'!$G93,16)=0,"-",INDEX(SourceData!$A$2:$FR$281,'Row selector'!$G93,16)),"")</f>
        <v/>
      </c>
      <c r="N104" s="162" t="str">
        <f>IFERROR(IF(INDEX(SourceData!$A$2:$FR$281,'Row selector'!$G93,22)=0,"-",INDEX(SourceData!$A$2:$FR$281,'Row selector'!$G93,22)),"")</f>
        <v/>
      </c>
      <c r="O104" s="163" t="str">
        <f>IFERROR(IF(INDEX(SourceData!$A$2:$FR$281,'Row selector'!$G93,28)=0,"-",INDEX(SourceData!$A$2:$FR$281,'Row selector'!$G93,28)),"")</f>
        <v/>
      </c>
      <c r="P104" s="161" t="str">
        <f>IFERROR(IF(INDEX(SourceData!$A$2:$FR$281,'Row selector'!$G93,17)=0,"-",INDEX(SourceData!$A$2:$FR$281,'Row selector'!$G93,17)),"")</f>
        <v/>
      </c>
      <c r="Q104" s="162" t="str">
        <f>IFERROR(IF(INDEX(SourceData!$A$2:$FR$281,'Row selector'!$G93,23)=0,"-",INDEX(SourceData!$A$2:$FR$281,'Row selector'!$G93,23)),"")</f>
        <v/>
      </c>
      <c r="R104" s="163" t="str">
        <f>IFERROR(IF(INDEX(SourceData!$A$2:$FR$281,'Row selector'!$G93,29)=0,"-",INDEX(SourceData!$A$2:$FR$281,'Row selector'!$G93,29)),"")</f>
        <v/>
      </c>
      <c r="S104" s="161" t="str">
        <f>IFERROR(IF(INDEX(SourceData!$A$2:$FR$281,'Row selector'!$G93,18)=0,"-",INDEX(SourceData!$A$2:$FR$281,'Row selector'!$G93,18)),"")</f>
        <v/>
      </c>
      <c r="T104" s="162" t="str">
        <f>IFERROR(IF(INDEX(SourceData!$A$2:$FR$281,'Row selector'!$G93,24)=0,"-",INDEX(SourceData!$A$2:$FR$281,'Row selector'!$G93,24)),"")</f>
        <v/>
      </c>
      <c r="U104" s="163" t="str">
        <f>IFERROR(IF(INDEX(SourceData!$A$2:$FR$281,'Row selector'!$G93,30)=0,"-",INDEX(SourceData!$A$2:$FR$281,'Row selector'!$G93,30)),"")</f>
        <v/>
      </c>
      <c r="V104" s="161" t="str">
        <f>IFERROR(IF(INDEX(SourceData!$A$2:$FR$281,'Row selector'!$G93,31)=0,"-",INDEX(SourceData!$A$2:$FR$281,'Row selector'!$G93,31)),"")</f>
        <v/>
      </c>
      <c r="W104" s="162" t="str">
        <f>IFERROR(IF(INDEX(SourceData!$A$2:$FR$281,'Row selector'!$G93,37)=0,"-",INDEX(SourceData!$A$2:$FR$281,'Row selector'!$G93,37)),"")</f>
        <v/>
      </c>
      <c r="X104" s="163" t="str">
        <f>IFERROR(IF(INDEX(SourceData!$A$2:$FR$281,'Row selector'!$G93,43)=0,"-",INDEX(SourceData!$A$2:$FR$281,'Row selector'!$G93,43)),"")</f>
        <v/>
      </c>
      <c r="Y104" s="161" t="str">
        <f>IFERROR(IF(INDEX(SourceData!$A$2:$FR$281,'Row selector'!$G93,32)=0,"-",INDEX(SourceData!$A$2:$FR$281,'Row selector'!$G93,32)),"")</f>
        <v/>
      </c>
      <c r="Z104" s="162" t="str">
        <f>IFERROR(IF(INDEX(SourceData!$A$2:$FR$281,'Row selector'!$G93,38)=0,"-",INDEX(SourceData!$A$2:$FR$281,'Row selector'!$G93,38)),"")</f>
        <v/>
      </c>
      <c r="AA104" s="163" t="str">
        <f>IFERROR(IF(INDEX(SourceData!$A$2:$FR$281,'Row selector'!$G93,44)=0,"-",INDEX(SourceData!$A$2:$FR$281,'Row selector'!$G93,44)),"")</f>
        <v/>
      </c>
      <c r="AB104" s="161" t="str">
        <f>IFERROR(IF(INDEX(SourceData!$A$2:$FR$281,'Row selector'!$G93,33)=0,"-",INDEX(SourceData!$A$2:$FR$281,'Row selector'!$G93,33)),"")</f>
        <v/>
      </c>
      <c r="AC104" s="162" t="str">
        <f>IFERROR(IF(INDEX(SourceData!$A$2:$FR$281,'Row selector'!$G93,39)=0,"-",INDEX(SourceData!$A$2:$FR$281,'Row selector'!$G93,39)),"")</f>
        <v/>
      </c>
      <c r="AD104" s="163" t="str">
        <f>IFERROR(IF(INDEX(SourceData!$A$2:$FR$281,'Row selector'!$G93,45)=0,"-",INDEX(SourceData!$A$2:$FR$281,'Row selector'!$G93,45)),"")</f>
        <v/>
      </c>
      <c r="AE104" s="161" t="str">
        <f>IFERROR(IF(INDEX(SourceData!$A$2:$FR$281,'Row selector'!$G93,34)=0,"-",INDEX(SourceData!$A$2:$FR$281,'Row selector'!$G93,34)),"")</f>
        <v/>
      </c>
      <c r="AF104" s="162" t="str">
        <f>IFERROR(IF(INDEX(SourceData!$A$2:$FR$281,'Row selector'!$G93,40)=0,"-",INDEX(SourceData!$A$2:$FR$281,'Row selector'!$G93,40)),"")</f>
        <v/>
      </c>
      <c r="AG104" s="163" t="str">
        <f>IFERROR(IF(INDEX(SourceData!$A$2:$FR$281,'Row selector'!$G93,46)=0,"-",INDEX(SourceData!$A$2:$FR$281,'Row selector'!$G93,46)),"")</f>
        <v/>
      </c>
      <c r="AH104" s="161" t="str">
        <f>IFERROR(IF(INDEX(SourceData!$A$2:$FR$281,'Row selector'!$G93,35)=0,"-",INDEX(SourceData!$A$2:$FF$281,'Row selector'!$G93,35)),"")</f>
        <v/>
      </c>
      <c r="AI104" s="162" t="str">
        <f>IFERROR(IF(INDEX(SourceData!$A$2:$FR$281,'Row selector'!$G93,41)=0,"-",INDEX(SourceData!$A$2:$FR$281,'Row selector'!$G93,41)),"")</f>
        <v/>
      </c>
      <c r="AJ104" s="163" t="str">
        <f>IFERROR(IF(INDEX(SourceData!$A$2:$FR$281,'Row selector'!$G93,47)=0,"-",INDEX(SourceData!$A$2:$FR$281,'Row selector'!$G93,47)),"")</f>
        <v/>
      </c>
      <c r="AK104" s="161" t="str">
        <f>IFERROR(IF(INDEX(SourceData!$A$2:$FR$281,'Row selector'!$G93,36)=0,"-",INDEX(SourceData!$A$2:$FR$281,'Row selector'!$G93,36)),"")</f>
        <v/>
      </c>
      <c r="AL104" s="162" t="str">
        <f>IFERROR(IF(INDEX(SourceData!$A$2:$FR$281,'Row selector'!$G93,42)=0,"-",INDEX(SourceData!$A$2:$FR$281,'Row selector'!$G93,42)),"")</f>
        <v/>
      </c>
      <c r="AM104" s="163" t="str">
        <f>IFERROR(IF(INDEX(SourceData!$A$2:$FR$281,'Row selector'!$G93,48)=0,"-",INDEX(SourceData!$A$2:$FR$281,'Row selector'!$G93,48)),"")</f>
        <v/>
      </c>
      <c r="AN104" s="161" t="str">
        <f>IFERROR(IF(INDEX(SourceData!$A$2:$FR$281,'Row selector'!$G93,49)=0,"-",INDEX(SourceData!$A$2:$FR$281,'Row selector'!$G93,49)),"")</f>
        <v/>
      </c>
      <c r="AO104" s="162" t="str">
        <f>IFERROR(IF(INDEX(SourceData!$A$2:$FR$281,'Row selector'!$G93,55)=0,"-",INDEX(SourceData!$A$2:$FR$281,'Row selector'!$G93,55)),"")</f>
        <v/>
      </c>
      <c r="AP104" s="163" t="str">
        <f>IFERROR(IF(INDEX(SourceData!$A$2:$FR$281,'Row selector'!$G93,61)=0,"-",INDEX(SourceData!$A$2:$FR$281,'Row selector'!$G93,61)),"")</f>
        <v/>
      </c>
      <c r="AQ104" s="161" t="str">
        <f>IFERROR(IF(INDEX(SourceData!$A$2:$FR$281,'Row selector'!$G93,50)=0,"-",INDEX(SourceData!$A$2:$FR$281,'Row selector'!$G93,50)),"")</f>
        <v/>
      </c>
      <c r="AR104" s="162" t="str">
        <f>IFERROR(IF(INDEX(SourceData!$A$2:$FR$281,'Row selector'!$G93,56)=0,"-",INDEX(SourceData!$A$2:$FR$281,'Row selector'!$G93,56)),"")</f>
        <v/>
      </c>
      <c r="AS104" s="163" t="str">
        <f>IFERROR(IF(INDEX(SourceData!$A$2:$FR$281,'Row selector'!$G93,62)=0,"-",INDEX(SourceData!$A$2:$FR$281,'Row selector'!$G93,62)),"")</f>
        <v/>
      </c>
      <c r="AT104" s="161" t="str">
        <f>IFERROR(IF(INDEX(SourceData!$A$2:$FR$281,'Row selector'!$G93,51)=0,"-",INDEX(SourceData!$A$2:$FR$281,'Row selector'!$G93,51)),"")</f>
        <v/>
      </c>
      <c r="AU104" s="162" t="str">
        <f>IFERROR(IF(INDEX(SourceData!$A$2:$FR$281,'Row selector'!$G93,57)=0,"-",INDEX(SourceData!$A$2:$FR$281,'Row selector'!$G93,57)),"")</f>
        <v/>
      </c>
      <c r="AV104" s="163" t="str">
        <f>IFERROR(IF(INDEX(SourceData!$A$2:$FR$281,'Row selector'!$G93,63)=0,"-",INDEX(SourceData!$A$2:$FR$281,'Row selector'!$G93,63)),"")</f>
        <v/>
      </c>
      <c r="AW104" s="158" t="str">
        <f>IFERROR(IF(INDEX(SourceData!$A$2:$FR$281,'Row selector'!$G93,52)=0,"-",INDEX(SourceData!$A$2:$FR$281,'Row selector'!$G93,52)),"")</f>
        <v/>
      </c>
      <c r="AX104" s="138" t="str">
        <f>IFERROR(IF(INDEX(SourceData!$A$2:$FR$281,'Row selector'!$G93,58)=0,"-",INDEX(SourceData!$A$2:$FR$281,'Row selector'!$G93,58)),"")</f>
        <v/>
      </c>
      <c r="AY104" s="162" t="str">
        <f>IFERROR(IF(INDEX(SourceData!$A$2:$FR$281,'Row selector'!$G93,64)=0,"-",INDEX(SourceData!$A$2:$FR$281,'Row selector'!$G93,64)),"")</f>
        <v/>
      </c>
      <c r="AZ104" s="161" t="str">
        <f>IFERROR(IF(INDEX(SourceData!$A$2:$FR$281,'Row selector'!$G93,53)=0,"-",INDEX(SourceData!$A$2:$FR$281,'Row selector'!$G93,53)),"")</f>
        <v/>
      </c>
      <c r="BA104" s="162" t="str">
        <f>IFERROR(IF(INDEX(SourceData!$A$2:$FR$281,'Row selector'!$G93,59)=0,"-",INDEX(SourceData!$A$2:$FR$281,'Row selector'!$G93,59)),"")</f>
        <v/>
      </c>
      <c r="BB104" s="163" t="str">
        <f>IFERROR(IF(INDEX(SourceData!$A$2:$FR$281,'Row selector'!$G93,65)=0,"-",INDEX(SourceData!$A$2:$FR$281,'Row selector'!$G93,65)),"")</f>
        <v/>
      </c>
      <c r="BC104" s="161" t="str">
        <f>IFERROR(IF(INDEX(SourceData!$A$2:$FR$281,'Row selector'!$G93,54)=0,"-",INDEX(SourceData!$A$2:$FR$281,'Row selector'!$G93,54)),"")</f>
        <v/>
      </c>
      <c r="BD104" s="162" t="str">
        <f>IFERROR(IF(INDEX(SourceData!$A$2:$FR$281,'Row selector'!$G93,60)=0,"-",INDEX(SourceData!$A$2:$FR$281,'Row selector'!$G93,60)),"")</f>
        <v/>
      </c>
      <c r="BE104" s="163" t="str">
        <f>IFERROR(IF(INDEX(SourceData!$A$2:$FR$281,'Row selector'!$G93,66)=0,"-",INDEX(SourceData!$A$2:$FR$281,'Row selector'!$G93,66)),"")</f>
        <v/>
      </c>
      <c r="BF104" s="99"/>
    </row>
    <row r="105" spans="1:58">
      <c r="A105" s="171" t="str">
        <f>IFERROR(INDEX(SourceData!$A$2:$FR$281,'Row selector'!$G94,1),"")</f>
        <v/>
      </c>
      <c r="B105" s="157" t="str">
        <f>IFERROR(INDEX(SourceData!$A$2:$FR$281,'Row selector'!$G94,2),"")</f>
        <v/>
      </c>
      <c r="C105" s="204" t="str">
        <f t="shared" si="1"/>
        <v/>
      </c>
      <c r="D105" s="161" t="str">
        <f>IFERROR(IF(INDEX(SourceData!$A$2:$FR$281,'Row selector'!$G94,13)=0,"-",INDEX(SourceData!$A$2:$FR$281,'Row selector'!$G94,13)),"")</f>
        <v/>
      </c>
      <c r="E105" s="162" t="str">
        <f>IFERROR(IF(INDEX(SourceData!$A$2:$FR$281,'Row selector'!$G94,19)=0,"-",INDEX(SourceData!$A$2:$FR$281,'Row selector'!$G94,19)),"")</f>
        <v/>
      </c>
      <c r="F105" s="163" t="str">
        <f>IFERROR(IF(INDEX(SourceData!$A$2:$FR$281,'Row selector'!$G94,25)=0,"-",INDEX(SourceData!$A$2:$FR$281,'Row selector'!$G94,25)),"")</f>
        <v/>
      </c>
      <c r="G105" s="161" t="str">
        <f>IFERROR(IF(INDEX(SourceData!$A$2:$FR$281,'Row selector'!$G94,14)=0,"-",INDEX(SourceData!$A$2:$FR$281,'Row selector'!$G94,14)),"")</f>
        <v/>
      </c>
      <c r="H105" s="162" t="str">
        <f>IFERROR(IF(INDEX(SourceData!$A$2:$FR$281,'Row selector'!$G94,20)=0,"-",INDEX(SourceData!$A$2:$FR$281,'Row selector'!$G94,20)),"")</f>
        <v/>
      </c>
      <c r="I105" s="163" t="str">
        <f>IFERROR(IF(INDEX(SourceData!$A$2:$FR$281,'Row selector'!$G94,26)=0,"-",INDEX(SourceData!$A$2:$FR$281,'Row selector'!$G94,26)),"")</f>
        <v/>
      </c>
      <c r="J105" s="161" t="str">
        <f>IFERROR(IF(INDEX(SourceData!$A$2:$FR$281,'Row selector'!$G94,15)=0,"-",INDEX(SourceData!$A$2:$FR$281,'Row selector'!$G94,15)),"")</f>
        <v/>
      </c>
      <c r="K105" s="162" t="str">
        <f>IFERROR(IF(INDEX(SourceData!$A$2:$FR$281,'Row selector'!$G94,21)=0,"-",INDEX(SourceData!$A$2:$FR$281,'Row selector'!$G94,21)),"")</f>
        <v/>
      </c>
      <c r="L105" s="163" t="str">
        <f>IFERROR(IF(INDEX(SourceData!$A$2:$FR$281,'Row selector'!$G94,27)=0,"-",INDEX(SourceData!$A$2:$FR$281,'Row selector'!$G94,27)),"")</f>
        <v/>
      </c>
      <c r="M105" s="161" t="str">
        <f>IFERROR(IF(INDEX(SourceData!$A$2:$FR$281,'Row selector'!$G94,16)=0,"-",INDEX(SourceData!$A$2:$FR$281,'Row selector'!$G94,16)),"")</f>
        <v/>
      </c>
      <c r="N105" s="162" t="str">
        <f>IFERROR(IF(INDEX(SourceData!$A$2:$FR$281,'Row selector'!$G94,22)=0,"-",INDEX(SourceData!$A$2:$FR$281,'Row selector'!$G94,22)),"")</f>
        <v/>
      </c>
      <c r="O105" s="163" t="str">
        <f>IFERROR(IF(INDEX(SourceData!$A$2:$FR$281,'Row selector'!$G94,28)=0,"-",INDEX(SourceData!$A$2:$FR$281,'Row selector'!$G94,28)),"")</f>
        <v/>
      </c>
      <c r="P105" s="161" t="str">
        <f>IFERROR(IF(INDEX(SourceData!$A$2:$FR$281,'Row selector'!$G94,17)=0,"-",INDEX(SourceData!$A$2:$FR$281,'Row selector'!$G94,17)),"")</f>
        <v/>
      </c>
      <c r="Q105" s="162" t="str">
        <f>IFERROR(IF(INDEX(SourceData!$A$2:$FR$281,'Row selector'!$G94,23)=0,"-",INDEX(SourceData!$A$2:$FR$281,'Row selector'!$G94,23)),"")</f>
        <v/>
      </c>
      <c r="R105" s="163" t="str">
        <f>IFERROR(IF(INDEX(SourceData!$A$2:$FR$281,'Row selector'!$G94,29)=0,"-",INDEX(SourceData!$A$2:$FR$281,'Row selector'!$G94,29)),"")</f>
        <v/>
      </c>
      <c r="S105" s="161" t="str">
        <f>IFERROR(IF(INDEX(SourceData!$A$2:$FR$281,'Row selector'!$G94,18)=0,"-",INDEX(SourceData!$A$2:$FR$281,'Row selector'!$G94,18)),"")</f>
        <v/>
      </c>
      <c r="T105" s="162" t="str">
        <f>IFERROR(IF(INDEX(SourceData!$A$2:$FR$281,'Row selector'!$G94,24)=0,"-",INDEX(SourceData!$A$2:$FR$281,'Row selector'!$G94,24)),"")</f>
        <v/>
      </c>
      <c r="U105" s="163" t="str">
        <f>IFERROR(IF(INDEX(SourceData!$A$2:$FR$281,'Row selector'!$G94,30)=0,"-",INDEX(SourceData!$A$2:$FR$281,'Row selector'!$G94,30)),"")</f>
        <v/>
      </c>
      <c r="V105" s="161" t="str">
        <f>IFERROR(IF(INDEX(SourceData!$A$2:$FR$281,'Row selector'!$G94,31)=0,"-",INDEX(SourceData!$A$2:$FR$281,'Row selector'!$G94,31)),"")</f>
        <v/>
      </c>
      <c r="W105" s="162" t="str">
        <f>IFERROR(IF(INDEX(SourceData!$A$2:$FR$281,'Row selector'!$G94,37)=0,"-",INDEX(SourceData!$A$2:$FR$281,'Row selector'!$G94,37)),"")</f>
        <v/>
      </c>
      <c r="X105" s="163" t="str">
        <f>IFERROR(IF(INDEX(SourceData!$A$2:$FR$281,'Row selector'!$G94,43)=0,"-",INDEX(SourceData!$A$2:$FR$281,'Row selector'!$G94,43)),"")</f>
        <v/>
      </c>
      <c r="Y105" s="161" t="str">
        <f>IFERROR(IF(INDEX(SourceData!$A$2:$FR$281,'Row selector'!$G94,32)=0,"-",INDEX(SourceData!$A$2:$FR$281,'Row selector'!$G94,32)),"")</f>
        <v/>
      </c>
      <c r="Z105" s="162" t="str">
        <f>IFERROR(IF(INDEX(SourceData!$A$2:$FR$281,'Row selector'!$G94,38)=0,"-",INDEX(SourceData!$A$2:$FR$281,'Row selector'!$G94,38)),"")</f>
        <v/>
      </c>
      <c r="AA105" s="163" t="str">
        <f>IFERROR(IF(INDEX(SourceData!$A$2:$FR$281,'Row selector'!$G94,44)=0,"-",INDEX(SourceData!$A$2:$FR$281,'Row selector'!$G94,44)),"")</f>
        <v/>
      </c>
      <c r="AB105" s="161" t="str">
        <f>IFERROR(IF(INDEX(SourceData!$A$2:$FR$281,'Row selector'!$G94,33)=0,"-",INDEX(SourceData!$A$2:$FR$281,'Row selector'!$G94,33)),"")</f>
        <v/>
      </c>
      <c r="AC105" s="162" t="str">
        <f>IFERROR(IF(INDEX(SourceData!$A$2:$FR$281,'Row selector'!$G94,39)=0,"-",INDEX(SourceData!$A$2:$FR$281,'Row selector'!$G94,39)),"")</f>
        <v/>
      </c>
      <c r="AD105" s="163" t="str">
        <f>IFERROR(IF(INDEX(SourceData!$A$2:$FR$281,'Row selector'!$G94,45)=0,"-",INDEX(SourceData!$A$2:$FR$281,'Row selector'!$G94,45)),"")</f>
        <v/>
      </c>
      <c r="AE105" s="161" t="str">
        <f>IFERROR(IF(INDEX(SourceData!$A$2:$FR$281,'Row selector'!$G94,34)=0,"-",INDEX(SourceData!$A$2:$FR$281,'Row selector'!$G94,34)),"")</f>
        <v/>
      </c>
      <c r="AF105" s="162" t="str">
        <f>IFERROR(IF(INDEX(SourceData!$A$2:$FR$281,'Row selector'!$G94,40)=0,"-",INDEX(SourceData!$A$2:$FR$281,'Row selector'!$G94,40)),"")</f>
        <v/>
      </c>
      <c r="AG105" s="163" t="str">
        <f>IFERROR(IF(INDEX(SourceData!$A$2:$FR$281,'Row selector'!$G94,46)=0,"-",INDEX(SourceData!$A$2:$FR$281,'Row selector'!$G94,46)),"")</f>
        <v/>
      </c>
      <c r="AH105" s="161" t="str">
        <f>IFERROR(IF(INDEX(SourceData!$A$2:$FR$281,'Row selector'!$G94,35)=0,"-",INDEX(SourceData!$A$2:$FF$281,'Row selector'!$G94,35)),"")</f>
        <v/>
      </c>
      <c r="AI105" s="162" t="str">
        <f>IFERROR(IF(INDEX(SourceData!$A$2:$FR$281,'Row selector'!$G94,41)=0,"-",INDEX(SourceData!$A$2:$FR$281,'Row selector'!$G94,41)),"")</f>
        <v/>
      </c>
      <c r="AJ105" s="163" t="str">
        <f>IFERROR(IF(INDEX(SourceData!$A$2:$FR$281,'Row selector'!$G94,47)=0,"-",INDEX(SourceData!$A$2:$FR$281,'Row selector'!$G94,47)),"")</f>
        <v/>
      </c>
      <c r="AK105" s="161" t="str">
        <f>IFERROR(IF(INDEX(SourceData!$A$2:$FR$281,'Row selector'!$G94,36)=0,"-",INDEX(SourceData!$A$2:$FR$281,'Row selector'!$G94,36)),"")</f>
        <v/>
      </c>
      <c r="AL105" s="162" t="str">
        <f>IFERROR(IF(INDEX(SourceData!$A$2:$FR$281,'Row selector'!$G94,42)=0,"-",INDEX(SourceData!$A$2:$FR$281,'Row selector'!$G94,42)),"")</f>
        <v/>
      </c>
      <c r="AM105" s="163" t="str">
        <f>IFERROR(IF(INDEX(SourceData!$A$2:$FR$281,'Row selector'!$G94,48)=0,"-",INDEX(SourceData!$A$2:$FR$281,'Row selector'!$G94,48)),"")</f>
        <v/>
      </c>
      <c r="AN105" s="161" t="str">
        <f>IFERROR(IF(INDEX(SourceData!$A$2:$FR$281,'Row selector'!$G94,49)=0,"-",INDEX(SourceData!$A$2:$FR$281,'Row selector'!$G94,49)),"")</f>
        <v/>
      </c>
      <c r="AO105" s="162" t="str">
        <f>IFERROR(IF(INDEX(SourceData!$A$2:$FR$281,'Row selector'!$G94,55)=0,"-",INDEX(SourceData!$A$2:$FR$281,'Row selector'!$G94,55)),"")</f>
        <v/>
      </c>
      <c r="AP105" s="163" t="str">
        <f>IFERROR(IF(INDEX(SourceData!$A$2:$FR$281,'Row selector'!$G94,61)=0,"-",INDEX(SourceData!$A$2:$FR$281,'Row selector'!$G94,61)),"")</f>
        <v/>
      </c>
      <c r="AQ105" s="161" t="str">
        <f>IFERROR(IF(INDEX(SourceData!$A$2:$FR$281,'Row selector'!$G94,50)=0,"-",INDEX(SourceData!$A$2:$FR$281,'Row selector'!$G94,50)),"")</f>
        <v/>
      </c>
      <c r="AR105" s="162" t="str">
        <f>IFERROR(IF(INDEX(SourceData!$A$2:$FR$281,'Row selector'!$G94,56)=0,"-",INDEX(SourceData!$A$2:$FR$281,'Row selector'!$G94,56)),"")</f>
        <v/>
      </c>
      <c r="AS105" s="163" t="str">
        <f>IFERROR(IF(INDEX(SourceData!$A$2:$FR$281,'Row selector'!$G94,62)=0,"-",INDEX(SourceData!$A$2:$FR$281,'Row selector'!$G94,62)),"")</f>
        <v/>
      </c>
      <c r="AT105" s="161" t="str">
        <f>IFERROR(IF(INDEX(SourceData!$A$2:$FR$281,'Row selector'!$G94,51)=0,"-",INDEX(SourceData!$A$2:$FR$281,'Row selector'!$G94,51)),"")</f>
        <v/>
      </c>
      <c r="AU105" s="162" t="str">
        <f>IFERROR(IF(INDEX(SourceData!$A$2:$FR$281,'Row selector'!$G94,57)=0,"-",INDEX(SourceData!$A$2:$FR$281,'Row selector'!$G94,57)),"")</f>
        <v/>
      </c>
      <c r="AV105" s="163" t="str">
        <f>IFERROR(IF(INDEX(SourceData!$A$2:$FR$281,'Row selector'!$G94,63)=0,"-",INDEX(SourceData!$A$2:$FR$281,'Row selector'!$G94,63)),"")</f>
        <v/>
      </c>
      <c r="AW105" s="158" t="str">
        <f>IFERROR(IF(INDEX(SourceData!$A$2:$FR$281,'Row selector'!$G94,52)=0,"-",INDEX(SourceData!$A$2:$FR$281,'Row selector'!$G94,52)),"")</f>
        <v/>
      </c>
      <c r="AX105" s="138" t="str">
        <f>IFERROR(IF(INDEX(SourceData!$A$2:$FR$281,'Row selector'!$G94,58)=0,"-",INDEX(SourceData!$A$2:$FR$281,'Row selector'!$G94,58)),"")</f>
        <v/>
      </c>
      <c r="AY105" s="162" t="str">
        <f>IFERROR(IF(INDEX(SourceData!$A$2:$FR$281,'Row selector'!$G94,64)=0,"-",INDEX(SourceData!$A$2:$FR$281,'Row selector'!$G94,64)),"")</f>
        <v/>
      </c>
      <c r="AZ105" s="161" t="str">
        <f>IFERROR(IF(INDEX(SourceData!$A$2:$FR$281,'Row selector'!$G94,53)=0,"-",INDEX(SourceData!$A$2:$FR$281,'Row selector'!$G94,53)),"")</f>
        <v/>
      </c>
      <c r="BA105" s="162" t="str">
        <f>IFERROR(IF(INDEX(SourceData!$A$2:$FR$281,'Row selector'!$G94,59)=0,"-",INDEX(SourceData!$A$2:$FR$281,'Row selector'!$G94,59)),"")</f>
        <v/>
      </c>
      <c r="BB105" s="163" t="str">
        <f>IFERROR(IF(INDEX(SourceData!$A$2:$FR$281,'Row selector'!$G94,65)=0,"-",INDEX(SourceData!$A$2:$FR$281,'Row selector'!$G94,65)),"")</f>
        <v/>
      </c>
      <c r="BC105" s="161" t="str">
        <f>IFERROR(IF(INDEX(SourceData!$A$2:$FR$281,'Row selector'!$G94,54)=0,"-",INDEX(SourceData!$A$2:$FR$281,'Row selector'!$G94,54)),"")</f>
        <v/>
      </c>
      <c r="BD105" s="162" t="str">
        <f>IFERROR(IF(INDEX(SourceData!$A$2:$FR$281,'Row selector'!$G94,60)=0,"-",INDEX(SourceData!$A$2:$FR$281,'Row selector'!$G94,60)),"")</f>
        <v/>
      </c>
      <c r="BE105" s="163" t="str">
        <f>IFERROR(IF(INDEX(SourceData!$A$2:$FR$281,'Row selector'!$G94,66)=0,"-",INDEX(SourceData!$A$2:$FR$281,'Row selector'!$G94,66)),"")</f>
        <v/>
      </c>
      <c r="BF105" s="99"/>
    </row>
    <row r="106" spans="1:58">
      <c r="A106" s="171" t="str">
        <f>IFERROR(INDEX(SourceData!$A$2:$FR$281,'Row selector'!$G95,1),"")</f>
        <v/>
      </c>
      <c r="B106" s="157" t="str">
        <f>IFERROR(INDEX(SourceData!$A$2:$FR$281,'Row selector'!$G95,2),"")</f>
        <v/>
      </c>
      <c r="C106" s="204" t="str">
        <f t="shared" si="1"/>
        <v/>
      </c>
      <c r="D106" s="161" t="str">
        <f>IFERROR(IF(INDEX(SourceData!$A$2:$FR$281,'Row selector'!$G95,13)=0,"-",INDEX(SourceData!$A$2:$FR$281,'Row selector'!$G95,13)),"")</f>
        <v/>
      </c>
      <c r="E106" s="162" t="str">
        <f>IFERROR(IF(INDEX(SourceData!$A$2:$FR$281,'Row selector'!$G95,19)=0,"-",INDEX(SourceData!$A$2:$FR$281,'Row selector'!$G95,19)),"")</f>
        <v/>
      </c>
      <c r="F106" s="163" t="str">
        <f>IFERROR(IF(INDEX(SourceData!$A$2:$FR$281,'Row selector'!$G95,25)=0,"-",INDEX(SourceData!$A$2:$FR$281,'Row selector'!$G95,25)),"")</f>
        <v/>
      </c>
      <c r="G106" s="161" t="str">
        <f>IFERROR(IF(INDEX(SourceData!$A$2:$FR$281,'Row selector'!$G95,14)=0,"-",INDEX(SourceData!$A$2:$FR$281,'Row selector'!$G95,14)),"")</f>
        <v/>
      </c>
      <c r="H106" s="162" t="str">
        <f>IFERROR(IF(INDEX(SourceData!$A$2:$FR$281,'Row selector'!$G95,20)=0,"-",INDEX(SourceData!$A$2:$FR$281,'Row selector'!$G95,20)),"")</f>
        <v/>
      </c>
      <c r="I106" s="163" t="str">
        <f>IFERROR(IF(INDEX(SourceData!$A$2:$FR$281,'Row selector'!$G95,26)=0,"-",INDEX(SourceData!$A$2:$FR$281,'Row selector'!$G95,26)),"")</f>
        <v/>
      </c>
      <c r="J106" s="161" t="str">
        <f>IFERROR(IF(INDEX(SourceData!$A$2:$FR$281,'Row selector'!$G95,15)=0,"-",INDEX(SourceData!$A$2:$FR$281,'Row selector'!$G95,15)),"")</f>
        <v/>
      </c>
      <c r="K106" s="162" t="str">
        <f>IFERROR(IF(INDEX(SourceData!$A$2:$FR$281,'Row selector'!$G95,21)=0,"-",INDEX(SourceData!$A$2:$FR$281,'Row selector'!$G95,21)),"")</f>
        <v/>
      </c>
      <c r="L106" s="163" t="str">
        <f>IFERROR(IF(INDEX(SourceData!$A$2:$FR$281,'Row selector'!$G95,27)=0,"-",INDEX(SourceData!$A$2:$FR$281,'Row selector'!$G95,27)),"")</f>
        <v/>
      </c>
      <c r="M106" s="161" t="str">
        <f>IFERROR(IF(INDEX(SourceData!$A$2:$FR$281,'Row selector'!$G95,16)=0,"-",INDEX(SourceData!$A$2:$FR$281,'Row selector'!$G95,16)),"")</f>
        <v/>
      </c>
      <c r="N106" s="162" t="str">
        <f>IFERROR(IF(INDEX(SourceData!$A$2:$FR$281,'Row selector'!$G95,22)=0,"-",INDEX(SourceData!$A$2:$FR$281,'Row selector'!$G95,22)),"")</f>
        <v/>
      </c>
      <c r="O106" s="163" t="str">
        <f>IFERROR(IF(INDEX(SourceData!$A$2:$FR$281,'Row selector'!$G95,28)=0,"-",INDEX(SourceData!$A$2:$FR$281,'Row selector'!$G95,28)),"")</f>
        <v/>
      </c>
      <c r="P106" s="161" t="str">
        <f>IFERROR(IF(INDEX(SourceData!$A$2:$FR$281,'Row selector'!$G95,17)=0,"-",INDEX(SourceData!$A$2:$FR$281,'Row selector'!$G95,17)),"")</f>
        <v/>
      </c>
      <c r="Q106" s="162" t="str">
        <f>IFERROR(IF(INDEX(SourceData!$A$2:$FR$281,'Row selector'!$G95,23)=0,"-",INDEX(SourceData!$A$2:$FR$281,'Row selector'!$G95,23)),"")</f>
        <v/>
      </c>
      <c r="R106" s="163" t="str">
        <f>IFERROR(IF(INDEX(SourceData!$A$2:$FR$281,'Row selector'!$G95,29)=0,"-",INDEX(SourceData!$A$2:$FR$281,'Row selector'!$G95,29)),"")</f>
        <v/>
      </c>
      <c r="S106" s="161" t="str">
        <f>IFERROR(IF(INDEX(SourceData!$A$2:$FR$281,'Row selector'!$G95,18)=0,"-",INDEX(SourceData!$A$2:$FR$281,'Row selector'!$G95,18)),"")</f>
        <v/>
      </c>
      <c r="T106" s="162" t="str">
        <f>IFERROR(IF(INDEX(SourceData!$A$2:$FR$281,'Row selector'!$G95,24)=0,"-",INDEX(SourceData!$A$2:$FR$281,'Row selector'!$G95,24)),"")</f>
        <v/>
      </c>
      <c r="U106" s="163" t="str">
        <f>IFERROR(IF(INDEX(SourceData!$A$2:$FR$281,'Row selector'!$G95,30)=0,"-",INDEX(SourceData!$A$2:$FR$281,'Row selector'!$G95,30)),"")</f>
        <v/>
      </c>
      <c r="V106" s="161" t="str">
        <f>IFERROR(IF(INDEX(SourceData!$A$2:$FR$281,'Row selector'!$G95,31)=0,"-",INDEX(SourceData!$A$2:$FR$281,'Row selector'!$G95,31)),"")</f>
        <v/>
      </c>
      <c r="W106" s="162" t="str">
        <f>IFERROR(IF(INDEX(SourceData!$A$2:$FR$281,'Row selector'!$G95,37)=0,"-",INDEX(SourceData!$A$2:$FR$281,'Row selector'!$G95,37)),"")</f>
        <v/>
      </c>
      <c r="X106" s="163" t="str">
        <f>IFERROR(IF(INDEX(SourceData!$A$2:$FR$281,'Row selector'!$G95,43)=0,"-",INDEX(SourceData!$A$2:$FR$281,'Row selector'!$G95,43)),"")</f>
        <v/>
      </c>
      <c r="Y106" s="161" t="str">
        <f>IFERROR(IF(INDEX(SourceData!$A$2:$FR$281,'Row selector'!$G95,32)=0,"-",INDEX(SourceData!$A$2:$FR$281,'Row selector'!$G95,32)),"")</f>
        <v/>
      </c>
      <c r="Z106" s="162" t="str">
        <f>IFERROR(IF(INDEX(SourceData!$A$2:$FR$281,'Row selector'!$G95,38)=0,"-",INDEX(SourceData!$A$2:$FR$281,'Row selector'!$G95,38)),"")</f>
        <v/>
      </c>
      <c r="AA106" s="163" t="str">
        <f>IFERROR(IF(INDEX(SourceData!$A$2:$FR$281,'Row selector'!$G95,44)=0,"-",INDEX(SourceData!$A$2:$FR$281,'Row selector'!$G95,44)),"")</f>
        <v/>
      </c>
      <c r="AB106" s="161" t="str">
        <f>IFERROR(IF(INDEX(SourceData!$A$2:$FR$281,'Row selector'!$G95,33)=0,"-",INDEX(SourceData!$A$2:$FR$281,'Row selector'!$G95,33)),"")</f>
        <v/>
      </c>
      <c r="AC106" s="162" t="str">
        <f>IFERROR(IF(INDEX(SourceData!$A$2:$FR$281,'Row selector'!$G95,39)=0,"-",INDEX(SourceData!$A$2:$FR$281,'Row selector'!$G95,39)),"")</f>
        <v/>
      </c>
      <c r="AD106" s="163" t="str">
        <f>IFERROR(IF(INDEX(SourceData!$A$2:$FR$281,'Row selector'!$G95,45)=0,"-",INDEX(SourceData!$A$2:$FR$281,'Row selector'!$G95,45)),"")</f>
        <v/>
      </c>
      <c r="AE106" s="161" t="str">
        <f>IFERROR(IF(INDEX(SourceData!$A$2:$FR$281,'Row selector'!$G95,34)=0,"-",INDEX(SourceData!$A$2:$FR$281,'Row selector'!$G95,34)),"")</f>
        <v/>
      </c>
      <c r="AF106" s="162" t="str">
        <f>IFERROR(IF(INDEX(SourceData!$A$2:$FR$281,'Row selector'!$G95,40)=0,"-",INDEX(SourceData!$A$2:$FR$281,'Row selector'!$G95,40)),"")</f>
        <v/>
      </c>
      <c r="AG106" s="163" t="str">
        <f>IFERROR(IF(INDEX(SourceData!$A$2:$FR$281,'Row selector'!$G95,46)=0,"-",INDEX(SourceData!$A$2:$FR$281,'Row selector'!$G95,46)),"")</f>
        <v/>
      </c>
      <c r="AH106" s="161" t="str">
        <f>IFERROR(IF(INDEX(SourceData!$A$2:$FR$281,'Row selector'!$G95,35)=0,"-",INDEX(SourceData!$A$2:$FF$281,'Row selector'!$G95,35)),"")</f>
        <v/>
      </c>
      <c r="AI106" s="162" t="str">
        <f>IFERROR(IF(INDEX(SourceData!$A$2:$FR$281,'Row selector'!$G95,41)=0,"-",INDEX(SourceData!$A$2:$FR$281,'Row selector'!$G95,41)),"")</f>
        <v/>
      </c>
      <c r="AJ106" s="163" t="str">
        <f>IFERROR(IF(INDEX(SourceData!$A$2:$FR$281,'Row selector'!$G95,47)=0,"-",INDEX(SourceData!$A$2:$FR$281,'Row selector'!$G95,47)),"")</f>
        <v/>
      </c>
      <c r="AK106" s="161" t="str">
        <f>IFERROR(IF(INDEX(SourceData!$A$2:$FR$281,'Row selector'!$G95,36)=0,"-",INDEX(SourceData!$A$2:$FR$281,'Row selector'!$G95,36)),"")</f>
        <v/>
      </c>
      <c r="AL106" s="162" t="str">
        <f>IFERROR(IF(INDEX(SourceData!$A$2:$FR$281,'Row selector'!$G95,42)=0,"-",INDEX(SourceData!$A$2:$FR$281,'Row selector'!$G95,42)),"")</f>
        <v/>
      </c>
      <c r="AM106" s="163" t="str">
        <f>IFERROR(IF(INDEX(SourceData!$A$2:$FR$281,'Row selector'!$G95,48)=0,"-",INDEX(SourceData!$A$2:$FR$281,'Row selector'!$G95,48)),"")</f>
        <v/>
      </c>
      <c r="AN106" s="161" t="str">
        <f>IFERROR(IF(INDEX(SourceData!$A$2:$FR$281,'Row selector'!$G95,49)=0,"-",INDEX(SourceData!$A$2:$FR$281,'Row selector'!$G95,49)),"")</f>
        <v/>
      </c>
      <c r="AO106" s="162" t="str">
        <f>IFERROR(IF(INDEX(SourceData!$A$2:$FR$281,'Row selector'!$G95,55)=0,"-",INDEX(SourceData!$A$2:$FR$281,'Row selector'!$G95,55)),"")</f>
        <v/>
      </c>
      <c r="AP106" s="163" t="str">
        <f>IFERROR(IF(INDEX(SourceData!$A$2:$FR$281,'Row selector'!$G95,61)=0,"-",INDEX(SourceData!$A$2:$FR$281,'Row selector'!$G95,61)),"")</f>
        <v/>
      </c>
      <c r="AQ106" s="161" t="str">
        <f>IFERROR(IF(INDEX(SourceData!$A$2:$FR$281,'Row selector'!$G95,50)=0,"-",INDEX(SourceData!$A$2:$FR$281,'Row selector'!$G95,50)),"")</f>
        <v/>
      </c>
      <c r="AR106" s="162" t="str">
        <f>IFERROR(IF(INDEX(SourceData!$A$2:$FR$281,'Row selector'!$G95,56)=0,"-",INDEX(SourceData!$A$2:$FR$281,'Row selector'!$G95,56)),"")</f>
        <v/>
      </c>
      <c r="AS106" s="163" t="str">
        <f>IFERROR(IF(INDEX(SourceData!$A$2:$FR$281,'Row selector'!$G95,62)=0,"-",INDEX(SourceData!$A$2:$FR$281,'Row selector'!$G95,62)),"")</f>
        <v/>
      </c>
      <c r="AT106" s="161" t="str">
        <f>IFERROR(IF(INDEX(SourceData!$A$2:$FR$281,'Row selector'!$G95,51)=0,"-",INDEX(SourceData!$A$2:$FR$281,'Row selector'!$G95,51)),"")</f>
        <v/>
      </c>
      <c r="AU106" s="162" t="str">
        <f>IFERROR(IF(INDEX(SourceData!$A$2:$FR$281,'Row selector'!$G95,57)=0,"-",INDEX(SourceData!$A$2:$FR$281,'Row selector'!$G95,57)),"")</f>
        <v/>
      </c>
      <c r="AV106" s="163" t="str">
        <f>IFERROR(IF(INDEX(SourceData!$A$2:$FR$281,'Row selector'!$G95,63)=0,"-",INDEX(SourceData!$A$2:$FR$281,'Row selector'!$G95,63)),"")</f>
        <v/>
      </c>
      <c r="AW106" s="158" t="str">
        <f>IFERROR(IF(INDEX(SourceData!$A$2:$FR$281,'Row selector'!$G95,52)=0,"-",INDEX(SourceData!$A$2:$FR$281,'Row selector'!$G95,52)),"")</f>
        <v/>
      </c>
      <c r="AX106" s="138" t="str">
        <f>IFERROR(IF(INDEX(SourceData!$A$2:$FR$281,'Row selector'!$G95,58)=0,"-",INDEX(SourceData!$A$2:$FR$281,'Row selector'!$G95,58)),"")</f>
        <v/>
      </c>
      <c r="AY106" s="162" t="str">
        <f>IFERROR(IF(INDEX(SourceData!$A$2:$FR$281,'Row selector'!$G95,64)=0,"-",INDEX(SourceData!$A$2:$FR$281,'Row selector'!$G95,64)),"")</f>
        <v/>
      </c>
      <c r="AZ106" s="161" t="str">
        <f>IFERROR(IF(INDEX(SourceData!$A$2:$FR$281,'Row selector'!$G95,53)=0,"-",INDEX(SourceData!$A$2:$FR$281,'Row selector'!$G95,53)),"")</f>
        <v/>
      </c>
      <c r="BA106" s="162" t="str">
        <f>IFERROR(IF(INDEX(SourceData!$A$2:$FR$281,'Row selector'!$G95,59)=0,"-",INDEX(SourceData!$A$2:$FR$281,'Row selector'!$G95,59)),"")</f>
        <v/>
      </c>
      <c r="BB106" s="163" t="str">
        <f>IFERROR(IF(INDEX(SourceData!$A$2:$FR$281,'Row selector'!$G95,65)=0,"-",INDEX(SourceData!$A$2:$FR$281,'Row selector'!$G95,65)),"")</f>
        <v/>
      </c>
      <c r="BC106" s="161" t="str">
        <f>IFERROR(IF(INDEX(SourceData!$A$2:$FR$281,'Row selector'!$G95,54)=0,"-",INDEX(SourceData!$A$2:$FR$281,'Row selector'!$G95,54)),"")</f>
        <v/>
      </c>
      <c r="BD106" s="162" t="str">
        <f>IFERROR(IF(INDEX(SourceData!$A$2:$FR$281,'Row selector'!$G95,60)=0,"-",INDEX(SourceData!$A$2:$FR$281,'Row selector'!$G95,60)),"")</f>
        <v/>
      </c>
      <c r="BE106" s="163" t="str">
        <f>IFERROR(IF(INDEX(SourceData!$A$2:$FR$281,'Row selector'!$G95,66)=0,"-",INDEX(SourceData!$A$2:$FR$281,'Row selector'!$G95,66)),"")</f>
        <v/>
      </c>
      <c r="BF106" s="99"/>
    </row>
    <row r="107" spans="1:58">
      <c r="A107" s="171" t="str">
        <f>IFERROR(INDEX(SourceData!$A$2:$FR$281,'Row selector'!$G96,1),"")</f>
        <v/>
      </c>
      <c r="B107" s="157" t="str">
        <f>IFERROR(INDEX(SourceData!$A$2:$FR$281,'Row selector'!$G96,2),"")</f>
        <v/>
      </c>
      <c r="C107" s="204" t="str">
        <f t="shared" si="1"/>
        <v/>
      </c>
      <c r="D107" s="161" t="str">
        <f>IFERROR(IF(INDEX(SourceData!$A$2:$FR$281,'Row selector'!$G96,13)=0,"-",INDEX(SourceData!$A$2:$FR$281,'Row selector'!$G96,13)),"")</f>
        <v/>
      </c>
      <c r="E107" s="162" t="str">
        <f>IFERROR(IF(INDEX(SourceData!$A$2:$FR$281,'Row selector'!$G96,19)=0,"-",INDEX(SourceData!$A$2:$FR$281,'Row selector'!$G96,19)),"")</f>
        <v/>
      </c>
      <c r="F107" s="163" t="str">
        <f>IFERROR(IF(INDEX(SourceData!$A$2:$FR$281,'Row selector'!$G96,25)=0,"-",INDEX(SourceData!$A$2:$FR$281,'Row selector'!$G96,25)),"")</f>
        <v/>
      </c>
      <c r="G107" s="161" t="str">
        <f>IFERROR(IF(INDEX(SourceData!$A$2:$FR$281,'Row selector'!$G96,14)=0,"-",INDEX(SourceData!$A$2:$FR$281,'Row selector'!$G96,14)),"")</f>
        <v/>
      </c>
      <c r="H107" s="162" t="str">
        <f>IFERROR(IF(INDEX(SourceData!$A$2:$FR$281,'Row selector'!$G96,20)=0,"-",INDEX(SourceData!$A$2:$FR$281,'Row selector'!$G96,20)),"")</f>
        <v/>
      </c>
      <c r="I107" s="163" t="str">
        <f>IFERROR(IF(INDEX(SourceData!$A$2:$FR$281,'Row selector'!$G96,26)=0,"-",INDEX(SourceData!$A$2:$FR$281,'Row selector'!$G96,26)),"")</f>
        <v/>
      </c>
      <c r="J107" s="161" t="str">
        <f>IFERROR(IF(INDEX(SourceData!$A$2:$FR$281,'Row selector'!$G96,15)=0,"-",INDEX(SourceData!$A$2:$FR$281,'Row selector'!$G96,15)),"")</f>
        <v/>
      </c>
      <c r="K107" s="162" t="str">
        <f>IFERROR(IF(INDEX(SourceData!$A$2:$FR$281,'Row selector'!$G96,21)=0,"-",INDEX(SourceData!$A$2:$FR$281,'Row selector'!$G96,21)),"")</f>
        <v/>
      </c>
      <c r="L107" s="163" t="str">
        <f>IFERROR(IF(INDEX(SourceData!$A$2:$FR$281,'Row selector'!$G96,27)=0,"-",INDEX(SourceData!$A$2:$FR$281,'Row selector'!$G96,27)),"")</f>
        <v/>
      </c>
      <c r="M107" s="161" t="str">
        <f>IFERROR(IF(INDEX(SourceData!$A$2:$FR$281,'Row selector'!$G96,16)=0,"-",INDEX(SourceData!$A$2:$FR$281,'Row selector'!$G96,16)),"")</f>
        <v/>
      </c>
      <c r="N107" s="162" t="str">
        <f>IFERROR(IF(INDEX(SourceData!$A$2:$FR$281,'Row selector'!$G96,22)=0,"-",INDEX(SourceData!$A$2:$FR$281,'Row selector'!$G96,22)),"")</f>
        <v/>
      </c>
      <c r="O107" s="163" t="str">
        <f>IFERROR(IF(INDEX(SourceData!$A$2:$FR$281,'Row selector'!$G96,28)=0,"-",INDEX(SourceData!$A$2:$FR$281,'Row selector'!$G96,28)),"")</f>
        <v/>
      </c>
      <c r="P107" s="161" t="str">
        <f>IFERROR(IF(INDEX(SourceData!$A$2:$FR$281,'Row selector'!$G96,17)=0,"-",INDEX(SourceData!$A$2:$FR$281,'Row selector'!$G96,17)),"")</f>
        <v/>
      </c>
      <c r="Q107" s="162" t="str">
        <f>IFERROR(IF(INDEX(SourceData!$A$2:$FR$281,'Row selector'!$G96,23)=0,"-",INDEX(SourceData!$A$2:$FR$281,'Row selector'!$G96,23)),"")</f>
        <v/>
      </c>
      <c r="R107" s="163" t="str">
        <f>IFERROR(IF(INDEX(SourceData!$A$2:$FR$281,'Row selector'!$G96,29)=0,"-",INDEX(SourceData!$A$2:$FR$281,'Row selector'!$G96,29)),"")</f>
        <v/>
      </c>
      <c r="S107" s="161" t="str">
        <f>IFERROR(IF(INDEX(SourceData!$A$2:$FR$281,'Row selector'!$G96,18)=0,"-",INDEX(SourceData!$A$2:$FR$281,'Row selector'!$G96,18)),"")</f>
        <v/>
      </c>
      <c r="T107" s="162" t="str">
        <f>IFERROR(IF(INDEX(SourceData!$A$2:$FR$281,'Row selector'!$G96,24)=0,"-",INDEX(SourceData!$A$2:$FR$281,'Row selector'!$G96,24)),"")</f>
        <v/>
      </c>
      <c r="U107" s="163" t="str">
        <f>IFERROR(IF(INDEX(SourceData!$A$2:$FR$281,'Row selector'!$G96,30)=0,"-",INDEX(SourceData!$A$2:$FR$281,'Row selector'!$G96,30)),"")</f>
        <v/>
      </c>
      <c r="V107" s="161" t="str">
        <f>IFERROR(IF(INDEX(SourceData!$A$2:$FR$281,'Row selector'!$G96,31)=0,"-",INDEX(SourceData!$A$2:$FR$281,'Row selector'!$G96,31)),"")</f>
        <v/>
      </c>
      <c r="W107" s="162" t="str">
        <f>IFERROR(IF(INDEX(SourceData!$A$2:$FR$281,'Row selector'!$G96,37)=0,"-",INDEX(SourceData!$A$2:$FR$281,'Row selector'!$G96,37)),"")</f>
        <v/>
      </c>
      <c r="X107" s="163" t="str">
        <f>IFERROR(IF(INDEX(SourceData!$A$2:$FR$281,'Row selector'!$G96,43)=0,"-",INDEX(SourceData!$A$2:$FR$281,'Row selector'!$G96,43)),"")</f>
        <v/>
      </c>
      <c r="Y107" s="161" t="str">
        <f>IFERROR(IF(INDEX(SourceData!$A$2:$FR$281,'Row selector'!$G96,32)=0,"-",INDEX(SourceData!$A$2:$FR$281,'Row selector'!$G96,32)),"")</f>
        <v/>
      </c>
      <c r="Z107" s="162" t="str">
        <f>IFERROR(IF(INDEX(SourceData!$A$2:$FR$281,'Row selector'!$G96,38)=0,"-",INDEX(SourceData!$A$2:$FR$281,'Row selector'!$G96,38)),"")</f>
        <v/>
      </c>
      <c r="AA107" s="163" t="str">
        <f>IFERROR(IF(INDEX(SourceData!$A$2:$FR$281,'Row selector'!$G96,44)=0,"-",INDEX(SourceData!$A$2:$FR$281,'Row selector'!$G96,44)),"")</f>
        <v/>
      </c>
      <c r="AB107" s="161" t="str">
        <f>IFERROR(IF(INDEX(SourceData!$A$2:$FR$281,'Row selector'!$G96,33)=0,"-",INDEX(SourceData!$A$2:$FR$281,'Row selector'!$G96,33)),"")</f>
        <v/>
      </c>
      <c r="AC107" s="162" t="str">
        <f>IFERROR(IF(INDEX(SourceData!$A$2:$FR$281,'Row selector'!$G96,39)=0,"-",INDEX(SourceData!$A$2:$FR$281,'Row selector'!$G96,39)),"")</f>
        <v/>
      </c>
      <c r="AD107" s="163" t="str">
        <f>IFERROR(IF(INDEX(SourceData!$A$2:$FR$281,'Row selector'!$G96,45)=0,"-",INDEX(SourceData!$A$2:$FR$281,'Row selector'!$G96,45)),"")</f>
        <v/>
      </c>
      <c r="AE107" s="161" t="str">
        <f>IFERROR(IF(INDEX(SourceData!$A$2:$FR$281,'Row selector'!$G96,34)=0,"-",INDEX(SourceData!$A$2:$FR$281,'Row selector'!$G96,34)),"")</f>
        <v/>
      </c>
      <c r="AF107" s="162" t="str">
        <f>IFERROR(IF(INDEX(SourceData!$A$2:$FR$281,'Row selector'!$G96,40)=0,"-",INDEX(SourceData!$A$2:$FR$281,'Row selector'!$G96,40)),"")</f>
        <v/>
      </c>
      <c r="AG107" s="163" t="str">
        <f>IFERROR(IF(INDEX(SourceData!$A$2:$FR$281,'Row selector'!$G96,46)=0,"-",INDEX(SourceData!$A$2:$FR$281,'Row selector'!$G96,46)),"")</f>
        <v/>
      </c>
      <c r="AH107" s="161" t="str">
        <f>IFERROR(IF(INDEX(SourceData!$A$2:$FR$281,'Row selector'!$G96,35)=0,"-",INDEX(SourceData!$A$2:$FF$281,'Row selector'!$G96,35)),"")</f>
        <v/>
      </c>
      <c r="AI107" s="162" t="str">
        <f>IFERROR(IF(INDEX(SourceData!$A$2:$FR$281,'Row selector'!$G96,41)=0,"-",INDEX(SourceData!$A$2:$FR$281,'Row selector'!$G96,41)),"")</f>
        <v/>
      </c>
      <c r="AJ107" s="163" t="str">
        <f>IFERROR(IF(INDEX(SourceData!$A$2:$FR$281,'Row selector'!$G96,47)=0,"-",INDEX(SourceData!$A$2:$FR$281,'Row selector'!$G96,47)),"")</f>
        <v/>
      </c>
      <c r="AK107" s="161" t="str">
        <f>IFERROR(IF(INDEX(SourceData!$A$2:$FR$281,'Row selector'!$G96,36)=0,"-",INDEX(SourceData!$A$2:$FR$281,'Row selector'!$G96,36)),"")</f>
        <v/>
      </c>
      <c r="AL107" s="162" t="str">
        <f>IFERROR(IF(INDEX(SourceData!$A$2:$FR$281,'Row selector'!$G96,42)=0,"-",INDEX(SourceData!$A$2:$FR$281,'Row selector'!$G96,42)),"")</f>
        <v/>
      </c>
      <c r="AM107" s="163" t="str">
        <f>IFERROR(IF(INDEX(SourceData!$A$2:$FR$281,'Row selector'!$G96,48)=0,"-",INDEX(SourceData!$A$2:$FR$281,'Row selector'!$G96,48)),"")</f>
        <v/>
      </c>
      <c r="AN107" s="161" t="str">
        <f>IFERROR(IF(INDEX(SourceData!$A$2:$FR$281,'Row selector'!$G96,49)=0,"-",INDEX(SourceData!$A$2:$FR$281,'Row selector'!$G96,49)),"")</f>
        <v/>
      </c>
      <c r="AO107" s="162" t="str">
        <f>IFERROR(IF(INDEX(SourceData!$A$2:$FR$281,'Row selector'!$G96,55)=0,"-",INDEX(SourceData!$A$2:$FR$281,'Row selector'!$G96,55)),"")</f>
        <v/>
      </c>
      <c r="AP107" s="163" t="str">
        <f>IFERROR(IF(INDEX(SourceData!$A$2:$FR$281,'Row selector'!$G96,61)=0,"-",INDEX(SourceData!$A$2:$FR$281,'Row selector'!$G96,61)),"")</f>
        <v/>
      </c>
      <c r="AQ107" s="161" t="str">
        <f>IFERROR(IF(INDEX(SourceData!$A$2:$FR$281,'Row selector'!$G96,50)=0,"-",INDEX(SourceData!$A$2:$FR$281,'Row selector'!$G96,50)),"")</f>
        <v/>
      </c>
      <c r="AR107" s="162" t="str">
        <f>IFERROR(IF(INDEX(SourceData!$A$2:$FR$281,'Row selector'!$G96,56)=0,"-",INDEX(SourceData!$A$2:$FR$281,'Row selector'!$G96,56)),"")</f>
        <v/>
      </c>
      <c r="AS107" s="163" t="str">
        <f>IFERROR(IF(INDEX(SourceData!$A$2:$FR$281,'Row selector'!$G96,62)=0,"-",INDEX(SourceData!$A$2:$FR$281,'Row selector'!$G96,62)),"")</f>
        <v/>
      </c>
      <c r="AT107" s="161" t="str">
        <f>IFERROR(IF(INDEX(SourceData!$A$2:$FR$281,'Row selector'!$G96,51)=0,"-",INDEX(SourceData!$A$2:$FR$281,'Row selector'!$G96,51)),"")</f>
        <v/>
      </c>
      <c r="AU107" s="162" t="str">
        <f>IFERROR(IF(INDEX(SourceData!$A$2:$FR$281,'Row selector'!$G96,57)=0,"-",INDEX(SourceData!$A$2:$FR$281,'Row selector'!$G96,57)),"")</f>
        <v/>
      </c>
      <c r="AV107" s="163" t="str">
        <f>IFERROR(IF(INDEX(SourceData!$A$2:$FR$281,'Row selector'!$G96,63)=0,"-",INDEX(SourceData!$A$2:$FR$281,'Row selector'!$G96,63)),"")</f>
        <v/>
      </c>
      <c r="AW107" s="158" t="str">
        <f>IFERROR(IF(INDEX(SourceData!$A$2:$FR$281,'Row selector'!$G96,52)=0,"-",INDEX(SourceData!$A$2:$FR$281,'Row selector'!$G96,52)),"")</f>
        <v/>
      </c>
      <c r="AX107" s="138" t="str">
        <f>IFERROR(IF(INDEX(SourceData!$A$2:$FR$281,'Row selector'!$G96,58)=0,"-",INDEX(SourceData!$A$2:$FR$281,'Row selector'!$G96,58)),"")</f>
        <v/>
      </c>
      <c r="AY107" s="162" t="str">
        <f>IFERROR(IF(INDEX(SourceData!$A$2:$FR$281,'Row selector'!$G96,64)=0,"-",INDEX(SourceData!$A$2:$FR$281,'Row selector'!$G96,64)),"")</f>
        <v/>
      </c>
      <c r="AZ107" s="161" t="str">
        <f>IFERROR(IF(INDEX(SourceData!$A$2:$FR$281,'Row selector'!$G96,53)=0,"-",INDEX(SourceData!$A$2:$FR$281,'Row selector'!$G96,53)),"")</f>
        <v/>
      </c>
      <c r="BA107" s="162" t="str">
        <f>IFERROR(IF(INDEX(SourceData!$A$2:$FR$281,'Row selector'!$G96,59)=0,"-",INDEX(SourceData!$A$2:$FR$281,'Row selector'!$G96,59)),"")</f>
        <v/>
      </c>
      <c r="BB107" s="163" t="str">
        <f>IFERROR(IF(INDEX(SourceData!$A$2:$FR$281,'Row selector'!$G96,65)=0,"-",INDEX(SourceData!$A$2:$FR$281,'Row selector'!$G96,65)),"")</f>
        <v/>
      </c>
      <c r="BC107" s="161" t="str">
        <f>IFERROR(IF(INDEX(SourceData!$A$2:$FR$281,'Row selector'!$G96,54)=0,"-",INDEX(SourceData!$A$2:$FR$281,'Row selector'!$G96,54)),"")</f>
        <v/>
      </c>
      <c r="BD107" s="162" t="str">
        <f>IFERROR(IF(INDEX(SourceData!$A$2:$FR$281,'Row selector'!$G96,60)=0,"-",INDEX(SourceData!$A$2:$FR$281,'Row selector'!$G96,60)),"")</f>
        <v/>
      </c>
      <c r="BE107" s="163" t="str">
        <f>IFERROR(IF(INDEX(SourceData!$A$2:$FR$281,'Row selector'!$G96,66)=0,"-",INDEX(SourceData!$A$2:$FR$281,'Row selector'!$G96,66)),"")</f>
        <v/>
      </c>
      <c r="BF107" s="99"/>
    </row>
    <row r="108" spans="1:58">
      <c r="A108" s="171" t="str">
        <f>IFERROR(INDEX(SourceData!$A$2:$FR$281,'Row selector'!$G97,1),"")</f>
        <v/>
      </c>
      <c r="B108" s="157" t="str">
        <f>IFERROR(INDEX(SourceData!$A$2:$FR$281,'Row selector'!$G97,2),"")</f>
        <v/>
      </c>
      <c r="C108" s="204" t="str">
        <f t="shared" si="1"/>
        <v/>
      </c>
      <c r="D108" s="161" t="str">
        <f>IFERROR(IF(INDEX(SourceData!$A$2:$FR$281,'Row selector'!$G97,13)=0,"-",INDEX(SourceData!$A$2:$FR$281,'Row selector'!$G97,13)),"")</f>
        <v/>
      </c>
      <c r="E108" s="162" t="str">
        <f>IFERROR(IF(INDEX(SourceData!$A$2:$FR$281,'Row selector'!$G97,19)=0,"-",INDEX(SourceData!$A$2:$FR$281,'Row selector'!$G97,19)),"")</f>
        <v/>
      </c>
      <c r="F108" s="163" t="str">
        <f>IFERROR(IF(INDEX(SourceData!$A$2:$FR$281,'Row selector'!$G97,25)=0,"-",INDEX(SourceData!$A$2:$FR$281,'Row selector'!$G97,25)),"")</f>
        <v/>
      </c>
      <c r="G108" s="161" t="str">
        <f>IFERROR(IF(INDEX(SourceData!$A$2:$FR$281,'Row selector'!$G97,14)=0,"-",INDEX(SourceData!$A$2:$FR$281,'Row selector'!$G97,14)),"")</f>
        <v/>
      </c>
      <c r="H108" s="162" t="str">
        <f>IFERROR(IF(INDEX(SourceData!$A$2:$FR$281,'Row selector'!$G97,20)=0,"-",INDEX(SourceData!$A$2:$FR$281,'Row selector'!$G97,20)),"")</f>
        <v/>
      </c>
      <c r="I108" s="163" t="str">
        <f>IFERROR(IF(INDEX(SourceData!$A$2:$FR$281,'Row selector'!$G97,26)=0,"-",INDEX(SourceData!$A$2:$FR$281,'Row selector'!$G97,26)),"")</f>
        <v/>
      </c>
      <c r="J108" s="161" t="str">
        <f>IFERROR(IF(INDEX(SourceData!$A$2:$FR$281,'Row selector'!$G97,15)=0,"-",INDEX(SourceData!$A$2:$FR$281,'Row selector'!$G97,15)),"")</f>
        <v/>
      </c>
      <c r="K108" s="162" t="str">
        <f>IFERROR(IF(INDEX(SourceData!$A$2:$FR$281,'Row selector'!$G97,21)=0,"-",INDEX(SourceData!$A$2:$FR$281,'Row selector'!$G97,21)),"")</f>
        <v/>
      </c>
      <c r="L108" s="163" t="str">
        <f>IFERROR(IF(INDEX(SourceData!$A$2:$FR$281,'Row selector'!$G97,27)=0,"-",INDEX(SourceData!$A$2:$FR$281,'Row selector'!$G97,27)),"")</f>
        <v/>
      </c>
      <c r="M108" s="161" t="str">
        <f>IFERROR(IF(INDEX(SourceData!$A$2:$FR$281,'Row selector'!$G97,16)=0,"-",INDEX(SourceData!$A$2:$FR$281,'Row selector'!$G97,16)),"")</f>
        <v/>
      </c>
      <c r="N108" s="162" t="str">
        <f>IFERROR(IF(INDEX(SourceData!$A$2:$FR$281,'Row selector'!$G97,22)=0,"-",INDEX(SourceData!$A$2:$FR$281,'Row selector'!$G97,22)),"")</f>
        <v/>
      </c>
      <c r="O108" s="163" t="str">
        <f>IFERROR(IF(INDEX(SourceData!$A$2:$FR$281,'Row selector'!$G97,28)=0,"-",INDEX(SourceData!$A$2:$FR$281,'Row selector'!$G97,28)),"")</f>
        <v/>
      </c>
      <c r="P108" s="161" t="str">
        <f>IFERROR(IF(INDEX(SourceData!$A$2:$FR$281,'Row selector'!$G97,17)=0,"-",INDEX(SourceData!$A$2:$FR$281,'Row selector'!$G97,17)),"")</f>
        <v/>
      </c>
      <c r="Q108" s="162" t="str">
        <f>IFERROR(IF(INDEX(SourceData!$A$2:$FR$281,'Row selector'!$G97,23)=0,"-",INDEX(SourceData!$A$2:$FR$281,'Row selector'!$G97,23)),"")</f>
        <v/>
      </c>
      <c r="R108" s="163" t="str">
        <f>IFERROR(IF(INDEX(SourceData!$A$2:$FR$281,'Row selector'!$G97,29)=0,"-",INDEX(SourceData!$A$2:$FR$281,'Row selector'!$G97,29)),"")</f>
        <v/>
      </c>
      <c r="S108" s="161" t="str">
        <f>IFERROR(IF(INDEX(SourceData!$A$2:$FR$281,'Row selector'!$G97,18)=0,"-",INDEX(SourceData!$A$2:$FR$281,'Row selector'!$G97,18)),"")</f>
        <v/>
      </c>
      <c r="T108" s="162" t="str">
        <f>IFERROR(IF(INDEX(SourceData!$A$2:$FR$281,'Row selector'!$G97,24)=0,"-",INDEX(SourceData!$A$2:$FR$281,'Row selector'!$G97,24)),"")</f>
        <v/>
      </c>
      <c r="U108" s="163" t="str">
        <f>IFERROR(IF(INDEX(SourceData!$A$2:$FR$281,'Row selector'!$G97,30)=0,"-",INDEX(SourceData!$A$2:$FR$281,'Row selector'!$G97,30)),"")</f>
        <v/>
      </c>
      <c r="V108" s="161" t="str">
        <f>IFERROR(IF(INDEX(SourceData!$A$2:$FR$281,'Row selector'!$G97,31)=0,"-",INDEX(SourceData!$A$2:$FR$281,'Row selector'!$G97,31)),"")</f>
        <v/>
      </c>
      <c r="W108" s="162" t="str">
        <f>IFERROR(IF(INDEX(SourceData!$A$2:$FR$281,'Row selector'!$G97,37)=0,"-",INDEX(SourceData!$A$2:$FR$281,'Row selector'!$G97,37)),"")</f>
        <v/>
      </c>
      <c r="X108" s="163" t="str">
        <f>IFERROR(IF(INDEX(SourceData!$A$2:$FR$281,'Row selector'!$G97,43)=0,"-",INDEX(SourceData!$A$2:$FR$281,'Row selector'!$G97,43)),"")</f>
        <v/>
      </c>
      <c r="Y108" s="161" t="str">
        <f>IFERROR(IF(INDEX(SourceData!$A$2:$FR$281,'Row selector'!$G97,32)=0,"-",INDEX(SourceData!$A$2:$FR$281,'Row selector'!$G97,32)),"")</f>
        <v/>
      </c>
      <c r="Z108" s="162" t="str">
        <f>IFERROR(IF(INDEX(SourceData!$A$2:$FR$281,'Row selector'!$G97,38)=0,"-",INDEX(SourceData!$A$2:$FR$281,'Row selector'!$G97,38)),"")</f>
        <v/>
      </c>
      <c r="AA108" s="163" t="str">
        <f>IFERROR(IF(INDEX(SourceData!$A$2:$FR$281,'Row selector'!$G97,44)=0,"-",INDEX(SourceData!$A$2:$FR$281,'Row selector'!$G97,44)),"")</f>
        <v/>
      </c>
      <c r="AB108" s="161" t="str">
        <f>IFERROR(IF(INDEX(SourceData!$A$2:$FR$281,'Row selector'!$G97,33)=0,"-",INDEX(SourceData!$A$2:$FR$281,'Row selector'!$G97,33)),"")</f>
        <v/>
      </c>
      <c r="AC108" s="162" t="str">
        <f>IFERROR(IF(INDEX(SourceData!$A$2:$FR$281,'Row selector'!$G97,39)=0,"-",INDEX(SourceData!$A$2:$FR$281,'Row selector'!$G97,39)),"")</f>
        <v/>
      </c>
      <c r="AD108" s="163" t="str">
        <f>IFERROR(IF(INDEX(SourceData!$A$2:$FR$281,'Row selector'!$G97,45)=0,"-",INDEX(SourceData!$A$2:$FR$281,'Row selector'!$G97,45)),"")</f>
        <v/>
      </c>
      <c r="AE108" s="161" t="str">
        <f>IFERROR(IF(INDEX(SourceData!$A$2:$FR$281,'Row selector'!$G97,34)=0,"-",INDEX(SourceData!$A$2:$FR$281,'Row selector'!$G97,34)),"")</f>
        <v/>
      </c>
      <c r="AF108" s="162" t="str">
        <f>IFERROR(IF(INDEX(SourceData!$A$2:$FR$281,'Row selector'!$G97,40)=0,"-",INDEX(SourceData!$A$2:$FR$281,'Row selector'!$G97,40)),"")</f>
        <v/>
      </c>
      <c r="AG108" s="163" t="str">
        <f>IFERROR(IF(INDEX(SourceData!$A$2:$FR$281,'Row selector'!$G97,46)=0,"-",INDEX(SourceData!$A$2:$FR$281,'Row selector'!$G97,46)),"")</f>
        <v/>
      </c>
      <c r="AH108" s="161" t="str">
        <f>IFERROR(IF(INDEX(SourceData!$A$2:$FR$281,'Row selector'!$G97,35)=0,"-",INDEX(SourceData!$A$2:$FF$281,'Row selector'!$G97,35)),"")</f>
        <v/>
      </c>
      <c r="AI108" s="162" t="str">
        <f>IFERROR(IF(INDEX(SourceData!$A$2:$FR$281,'Row selector'!$G97,41)=0,"-",INDEX(SourceData!$A$2:$FR$281,'Row selector'!$G97,41)),"")</f>
        <v/>
      </c>
      <c r="AJ108" s="163" t="str">
        <f>IFERROR(IF(INDEX(SourceData!$A$2:$FR$281,'Row selector'!$G97,47)=0,"-",INDEX(SourceData!$A$2:$FR$281,'Row selector'!$G97,47)),"")</f>
        <v/>
      </c>
      <c r="AK108" s="161" t="str">
        <f>IFERROR(IF(INDEX(SourceData!$A$2:$FR$281,'Row selector'!$G97,36)=0,"-",INDEX(SourceData!$A$2:$FR$281,'Row selector'!$G97,36)),"")</f>
        <v/>
      </c>
      <c r="AL108" s="162" t="str">
        <f>IFERROR(IF(INDEX(SourceData!$A$2:$FR$281,'Row selector'!$G97,42)=0,"-",INDEX(SourceData!$A$2:$FR$281,'Row selector'!$G97,42)),"")</f>
        <v/>
      </c>
      <c r="AM108" s="163" t="str">
        <f>IFERROR(IF(INDEX(SourceData!$A$2:$FR$281,'Row selector'!$G97,48)=0,"-",INDEX(SourceData!$A$2:$FR$281,'Row selector'!$G97,48)),"")</f>
        <v/>
      </c>
      <c r="AN108" s="161" t="str">
        <f>IFERROR(IF(INDEX(SourceData!$A$2:$FR$281,'Row selector'!$G97,49)=0,"-",INDEX(SourceData!$A$2:$FR$281,'Row selector'!$G97,49)),"")</f>
        <v/>
      </c>
      <c r="AO108" s="162" t="str">
        <f>IFERROR(IF(INDEX(SourceData!$A$2:$FR$281,'Row selector'!$G97,55)=0,"-",INDEX(SourceData!$A$2:$FR$281,'Row selector'!$G97,55)),"")</f>
        <v/>
      </c>
      <c r="AP108" s="163" t="str">
        <f>IFERROR(IF(INDEX(SourceData!$A$2:$FR$281,'Row selector'!$G97,61)=0,"-",INDEX(SourceData!$A$2:$FR$281,'Row selector'!$G97,61)),"")</f>
        <v/>
      </c>
      <c r="AQ108" s="161" t="str">
        <f>IFERROR(IF(INDEX(SourceData!$A$2:$FR$281,'Row selector'!$G97,50)=0,"-",INDEX(SourceData!$A$2:$FR$281,'Row selector'!$G97,50)),"")</f>
        <v/>
      </c>
      <c r="AR108" s="162" t="str">
        <f>IFERROR(IF(INDEX(SourceData!$A$2:$FR$281,'Row selector'!$G97,56)=0,"-",INDEX(SourceData!$A$2:$FR$281,'Row selector'!$G97,56)),"")</f>
        <v/>
      </c>
      <c r="AS108" s="163" t="str">
        <f>IFERROR(IF(INDEX(SourceData!$A$2:$FR$281,'Row selector'!$G97,62)=0,"-",INDEX(SourceData!$A$2:$FR$281,'Row selector'!$G97,62)),"")</f>
        <v/>
      </c>
      <c r="AT108" s="161" t="str">
        <f>IFERROR(IF(INDEX(SourceData!$A$2:$FR$281,'Row selector'!$G97,51)=0,"-",INDEX(SourceData!$A$2:$FR$281,'Row selector'!$G97,51)),"")</f>
        <v/>
      </c>
      <c r="AU108" s="162" t="str">
        <f>IFERROR(IF(INDEX(SourceData!$A$2:$FR$281,'Row selector'!$G97,57)=0,"-",INDEX(SourceData!$A$2:$FR$281,'Row selector'!$G97,57)),"")</f>
        <v/>
      </c>
      <c r="AV108" s="163" t="str">
        <f>IFERROR(IF(INDEX(SourceData!$A$2:$FR$281,'Row selector'!$G97,63)=0,"-",INDEX(SourceData!$A$2:$FR$281,'Row selector'!$G97,63)),"")</f>
        <v/>
      </c>
      <c r="AW108" s="158" t="str">
        <f>IFERROR(IF(INDEX(SourceData!$A$2:$FR$281,'Row selector'!$G97,52)=0,"-",INDEX(SourceData!$A$2:$FR$281,'Row selector'!$G97,52)),"")</f>
        <v/>
      </c>
      <c r="AX108" s="138" t="str">
        <f>IFERROR(IF(INDEX(SourceData!$A$2:$FR$281,'Row selector'!$G97,58)=0,"-",INDEX(SourceData!$A$2:$FR$281,'Row selector'!$G97,58)),"")</f>
        <v/>
      </c>
      <c r="AY108" s="162" t="str">
        <f>IFERROR(IF(INDEX(SourceData!$A$2:$FR$281,'Row selector'!$G97,64)=0,"-",INDEX(SourceData!$A$2:$FR$281,'Row selector'!$G97,64)),"")</f>
        <v/>
      </c>
      <c r="AZ108" s="161" t="str">
        <f>IFERROR(IF(INDEX(SourceData!$A$2:$FR$281,'Row selector'!$G97,53)=0,"-",INDEX(SourceData!$A$2:$FR$281,'Row selector'!$G97,53)),"")</f>
        <v/>
      </c>
      <c r="BA108" s="162" t="str">
        <f>IFERROR(IF(INDEX(SourceData!$A$2:$FR$281,'Row selector'!$G97,59)=0,"-",INDEX(SourceData!$A$2:$FR$281,'Row selector'!$G97,59)),"")</f>
        <v/>
      </c>
      <c r="BB108" s="163" t="str">
        <f>IFERROR(IF(INDEX(SourceData!$A$2:$FR$281,'Row selector'!$G97,65)=0,"-",INDEX(SourceData!$A$2:$FR$281,'Row selector'!$G97,65)),"")</f>
        <v/>
      </c>
      <c r="BC108" s="161" t="str">
        <f>IFERROR(IF(INDEX(SourceData!$A$2:$FR$281,'Row selector'!$G97,54)=0,"-",INDEX(SourceData!$A$2:$FR$281,'Row selector'!$G97,54)),"")</f>
        <v/>
      </c>
      <c r="BD108" s="162" t="str">
        <f>IFERROR(IF(INDEX(SourceData!$A$2:$FR$281,'Row selector'!$G97,60)=0,"-",INDEX(SourceData!$A$2:$FR$281,'Row selector'!$G97,60)),"")</f>
        <v/>
      </c>
      <c r="BE108" s="163" t="str">
        <f>IFERROR(IF(INDEX(SourceData!$A$2:$FR$281,'Row selector'!$G97,66)=0,"-",INDEX(SourceData!$A$2:$FR$281,'Row selector'!$G97,66)),"")</f>
        <v/>
      </c>
      <c r="BF108" s="99"/>
    </row>
    <row r="109" spans="1:58">
      <c r="A109" s="171" t="str">
        <f>IFERROR(INDEX(SourceData!$A$2:$FR$281,'Row selector'!$G98,1),"")</f>
        <v/>
      </c>
      <c r="B109" s="157" t="str">
        <f>IFERROR(INDEX(SourceData!$A$2:$FR$281,'Row selector'!$G98,2),"")</f>
        <v/>
      </c>
      <c r="C109" s="204" t="str">
        <f t="shared" si="1"/>
        <v/>
      </c>
      <c r="D109" s="161" t="str">
        <f>IFERROR(IF(INDEX(SourceData!$A$2:$FR$281,'Row selector'!$G98,13)=0,"-",INDEX(SourceData!$A$2:$FR$281,'Row selector'!$G98,13)),"")</f>
        <v/>
      </c>
      <c r="E109" s="162" t="str">
        <f>IFERROR(IF(INDEX(SourceData!$A$2:$FR$281,'Row selector'!$G98,19)=0,"-",INDEX(SourceData!$A$2:$FR$281,'Row selector'!$G98,19)),"")</f>
        <v/>
      </c>
      <c r="F109" s="163" t="str">
        <f>IFERROR(IF(INDEX(SourceData!$A$2:$FR$281,'Row selector'!$G98,25)=0,"-",INDEX(SourceData!$A$2:$FR$281,'Row selector'!$G98,25)),"")</f>
        <v/>
      </c>
      <c r="G109" s="161" t="str">
        <f>IFERROR(IF(INDEX(SourceData!$A$2:$FR$281,'Row selector'!$G98,14)=0,"-",INDEX(SourceData!$A$2:$FR$281,'Row selector'!$G98,14)),"")</f>
        <v/>
      </c>
      <c r="H109" s="162" t="str">
        <f>IFERROR(IF(INDEX(SourceData!$A$2:$FR$281,'Row selector'!$G98,20)=0,"-",INDEX(SourceData!$A$2:$FR$281,'Row selector'!$G98,20)),"")</f>
        <v/>
      </c>
      <c r="I109" s="163" t="str">
        <f>IFERROR(IF(INDEX(SourceData!$A$2:$FR$281,'Row selector'!$G98,26)=0,"-",INDEX(SourceData!$A$2:$FR$281,'Row selector'!$G98,26)),"")</f>
        <v/>
      </c>
      <c r="J109" s="161" t="str">
        <f>IFERROR(IF(INDEX(SourceData!$A$2:$FR$281,'Row selector'!$G98,15)=0,"-",INDEX(SourceData!$A$2:$FR$281,'Row selector'!$G98,15)),"")</f>
        <v/>
      </c>
      <c r="K109" s="162" t="str">
        <f>IFERROR(IF(INDEX(SourceData!$A$2:$FR$281,'Row selector'!$G98,21)=0,"-",INDEX(SourceData!$A$2:$FR$281,'Row selector'!$G98,21)),"")</f>
        <v/>
      </c>
      <c r="L109" s="163" t="str">
        <f>IFERROR(IF(INDEX(SourceData!$A$2:$FR$281,'Row selector'!$G98,27)=0,"-",INDEX(SourceData!$A$2:$FR$281,'Row selector'!$G98,27)),"")</f>
        <v/>
      </c>
      <c r="M109" s="161" t="str">
        <f>IFERROR(IF(INDEX(SourceData!$A$2:$FR$281,'Row selector'!$G98,16)=0,"-",INDEX(SourceData!$A$2:$FR$281,'Row selector'!$G98,16)),"")</f>
        <v/>
      </c>
      <c r="N109" s="162" t="str">
        <f>IFERROR(IF(INDEX(SourceData!$A$2:$FR$281,'Row selector'!$G98,22)=0,"-",INDEX(SourceData!$A$2:$FR$281,'Row selector'!$G98,22)),"")</f>
        <v/>
      </c>
      <c r="O109" s="163" t="str">
        <f>IFERROR(IF(INDEX(SourceData!$A$2:$FR$281,'Row selector'!$G98,28)=0,"-",INDEX(SourceData!$A$2:$FR$281,'Row selector'!$G98,28)),"")</f>
        <v/>
      </c>
      <c r="P109" s="161" t="str">
        <f>IFERROR(IF(INDEX(SourceData!$A$2:$FR$281,'Row selector'!$G98,17)=0,"-",INDEX(SourceData!$A$2:$FR$281,'Row selector'!$G98,17)),"")</f>
        <v/>
      </c>
      <c r="Q109" s="162" t="str">
        <f>IFERROR(IF(INDEX(SourceData!$A$2:$FR$281,'Row selector'!$G98,23)=0,"-",INDEX(SourceData!$A$2:$FR$281,'Row selector'!$G98,23)),"")</f>
        <v/>
      </c>
      <c r="R109" s="163" t="str">
        <f>IFERROR(IF(INDEX(SourceData!$A$2:$FR$281,'Row selector'!$G98,29)=0,"-",INDEX(SourceData!$A$2:$FR$281,'Row selector'!$G98,29)),"")</f>
        <v/>
      </c>
      <c r="S109" s="161" t="str">
        <f>IFERROR(IF(INDEX(SourceData!$A$2:$FR$281,'Row selector'!$G98,18)=0,"-",INDEX(SourceData!$A$2:$FR$281,'Row selector'!$G98,18)),"")</f>
        <v/>
      </c>
      <c r="T109" s="162" t="str">
        <f>IFERROR(IF(INDEX(SourceData!$A$2:$FR$281,'Row selector'!$G98,24)=0,"-",INDEX(SourceData!$A$2:$FR$281,'Row selector'!$G98,24)),"")</f>
        <v/>
      </c>
      <c r="U109" s="163" t="str">
        <f>IFERROR(IF(INDEX(SourceData!$A$2:$FR$281,'Row selector'!$G98,30)=0,"-",INDEX(SourceData!$A$2:$FR$281,'Row selector'!$G98,30)),"")</f>
        <v/>
      </c>
      <c r="V109" s="161" t="str">
        <f>IFERROR(IF(INDEX(SourceData!$A$2:$FR$281,'Row selector'!$G98,31)=0,"-",INDEX(SourceData!$A$2:$FR$281,'Row selector'!$G98,31)),"")</f>
        <v/>
      </c>
      <c r="W109" s="162" t="str">
        <f>IFERROR(IF(INDEX(SourceData!$A$2:$FR$281,'Row selector'!$G98,37)=0,"-",INDEX(SourceData!$A$2:$FR$281,'Row selector'!$G98,37)),"")</f>
        <v/>
      </c>
      <c r="X109" s="163" t="str">
        <f>IFERROR(IF(INDEX(SourceData!$A$2:$FR$281,'Row selector'!$G98,43)=0,"-",INDEX(SourceData!$A$2:$FR$281,'Row selector'!$G98,43)),"")</f>
        <v/>
      </c>
      <c r="Y109" s="161" t="str">
        <f>IFERROR(IF(INDEX(SourceData!$A$2:$FR$281,'Row selector'!$G98,32)=0,"-",INDEX(SourceData!$A$2:$FR$281,'Row selector'!$G98,32)),"")</f>
        <v/>
      </c>
      <c r="Z109" s="162" t="str">
        <f>IFERROR(IF(INDEX(SourceData!$A$2:$FR$281,'Row selector'!$G98,38)=0,"-",INDEX(SourceData!$A$2:$FR$281,'Row selector'!$G98,38)),"")</f>
        <v/>
      </c>
      <c r="AA109" s="163" t="str">
        <f>IFERROR(IF(INDEX(SourceData!$A$2:$FR$281,'Row selector'!$G98,44)=0,"-",INDEX(SourceData!$A$2:$FR$281,'Row selector'!$G98,44)),"")</f>
        <v/>
      </c>
      <c r="AB109" s="161" t="str">
        <f>IFERROR(IF(INDEX(SourceData!$A$2:$FR$281,'Row selector'!$G98,33)=0,"-",INDEX(SourceData!$A$2:$FR$281,'Row selector'!$G98,33)),"")</f>
        <v/>
      </c>
      <c r="AC109" s="162" t="str">
        <f>IFERROR(IF(INDEX(SourceData!$A$2:$FR$281,'Row selector'!$G98,39)=0,"-",INDEX(SourceData!$A$2:$FR$281,'Row selector'!$G98,39)),"")</f>
        <v/>
      </c>
      <c r="AD109" s="163" t="str">
        <f>IFERROR(IF(INDEX(SourceData!$A$2:$FR$281,'Row selector'!$G98,45)=0,"-",INDEX(SourceData!$A$2:$FR$281,'Row selector'!$G98,45)),"")</f>
        <v/>
      </c>
      <c r="AE109" s="161" t="str">
        <f>IFERROR(IF(INDEX(SourceData!$A$2:$FR$281,'Row selector'!$G98,34)=0,"-",INDEX(SourceData!$A$2:$FR$281,'Row selector'!$G98,34)),"")</f>
        <v/>
      </c>
      <c r="AF109" s="162" t="str">
        <f>IFERROR(IF(INDEX(SourceData!$A$2:$FR$281,'Row selector'!$G98,40)=0,"-",INDEX(SourceData!$A$2:$FR$281,'Row selector'!$G98,40)),"")</f>
        <v/>
      </c>
      <c r="AG109" s="163" t="str">
        <f>IFERROR(IF(INDEX(SourceData!$A$2:$FR$281,'Row selector'!$G98,46)=0,"-",INDEX(SourceData!$A$2:$FR$281,'Row selector'!$G98,46)),"")</f>
        <v/>
      </c>
      <c r="AH109" s="161" t="str">
        <f>IFERROR(IF(INDEX(SourceData!$A$2:$FR$281,'Row selector'!$G98,35)=0,"-",INDEX(SourceData!$A$2:$FF$281,'Row selector'!$G98,35)),"")</f>
        <v/>
      </c>
      <c r="AI109" s="162" t="str">
        <f>IFERROR(IF(INDEX(SourceData!$A$2:$FR$281,'Row selector'!$G98,41)=0,"-",INDEX(SourceData!$A$2:$FR$281,'Row selector'!$G98,41)),"")</f>
        <v/>
      </c>
      <c r="AJ109" s="163" t="str">
        <f>IFERROR(IF(INDEX(SourceData!$A$2:$FR$281,'Row selector'!$G98,47)=0,"-",INDEX(SourceData!$A$2:$FR$281,'Row selector'!$G98,47)),"")</f>
        <v/>
      </c>
      <c r="AK109" s="161" t="str">
        <f>IFERROR(IF(INDEX(SourceData!$A$2:$FR$281,'Row selector'!$G98,36)=0,"-",INDEX(SourceData!$A$2:$FR$281,'Row selector'!$G98,36)),"")</f>
        <v/>
      </c>
      <c r="AL109" s="162" t="str">
        <f>IFERROR(IF(INDEX(SourceData!$A$2:$FR$281,'Row selector'!$G98,42)=0,"-",INDEX(SourceData!$A$2:$FR$281,'Row selector'!$G98,42)),"")</f>
        <v/>
      </c>
      <c r="AM109" s="163" t="str">
        <f>IFERROR(IF(INDEX(SourceData!$A$2:$FR$281,'Row selector'!$G98,48)=0,"-",INDEX(SourceData!$A$2:$FR$281,'Row selector'!$G98,48)),"")</f>
        <v/>
      </c>
      <c r="AN109" s="161" t="str">
        <f>IFERROR(IF(INDEX(SourceData!$A$2:$FR$281,'Row selector'!$G98,49)=0,"-",INDEX(SourceData!$A$2:$FR$281,'Row selector'!$G98,49)),"")</f>
        <v/>
      </c>
      <c r="AO109" s="162" t="str">
        <f>IFERROR(IF(INDEX(SourceData!$A$2:$FR$281,'Row selector'!$G98,55)=0,"-",INDEX(SourceData!$A$2:$FR$281,'Row selector'!$G98,55)),"")</f>
        <v/>
      </c>
      <c r="AP109" s="163" t="str">
        <f>IFERROR(IF(INDEX(SourceData!$A$2:$FR$281,'Row selector'!$G98,61)=0,"-",INDEX(SourceData!$A$2:$FR$281,'Row selector'!$G98,61)),"")</f>
        <v/>
      </c>
      <c r="AQ109" s="161" t="str">
        <f>IFERROR(IF(INDEX(SourceData!$A$2:$FR$281,'Row selector'!$G98,50)=0,"-",INDEX(SourceData!$A$2:$FR$281,'Row selector'!$G98,50)),"")</f>
        <v/>
      </c>
      <c r="AR109" s="162" t="str">
        <f>IFERROR(IF(INDEX(SourceData!$A$2:$FR$281,'Row selector'!$G98,56)=0,"-",INDEX(SourceData!$A$2:$FR$281,'Row selector'!$G98,56)),"")</f>
        <v/>
      </c>
      <c r="AS109" s="163" t="str">
        <f>IFERROR(IF(INDEX(SourceData!$A$2:$FR$281,'Row selector'!$G98,62)=0,"-",INDEX(SourceData!$A$2:$FR$281,'Row selector'!$G98,62)),"")</f>
        <v/>
      </c>
      <c r="AT109" s="161" t="str">
        <f>IFERROR(IF(INDEX(SourceData!$A$2:$FR$281,'Row selector'!$G98,51)=0,"-",INDEX(SourceData!$A$2:$FR$281,'Row selector'!$G98,51)),"")</f>
        <v/>
      </c>
      <c r="AU109" s="162" t="str">
        <f>IFERROR(IF(INDEX(SourceData!$A$2:$FR$281,'Row selector'!$G98,57)=0,"-",INDEX(SourceData!$A$2:$FR$281,'Row selector'!$G98,57)),"")</f>
        <v/>
      </c>
      <c r="AV109" s="163" t="str">
        <f>IFERROR(IF(INDEX(SourceData!$A$2:$FR$281,'Row selector'!$G98,63)=0,"-",INDEX(SourceData!$A$2:$FR$281,'Row selector'!$G98,63)),"")</f>
        <v/>
      </c>
      <c r="AW109" s="158" t="str">
        <f>IFERROR(IF(INDEX(SourceData!$A$2:$FR$281,'Row selector'!$G98,52)=0,"-",INDEX(SourceData!$A$2:$FR$281,'Row selector'!$G98,52)),"")</f>
        <v/>
      </c>
      <c r="AX109" s="138" t="str">
        <f>IFERROR(IF(INDEX(SourceData!$A$2:$FR$281,'Row selector'!$G98,58)=0,"-",INDEX(SourceData!$A$2:$FR$281,'Row selector'!$G98,58)),"")</f>
        <v/>
      </c>
      <c r="AY109" s="162" t="str">
        <f>IFERROR(IF(INDEX(SourceData!$A$2:$FR$281,'Row selector'!$G98,64)=0,"-",INDEX(SourceData!$A$2:$FR$281,'Row selector'!$G98,64)),"")</f>
        <v/>
      </c>
      <c r="AZ109" s="161" t="str">
        <f>IFERROR(IF(INDEX(SourceData!$A$2:$FR$281,'Row selector'!$G98,53)=0,"-",INDEX(SourceData!$A$2:$FR$281,'Row selector'!$G98,53)),"")</f>
        <v/>
      </c>
      <c r="BA109" s="162" t="str">
        <f>IFERROR(IF(INDEX(SourceData!$A$2:$FR$281,'Row selector'!$G98,59)=0,"-",INDEX(SourceData!$A$2:$FR$281,'Row selector'!$G98,59)),"")</f>
        <v/>
      </c>
      <c r="BB109" s="163" t="str">
        <f>IFERROR(IF(INDEX(SourceData!$A$2:$FR$281,'Row selector'!$G98,65)=0,"-",INDEX(SourceData!$A$2:$FR$281,'Row selector'!$G98,65)),"")</f>
        <v/>
      </c>
      <c r="BC109" s="161" t="str">
        <f>IFERROR(IF(INDEX(SourceData!$A$2:$FR$281,'Row selector'!$G98,54)=0,"-",INDEX(SourceData!$A$2:$FR$281,'Row selector'!$G98,54)),"")</f>
        <v/>
      </c>
      <c r="BD109" s="162" t="str">
        <f>IFERROR(IF(INDEX(SourceData!$A$2:$FR$281,'Row selector'!$G98,60)=0,"-",INDEX(SourceData!$A$2:$FR$281,'Row selector'!$G98,60)),"")</f>
        <v/>
      </c>
      <c r="BE109" s="163" t="str">
        <f>IFERROR(IF(INDEX(SourceData!$A$2:$FR$281,'Row selector'!$G98,66)=0,"-",INDEX(SourceData!$A$2:$FR$281,'Row selector'!$G98,66)),"")</f>
        <v/>
      </c>
      <c r="BF109" s="99"/>
    </row>
    <row r="110" spans="1:58">
      <c r="A110" s="171" t="str">
        <f>IFERROR(INDEX(SourceData!$A$2:$FR$281,'Row selector'!$G99,1),"")</f>
        <v/>
      </c>
      <c r="B110" s="157" t="str">
        <f>IFERROR(INDEX(SourceData!$A$2:$FR$281,'Row selector'!$G99,2),"")</f>
        <v/>
      </c>
      <c r="C110" s="204" t="str">
        <f t="shared" si="1"/>
        <v/>
      </c>
      <c r="D110" s="161" t="str">
        <f>IFERROR(IF(INDEX(SourceData!$A$2:$FR$281,'Row selector'!$G99,13)=0,"-",INDEX(SourceData!$A$2:$FR$281,'Row selector'!$G99,13)),"")</f>
        <v/>
      </c>
      <c r="E110" s="162" t="str">
        <f>IFERROR(IF(INDEX(SourceData!$A$2:$FR$281,'Row selector'!$G99,19)=0,"-",INDEX(SourceData!$A$2:$FR$281,'Row selector'!$G99,19)),"")</f>
        <v/>
      </c>
      <c r="F110" s="163" t="str">
        <f>IFERROR(IF(INDEX(SourceData!$A$2:$FR$281,'Row selector'!$G99,25)=0,"-",INDEX(SourceData!$A$2:$FR$281,'Row selector'!$G99,25)),"")</f>
        <v/>
      </c>
      <c r="G110" s="161" t="str">
        <f>IFERROR(IF(INDEX(SourceData!$A$2:$FR$281,'Row selector'!$G99,14)=0,"-",INDEX(SourceData!$A$2:$FR$281,'Row selector'!$G99,14)),"")</f>
        <v/>
      </c>
      <c r="H110" s="162" t="str">
        <f>IFERROR(IF(INDEX(SourceData!$A$2:$FR$281,'Row selector'!$G99,20)=0,"-",INDEX(SourceData!$A$2:$FR$281,'Row selector'!$G99,20)),"")</f>
        <v/>
      </c>
      <c r="I110" s="163" t="str">
        <f>IFERROR(IF(INDEX(SourceData!$A$2:$FR$281,'Row selector'!$G99,26)=0,"-",INDEX(SourceData!$A$2:$FR$281,'Row selector'!$G99,26)),"")</f>
        <v/>
      </c>
      <c r="J110" s="161" t="str">
        <f>IFERROR(IF(INDEX(SourceData!$A$2:$FR$281,'Row selector'!$G99,15)=0,"-",INDEX(SourceData!$A$2:$FR$281,'Row selector'!$G99,15)),"")</f>
        <v/>
      </c>
      <c r="K110" s="162" t="str">
        <f>IFERROR(IF(INDEX(SourceData!$A$2:$FR$281,'Row selector'!$G99,21)=0,"-",INDEX(SourceData!$A$2:$FR$281,'Row selector'!$G99,21)),"")</f>
        <v/>
      </c>
      <c r="L110" s="163" t="str">
        <f>IFERROR(IF(INDEX(SourceData!$A$2:$FR$281,'Row selector'!$G99,27)=0,"-",INDEX(SourceData!$A$2:$FR$281,'Row selector'!$G99,27)),"")</f>
        <v/>
      </c>
      <c r="M110" s="161" t="str">
        <f>IFERROR(IF(INDEX(SourceData!$A$2:$FR$281,'Row selector'!$G99,16)=0,"-",INDEX(SourceData!$A$2:$FR$281,'Row selector'!$G99,16)),"")</f>
        <v/>
      </c>
      <c r="N110" s="162" t="str">
        <f>IFERROR(IF(INDEX(SourceData!$A$2:$FR$281,'Row selector'!$G99,22)=0,"-",INDEX(SourceData!$A$2:$FR$281,'Row selector'!$G99,22)),"")</f>
        <v/>
      </c>
      <c r="O110" s="163" t="str">
        <f>IFERROR(IF(INDEX(SourceData!$A$2:$FR$281,'Row selector'!$G99,28)=0,"-",INDEX(SourceData!$A$2:$FR$281,'Row selector'!$G99,28)),"")</f>
        <v/>
      </c>
      <c r="P110" s="161" t="str">
        <f>IFERROR(IF(INDEX(SourceData!$A$2:$FR$281,'Row selector'!$G99,17)=0,"-",INDEX(SourceData!$A$2:$FR$281,'Row selector'!$G99,17)),"")</f>
        <v/>
      </c>
      <c r="Q110" s="162" t="str">
        <f>IFERROR(IF(INDEX(SourceData!$A$2:$FR$281,'Row selector'!$G99,23)=0,"-",INDEX(SourceData!$A$2:$FR$281,'Row selector'!$G99,23)),"")</f>
        <v/>
      </c>
      <c r="R110" s="163" t="str">
        <f>IFERROR(IF(INDEX(SourceData!$A$2:$FR$281,'Row selector'!$G99,29)=0,"-",INDEX(SourceData!$A$2:$FR$281,'Row selector'!$G99,29)),"")</f>
        <v/>
      </c>
      <c r="S110" s="161" t="str">
        <f>IFERROR(IF(INDEX(SourceData!$A$2:$FR$281,'Row selector'!$G99,18)=0,"-",INDEX(SourceData!$A$2:$FR$281,'Row selector'!$G99,18)),"")</f>
        <v/>
      </c>
      <c r="T110" s="162" t="str">
        <f>IFERROR(IF(INDEX(SourceData!$A$2:$FR$281,'Row selector'!$G99,24)=0,"-",INDEX(SourceData!$A$2:$FR$281,'Row selector'!$G99,24)),"")</f>
        <v/>
      </c>
      <c r="U110" s="163" t="str">
        <f>IFERROR(IF(INDEX(SourceData!$A$2:$FR$281,'Row selector'!$G99,30)=0,"-",INDEX(SourceData!$A$2:$FR$281,'Row selector'!$G99,30)),"")</f>
        <v/>
      </c>
      <c r="V110" s="161" t="str">
        <f>IFERROR(IF(INDEX(SourceData!$A$2:$FR$281,'Row selector'!$G99,31)=0,"-",INDEX(SourceData!$A$2:$FR$281,'Row selector'!$G99,31)),"")</f>
        <v/>
      </c>
      <c r="W110" s="162" t="str">
        <f>IFERROR(IF(INDEX(SourceData!$A$2:$FR$281,'Row selector'!$G99,37)=0,"-",INDEX(SourceData!$A$2:$FR$281,'Row selector'!$G99,37)),"")</f>
        <v/>
      </c>
      <c r="X110" s="163" t="str">
        <f>IFERROR(IF(INDEX(SourceData!$A$2:$FR$281,'Row selector'!$G99,43)=0,"-",INDEX(SourceData!$A$2:$FR$281,'Row selector'!$G99,43)),"")</f>
        <v/>
      </c>
      <c r="Y110" s="161" t="str">
        <f>IFERROR(IF(INDEX(SourceData!$A$2:$FR$281,'Row selector'!$G99,32)=0,"-",INDEX(SourceData!$A$2:$FR$281,'Row selector'!$G99,32)),"")</f>
        <v/>
      </c>
      <c r="Z110" s="162" t="str">
        <f>IFERROR(IF(INDEX(SourceData!$A$2:$FR$281,'Row selector'!$G99,38)=0,"-",INDEX(SourceData!$A$2:$FR$281,'Row selector'!$G99,38)),"")</f>
        <v/>
      </c>
      <c r="AA110" s="163" t="str">
        <f>IFERROR(IF(INDEX(SourceData!$A$2:$FR$281,'Row selector'!$G99,44)=0,"-",INDEX(SourceData!$A$2:$FR$281,'Row selector'!$G99,44)),"")</f>
        <v/>
      </c>
      <c r="AB110" s="161" t="str">
        <f>IFERROR(IF(INDEX(SourceData!$A$2:$FR$281,'Row selector'!$G99,33)=0,"-",INDEX(SourceData!$A$2:$FR$281,'Row selector'!$G99,33)),"")</f>
        <v/>
      </c>
      <c r="AC110" s="162" t="str">
        <f>IFERROR(IF(INDEX(SourceData!$A$2:$FR$281,'Row selector'!$G99,39)=0,"-",INDEX(SourceData!$A$2:$FR$281,'Row selector'!$G99,39)),"")</f>
        <v/>
      </c>
      <c r="AD110" s="163" t="str">
        <f>IFERROR(IF(INDEX(SourceData!$A$2:$FR$281,'Row selector'!$G99,45)=0,"-",INDEX(SourceData!$A$2:$FR$281,'Row selector'!$G99,45)),"")</f>
        <v/>
      </c>
      <c r="AE110" s="161" t="str">
        <f>IFERROR(IF(INDEX(SourceData!$A$2:$FR$281,'Row selector'!$G99,34)=0,"-",INDEX(SourceData!$A$2:$FR$281,'Row selector'!$G99,34)),"")</f>
        <v/>
      </c>
      <c r="AF110" s="162" t="str">
        <f>IFERROR(IF(INDEX(SourceData!$A$2:$FR$281,'Row selector'!$G99,40)=0,"-",INDEX(SourceData!$A$2:$FR$281,'Row selector'!$G99,40)),"")</f>
        <v/>
      </c>
      <c r="AG110" s="163" t="str">
        <f>IFERROR(IF(INDEX(SourceData!$A$2:$FR$281,'Row selector'!$G99,46)=0,"-",INDEX(SourceData!$A$2:$FR$281,'Row selector'!$G99,46)),"")</f>
        <v/>
      </c>
      <c r="AH110" s="161" t="str">
        <f>IFERROR(IF(INDEX(SourceData!$A$2:$FR$281,'Row selector'!$G99,35)=0,"-",INDEX(SourceData!$A$2:$FF$281,'Row selector'!$G99,35)),"")</f>
        <v/>
      </c>
      <c r="AI110" s="162" t="str">
        <f>IFERROR(IF(INDEX(SourceData!$A$2:$FR$281,'Row selector'!$G99,41)=0,"-",INDEX(SourceData!$A$2:$FR$281,'Row selector'!$G99,41)),"")</f>
        <v/>
      </c>
      <c r="AJ110" s="163" t="str">
        <f>IFERROR(IF(INDEX(SourceData!$A$2:$FR$281,'Row selector'!$G99,47)=0,"-",INDEX(SourceData!$A$2:$FR$281,'Row selector'!$G99,47)),"")</f>
        <v/>
      </c>
      <c r="AK110" s="161" t="str">
        <f>IFERROR(IF(INDEX(SourceData!$A$2:$FR$281,'Row selector'!$G99,36)=0,"-",INDEX(SourceData!$A$2:$FR$281,'Row selector'!$G99,36)),"")</f>
        <v/>
      </c>
      <c r="AL110" s="162" t="str">
        <f>IFERROR(IF(INDEX(SourceData!$A$2:$FR$281,'Row selector'!$G99,42)=0,"-",INDEX(SourceData!$A$2:$FR$281,'Row selector'!$G99,42)),"")</f>
        <v/>
      </c>
      <c r="AM110" s="163" t="str">
        <f>IFERROR(IF(INDEX(SourceData!$A$2:$FR$281,'Row selector'!$G99,48)=0,"-",INDEX(SourceData!$A$2:$FR$281,'Row selector'!$G99,48)),"")</f>
        <v/>
      </c>
      <c r="AN110" s="161" t="str">
        <f>IFERROR(IF(INDEX(SourceData!$A$2:$FR$281,'Row selector'!$G99,49)=0,"-",INDEX(SourceData!$A$2:$FR$281,'Row selector'!$G99,49)),"")</f>
        <v/>
      </c>
      <c r="AO110" s="162" t="str">
        <f>IFERROR(IF(INDEX(SourceData!$A$2:$FR$281,'Row selector'!$G99,55)=0,"-",INDEX(SourceData!$A$2:$FR$281,'Row selector'!$G99,55)),"")</f>
        <v/>
      </c>
      <c r="AP110" s="163" t="str">
        <f>IFERROR(IF(INDEX(SourceData!$A$2:$FR$281,'Row selector'!$G99,61)=0,"-",INDEX(SourceData!$A$2:$FR$281,'Row selector'!$G99,61)),"")</f>
        <v/>
      </c>
      <c r="AQ110" s="161" t="str">
        <f>IFERROR(IF(INDEX(SourceData!$A$2:$FR$281,'Row selector'!$G99,50)=0,"-",INDEX(SourceData!$A$2:$FR$281,'Row selector'!$G99,50)),"")</f>
        <v/>
      </c>
      <c r="AR110" s="162" t="str">
        <f>IFERROR(IF(INDEX(SourceData!$A$2:$FR$281,'Row selector'!$G99,56)=0,"-",INDEX(SourceData!$A$2:$FR$281,'Row selector'!$G99,56)),"")</f>
        <v/>
      </c>
      <c r="AS110" s="163" t="str">
        <f>IFERROR(IF(INDEX(SourceData!$A$2:$FR$281,'Row selector'!$G99,62)=0,"-",INDEX(SourceData!$A$2:$FR$281,'Row selector'!$G99,62)),"")</f>
        <v/>
      </c>
      <c r="AT110" s="161" t="str">
        <f>IFERROR(IF(INDEX(SourceData!$A$2:$FR$281,'Row selector'!$G99,51)=0,"-",INDEX(SourceData!$A$2:$FR$281,'Row selector'!$G99,51)),"")</f>
        <v/>
      </c>
      <c r="AU110" s="162" t="str">
        <f>IFERROR(IF(INDEX(SourceData!$A$2:$FR$281,'Row selector'!$G99,57)=0,"-",INDEX(SourceData!$A$2:$FR$281,'Row selector'!$G99,57)),"")</f>
        <v/>
      </c>
      <c r="AV110" s="163" t="str">
        <f>IFERROR(IF(INDEX(SourceData!$A$2:$FR$281,'Row selector'!$G99,63)=0,"-",INDEX(SourceData!$A$2:$FR$281,'Row selector'!$G99,63)),"")</f>
        <v/>
      </c>
      <c r="AW110" s="158" t="str">
        <f>IFERROR(IF(INDEX(SourceData!$A$2:$FR$281,'Row selector'!$G99,52)=0,"-",INDEX(SourceData!$A$2:$FR$281,'Row selector'!$G99,52)),"")</f>
        <v/>
      </c>
      <c r="AX110" s="138" t="str">
        <f>IFERROR(IF(INDEX(SourceData!$A$2:$FR$281,'Row selector'!$G99,58)=0,"-",INDEX(SourceData!$A$2:$FR$281,'Row selector'!$G99,58)),"")</f>
        <v/>
      </c>
      <c r="AY110" s="162" t="str">
        <f>IFERROR(IF(INDEX(SourceData!$A$2:$FR$281,'Row selector'!$G99,64)=0,"-",INDEX(SourceData!$A$2:$FR$281,'Row selector'!$G99,64)),"")</f>
        <v/>
      </c>
      <c r="AZ110" s="161" t="str">
        <f>IFERROR(IF(INDEX(SourceData!$A$2:$FR$281,'Row selector'!$G99,53)=0,"-",INDEX(SourceData!$A$2:$FR$281,'Row selector'!$G99,53)),"")</f>
        <v/>
      </c>
      <c r="BA110" s="162" t="str">
        <f>IFERROR(IF(INDEX(SourceData!$A$2:$FR$281,'Row selector'!$G99,59)=0,"-",INDEX(SourceData!$A$2:$FR$281,'Row selector'!$G99,59)),"")</f>
        <v/>
      </c>
      <c r="BB110" s="163" t="str">
        <f>IFERROR(IF(INDEX(SourceData!$A$2:$FR$281,'Row selector'!$G99,65)=0,"-",INDEX(SourceData!$A$2:$FR$281,'Row selector'!$G99,65)),"")</f>
        <v/>
      </c>
      <c r="BC110" s="161" t="str">
        <f>IFERROR(IF(INDEX(SourceData!$A$2:$FR$281,'Row selector'!$G99,54)=0,"-",INDEX(SourceData!$A$2:$FR$281,'Row selector'!$G99,54)),"")</f>
        <v/>
      </c>
      <c r="BD110" s="162" t="str">
        <f>IFERROR(IF(INDEX(SourceData!$A$2:$FR$281,'Row selector'!$G99,60)=0,"-",INDEX(SourceData!$A$2:$FR$281,'Row selector'!$G99,60)),"")</f>
        <v/>
      </c>
      <c r="BE110" s="163" t="str">
        <f>IFERROR(IF(INDEX(SourceData!$A$2:$FR$281,'Row selector'!$G99,66)=0,"-",INDEX(SourceData!$A$2:$FR$281,'Row selector'!$G99,66)),"")</f>
        <v/>
      </c>
      <c r="BF110" s="99"/>
    </row>
    <row r="111" spans="1:58">
      <c r="A111" s="171" t="str">
        <f>IFERROR(INDEX(SourceData!$A$2:$FR$281,'Row selector'!$G100,1),"")</f>
        <v/>
      </c>
      <c r="B111" s="157" t="str">
        <f>IFERROR(INDEX(SourceData!$A$2:$FR$281,'Row selector'!$G100,2),"")</f>
        <v/>
      </c>
      <c r="C111" s="204" t="str">
        <f t="shared" si="1"/>
        <v/>
      </c>
      <c r="D111" s="161" t="str">
        <f>IFERROR(IF(INDEX(SourceData!$A$2:$FR$281,'Row selector'!$G100,13)=0,"-",INDEX(SourceData!$A$2:$FR$281,'Row selector'!$G100,13)),"")</f>
        <v/>
      </c>
      <c r="E111" s="162" t="str">
        <f>IFERROR(IF(INDEX(SourceData!$A$2:$FR$281,'Row selector'!$G100,19)=0,"-",INDEX(SourceData!$A$2:$FR$281,'Row selector'!$G100,19)),"")</f>
        <v/>
      </c>
      <c r="F111" s="163" t="str">
        <f>IFERROR(IF(INDEX(SourceData!$A$2:$FR$281,'Row selector'!$G100,25)=0,"-",INDEX(SourceData!$A$2:$FR$281,'Row selector'!$G100,25)),"")</f>
        <v/>
      </c>
      <c r="G111" s="161" t="str">
        <f>IFERROR(IF(INDEX(SourceData!$A$2:$FR$281,'Row selector'!$G100,14)=0,"-",INDEX(SourceData!$A$2:$FR$281,'Row selector'!$G100,14)),"")</f>
        <v/>
      </c>
      <c r="H111" s="162" t="str">
        <f>IFERROR(IF(INDEX(SourceData!$A$2:$FR$281,'Row selector'!$G100,20)=0,"-",INDEX(SourceData!$A$2:$FR$281,'Row selector'!$G100,20)),"")</f>
        <v/>
      </c>
      <c r="I111" s="163" t="str">
        <f>IFERROR(IF(INDEX(SourceData!$A$2:$FR$281,'Row selector'!$G100,26)=0,"-",INDEX(SourceData!$A$2:$FR$281,'Row selector'!$G100,26)),"")</f>
        <v/>
      </c>
      <c r="J111" s="161" t="str">
        <f>IFERROR(IF(INDEX(SourceData!$A$2:$FR$281,'Row selector'!$G100,15)=0,"-",INDEX(SourceData!$A$2:$FR$281,'Row selector'!$G100,15)),"")</f>
        <v/>
      </c>
      <c r="K111" s="162" t="str">
        <f>IFERROR(IF(INDEX(SourceData!$A$2:$FR$281,'Row selector'!$G100,21)=0,"-",INDEX(SourceData!$A$2:$FR$281,'Row selector'!$G100,21)),"")</f>
        <v/>
      </c>
      <c r="L111" s="163" t="str">
        <f>IFERROR(IF(INDEX(SourceData!$A$2:$FR$281,'Row selector'!$G100,27)=0,"-",INDEX(SourceData!$A$2:$FR$281,'Row selector'!$G100,27)),"")</f>
        <v/>
      </c>
      <c r="M111" s="161" t="str">
        <f>IFERROR(IF(INDEX(SourceData!$A$2:$FR$281,'Row selector'!$G100,16)=0,"-",INDEX(SourceData!$A$2:$FR$281,'Row selector'!$G100,16)),"")</f>
        <v/>
      </c>
      <c r="N111" s="162" t="str">
        <f>IFERROR(IF(INDEX(SourceData!$A$2:$FR$281,'Row selector'!$G100,22)=0,"-",INDEX(SourceData!$A$2:$FR$281,'Row selector'!$G100,22)),"")</f>
        <v/>
      </c>
      <c r="O111" s="163" t="str">
        <f>IFERROR(IF(INDEX(SourceData!$A$2:$FR$281,'Row selector'!$G100,28)=0,"-",INDEX(SourceData!$A$2:$FR$281,'Row selector'!$G100,28)),"")</f>
        <v/>
      </c>
      <c r="P111" s="161" t="str">
        <f>IFERROR(IF(INDEX(SourceData!$A$2:$FR$281,'Row selector'!$G100,17)=0,"-",INDEX(SourceData!$A$2:$FR$281,'Row selector'!$G100,17)),"")</f>
        <v/>
      </c>
      <c r="Q111" s="162" t="str">
        <f>IFERROR(IF(INDEX(SourceData!$A$2:$FR$281,'Row selector'!$G100,23)=0,"-",INDEX(SourceData!$A$2:$FR$281,'Row selector'!$G100,23)),"")</f>
        <v/>
      </c>
      <c r="R111" s="163" t="str">
        <f>IFERROR(IF(INDEX(SourceData!$A$2:$FR$281,'Row selector'!$G100,29)=0,"-",INDEX(SourceData!$A$2:$FR$281,'Row selector'!$G100,29)),"")</f>
        <v/>
      </c>
      <c r="S111" s="161" t="str">
        <f>IFERROR(IF(INDEX(SourceData!$A$2:$FR$281,'Row selector'!$G100,18)=0,"-",INDEX(SourceData!$A$2:$FR$281,'Row selector'!$G100,18)),"")</f>
        <v/>
      </c>
      <c r="T111" s="162" t="str">
        <f>IFERROR(IF(INDEX(SourceData!$A$2:$FR$281,'Row selector'!$G100,24)=0,"-",INDEX(SourceData!$A$2:$FR$281,'Row selector'!$G100,24)),"")</f>
        <v/>
      </c>
      <c r="U111" s="163" t="str">
        <f>IFERROR(IF(INDEX(SourceData!$A$2:$FR$281,'Row selector'!$G100,30)=0,"-",INDEX(SourceData!$A$2:$FR$281,'Row selector'!$G100,30)),"")</f>
        <v/>
      </c>
      <c r="V111" s="161" t="str">
        <f>IFERROR(IF(INDEX(SourceData!$A$2:$FR$281,'Row selector'!$G100,31)=0,"-",INDEX(SourceData!$A$2:$FR$281,'Row selector'!$G100,31)),"")</f>
        <v/>
      </c>
      <c r="W111" s="162" t="str">
        <f>IFERROR(IF(INDEX(SourceData!$A$2:$FR$281,'Row selector'!$G100,37)=0,"-",INDEX(SourceData!$A$2:$FR$281,'Row selector'!$G100,37)),"")</f>
        <v/>
      </c>
      <c r="X111" s="163" t="str">
        <f>IFERROR(IF(INDEX(SourceData!$A$2:$FR$281,'Row selector'!$G100,43)=0,"-",INDEX(SourceData!$A$2:$FR$281,'Row selector'!$G100,43)),"")</f>
        <v/>
      </c>
      <c r="Y111" s="161" t="str">
        <f>IFERROR(IF(INDEX(SourceData!$A$2:$FR$281,'Row selector'!$G100,32)=0,"-",INDEX(SourceData!$A$2:$FR$281,'Row selector'!$G100,32)),"")</f>
        <v/>
      </c>
      <c r="Z111" s="162" t="str">
        <f>IFERROR(IF(INDEX(SourceData!$A$2:$FR$281,'Row selector'!$G100,38)=0,"-",INDEX(SourceData!$A$2:$FR$281,'Row selector'!$G100,38)),"")</f>
        <v/>
      </c>
      <c r="AA111" s="163" t="str">
        <f>IFERROR(IF(INDEX(SourceData!$A$2:$FR$281,'Row selector'!$G100,44)=0,"-",INDEX(SourceData!$A$2:$FR$281,'Row selector'!$G100,44)),"")</f>
        <v/>
      </c>
      <c r="AB111" s="161" t="str">
        <f>IFERROR(IF(INDEX(SourceData!$A$2:$FR$281,'Row selector'!$G100,33)=0,"-",INDEX(SourceData!$A$2:$FR$281,'Row selector'!$G100,33)),"")</f>
        <v/>
      </c>
      <c r="AC111" s="162" t="str">
        <f>IFERROR(IF(INDEX(SourceData!$A$2:$FR$281,'Row selector'!$G100,39)=0,"-",INDEX(SourceData!$A$2:$FR$281,'Row selector'!$G100,39)),"")</f>
        <v/>
      </c>
      <c r="AD111" s="163" t="str">
        <f>IFERROR(IF(INDEX(SourceData!$A$2:$FR$281,'Row selector'!$G100,45)=0,"-",INDEX(SourceData!$A$2:$FR$281,'Row selector'!$G100,45)),"")</f>
        <v/>
      </c>
      <c r="AE111" s="161" t="str">
        <f>IFERROR(IF(INDEX(SourceData!$A$2:$FR$281,'Row selector'!$G100,34)=0,"-",INDEX(SourceData!$A$2:$FR$281,'Row selector'!$G100,34)),"")</f>
        <v/>
      </c>
      <c r="AF111" s="162" t="str">
        <f>IFERROR(IF(INDEX(SourceData!$A$2:$FR$281,'Row selector'!$G100,40)=0,"-",INDEX(SourceData!$A$2:$FR$281,'Row selector'!$G100,40)),"")</f>
        <v/>
      </c>
      <c r="AG111" s="163" t="str">
        <f>IFERROR(IF(INDEX(SourceData!$A$2:$FR$281,'Row selector'!$G100,46)=0,"-",INDEX(SourceData!$A$2:$FR$281,'Row selector'!$G100,46)),"")</f>
        <v/>
      </c>
      <c r="AH111" s="161" t="str">
        <f>IFERROR(IF(INDEX(SourceData!$A$2:$FR$281,'Row selector'!$G100,35)=0,"-",INDEX(SourceData!$A$2:$FF$281,'Row selector'!$G100,35)),"")</f>
        <v/>
      </c>
      <c r="AI111" s="162" t="str">
        <f>IFERROR(IF(INDEX(SourceData!$A$2:$FR$281,'Row selector'!$G100,41)=0,"-",INDEX(SourceData!$A$2:$FR$281,'Row selector'!$G100,41)),"")</f>
        <v/>
      </c>
      <c r="AJ111" s="163" t="str">
        <f>IFERROR(IF(INDEX(SourceData!$A$2:$FR$281,'Row selector'!$G100,47)=0,"-",INDEX(SourceData!$A$2:$FR$281,'Row selector'!$G100,47)),"")</f>
        <v/>
      </c>
      <c r="AK111" s="161" t="str">
        <f>IFERROR(IF(INDEX(SourceData!$A$2:$FR$281,'Row selector'!$G100,36)=0,"-",INDEX(SourceData!$A$2:$FR$281,'Row selector'!$G100,36)),"")</f>
        <v/>
      </c>
      <c r="AL111" s="162" t="str">
        <f>IFERROR(IF(INDEX(SourceData!$A$2:$FR$281,'Row selector'!$G100,42)=0,"-",INDEX(SourceData!$A$2:$FR$281,'Row selector'!$G100,42)),"")</f>
        <v/>
      </c>
      <c r="AM111" s="163" t="str">
        <f>IFERROR(IF(INDEX(SourceData!$A$2:$FR$281,'Row selector'!$G100,48)=0,"-",INDEX(SourceData!$A$2:$FR$281,'Row selector'!$G100,48)),"")</f>
        <v/>
      </c>
      <c r="AN111" s="161" t="str">
        <f>IFERROR(IF(INDEX(SourceData!$A$2:$FR$281,'Row selector'!$G100,49)=0,"-",INDEX(SourceData!$A$2:$FR$281,'Row selector'!$G100,49)),"")</f>
        <v/>
      </c>
      <c r="AO111" s="162" t="str">
        <f>IFERROR(IF(INDEX(SourceData!$A$2:$FR$281,'Row selector'!$G100,55)=0,"-",INDEX(SourceData!$A$2:$FR$281,'Row selector'!$G100,55)),"")</f>
        <v/>
      </c>
      <c r="AP111" s="163" t="str">
        <f>IFERROR(IF(INDEX(SourceData!$A$2:$FR$281,'Row selector'!$G100,61)=0,"-",INDEX(SourceData!$A$2:$FR$281,'Row selector'!$G100,61)),"")</f>
        <v/>
      </c>
      <c r="AQ111" s="161" t="str">
        <f>IFERROR(IF(INDEX(SourceData!$A$2:$FR$281,'Row selector'!$G100,50)=0,"-",INDEX(SourceData!$A$2:$FR$281,'Row selector'!$G100,50)),"")</f>
        <v/>
      </c>
      <c r="AR111" s="162" t="str">
        <f>IFERROR(IF(INDEX(SourceData!$A$2:$FR$281,'Row selector'!$G100,56)=0,"-",INDEX(SourceData!$A$2:$FR$281,'Row selector'!$G100,56)),"")</f>
        <v/>
      </c>
      <c r="AS111" s="163" t="str">
        <f>IFERROR(IF(INDEX(SourceData!$A$2:$FR$281,'Row selector'!$G100,62)=0,"-",INDEX(SourceData!$A$2:$FR$281,'Row selector'!$G100,62)),"")</f>
        <v/>
      </c>
      <c r="AT111" s="161" t="str">
        <f>IFERROR(IF(INDEX(SourceData!$A$2:$FR$281,'Row selector'!$G100,51)=0,"-",INDEX(SourceData!$A$2:$FR$281,'Row selector'!$G100,51)),"")</f>
        <v/>
      </c>
      <c r="AU111" s="162" t="str">
        <f>IFERROR(IF(INDEX(SourceData!$A$2:$FR$281,'Row selector'!$G100,57)=0,"-",INDEX(SourceData!$A$2:$FR$281,'Row selector'!$G100,57)),"")</f>
        <v/>
      </c>
      <c r="AV111" s="163" t="str">
        <f>IFERROR(IF(INDEX(SourceData!$A$2:$FR$281,'Row selector'!$G100,63)=0,"-",INDEX(SourceData!$A$2:$FR$281,'Row selector'!$G100,63)),"")</f>
        <v/>
      </c>
      <c r="AW111" s="158" t="str">
        <f>IFERROR(IF(INDEX(SourceData!$A$2:$FR$281,'Row selector'!$G100,52)=0,"-",INDEX(SourceData!$A$2:$FR$281,'Row selector'!$G100,52)),"")</f>
        <v/>
      </c>
      <c r="AX111" s="138" t="str">
        <f>IFERROR(IF(INDEX(SourceData!$A$2:$FR$281,'Row selector'!$G100,58)=0,"-",INDEX(SourceData!$A$2:$FR$281,'Row selector'!$G100,58)),"")</f>
        <v/>
      </c>
      <c r="AY111" s="162" t="str">
        <f>IFERROR(IF(INDEX(SourceData!$A$2:$FR$281,'Row selector'!$G100,64)=0,"-",INDEX(SourceData!$A$2:$FR$281,'Row selector'!$G100,64)),"")</f>
        <v/>
      </c>
      <c r="AZ111" s="161" t="str">
        <f>IFERROR(IF(INDEX(SourceData!$A$2:$FR$281,'Row selector'!$G100,53)=0,"-",INDEX(SourceData!$A$2:$FR$281,'Row selector'!$G100,53)),"")</f>
        <v/>
      </c>
      <c r="BA111" s="162" t="str">
        <f>IFERROR(IF(INDEX(SourceData!$A$2:$FR$281,'Row selector'!$G100,59)=0,"-",INDEX(SourceData!$A$2:$FR$281,'Row selector'!$G100,59)),"")</f>
        <v/>
      </c>
      <c r="BB111" s="163" t="str">
        <f>IFERROR(IF(INDEX(SourceData!$A$2:$FR$281,'Row selector'!$G100,65)=0,"-",INDEX(SourceData!$A$2:$FR$281,'Row selector'!$G100,65)),"")</f>
        <v/>
      </c>
      <c r="BC111" s="161" t="str">
        <f>IFERROR(IF(INDEX(SourceData!$A$2:$FR$281,'Row selector'!$G100,54)=0,"-",INDEX(SourceData!$A$2:$FR$281,'Row selector'!$G100,54)),"")</f>
        <v/>
      </c>
      <c r="BD111" s="162" t="str">
        <f>IFERROR(IF(INDEX(SourceData!$A$2:$FR$281,'Row selector'!$G100,60)=0,"-",INDEX(SourceData!$A$2:$FR$281,'Row selector'!$G100,60)),"")</f>
        <v/>
      </c>
      <c r="BE111" s="163" t="str">
        <f>IFERROR(IF(INDEX(SourceData!$A$2:$FR$281,'Row selector'!$G100,66)=0,"-",INDEX(SourceData!$A$2:$FR$281,'Row selector'!$G100,66)),"")</f>
        <v/>
      </c>
      <c r="BF111" s="99"/>
    </row>
    <row r="112" spans="1:58">
      <c r="A112" s="171" t="str">
        <f>IFERROR(INDEX(SourceData!$A$2:$FR$281,'Row selector'!$G101,1),"")</f>
        <v/>
      </c>
      <c r="B112" s="157" t="str">
        <f>IFERROR(INDEX(SourceData!$A$2:$FR$281,'Row selector'!$G101,2),"")</f>
        <v/>
      </c>
      <c r="C112" s="204" t="str">
        <f t="shared" si="1"/>
        <v/>
      </c>
      <c r="D112" s="161" t="str">
        <f>IFERROR(IF(INDEX(SourceData!$A$2:$FR$281,'Row selector'!$G101,13)=0,"-",INDEX(SourceData!$A$2:$FR$281,'Row selector'!$G101,13)),"")</f>
        <v/>
      </c>
      <c r="E112" s="162" t="str">
        <f>IFERROR(IF(INDEX(SourceData!$A$2:$FR$281,'Row selector'!$G101,19)=0,"-",INDEX(SourceData!$A$2:$FR$281,'Row selector'!$G101,19)),"")</f>
        <v/>
      </c>
      <c r="F112" s="163" t="str">
        <f>IFERROR(IF(INDEX(SourceData!$A$2:$FR$281,'Row selector'!$G101,25)=0,"-",INDEX(SourceData!$A$2:$FR$281,'Row selector'!$G101,25)),"")</f>
        <v/>
      </c>
      <c r="G112" s="161" t="str">
        <f>IFERROR(IF(INDEX(SourceData!$A$2:$FR$281,'Row selector'!$G101,14)=0,"-",INDEX(SourceData!$A$2:$FR$281,'Row selector'!$G101,14)),"")</f>
        <v/>
      </c>
      <c r="H112" s="162" t="str">
        <f>IFERROR(IF(INDEX(SourceData!$A$2:$FR$281,'Row selector'!$G101,20)=0,"-",INDEX(SourceData!$A$2:$FR$281,'Row selector'!$G101,20)),"")</f>
        <v/>
      </c>
      <c r="I112" s="163" t="str">
        <f>IFERROR(IF(INDEX(SourceData!$A$2:$FR$281,'Row selector'!$G101,26)=0,"-",INDEX(SourceData!$A$2:$FR$281,'Row selector'!$G101,26)),"")</f>
        <v/>
      </c>
      <c r="J112" s="161" t="str">
        <f>IFERROR(IF(INDEX(SourceData!$A$2:$FR$281,'Row selector'!$G101,15)=0,"-",INDEX(SourceData!$A$2:$FR$281,'Row selector'!$G101,15)),"")</f>
        <v/>
      </c>
      <c r="K112" s="162" t="str">
        <f>IFERROR(IF(INDEX(SourceData!$A$2:$FR$281,'Row selector'!$G101,21)=0,"-",INDEX(SourceData!$A$2:$FR$281,'Row selector'!$G101,21)),"")</f>
        <v/>
      </c>
      <c r="L112" s="163" t="str">
        <f>IFERROR(IF(INDEX(SourceData!$A$2:$FR$281,'Row selector'!$G101,27)=0,"-",INDEX(SourceData!$A$2:$FR$281,'Row selector'!$G101,27)),"")</f>
        <v/>
      </c>
      <c r="M112" s="161" t="str">
        <f>IFERROR(IF(INDEX(SourceData!$A$2:$FR$281,'Row selector'!$G101,16)=0,"-",INDEX(SourceData!$A$2:$FR$281,'Row selector'!$G101,16)),"")</f>
        <v/>
      </c>
      <c r="N112" s="162" t="str">
        <f>IFERROR(IF(INDEX(SourceData!$A$2:$FR$281,'Row selector'!$G101,22)=0,"-",INDEX(SourceData!$A$2:$FR$281,'Row selector'!$G101,22)),"")</f>
        <v/>
      </c>
      <c r="O112" s="163" t="str">
        <f>IFERROR(IF(INDEX(SourceData!$A$2:$FR$281,'Row selector'!$G101,28)=0,"-",INDEX(SourceData!$A$2:$FR$281,'Row selector'!$G101,28)),"")</f>
        <v/>
      </c>
      <c r="P112" s="161" t="str">
        <f>IFERROR(IF(INDEX(SourceData!$A$2:$FR$281,'Row selector'!$G101,17)=0,"-",INDEX(SourceData!$A$2:$FR$281,'Row selector'!$G101,17)),"")</f>
        <v/>
      </c>
      <c r="Q112" s="162" t="str">
        <f>IFERROR(IF(INDEX(SourceData!$A$2:$FR$281,'Row selector'!$G101,23)=0,"-",INDEX(SourceData!$A$2:$FR$281,'Row selector'!$G101,23)),"")</f>
        <v/>
      </c>
      <c r="R112" s="163" t="str">
        <f>IFERROR(IF(INDEX(SourceData!$A$2:$FR$281,'Row selector'!$G101,29)=0,"-",INDEX(SourceData!$A$2:$FR$281,'Row selector'!$G101,29)),"")</f>
        <v/>
      </c>
      <c r="S112" s="161" t="str">
        <f>IFERROR(IF(INDEX(SourceData!$A$2:$FR$281,'Row selector'!$G101,18)=0,"-",INDEX(SourceData!$A$2:$FR$281,'Row selector'!$G101,18)),"")</f>
        <v/>
      </c>
      <c r="T112" s="162" t="str">
        <f>IFERROR(IF(INDEX(SourceData!$A$2:$FR$281,'Row selector'!$G101,24)=0,"-",INDEX(SourceData!$A$2:$FR$281,'Row selector'!$G101,24)),"")</f>
        <v/>
      </c>
      <c r="U112" s="163" t="str">
        <f>IFERROR(IF(INDEX(SourceData!$A$2:$FR$281,'Row selector'!$G101,30)=0,"-",INDEX(SourceData!$A$2:$FR$281,'Row selector'!$G101,30)),"")</f>
        <v/>
      </c>
      <c r="V112" s="161" t="str">
        <f>IFERROR(IF(INDEX(SourceData!$A$2:$FR$281,'Row selector'!$G101,31)=0,"-",INDEX(SourceData!$A$2:$FR$281,'Row selector'!$G101,31)),"")</f>
        <v/>
      </c>
      <c r="W112" s="162" t="str">
        <f>IFERROR(IF(INDEX(SourceData!$A$2:$FR$281,'Row selector'!$G101,37)=0,"-",INDEX(SourceData!$A$2:$FR$281,'Row selector'!$G101,37)),"")</f>
        <v/>
      </c>
      <c r="X112" s="163" t="str">
        <f>IFERROR(IF(INDEX(SourceData!$A$2:$FR$281,'Row selector'!$G101,43)=0,"-",INDEX(SourceData!$A$2:$FR$281,'Row selector'!$G101,43)),"")</f>
        <v/>
      </c>
      <c r="Y112" s="161" t="str">
        <f>IFERROR(IF(INDEX(SourceData!$A$2:$FR$281,'Row selector'!$G101,32)=0,"-",INDEX(SourceData!$A$2:$FR$281,'Row selector'!$G101,32)),"")</f>
        <v/>
      </c>
      <c r="Z112" s="162" t="str">
        <f>IFERROR(IF(INDEX(SourceData!$A$2:$FR$281,'Row selector'!$G101,38)=0,"-",INDEX(SourceData!$A$2:$FR$281,'Row selector'!$G101,38)),"")</f>
        <v/>
      </c>
      <c r="AA112" s="163" t="str">
        <f>IFERROR(IF(INDEX(SourceData!$A$2:$FR$281,'Row selector'!$G101,44)=0,"-",INDEX(SourceData!$A$2:$FR$281,'Row selector'!$G101,44)),"")</f>
        <v/>
      </c>
      <c r="AB112" s="161" t="str">
        <f>IFERROR(IF(INDEX(SourceData!$A$2:$FR$281,'Row selector'!$G101,33)=0,"-",INDEX(SourceData!$A$2:$FR$281,'Row selector'!$G101,33)),"")</f>
        <v/>
      </c>
      <c r="AC112" s="162" t="str">
        <f>IFERROR(IF(INDEX(SourceData!$A$2:$FR$281,'Row selector'!$G101,39)=0,"-",INDEX(SourceData!$A$2:$FR$281,'Row selector'!$G101,39)),"")</f>
        <v/>
      </c>
      <c r="AD112" s="163" t="str">
        <f>IFERROR(IF(INDEX(SourceData!$A$2:$FR$281,'Row selector'!$G101,45)=0,"-",INDEX(SourceData!$A$2:$FR$281,'Row selector'!$G101,45)),"")</f>
        <v/>
      </c>
      <c r="AE112" s="161" t="str">
        <f>IFERROR(IF(INDEX(SourceData!$A$2:$FR$281,'Row selector'!$G101,34)=0,"-",INDEX(SourceData!$A$2:$FR$281,'Row selector'!$G101,34)),"")</f>
        <v/>
      </c>
      <c r="AF112" s="162" t="str">
        <f>IFERROR(IF(INDEX(SourceData!$A$2:$FR$281,'Row selector'!$G101,40)=0,"-",INDEX(SourceData!$A$2:$FR$281,'Row selector'!$G101,40)),"")</f>
        <v/>
      </c>
      <c r="AG112" s="163" t="str">
        <f>IFERROR(IF(INDEX(SourceData!$A$2:$FR$281,'Row selector'!$G101,46)=0,"-",INDEX(SourceData!$A$2:$FR$281,'Row selector'!$G101,46)),"")</f>
        <v/>
      </c>
      <c r="AH112" s="161" t="str">
        <f>IFERROR(IF(INDEX(SourceData!$A$2:$FR$281,'Row selector'!$G101,35)=0,"-",INDEX(SourceData!$A$2:$FF$281,'Row selector'!$G101,35)),"")</f>
        <v/>
      </c>
      <c r="AI112" s="162" t="str">
        <f>IFERROR(IF(INDEX(SourceData!$A$2:$FR$281,'Row selector'!$G101,41)=0,"-",INDEX(SourceData!$A$2:$FR$281,'Row selector'!$G101,41)),"")</f>
        <v/>
      </c>
      <c r="AJ112" s="163" t="str">
        <f>IFERROR(IF(INDEX(SourceData!$A$2:$FR$281,'Row selector'!$G101,47)=0,"-",INDEX(SourceData!$A$2:$FR$281,'Row selector'!$G101,47)),"")</f>
        <v/>
      </c>
      <c r="AK112" s="161" t="str">
        <f>IFERROR(IF(INDEX(SourceData!$A$2:$FR$281,'Row selector'!$G101,36)=0,"-",INDEX(SourceData!$A$2:$FR$281,'Row selector'!$G101,36)),"")</f>
        <v/>
      </c>
      <c r="AL112" s="162" t="str">
        <f>IFERROR(IF(INDEX(SourceData!$A$2:$FR$281,'Row selector'!$G101,42)=0,"-",INDEX(SourceData!$A$2:$FR$281,'Row selector'!$G101,42)),"")</f>
        <v/>
      </c>
      <c r="AM112" s="163" t="str">
        <f>IFERROR(IF(INDEX(SourceData!$A$2:$FR$281,'Row selector'!$G101,48)=0,"-",INDEX(SourceData!$A$2:$FR$281,'Row selector'!$G101,48)),"")</f>
        <v/>
      </c>
      <c r="AN112" s="161" t="str">
        <f>IFERROR(IF(INDEX(SourceData!$A$2:$FR$281,'Row selector'!$G101,49)=0,"-",INDEX(SourceData!$A$2:$FR$281,'Row selector'!$G101,49)),"")</f>
        <v/>
      </c>
      <c r="AO112" s="162" t="str">
        <f>IFERROR(IF(INDEX(SourceData!$A$2:$FR$281,'Row selector'!$G101,55)=0,"-",INDEX(SourceData!$A$2:$FR$281,'Row selector'!$G101,55)),"")</f>
        <v/>
      </c>
      <c r="AP112" s="163" t="str">
        <f>IFERROR(IF(INDEX(SourceData!$A$2:$FR$281,'Row selector'!$G101,61)=0,"-",INDEX(SourceData!$A$2:$FR$281,'Row selector'!$G101,61)),"")</f>
        <v/>
      </c>
      <c r="AQ112" s="161" t="str">
        <f>IFERROR(IF(INDEX(SourceData!$A$2:$FR$281,'Row selector'!$G101,50)=0,"-",INDEX(SourceData!$A$2:$FR$281,'Row selector'!$G101,50)),"")</f>
        <v/>
      </c>
      <c r="AR112" s="162" t="str">
        <f>IFERROR(IF(INDEX(SourceData!$A$2:$FR$281,'Row selector'!$G101,56)=0,"-",INDEX(SourceData!$A$2:$FR$281,'Row selector'!$G101,56)),"")</f>
        <v/>
      </c>
      <c r="AS112" s="163" t="str">
        <f>IFERROR(IF(INDEX(SourceData!$A$2:$FR$281,'Row selector'!$G101,62)=0,"-",INDEX(SourceData!$A$2:$FR$281,'Row selector'!$G101,62)),"")</f>
        <v/>
      </c>
      <c r="AT112" s="161" t="str">
        <f>IFERROR(IF(INDEX(SourceData!$A$2:$FR$281,'Row selector'!$G101,51)=0,"-",INDEX(SourceData!$A$2:$FR$281,'Row selector'!$G101,51)),"")</f>
        <v/>
      </c>
      <c r="AU112" s="162" t="str">
        <f>IFERROR(IF(INDEX(SourceData!$A$2:$FR$281,'Row selector'!$G101,57)=0,"-",INDEX(SourceData!$A$2:$FR$281,'Row selector'!$G101,57)),"")</f>
        <v/>
      </c>
      <c r="AV112" s="163" t="str">
        <f>IFERROR(IF(INDEX(SourceData!$A$2:$FR$281,'Row selector'!$G101,63)=0,"-",INDEX(SourceData!$A$2:$FR$281,'Row selector'!$G101,63)),"")</f>
        <v/>
      </c>
      <c r="AW112" s="158" t="str">
        <f>IFERROR(IF(INDEX(SourceData!$A$2:$FR$281,'Row selector'!$G101,52)=0,"-",INDEX(SourceData!$A$2:$FR$281,'Row selector'!$G101,52)),"")</f>
        <v/>
      </c>
      <c r="AX112" s="138" t="str">
        <f>IFERROR(IF(INDEX(SourceData!$A$2:$FR$281,'Row selector'!$G101,58)=0,"-",INDEX(SourceData!$A$2:$FR$281,'Row selector'!$G101,58)),"")</f>
        <v/>
      </c>
      <c r="AY112" s="162" t="str">
        <f>IFERROR(IF(INDEX(SourceData!$A$2:$FR$281,'Row selector'!$G101,64)=0,"-",INDEX(SourceData!$A$2:$FR$281,'Row selector'!$G101,64)),"")</f>
        <v/>
      </c>
      <c r="AZ112" s="161" t="str">
        <f>IFERROR(IF(INDEX(SourceData!$A$2:$FR$281,'Row selector'!$G101,53)=0,"-",INDEX(SourceData!$A$2:$FR$281,'Row selector'!$G101,53)),"")</f>
        <v/>
      </c>
      <c r="BA112" s="162" t="str">
        <f>IFERROR(IF(INDEX(SourceData!$A$2:$FR$281,'Row selector'!$G101,59)=0,"-",INDEX(SourceData!$A$2:$FR$281,'Row selector'!$G101,59)),"")</f>
        <v/>
      </c>
      <c r="BB112" s="163" t="str">
        <f>IFERROR(IF(INDEX(SourceData!$A$2:$FR$281,'Row selector'!$G101,65)=0,"-",INDEX(SourceData!$A$2:$FR$281,'Row selector'!$G101,65)),"")</f>
        <v/>
      </c>
      <c r="BC112" s="161" t="str">
        <f>IFERROR(IF(INDEX(SourceData!$A$2:$FR$281,'Row selector'!$G101,54)=0,"-",INDEX(SourceData!$A$2:$FR$281,'Row selector'!$G101,54)),"")</f>
        <v/>
      </c>
      <c r="BD112" s="162" t="str">
        <f>IFERROR(IF(INDEX(SourceData!$A$2:$FR$281,'Row selector'!$G101,60)=0,"-",INDEX(SourceData!$A$2:$FR$281,'Row selector'!$G101,60)),"")</f>
        <v/>
      </c>
      <c r="BE112" s="163" t="str">
        <f>IFERROR(IF(INDEX(SourceData!$A$2:$FR$281,'Row selector'!$G101,66)=0,"-",INDEX(SourceData!$A$2:$FR$281,'Row selector'!$G101,66)),"")</f>
        <v/>
      </c>
      <c r="BF112" s="99"/>
    </row>
    <row r="113" spans="1:58">
      <c r="A113" s="171" t="str">
        <f>IFERROR(INDEX(SourceData!$A$2:$FR$281,'Row selector'!$G102,1),"")</f>
        <v/>
      </c>
      <c r="B113" s="157" t="str">
        <f>IFERROR(INDEX(SourceData!$A$2:$FR$281,'Row selector'!$G102,2),"")</f>
        <v/>
      </c>
      <c r="C113" s="204" t="str">
        <f t="shared" si="1"/>
        <v/>
      </c>
      <c r="D113" s="161" t="str">
        <f>IFERROR(IF(INDEX(SourceData!$A$2:$FR$281,'Row selector'!$G102,13)=0,"-",INDEX(SourceData!$A$2:$FR$281,'Row selector'!$G102,13)),"")</f>
        <v/>
      </c>
      <c r="E113" s="162" t="str">
        <f>IFERROR(IF(INDEX(SourceData!$A$2:$FR$281,'Row selector'!$G102,19)=0,"-",INDEX(SourceData!$A$2:$FR$281,'Row selector'!$G102,19)),"")</f>
        <v/>
      </c>
      <c r="F113" s="163" t="str">
        <f>IFERROR(IF(INDEX(SourceData!$A$2:$FR$281,'Row selector'!$G102,25)=0,"-",INDEX(SourceData!$A$2:$FR$281,'Row selector'!$G102,25)),"")</f>
        <v/>
      </c>
      <c r="G113" s="161" t="str">
        <f>IFERROR(IF(INDEX(SourceData!$A$2:$FR$281,'Row selector'!$G102,14)=0,"-",INDEX(SourceData!$A$2:$FR$281,'Row selector'!$G102,14)),"")</f>
        <v/>
      </c>
      <c r="H113" s="162" t="str">
        <f>IFERROR(IF(INDEX(SourceData!$A$2:$FR$281,'Row selector'!$G102,20)=0,"-",INDEX(SourceData!$A$2:$FR$281,'Row selector'!$G102,20)),"")</f>
        <v/>
      </c>
      <c r="I113" s="163" t="str">
        <f>IFERROR(IF(INDEX(SourceData!$A$2:$FR$281,'Row selector'!$G102,26)=0,"-",INDEX(SourceData!$A$2:$FR$281,'Row selector'!$G102,26)),"")</f>
        <v/>
      </c>
      <c r="J113" s="161" t="str">
        <f>IFERROR(IF(INDEX(SourceData!$A$2:$FR$281,'Row selector'!$G102,15)=0,"-",INDEX(SourceData!$A$2:$FR$281,'Row selector'!$G102,15)),"")</f>
        <v/>
      </c>
      <c r="K113" s="162" t="str">
        <f>IFERROR(IF(INDEX(SourceData!$A$2:$FR$281,'Row selector'!$G102,21)=0,"-",INDEX(SourceData!$A$2:$FR$281,'Row selector'!$G102,21)),"")</f>
        <v/>
      </c>
      <c r="L113" s="163" t="str">
        <f>IFERROR(IF(INDEX(SourceData!$A$2:$FR$281,'Row selector'!$G102,27)=0,"-",INDEX(SourceData!$A$2:$FR$281,'Row selector'!$G102,27)),"")</f>
        <v/>
      </c>
      <c r="M113" s="161" t="str">
        <f>IFERROR(IF(INDEX(SourceData!$A$2:$FR$281,'Row selector'!$G102,16)=0,"-",INDEX(SourceData!$A$2:$FR$281,'Row selector'!$G102,16)),"")</f>
        <v/>
      </c>
      <c r="N113" s="162" t="str">
        <f>IFERROR(IF(INDEX(SourceData!$A$2:$FR$281,'Row selector'!$G102,22)=0,"-",INDEX(SourceData!$A$2:$FR$281,'Row selector'!$G102,22)),"")</f>
        <v/>
      </c>
      <c r="O113" s="163" t="str">
        <f>IFERROR(IF(INDEX(SourceData!$A$2:$FR$281,'Row selector'!$G102,28)=0,"-",INDEX(SourceData!$A$2:$FR$281,'Row selector'!$G102,28)),"")</f>
        <v/>
      </c>
      <c r="P113" s="161" t="str">
        <f>IFERROR(IF(INDEX(SourceData!$A$2:$FR$281,'Row selector'!$G102,17)=0,"-",INDEX(SourceData!$A$2:$FR$281,'Row selector'!$G102,17)),"")</f>
        <v/>
      </c>
      <c r="Q113" s="162" t="str">
        <f>IFERROR(IF(INDEX(SourceData!$A$2:$FR$281,'Row selector'!$G102,23)=0,"-",INDEX(SourceData!$A$2:$FR$281,'Row selector'!$G102,23)),"")</f>
        <v/>
      </c>
      <c r="R113" s="163" t="str">
        <f>IFERROR(IF(INDEX(SourceData!$A$2:$FR$281,'Row selector'!$G102,29)=0,"-",INDEX(SourceData!$A$2:$FR$281,'Row selector'!$G102,29)),"")</f>
        <v/>
      </c>
      <c r="S113" s="161" t="str">
        <f>IFERROR(IF(INDEX(SourceData!$A$2:$FR$281,'Row selector'!$G102,18)=0,"-",INDEX(SourceData!$A$2:$FR$281,'Row selector'!$G102,18)),"")</f>
        <v/>
      </c>
      <c r="T113" s="162" t="str">
        <f>IFERROR(IF(INDEX(SourceData!$A$2:$FR$281,'Row selector'!$G102,24)=0,"-",INDEX(SourceData!$A$2:$FR$281,'Row selector'!$G102,24)),"")</f>
        <v/>
      </c>
      <c r="U113" s="163" t="str">
        <f>IFERROR(IF(INDEX(SourceData!$A$2:$FR$281,'Row selector'!$G102,30)=0,"-",INDEX(SourceData!$A$2:$FR$281,'Row selector'!$G102,30)),"")</f>
        <v/>
      </c>
      <c r="V113" s="161" t="str">
        <f>IFERROR(IF(INDEX(SourceData!$A$2:$FR$281,'Row selector'!$G102,31)=0,"-",INDEX(SourceData!$A$2:$FR$281,'Row selector'!$G102,31)),"")</f>
        <v/>
      </c>
      <c r="W113" s="162" t="str">
        <f>IFERROR(IF(INDEX(SourceData!$A$2:$FR$281,'Row selector'!$G102,37)=0,"-",INDEX(SourceData!$A$2:$FR$281,'Row selector'!$G102,37)),"")</f>
        <v/>
      </c>
      <c r="X113" s="163" t="str">
        <f>IFERROR(IF(INDEX(SourceData!$A$2:$FR$281,'Row selector'!$G102,43)=0,"-",INDEX(SourceData!$A$2:$FR$281,'Row selector'!$G102,43)),"")</f>
        <v/>
      </c>
      <c r="Y113" s="161" t="str">
        <f>IFERROR(IF(INDEX(SourceData!$A$2:$FR$281,'Row selector'!$G102,32)=0,"-",INDEX(SourceData!$A$2:$FR$281,'Row selector'!$G102,32)),"")</f>
        <v/>
      </c>
      <c r="Z113" s="162" t="str">
        <f>IFERROR(IF(INDEX(SourceData!$A$2:$FR$281,'Row selector'!$G102,38)=0,"-",INDEX(SourceData!$A$2:$FR$281,'Row selector'!$G102,38)),"")</f>
        <v/>
      </c>
      <c r="AA113" s="163" t="str">
        <f>IFERROR(IF(INDEX(SourceData!$A$2:$FR$281,'Row selector'!$G102,44)=0,"-",INDEX(SourceData!$A$2:$FR$281,'Row selector'!$G102,44)),"")</f>
        <v/>
      </c>
      <c r="AB113" s="161" t="str">
        <f>IFERROR(IF(INDEX(SourceData!$A$2:$FR$281,'Row selector'!$G102,33)=0,"-",INDEX(SourceData!$A$2:$FR$281,'Row selector'!$G102,33)),"")</f>
        <v/>
      </c>
      <c r="AC113" s="162" t="str">
        <f>IFERROR(IF(INDEX(SourceData!$A$2:$FR$281,'Row selector'!$G102,39)=0,"-",INDEX(SourceData!$A$2:$FR$281,'Row selector'!$G102,39)),"")</f>
        <v/>
      </c>
      <c r="AD113" s="163" t="str">
        <f>IFERROR(IF(INDEX(SourceData!$A$2:$FR$281,'Row selector'!$G102,45)=0,"-",INDEX(SourceData!$A$2:$FR$281,'Row selector'!$G102,45)),"")</f>
        <v/>
      </c>
      <c r="AE113" s="161" t="str">
        <f>IFERROR(IF(INDEX(SourceData!$A$2:$FR$281,'Row selector'!$G102,34)=0,"-",INDEX(SourceData!$A$2:$FR$281,'Row selector'!$G102,34)),"")</f>
        <v/>
      </c>
      <c r="AF113" s="162" t="str">
        <f>IFERROR(IF(INDEX(SourceData!$A$2:$FR$281,'Row selector'!$G102,40)=0,"-",INDEX(SourceData!$A$2:$FR$281,'Row selector'!$G102,40)),"")</f>
        <v/>
      </c>
      <c r="AG113" s="163" t="str">
        <f>IFERROR(IF(INDEX(SourceData!$A$2:$FR$281,'Row selector'!$G102,46)=0,"-",INDEX(SourceData!$A$2:$FR$281,'Row selector'!$G102,46)),"")</f>
        <v/>
      </c>
      <c r="AH113" s="161" t="str">
        <f>IFERROR(IF(INDEX(SourceData!$A$2:$FR$281,'Row selector'!$G102,35)=0,"-",INDEX(SourceData!$A$2:$FF$281,'Row selector'!$G102,35)),"")</f>
        <v/>
      </c>
      <c r="AI113" s="162" t="str">
        <f>IFERROR(IF(INDEX(SourceData!$A$2:$FR$281,'Row selector'!$G102,41)=0,"-",INDEX(SourceData!$A$2:$FR$281,'Row selector'!$G102,41)),"")</f>
        <v/>
      </c>
      <c r="AJ113" s="163" t="str">
        <f>IFERROR(IF(INDEX(SourceData!$A$2:$FR$281,'Row selector'!$G102,47)=0,"-",INDEX(SourceData!$A$2:$FR$281,'Row selector'!$G102,47)),"")</f>
        <v/>
      </c>
      <c r="AK113" s="161" t="str">
        <f>IFERROR(IF(INDEX(SourceData!$A$2:$FR$281,'Row selector'!$G102,36)=0,"-",INDEX(SourceData!$A$2:$FR$281,'Row selector'!$G102,36)),"")</f>
        <v/>
      </c>
      <c r="AL113" s="162" t="str">
        <f>IFERROR(IF(INDEX(SourceData!$A$2:$FR$281,'Row selector'!$G102,42)=0,"-",INDEX(SourceData!$A$2:$FR$281,'Row selector'!$G102,42)),"")</f>
        <v/>
      </c>
      <c r="AM113" s="163" t="str">
        <f>IFERROR(IF(INDEX(SourceData!$A$2:$FR$281,'Row selector'!$G102,48)=0,"-",INDEX(SourceData!$A$2:$FR$281,'Row selector'!$G102,48)),"")</f>
        <v/>
      </c>
      <c r="AN113" s="161" t="str">
        <f>IFERROR(IF(INDEX(SourceData!$A$2:$FR$281,'Row selector'!$G102,49)=0,"-",INDEX(SourceData!$A$2:$FR$281,'Row selector'!$G102,49)),"")</f>
        <v/>
      </c>
      <c r="AO113" s="162" t="str">
        <f>IFERROR(IF(INDEX(SourceData!$A$2:$FR$281,'Row selector'!$G102,55)=0,"-",INDEX(SourceData!$A$2:$FR$281,'Row selector'!$G102,55)),"")</f>
        <v/>
      </c>
      <c r="AP113" s="163" t="str">
        <f>IFERROR(IF(INDEX(SourceData!$A$2:$FR$281,'Row selector'!$G102,61)=0,"-",INDEX(SourceData!$A$2:$FR$281,'Row selector'!$G102,61)),"")</f>
        <v/>
      </c>
      <c r="AQ113" s="161" t="str">
        <f>IFERROR(IF(INDEX(SourceData!$A$2:$FR$281,'Row selector'!$G102,50)=0,"-",INDEX(SourceData!$A$2:$FR$281,'Row selector'!$G102,50)),"")</f>
        <v/>
      </c>
      <c r="AR113" s="162" t="str">
        <f>IFERROR(IF(INDEX(SourceData!$A$2:$FR$281,'Row selector'!$G102,56)=0,"-",INDEX(SourceData!$A$2:$FR$281,'Row selector'!$G102,56)),"")</f>
        <v/>
      </c>
      <c r="AS113" s="163" t="str">
        <f>IFERROR(IF(INDEX(SourceData!$A$2:$FR$281,'Row selector'!$G102,62)=0,"-",INDEX(SourceData!$A$2:$FR$281,'Row selector'!$G102,62)),"")</f>
        <v/>
      </c>
      <c r="AT113" s="161" t="str">
        <f>IFERROR(IF(INDEX(SourceData!$A$2:$FR$281,'Row selector'!$G102,51)=0,"-",INDEX(SourceData!$A$2:$FR$281,'Row selector'!$G102,51)),"")</f>
        <v/>
      </c>
      <c r="AU113" s="162" t="str">
        <f>IFERROR(IF(INDEX(SourceData!$A$2:$FR$281,'Row selector'!$G102,57)=0,"-",INDEX(SourceData!$A$2:$FR$281,'Row selector'!$G102,57)),"")</f>
        <v/>
      </c>
      <c r="AV113" s="163" t="str">
        <f>IFERROR(IF(INDEX(SourceData!$A$2:$FR$281,'Row selector'!$G102,63)=0,"-",INDEX(SourceData!$A$2:$FR$281,'Row selector'!$G102,63)),"")</f>
        <v/>
      </c>
      <c r="AW113" s="158" t="str">
        <f>IFERROR(IF(INDEX(SourceData!$A$2:$FR$281,'Row selector'!$G102,52)=0,"-",INDEX(SourceData!$A$2:$FR$281,'Row selector'!$G102,52)),"")</f>
        <v/>
      </c>
      <c r="AX113" s="138" t="str">
        <f>IFERROR(IF(INDEX(SourceData!$A$2:$FR$281,'Row selector'!$G102,58)=0,"-",INDEX(SourceData!$A$2:$FR$281,'Row selector'!$G102,58)),"")</f>
        <v/>
      </c>
      <c r="AY113" s="162" t="str">
        <f>IFERROR(IF(INDEX(SourceData!$A$2:$FR$281,'Row selector'!$G102,64)=0,"-",INDEX(SourceData!$A$2:$FR$281,'Row selector'!$G102,64)),"")</f>
        <v/>
      </c>
      <c r="AZ113" s="161" t="str">
        <f>IFERROR(IF(INDEX(SourceData!$A$2:$FR$281,'Row selector'!$G102,53)=0,"-",INDEX(SourceData!$A$2:$FR$281,'Row selector'!$G102,53)),"")</f>
        <v/>
      </c>
      <c r="BA113" s="162" t="str">
        <f>IFERROR(IF(INDEX(SourceData!$A$2:$FR$281,'Row selector'!$G102,59)=0,"-",INDEX(SourceData!$A$2:$FR$281,'Row selector'!$G102,59)),"")</f>
        <v/>
      </c>
      <c r="BB113" s="163" t="str">
        <f>IFERROR(IF(INDEX(SourceData!$A$2:$FR$281,'Row selector'!$G102,65)=0,"-",INDEX(SourceData!$A$2:$FR$281,'Row selector'!$G102,65)),"")</f>
        <v/>
      </c>
      <c r="BC113" s="161" t="str">
        <f>IFERROR(IF(INDEX(SourceData!$A$2:$FR$281,'Row selector'!$G102,54)=0,"-",INDEX(SourceData!$A$2:$FR$281,'Row selector'!$G102,54)),"")</f>
        <v/>
      </c>
      <c r="BD113" s="162" t="str">
        <f>IFERROR(IF(INDEX(SourceData!$A$2:$FR$281,'Row selector'!$G102,60)=0,"-",INDEX(SourceData!$A$2:$FR$281,'Row selector'!$G102,60)),"")</f>
        <v/>
      </c>
      <c r="BE113" s="163" t="str">
        <f>IFERROR(IF(INDEX(SourceData!$A$2:$FR$281,'Row selector'!$G102,66)=0,"-",INDEX(SourceData!$A$2:$FR$281,'Row selector'!$G102,66)),"")</f>
        <v/>
      </c>
      <c r="BF113" s="99"/>
    </row>
    <row r="114" spans="1:58">
      <c r="A114" s="171" t="str">
        <f>IFERROR(INDEX(SourceData!$A$2:$FR$281,'Row selector'!$G103,1),"")</f>
        <v/>
      </c>
      <c r="B114" s="157" t="str">
        <f>IFERROR(INDEX(SourceData!$A$2:$FR$281,'Row selector'!$G103,2),"")</f>
        <v/>
      </c>
      <c r="C114" s="204" t="str">
        <f t="shared" si="1"/>
        <v/>
      </c>
      <c r="D114" s="161" t="str">
        <f>IFERROR(IF(INDEX(SourceData!$A$2:$FR$281,'Row selector'!$G103,13)=0,"-",INDEX(SourceData!$A$2:$FR$281,'Row selector'!$G103,13)),"")</f>
        <v/>
      </c>
      <c r="E114" s="162" t="str">
        <f>IFERROR(IF(INDEX(SourceData!$A$2:$FR$281,'Row selector'!$G103,19)=0,"-",INDEX(SourceData!$A$2:$FR$281,'Row selector'!$G103,19)),"")</f>
        <v/>
      </c>
      <c r="F114" s="163" t="str">
        <f>IFERROR(IF(INDEX(SourceData!$A$2:$FR$281,'Row selector'!$G103,25)=0,"-",INDEX(SourceData!$A$2:$FR$281,'Row selector'!$G103,25)),"")</f>
        <v/>
      </c>
      <c r="G114" s="161" t="str">
        <f>IFERROR(IF(INDEX(SourceData!$A$2:$FR$281,'Row selector'!$G103,14)=0,"-",INDEX(SourceData!$A$2:$FR$281,'Row selector'!$G103,14)),"")</f>
        <v/>
      </c>
      <c r="H114" s="162" t="str">
        <f>IFERROR(IF(INDEX(SourceData!$A$2:$FR$281,'Row selector'!$G103,20)=0,"-",INDEX(SourceData!$A$2:$FR$281,'Row selector'!$G103,20)),"")</f>
        <v/>
      </c>
      <c r="I114" s="163" t="str">
        <f>IFERROR(IF(INDEX(SourceData!$A$2:$FR$281,'Row selector'!$G103,26)=0,"-",INDEX(SourceData!$A$2:$FR$281,'Row selector'!$G103,26)),"")</f>
        <v/>
      </c>
      <c r="J114" s="161" t="str">
        <f>IFERROR(IF(INDEX(SourceData!$A$2:$FR$281,'Row selector'!$G103,15)=0,"-",INDEX(SourceData!$A$2:$FR$281,'Row selector'!$G103,15)),"")</f>
        <v/>
      </c>
      <c r="K114" s="162" t="str">
        <f>IFERROR(IF(INDEX(SourceData!$A$2:$FR$281,'Row selector'!$G103,21)=0,"-",INDEX(SourceData!$A$2:$FR$281,'Row selector'!$G103,21)),"")</f>
        <v/>
      </c>
      <c r="L114" s="163" t="str">
        <f>IFERROR(IF(INDEX(SourceData!$A$2:$FR$281,'Row selector'!$G103,27)=0,"-",INDEX(SourceData!$A$2:$FR$281,'Row selector'!$G103,27)),"")</f>
        <v/>
      </c>
      <c r="M114" s="161" t="str">
        <f>IFERROR(IF(INDEX(SourceData!$A$2:$FR$281,'Row selector'!$G103,16)=0,"-",INDEX(SourceData!$A$2:$FR$281,'Row selector'!$G103,16)),"")</f>
        <v/>
      </c>
      <c r="N114" s="162" t="str">
        <f>IFERROR(IF(INDEX(SourceData!$A$2:$FR$281,'Row selector'!$G103,22)=0,"-",INDEX(SourceData!$A$2:$FR$281,'Row selector'!$G103,22)),"")</f>
        <v/>
      </c>
      <c r="O114" s="163" t="str">
        <f>IFERROR(IF(INDEX(SourceData!$A$2:$FR$281,'Row selector'!$G103,28)=0,"-",INDEX(SourceData!$A$2:$FR$281,'Row selector'!$G103,28)),"")</f>
        <v/>
      </c>
      <c r="P114" s="161" t="str">
        <f>IFERROR(IF(INDEX(SourceData!$A$2:$FR$281,'Row selector'!$G103,17)=0,"-",INDEX(SourceData!$A$2:$FR$281,'Row selector'!$G103,17)),"")</f>
        <v/>
      </c>
      <c r="Q114" s="162" t="str">
        <f>IFERROR(IF(INDEX(SourceData!$A$2:$FR$281,'Row selector'!$G103,23)=0,"-",INDEX(SourceData!$A$2:$FR$281,'Row selector'!$G103,23)),"")</f>
        <v/>
      </c>
      <c r="R114" s="163" t="str">
        <f>IFERROR(IF(INDEX(SourceData!$A$2:$FR$281,'Row selector'!$G103,29)=0,"-",INDEX(SourceData!$A$2:$FR$281,'Row selector'!$G103,29)),"")</f>
        <v/>
      </c>
      <c r="S114" s="161" t="str">
        <f>IFERROR(IF(INDEX(SourceData!$A$2:$FR$281,'Row selector'!$G103,18)=0,"-",INDEX(SourceData!$A$2:$FR$281,'Row selector'!$G103,18)),"")</f>
        <v/>
      </c>
      <c r="T114" s="162" t="str">
        <f>IFERROR(IF(INDEX(SourceData!$A$2:$FR$281,'Row selector'!$G103,24)=0,"-",INDEX(SourceData!$A$2:$FR$281,'Row selector'!$G103,24)),"")</f>
        <v/>
      </c>
      <c r="U114" s="163" t="str">
        <f>IFERROR(IF(INDEX(SourceData!$A$2:$FR$281,'Row selector'!$G103,30)=0,"-",INDEX(SourceData!$A$2:$FR$281,'Row selector'!$G103,30)),"")</f>
        <v/>
      </c>
      <c r="V114" s="161" t="str">
        <f>IFERROR(IF(INDEX(SourceData!$A$2:$FR$281,'Row selector'!$G103,31)=0,"-",INDEX(SourceData!$A$2:$FR$281,'Row selector'!$G103,31)),"")</f>
        <v/>
      </c>
      <c r="W114" s="162" t="str">
        <f>IFERROR(IF(INDEX(SourceData!$A$2:$FR$281,'Row selector'!$G103,37)=0,"-",INDEX(SourceData!$A$2:$FR$281,'Row selector'!$G103,37)),"")</f>
        <v/>
      </c>
      <c r="X114" s="163" t="str">
        <f>IFERROR(IF(INDEX(SourceData!$A$2:$FR$281,'Row selector'!$G103,43)=0,"-",INDEX(SourceData!$A$2:$FR$281,'Row selector'!$G103,43)),"")</f>
        <v/>
      </c>
      <c r="Y114" s="161" t="str">
        <f>IFERROR(IF(INDEX(SourceData!$A$2:$FR$281,'Row selector'!$G103,32)=0,"-",INDEX(SourceData!$A$2:$FR$281,'Row selector'!$G103,32)),"")</f>
        <v/>
      </c>
      <c r="Z114" s="162" t="str">
        <f>IFERROR(IF(INDEX(SourceData!$A$2:$FR$281,'Row selector'!$G103,38)=0,"-",INDEX(SourceData!$A$2:$FR$281,'Row selector'!$G103,38)),"")</f>
        <v/>
      </c>
      <c r="AA114" s="163" t="str">
        <f>IFERROR(IF(INDEX(SourceData!$A$2:$FR$281,'Row selector'!$G103,44)=0,"-",INDEX(SourceData!$A$2:$FR$281,'Row selector'!$G103,44)),"")</f>
        <v/>
      </c>
      <c r="AB114" s="161" t="str">
        <f>IFERROR(IF(INDEX(SourceData!$A$2:$FR$281,'Row selector'!$G103,33)=0,"-",INDEX(SourceData!$A$2:$FR$281,'Row selector'!$G103,33)),"")</f>
        <v/>
      </c>
      <c r="AC114" s="162" t="str">
        <f>IFERROR(IF(INDEX(SourceData!$A$2:$FR$281,'Row selector'!$G103,39)=0,"-",INDEX(SourceData!$A$2:$FR$281,'Row selector'!$G103,39)),"")</f>
        <v/>
      </c>
      <c r="AD114" s="163" t="str">
        <f>IFERROR(IF(INDEX(SourceData!$A$2:$FR$281,'Row selector'!$G103,45)=0,"-",INDEX(SourceData!$A$2:$FR$281,'Row selector'!$G103,45)),"")</f>
        <v/>
      </c>
      <c r="AE114" s="161" t="str">
        <f>IFERROR(IF(INDEX(SourceData!$A$2:$FR$281,'Row selector'!$G103,34)=0,"-",INDEX(SourceData!$A$2:$FR$281,'Row selector'!$G103,34)),"")</f>
        <v/>
      </c>
      <c r="AF114" s="162" t="str">
        <f>IFERROR(IF(INDEX(SourceData!$A$2:$FR$281,'Row selector'!$G103,40)=0,"-",INDEX(SourceData!$A$2:$FR$281,'Row selector'!$G103,40)),"")</f>
        <v/>
      </c>
      <c r="AG114" s="163" t="str">
        <f>IFERROR(IF(INDEX(SourceData!$A$2:$FR$281,'Row selector'!$G103,46)=0,"-",INDEX(SourceData!$A$2:$FR$281,'Row selector'!$G103,46)),"")</f>
        <v/>
      </c>
      <c r="AH114" s="161" t="str">
        <f>IFERROR(IF(INDEX(SourceData!$A$2:$FR$281,'Row selector'!$G103,35)=0,"-",INDEX(SourceData!$A$2:$FF$281,'Row selector'!$G103,35)),"")</f>
        <v/>
      </c>
      <c r="AI114" s="162" t="str">
        <f>IFERROR(IF(INDEX(SourceData!$A$2:$FR$281,'Row selector'!$G103,41)=0,"-",INDEX(SourceData!$A$2:$FR$281,'Row selector'!$G103,41)),"")</f>
        <v/>
      </c>
      <c r="AJ114" s="163" t="str">
        <f>IFERROR(IF(INDEX(SourceData!$A$2:$FR$281,'Row selector'!$G103,47)=0,"-",INDEX(SourceData!$A$2:$FR$281,'Row selector'!$G103,47)),"")</f>
        <v/>
      </c>
      <c r="AK114" s="161" t="str">
        <f>IFERROR(IF(INDEX(SourceData!$A$2:$FR$281,'Row selector'!$G103,36)=0,"-",INDEX(SourceData!$A$2:$FR$281,'Row selector'!$G103,36)),"")</f>
        <v/>
      </c>
      <c r="AL114" s="162" t="str">
        <f>IFERROR(IF(INDEX(SourceData!$A$2:$FR$281,'Row selector'!$G103,42)=0,"-",INDEX(SourceData!$A$2:$FR$281,'Row selector'!$G103,42)),"")</f>
        <v/>
      </c>
      <c r="AM114" s="163" t="str">
        <f>IFERROR(IF(INDEX(SourceData!$A$2:$FR$281,'Row selector'!$G103,48)=0,"-",INDEX(SourceData!$A$2:$FR$281,'Row selector'!$G103,48)),"")</f>
        <v/>
      </c>
      <c r="AN114" s="161" t="str">
        <f>IFERROR(IF(INDEX(SourceData!$A$2:$FR$281,'Row selector'!$G103,49)=0,"-",INDEX(SourceData!$A$2:$FR$281,'Row selector'!$G103,49)),"")</f>
        <v/>
      </c>
      <c r="AO114" s="162" t="str">
        <f>IFERROR(IF(INDEX(SourceData!$A$2:$FR$281,'Row selector'!$G103,55)=0,"-",INDEX(SourceData!$A$2:$FR$281,'Row selector'!$G103,55)),"")</f>
        <v/>
      </c>
      <c r="AP114" s="163" t="str">
        <f>IFERROR(IF(INDEX(SourceData!$A$2:$FR$281,'Row selector'!$G103,61)=0,"-",INDEX(SourceData!$A$2:$FR$281,'Row selector'!$G103,61)),"")</f>
        <v/>
      </c>
      <c r="AQ114" s="161" t="str">
        <f>IFERROR(IF(INDEX(SourceData!$A$2:$FR$281,'Row selector'!$G103,50)=0,"-",INDEX(SourceData!$A$2:$FR$281,'Row selector'!$G103,50)),"")</f>
        <v/>
      </c>
      <c r="AR114" s="162" t="str">
        <f>IFERROR(IF(INDEX(SourceData!$A$2:$FR$281,'Row selector'!$G103,56)=0,"-",INDEX(SourceData!$A$2:$FR$281,'Row selector'!$G103,56)),"")</f>
        <v/>
      </c>
      <c r="AS114" s="163" t="str">
        <f>IFERROR(IF(INDEX(SourceData!$A$2:$FR$281,'Row selector'!$G103,62)=0,"-",INDEX(SourceData!$A$2:$FR$281,'Row selector'!$G103,62)),"")</f>
        <v/>
      </c>
      <c r="AT114" s="161" t="str">
        <f>IFERROR(IF(INDEX(SourceData!$A$2:$FR$281,'Row selector'!$G103,51)=0,"-",INDEX(SourceData!$A$2:$FR$281,'Row selector'!$G103,51)),"")</f>
        <v/>
      </c>
      <c r="AU114" s="162" t="str">
        <f>IFERROR(IF(INDEX(SourceData!$A$2:$FR$281,'Row selector'!$G103,57)=0,"-",INDEX(SourceData!$A$2:$FR$281,'Row selector'!$G103,57)),"")</f>
        <v/>
      </c>
      <c r="AV114" s="163" t="str">
        <f>IFERROR(IF(INDEX(SourceData!$A$2:$FR$281,'Row selector'!$G103,63)=0,"-",INDEX(SourceData!$A$2:$FR$281,'Row selector'!$G103,63)),"")</f>
        <v/>
      </c>
      <c r="AW114" s="158" t="str">
        <f>IFERROR(IF(INDEX(SourceData!$A$2:$FR$281,'Row selector'!$G103,52)=0,"-",INDEX(SourceData!$A$2:$FR$281,'Row selector'!$G103,52)),"")</f>
        <v/>
      </c>
      <c r="AX114" s="138" t="str">
        <f>IFERROR(IF(INDEX(SourceData!$A$2:$FR$281,'Row selector'!$G103,58)=0,"-",INDEX(SourceData!$A$2:$FR$281,'Row selector'!$G103,58)),"")</f>
        <v/>
      </c>
      <c r="AY114" s="162" t="str">
        <f>IFERROR(IF(INDEX(SourceData!$A$2:$FR$281,'Row selector'!$G103,64)=0,"-",INDEX(SourceData!$A$2:$FR$281,'Row selector'!$G103,64)),"")</f>
        <v/>
      </c>
      <c r="AZ114" s="161" t="str">
        <f>IFERROR(IF(INDEX(SourceData!$A$2:$FR$281,'Row selector'!$G103,53)=0,"-",INDEX(SourceData!$A$2:$FR$281,'Row selector'!$G103,53)),"")</f>
        <v/>
      </c>
      <c r="BA114" s="162" t="str">
        <f>IFERROR(IF(INDEX(SourceData!$A$2:$FR$281,'Row selector'!$G103,59)=0,"-",INDEX(SourceData!$A$2:$FR$281,'Row selector'!$G103,59)),"")</f>
        <v/>
      </c>
      <c r="BB114" s="163" t="str">
        <f>IFERROR(IF(INDEX(SourceData!$A$2:$FR$281,'Row selector'!$G103,65)=0,"-",INDEX(SourceData!$A$2:$FR$281,'Row selector'!$G103,65)),"")</f>
        <v/>
      </c>
      <c r="BC114" s="161" t="str">
        <f>IFERROR(IF(INDEX(SourceData!$A$2:$FR$281,'Row selector'!$G103,54)=0,"-",INDEX(SourceData!$A$2:$FR$281,'Row selector'!$G103,54)),"")</f>
        <v/>
      </c>
      <c r="BD114" s="162" t="str">
        <f>IFERROR(IF(INDEX(SourceData!$A$2:$FR$281,'Row selector'!$G103,60)=0,"-",INDEX(SourceData!$A$2:$FR$281,'Row selector'!$G103,60)),"")</f>
        <v/>
      </c>
      <c r="BE114" s="163" t="str">
        <f>IFERROR(IF(INDEX(SourceData!$A$2:$FR$281,'Row selector'!$G103,66)=0,"-",INDEX(SourceData!$A$2:$FR$281,'Row selector'!$G103,66)),"")</f>
        <v/>
      </c>
      <c r="BF114" s="99"/>
    </row>
    <row r="115" spans="1:58">
      <c r="A115" s="171" t="str">
        <f>IFERROR(INDEX(SourceData!$A$2:$FR$281,'Row selector'!$G104,1),"")</f>
        <v/>
      </c>
      <c r="B115" s="157" t="str">
        <f>IFERROR(INDEX(SourceData!$A$2:$FR$281,'Row selector'!$G104,2),"")</f>
        <v/>
      </c>
      <c r="C115" s="204" t="str">
        <f t="shared" si="1"/>
        <v/>
      </c>
      <c r="D115" s="161" t="str">
        <f>IFERROR(IF(INDEX(SourceData!$A$2:$FR$281,'Row selector'!$G104,13)=0,"-",INDEX(SourceData!$A$2:$FR$281,'Row selector'!$G104,13)),"")</f>
        <v/>
      </c>
      <c r="E115" s="162" t="str">
        <f>IFERROR(IF(INDEX(SourceData!$A$2:$FR$281,'Row selector'!$G104,19)=0,"-",INDEX(SourceData!$A$2:$FR$281,'Row selector'!$G104,19)),"")</f>
        <v/>
      </c>
      <c r="F115" s="163" t="str">
        <f>IFERROR(IF(INDEX(SourceData!$A$2:$FR$281,'Row selector'!$G104,25)=0,"-",INDEX(SourceData!$A$2:$FR$281,'Row selector'!$G104,25)),"")</f>
        <v/>
      </c>
      <c r="G115" s="161" t="str">
        <f>IFERROR(IF(INDEX(SourceData!$A$2:$FR$281,'Row selector'!$G104,14)=0,"-",INDEX(SourceData!$A$2:$FR$281,'Row selector'!$G104,14)),"")</f>
        <v/>
      </c>
      <c r="H115" s="162" t="str">
        <f>IFERROR(IF(INDEX(SourceData!$A$2:$FR$281,'Row selector'!$G104,20)=0,"-",INDEX(SourceData!$A$2:$FR$281,'Row selector'!$G104,20)),"")</f>
        <v/>
      </c>
      <c r="I115" s="163" t="str">
        <f>IFERROR(IF(INDEX(SourceData!$A$2:$FR$281,'Row selector'!$G104,26)=0,"-",INDEX(SourceData!$A$2:$FR$281,'Row selector'!$G104,26)),"")</f>
        <v/>
      </c>
      <c r="J115" s="161" t="str">
        <f>IFERROR(IF(INDEX(SourceData!$A$2:$FR$281,'Row selector'!$G104,15)=0,"-",INDEX(SourceData!$A$2:$FR$281,'Row selector'!$G104,15)),"")</f>
        <v/>
      </c>
      <c r="K115" s="162" t="str">
        <f>IFERROR(IF(INDEX(SourceData!$A$2:$FR$281,'Row selector'!$G104,21)=0,"-",INDEX(SourceData!$A$2:$FR$281,'Row selector'!$G104,21)),"")</f>
        <v/>
      </c>
      <c r="L115" s="163" t="str">
        <f>IFERROR(IF(INDEX(SourceData!$A$2:$FR$281,'Row selector'!$G104,27)=0,"-",INDEX(SourceData!$A$2:$FR$281,'Row selector'!$G104,27)),"")</f>
        <v/>
      </c>
      <c r="M115" s="161" t="str">
        <f>IFERROR(IF(INDEX(SourceData!$A$2:$FR$281,'Row selector'!$G104,16)=0,"-",INDEX(SourceData!$A$2:$FR$281,'Row selector'!$G104,16)),"")</f>
        <v/>
      </c>
      <c r="N115" s="162" t="str">
        <f>IFERROR(IF(INDEX(SourceData!$A$2:$FR$281,'Row selector'!$G104,22)=0,"-",INDEX(SourceData!$A$2:$FR$281,'Row selector'!$G104,22)),"")</f>
        <v/>
      </c>
      <c r="O115" s="163" t="str">
        <f>IFERROR(IF(INDEX(SourceData!$A$2:$FR$281,'Row selector'!$G104,28)=0,"-",INDEX(SourceData!$A$2:$FR$281,'Row selector'!$G104,28)),"")</f>
        <v/>
      </c>
      <c r="P115" s="161" t="str">
        <f>IFERROR(IF(INDEX(SourceData!$A$2:$FR$281,'Row selector'!$G104,17)=0,"-",INDEX(SourceData!$A$2:$FR$281,'Row selector'!$G104,17)),"")</f>
        <v/>
      </c>
      <c r="Q115" s="162" t="str">
        <f>IFERROR(IF(INDEX(SourceData!$A$2:$FR$281,'Row selector'!$G104,23)=0,"-",INDEX(SourceData!$A$2:$FR$281,'Row selector'!$G104,23)),"")</f>
        <v/>
      </c>
      <c r="R115" s="163" t="str">
        <f>IFERROR(IF(INDEX(SourceData!$A$2:$FR$281,'Row selector'!$G104,29)=0,"-",INDEX(SourceData!$A$2:$FR$281,'Row selector'!$G104,29)),"")</f>
        <v/>
      </c>
      <c r="S115" s="161" t="str">
        <f>IFERROR(IF(INDEX(SourceData!$A$2:$FR$281,'Row selector'!$G104,18)=0,"-",INDEX(SourceData!$A$2:$FR$281,'Row selector'!$G104,18)),"")</f>
        <v/>
      </c>
      <c r="T115" s="162" t="str">
        <f>IFERROR(IF(INDEX(SourceData!$A$2:$FR$281,'Row selector'!$G104,24)=0,"-",INDEX(SourceData!$A$2:$FR$281,'Row selector'!$G104,24)),"")</f>
        <v/>
      </c>
      <c r="U115" s="163" t="str">
        <f>IFERROR(IF(INDEX(SourceData!$A$2:$FR$281,'Row selector'!$G104,30)=0,"-",INDEX(SourceData!$A$2:$FR$281,'Row selector'!$G104,30)),"")</f>
        <v/>
      </c>
      <c r="V115" s="161" t="str">
        <f>IFERROR(IF(INDEX(SourceData!$A$2:$FR$281,'Row selector'!$G104,31)=0,"-",INDEX(SourceData!$A$2:$FR$281,'Row selector'!$G104,31)),"")</f>
        <v/>
      </c>
      <c r="W115" s="162" t="str">
        <f>IFERROR(IF(INDEX(SourceData!$A$2:$FR$281,'Row selector'!$G104,37)=0,"-",INDEX(SourceData!$A$2:$FR$281,'Row selector'!$G104,37)),"")</f>
        <v/>
      </c>
      <c r="X115" s="163" t="str">
        <f>IFERROR(IF(INDEX(SourceData!$A$2:$FR$281,'Row selector'!$G104,43)=0,"-",INDEX(SourceData!$A$2:$FR$281,'Row selector'!$G104,43)),"")</f>
        <v/>
      </c>
      <c r="Y115" s="161" t="str">
        <f>IFERROR(IF(INDEX(SourceData!$A$2:$FR$281,'Row selector'!$G104,32)=0,"-",INDEX(SourceData!$A$2:$FR$281,'Row selector'!$G104,32)),"")</f>
        <v/>
      </c>
      <c r="Z115" s="162" t="str">
        <f>IFERROR(IF(INDEX(SourceData!$A$2:$FR$281,'Row selector'!$G104,38)=0,"-",INDEX(SourceData!$A$2:$FR$281,'Row selector'!$G104,38)),"")</f>
        <v/>
      </c>
      <c r="AA115" s="163" t="str">
        <f>IFERROR(IF(INDEX(SourceData!$A$2:$FR$281,'Row selector'!$G104,44)=0,"-",INDEX(SourceData!$A$2:$FR$281,'Row selector'!$G104,44)),"")</f>
        <v/>
      </c>
      <c r="AB115" s="161" t="str">
        <f>IFERROR(IF(INDEX(SourceData!$A$2:$FR$281,'Row selector'!$G104,33)=0,"-",INDEX(SourceData!$A$2:$FR$281,'Row selector'!$G104,33)),"")</f>
        <v/>
      </c>
      <c r="AC115" s="162" t="str">
        <f>IFERROR(IF(INDEX(SourceData!$A$2:$FR$281,'Row selector'!$G104,39)=0,"-",INDEX(SourceData!$A$2:$FR$281,'Row selector'!$G104,39)),"")</f>
        <v/>
      </c>
      <c r="AD115" s="163" t="str">
        <f>IFERROR(IF(INDEX(SourceData!$A$2:$FR$281,'Row selector'!$G104,45)=0,"-",INDEX(SourceData!$A$2:$FR$281,'Row selector'!$G104,45)),"")</f>
        <v/>
      </c>
      <c r="AE115" s="161" t="str">
        <f>IFERROR(IF(INDEX(SourceData!$A$2:$FR$281,'Row selector'!$G104,34)=0,"-",INDEX(SourceData!$A$2:$FR$281,'Row selector'!$G104,34)),"")</f>
        <v/>
      </c>
      <c r="AF115" s="162" t="str">
        <f>IFERROR(IF(INDEX(SourceData!$A$2:$FR$281,'Row selector'!$G104,40)=0,"-",INDEX(SourceData!$A$2:$FR$281,'Row selector'!$G104,40)),"")</f>
        <v/>
      </c>
      <c r="AG115" s="163" t="str">
        <f>IFERROR(IF(INDEX(SourceData!$A$2:$FR$281,'Row selector'!$G104,46)=0,"-",INDEX(SourceData!$A$2:$FR$281,'Row selector'!$G104,46)),"")</f>
        <v/>
      </c>
      <c r="AH115" s="161" t="str">
        <f>IFERROR(IF(INDEX(SourceData!$A$2:$FR$281,'Row selector'!$G104,35)=0,"-",INDEX(SourceData!$A$2:$FF$281,'Row selector'!$G104,35)),"")</f>
        <v/>
      </c>
      <c r="AI115" s="162" t="str">
        <f>IFERROR(IF(INDEX(SourceData!$A$2:$FR$281,'Row selector'!$G104,41)=0,"-",INDEX(SourceData!$A$2:$FR$281,'Row selector'!$G104,41)),"")</f>
        <v/>
      </c>
      <c r="AJ115" s="163" t="str">
        <f>IFERROR(IF(INDEX(SourceData!$A$2:$FR$281,'Row selector'!$G104,47)=0,"-",INDEX(SourceData!$A$2:$FR$281,'Row selector'!$G104,47)),"")</f>
        <v/>
      </c>
      <c r="AK115" s="161" t="str">
        <f>IFERROR(IF(INDEX(SourceData!$A$2:$FR$281,'Row selector'!$G104,36)=0,"-",INDEX(SourceData!$A$2:$FR$281,'Row selector'!$G104,36)),"")</f>
        <v/>
      </c>
      <c r="AL115" s="162" t="str">
        <f>IFERROR(IF(INDEX(SourceData!$A$2:$FR$281,'Row selector'!$G104,42)=0,"-",INDEX(SourceData!$A$2:$FR$281,'Row selector'!$G104,42)),"")</f>
        <v/>
      </c>
      <c r="AM115" s="163" t="str">
        <f>IFERROR(IF(INDEX(SourceData!$A$2:$FR$281,'Row selector'!$G104,48)=0,"-",INDEX(SourceData!$A$2:$FR$281,'Row selector'!$G104,48)),"")</f>
        <v/>
      </c>
      <c r="AN115" s="161" t="str">
        <f>IFERROR(IF(INDEX(SourceData!$A$2:$FR$281,'Row selector'!$G104,49)=0,"-",INDEX(SourceData!$A$2:$FR$281,'Row selector'!$G104,49)),"")</f>
        <v/>
      </c>
      <c r="AO115" s="162" t="str">
        <f>IFERROR(IF(INDEX(SourceData!$A$2:$FR$281,'Row selector'!$G104,55)=0,"-",INDEX(SourceData!$A$2:$FR$281,'Row selector'!$G104,55)),"")</f>
        <v/>
      </c>
      <c r="AP115" s="163" t="str">
        <f>IFERROR(IF(INDEX(SourceData!$A$2:$FR$281,'Row selector'!$G104,61)=0,"-",INDEX(SourceData!$A$2:$FR$281,'Row selector'!$G104,61)),"")</f>
        <v/>
      </c>
      <c r="AQ115" s="161" t="str">
        <f>IFERROR(IF(INDEX(SourceData!$A$2:$FR$281,'Row selector'!$G104,50)=0,"-",INDEX(SourceData!$A$2:$FR$281,'Row selector'!$G104,50)),"")</f>
        <v/>
      </c>
      <c r="AR115" s="162" t="str">
        <f>IFERROR(IF(INDEX(SourceData!$A$2:$FR$281,'Row selector'!$G104,56)=0,"-",INDEX(SourceData!$A$2:$FR$281,'Row selector'!$G104,56)),"")</f>
        <v/>
      </c>
      <c r="AS115" s="163" t="str">
        <f>IFERROR(IF(INDEX(SourceData!$A$2:$FR$281,'Row selector'!$G104,62)=0,"-",INDEX(SourceData!$A$2:$FR$281,'Row selector'!$G104,62)),"")</f>
        <v/>
      </c>
      <c r="AT115" s="161" t="str">
        <f>IFERROR(IF(INDEX(SourceData!$A$2:$FR$281,'Row selector'!$G104,51)=0,"-",INDEX(SourceData!$A$2:$FR$281,'Row selector'!$G104,51)),"")</f>
        <v/>
      </c>
      <c r="AU115" s="162" t="str">
        <f>IFERROR(IF(INDEX(SourceData!$A$2:$FR$281,'Row selector'!$G104,57)=0,"-",INDEX(SourceData!$A$2:$FR$281,'Row selector'!$G104,57)),"")</f>
        <v/>
      </c>
      <c r="AV115" s="163" t="str">
        <f>IFERROR(IF(INDEX(SourceData!$A$2:$FR$281,'Row selector'!$G104,63)=0,"-",INDEX(SourceData!$A$2:$FR$281,'Row selector'!$G104,63)),"")</f>
        <v/>
      </c>
      <c r="AW115" s="158" t="str">
        <f>IFERROR(IF(INDEX(SourceData!$A$2:$FR$281,'Row selector'!$G104,52)=0,"-",INDEX(SourceData!$A$2:$FR$281,'Row selector'!$G104,52)),"")</f>
        <v/>
      </c>
      <c r="AX115" s="138" t="str">
        <f>IFERROR(IF(INDEX(SourceData!$A$2:$FR$281,'Row selector'!$G104,58)=0,"-",INDEX(SourceData!$A$2:$FR$281,'Row selector'!$G104,58)),"")</f>
        <v/>
      </c>
      <c r="AY115" s="162" t="str">
        <f>IFERROR(IF(INDEX(SourceData!$A$2:$FR$281,'Row selector'!$G104,64)=0,"-",INDEX(SourceData!$A$2:$FR$281,'Row selector'!$G104,64)),"")</f>
        <v/>
      </c>
      <c r="AZ115" s="161" t="str">
        <f>IFERROR(IF(INDEX(SourceData!$A$2:$FR$281,'Row selector'!$G104,53)=0,"-",INDEX(SourceData!$A$2:$FR$281,'Row selector'!$G104,53)),"")</f>
        <v/>
      </c>
      <c r="BA115" s="162" t="str">
        <f>IFERROR(IF(INDEX(SourceData!$A$2:$FR$281,'Row selector'!$G104,59)=0,"-",INDEX(SourceData!$A$2:$FR$281,'Row selector'!$G104,59)),"")</f>
        <v/>
      </c>
      <c r="BB115" s="163" t="str">
        <f>IFERROR(IF(INDEX(SourceData!$A$2:$FR$281,'Row selector'!$G104,65)=0,"-",INDEX(SourceData!$A$2:$FR$281,'Row selector'!$G104,65)),"")</f>
        <v/>
      </c>
      <c r="BC115" s="161" t="str">
        <f>IFERROR(IF(INDEX(SourceData!$A$2:$FR$281,'Row selector'!$G104,54)=0,"-",INDEX(SourceData!$A$2:$FR$281,'Row selector'!$G104,54)),"")</f>
        <v/>
      </c>
      <c r="BD115" s="162" t="str">
        <f>IFERROR(IF(INDEX(SourceData!$A$2:$FR$281,'Row selector'!$G104,60)=0,"-",INDEX(SourceData!$A$2:$FR$281,'Row selector'!$G104,60)),"")</f>
        <v/>
      </c>
      <c r="BE115" s="163" t="str">
        <f>IFERROR(IF(INDEX(SourceData!$A$2:$FR$281,'Row selector'!$G104,66)=0,"-",INDEX(SourceData!$A$2:$FR$281,'Row selector'!$G104,66)),"")</f>
        <v/>
      </c>
      <c r="BF115" s="99"/>
    </row>
    <row r="116" spans="1:58">
      <c r="A116" s="171" t="str">
        <f>IFERROR(INDEX(SourceData!$A$2:$FR$281,'Row selector'!$G105,1),"")</f>
        <v/>
      </c>
      <c r="B116" s="157" t="str">
        <f>IFERROR(INDEX(SourceData!$A$2:$FR$281,'Row selector'!$G105,2),"")</f>
        <v/>
      </c>
      <c r="C116" s="204" t="str">
        <f t="shared" si="1"/>
        <v/>
      </c>
      <c r="D116" s="161" t="str">
        <f>IFERROR(IF(INDEX(SourceData!$A$2:$FR$281,'Row selector'!$G105,13)=0,"-",INDEX(SourceData!$A$2:$FR$281,'Row selector'!$G105,13)),"")</f>
        <v/>
      </c>
      <c r="E116" s="162" t="str">
        <f>IFERROR(IF(INDEX(SourceData!$A$2:$FR$281,'Row selector'!$G105,19)=0,"-",INDEX(SourceData!$A$2:$FR$281,'Row selector'!$G105,19)),"")</f>
        <v/>
      </c>
      <c r="F116" s="163" t="str">
        <f>IFERROR(IF(INDEX(SourceData!$A$2:$FR$281,'Row selector'!$G105,25)=0,"-",INDEX(SourceData!$A$2:$FR$281,'Row selector'!$G105,25)),"")</f>
        <v/>
      </c>
      <c r="G116" s="161" t="str">
        <f>IFERROR(IF(INDEX(SourceData!$A$2:$FR$281,'Row selector'!$G105,14)=0,"-",INDEX(SourceData!$A$2:$FR$281,'Row selector'!$G105,14)),"")</f>
        <v/>
      </c>
      <c r="H116" s="162" t="str">
        <f>IFERROR(IF(INDEX(SourceData!$A$2:$FR$281,'Row selector'!$G105,20)=0,"-",INDEX(SourceData!$A$2:$FR$281,'Row selector'!$G105,20)),"")</f>
        <v/>
      </c>
      <c r="I116" s="163" t="str">
        <f>IFERROR(IF(INDEX(SourceData!$A$2:$FR$281,'Row selector'!$G105,26)=0,"-",INDEX(SourceData!$A$2:$FR$281,'Row selector'!$G105,26)),"")</f>
        <v/>
      </c>
      <c r="J116" s="161" t="str">
        <f>IFERROR(IF(INDEX(SourceData!$A$2:$FR$281,'Row selector'!$G105,15)=0,"-",INDEX(SourceData!$A$2:$FR$281,'Row selector'!$G105,15)),"")</f>
        <v/>
      </c>
      <c r="K116" s="162" t="str">
        <f>IFERROR(IF(INDEX(SourceData!$A$2:$FR$281,'Row selector'!$G105,21)=0,"-",INDEX(SourceData!$A$2:$FR$281,'Row selector'!$G105,21)),"")</f>
        <v/>
      </c>
      <c r="L116" s="163" t="str">
        <f>IFERROR(IF(INDEX(SourceData!$A$2:$FR$281,'Row selector'!$G105,27)=0,"-",INDEX(SourceData!$A$2:$FR$281,'Row selector'!$G105,27)),"")</f>
        <v/>
      </c>
      <c r="M116" s="161" t="str">
        <f>IFERROR(IF(INDEX(SourceData!$A$2:$FR$281,'Row selector'!$G105,16)=0,"-",INDEX(SourceData!$A$2:$FR$281,'Row selector'!$G105,16)),"")</f>
        <v/>
      </c>
      <c r="N116" s="162" t="str">
        <f>IFERROR(IF(INDEX(SourceData!$A$2:$FR$281,'Row selector'!$G105,22)=0,"-",INDEX(SourceData!$A$2:$FR$281,'Row selector'!$G105,22)),"")</f>
        <v/>
      </c>
      <c r="O116" s="163" t="str">
        <f>IFERROR(IF(INDEX(SourceData!$A$2:$FR$281,'Row selector'!$G105,28)=0,"-",INDEX(SourceData!$A$2:$FR$281,'Row selector'!$G105,28)),"")</f>
        <v/>
      </c>
      <c r="P116" s="161" t="str">
        <f>IFERROR(IF(INDEX(SourceData!$A$2:$FR$281,'Row selector'!$G105,17)=0,"-",INDEX(SourceData!$A$2:$FR$281,'Row selector'!$G105,17)),"")</f>
        <v/>
      </c>
      <c r="Q116" s="162" t="str">
        <f>IFERROR(IF(INDEX(SourceData!$A$2:$FR$281,'Row selector'!$G105,23)=0,"-",INDEX(SourceData!$A$2:$FR$281,'Row selector'!$G105,23)),"")</f>
        <v/>
      </c>
      <c r="R116" s="163" t="str">
        <f>IFERROR(IF(INDEX(SourceData!$A$2:$FR$281,'Row selector'!$G105,29)=0,"-",INDEX(SourceData!$A$2:$FR$281,'Row selector'!$G105,29)),"")</f>
        <v/>
      </c>
      <c r="S116" s="161" t="str">
        <f>IFERROR(IF(INDEX(SourceData!$A$2:$FR$281,'Row selector'!$G105,18)=0,"-",INDEX(SourceData!$A$2:$FR$281,'Row selector'!$G105,18)),"")</f>
        <v/>
      </c>
      <c r="T116" s="162" t="str">
        <f>IFERROR(IF(INDEX(SourceData!$A$2:$FR$281,'Row selector'!$G105,24)=0,"-",INDEX(SourceData!$A$2:$FR$281,'Row selector'!$G105,24)),"")</f>
        <v/>
      </c>
      <c r="U116" s="163" t="str">
        <f>IFERROR(IF(INDEX(SourceData!$A$2:$FR$281,'Row selector'!$G105,30)=0,"-",INDEX(SourceData!$A$2:$FR$281,'Row selector'!$G105,30)),"")</f>
        <v/>
      </c>
      <c r="V116" s="161" t="str">
        <f>IFERROR(IF(INDEX(SourceData!$A$2:$FR$281,'Row selector'!$G105,31)=0,"-",INDEX(SourceData!$A$2:$FR$281,'Row selector'!$G105,31)),"")</f>
        <v/>
      </c>
      <c r="W116" s="162" t="str">
        <f>IFERROR(IF(INDEX(SourceData!$A$2:$FR$281,'Row selector'!$G105,37)=0,"-",INDEX(SourceData!$A$2:$FR$281,'Row selector'!$G105,37)),"")</f>
        <v/>
      </c>
      <c r="X116" s="163" t="str">
        <f>IFERROR(IF(INDEX(SourceData!$A$2:$FR$281,'Row selector'!$G105,43)=0,"-",INDEX(SourceData!$A$2:$FR$281,'Row selector'!$G105,43)),"")</f>
        <v/>
      </c>
      <c r="Y116" s="161" t="str">
        <f>IFERROR(IF(INDEX(SourceData!$A$2:$FR$281,'Row selector'!$G105,32)=0,"-",INDEX(SourceData!$A$2:$FR$281,'Row selector'!$G105,32)),"")</f>
        <v/>
      </c>
      <c r="Z116" s="162" t="str">
        <f>IFERROR(IF(INDEX(SourceData!$A$2:$FR$281,'Row selector'!$G105,38)=0,"-",INDEX(SourceData!$A$2:$FR$281,'Row selector'!$G105,38)),"")</f>
        <v/>
      </c>
      <c r="AA116" s="163" t="str">
        <f>IFERROR(IF(INDEX(SourceData!$A$2:$FR$281,'Row selector'!$G105,44)=0,"-",INDEX(SourceData!$A$2:$FR$281,'Row selector'!$G105,44)),"")</f>
        <v/>
      </c>
      <c r="AB116" s="161" t="str">
        <f>IFERROR(IF(INDEX(SourceData!$A$2:$FR$281,'Row selector'!$G105,33)=0,"-",INDEX(SourceData!$A$2:$FR$281,'Row selector'!$G105,33)),"")</f>
        <v/>
      </c>
      <c r="AC116" s="162" t="str">
        <f>IFERROR(IF(INDEX(SourceData!$A$2:$FR$281,'Row selector'!$G105,39)=0,"-",INDEX(SourceData!$A$2:$FR$281,'Row selector'!$G105,39)),"")</f>
        <v/>
      </c>
      <c r="AD116" s="163" t="str">
        <f>IFERROR(IF(INDEX(SourceData!$A$2:$FR$281,'Row selector'!$G105,45)=0,"-",INDEX(SourceData!$A$2:$FR$281,'Row selector'!$G105,45)),"")</f>
        <v/>
      </c>
      <c r="AE116" s="161" t="str">
        <f>IFERROR(IF(INDEX(SourceData!$A$2:$FR$281,'Row selector'!$G105,34)=0,"-",INDEX(SourceData!$A$2:$FR$281,'Row selector'!$G105,34)),"")</f>
        <v/>
      </c>
      <c r="AF116" s="162" t="str">
        <f>IFERROR(IF(INDEX(SourceData!$A$2:$FR$281,'Row selector'!$G105,40)=0,"-",INDEX(SourceData!$A$2:$FR$281,'Row selector'!$G105,40)),"")</f>
        <v/>
      </c>
      <c r="AG116" s="163" t="str">
        <f>IFERROR(IF(INDEX(SourceData!$A$2:$FR$281,'Row selector'!$G105,46)=0,"-",INDEX(SourceData!$A$2:$FR$281,'Row selector'!$G105,46)),"")</f>
        <v/>
      </c>
      <c r="AH116" s="161" t="str">
        <f>IFERROR(IF(INDEX(SourceData!$A$2:$FR$281,'Row selector'!$G105,35)=0,"-",INDEX(SourceData!$A$2:$FF$281,'Row selector'!$G105,35)),"")</f>
        <v/>
      </c>
      <c r="AI116" s="162" t="str">
        <f>IFERROR(IF(INDEX(SourceData!$A$2:$FR$281,'Row selector'!$G105,41)=0,"-",INDEX(SourceData!$A$2:$FR$281,'Row selector'!$G105,41)),"")</f>
        <v/>
      </c>
      <c r="AJ116" s="163" t="str">
        <f>IFERROR(IF(INDEX(SourceData!$A$2:$FR$281,'Row selector'!$G105,47)=0,"-",INDEX(SourceData!$A$2:$FR$281,'Row selector'!$G105,47)),"")</f>
        <v/>
      </c>
      <c r="AK116" s="161" t="str">
        <f>IFERROR(IF(INDEX(SourceData!$A$2:$FR$281,'Row selector'!$G105,36)=0,"-",INDEX(SourceData!$A$2:$FR$281,'Row selector'!$G105,36)),"")</f>
        <v/>
      </c>
      <c r="AL116" s="162" t="str">
        <f>IFERROR(IF(INDEX(SourceData!$A$2:$FR$281,'Row selector'!$G105,42)=0,"-",INDEX(SourceData!$A$2:$FR$281,'Row selector'!$G105,42)),"")</f>
        <v/>
      </c>
      <c r="AM116" s="163" t="str">
        <f>IFERROR(IF(INDEX(SourceData!$A$2:$FR$281,'Row selector'!$G105,48)=0,"-",INDEX(SourceData!$A$2:$FR$281,'Row selector'!$G105,48)),"")</f>
        <v/>
      </c>
      <c r="AN116" s="161" t="str">
        <f>IFERROR(IF(INDEX(SourceData!$A$2:$FR$281,'Row selector'!$G105,49)=0,"-",INDEX(SourceData!$A$2:$FR$281,'Row selector'!$G105,49)),"")</f>
        <v/>
      </c>
      <c r="AO116" s="162" t="str">
        <f>IFERROR(IF(INDEX(SourceData!$A$2:$FR$281,'Row selector'!$G105,55)=0,"-",INDEX(SourceData!$A$2:$FR$281,'Row selector'!$G105,55)),"")</f>
        <v/>
      </c>
      <c r="AP116" s="163" t="str">
        <f>IFERROR(IF(INDEX(SourceData!$A$2:$FR$281,'Row selector'!$G105,61)=0,"-",INDEX(SourceData!$A$2:$FR$281,'Row selector'!$G105,61)),"")</f>
        <v/>
      </c>
      <c r="AQ116" s="161" t="str">
        <f>IFERROR(IF(INDEX(SourceData!$A$2:$FR$281,'Row selector'!$G105,50)=0,"-",INDEX(SourceData!$A$2:$FR$281,'Row selector'!$G105,50)),"")</f>
        <v/>
      </c>
      <c r="AR116" s="162" t="str">
        <f>IFERROR(IF(INDEX(SourceData!$A$2:$FR$281,'Row selector'!$G105,56)=0,"-",INDEX(SourceData!$A$2:$FR$281,'Row selector'!$G105,56)),"")</f>
        <v/>
      </c>
      <c r="AS116" s="163" t="str">
        <f>IFERROR(IF(INDEX(SourceData!$A$2:$FR$281,'Row selector'!$G105,62)=0,"-",INDEX(SourceData!$A$2:$FR$281,'Row selector'!$G105,62)),"")</f>
        <v/>
      </c>
      <c r="AT116" s="161" t="str">
        <f>IFERROR(IF(INDEX(SourceData!$A$2:$FR$281,'Row selector'!$G105,51)=0,"-",INDEX(SourceData!$A$2:$FR$281,'Row selector'!$G105,51)),"")</f>
        <v/>
      </c>
      <c r="AU116" s="162" t="str">
        <f>IFERROR(IF(INDEX(SourceData!$A$2:$FR$281,'Row selector'!$G105,57)=0,"-",INDEX(SourceData!$A$2:$FR$281,'Row selector'!$G105,57)),"")</f>
        <v/>
      </c>
      <c r="AV116" s="163" t="str">
        <f>IFERROR(IF(INDEX(SourceData!$A$2:$FR$281,'Row selector'!$G105,63)=0,"-",INDEX(SourceData!$A$2:$FR$281,'Row selector'!$G105,63)),"")</f>
        <v/>
      </c>
      <c r="AW116" s="158" t="str">
        <f>IFERROR(IF(INDEX(SourceData!$A$2:$FR$281,'Row selector'!$G105,52)=0,"-",INDEX(SourceData!$A$2:$FR$281,'Row selector'!$G105,52)),"")</f>
        <v/>
      </c>
      <c r="AX116" s="138" t="str">
        <f>IFERROR(IF(INDEX(SourceData!$A$2:$FR$281,'Row selector'!$G105,58)=0,"-",INDEX(SourceData!$A$2:$FR$281,'Row selector'!$G105,58)),"")</f>
        <v/>
      </c>
      <c r="AY116" s="162" t="str">
        <f>IFERROR(IF(INDEX(SourceData!$A$2:$FR$281,'Row selector'!$G105,64)=0,"-",INDEX(SourceData!$A$2:$FR$281,'Row selector'!$G105,64)),"")</f>
        <v/>
      </c>
      <c r="AZ116" s="161" t="str">
        <f>IFERROR(IF(INDEX(SourceData!$A$2:$FR$281,'Row selector'!$G105,53)=0,"-",INDEX(SourceData!$A$2:$FR$281,'Row selector'!$G105,53)),"")</f>
        <v/>
      </c>
      <c r="BA116" s="162" t="str">
        <f>IFERROR(IF(INDEX(SourceData!$A$2:$FR$281,'Row selector'!$G105,59)=0,"-",INDEX(SourceData!$A$2:$FR$281,'Row selector'!$G105,59)),"")</f>
        <v/>
      </c>
      <c r="BB116" s="163" t="str">
        <f>IFERROR(IF(INDEX(SourceData!$A$2:$FR$281,'Row selector'!$G105,65)=0,"-",INDEX(SourceData!$A$2:$FR$281,'Row selector'!$G105,65)),"")</f>
        <v/>
      </c>
      <c r="BC116" s="161" t="str">
        <f>IFERROR(IF(INDEX(SourceData!$A$2:$FR$281,'Row selector'!$G105,54)=0,"-",INDEX(SourceData!$A$2:$FR$281,'Row selector'!$G105,54)),"")</f>
        <v/>
      </c>
      <c r="BD116" s="162" t="str">
        <f>IFERROR(IF(INDEX(SourceData!$A$2:$FR$281,'Row selector'!$G105,60)=0,"-",INDEX(SourceData!$A$2:$FR$281,'Row selector'!$G105,60)),"")</f>
        <v/>
      </c>
      <c r="BE116" s="163" t="str">
        <f>IFERROR(IF(INDEX(SourceData!$A$2:$FR$281,'Row selector'!$G105,66)=0,"-",INDEX(SourceData!$A$2:$FR$281,'Row selector'!$G105,66)),"")</f>
        <v/>
      </c>
      <c r="BF116" s="99"/>
    </row>
    <row r="117" spans="1:58">
      <c r="A117" s="171" t="str">
        <f>IFERROR(INDEX(SourceData!$A$2:$FR$281,'Row selector'!$G106,1),"")</f>
        <v/>
      </c>
      <c r="B117" s="157" t="str">
        <f>IFERROR(INDEX(SourceData!$A$2:$FR$281,'Row selector'!$G106,2),"")</f>
        <v/>
      </c>
      <c r="C117" s="204" t="str">
        <f t="shared" si="1"/>
        <v/>
      </c>
      <c r="D117" s="161" t="str">
        <f>IFERROR(IF(INDEX(SourceData!$A$2:$FR$281,'Row selector'!$G106,13)=0,"-",INDEX(SourceData!$A$2:$FR$281,'Row selector'!$G106,13)),"")</f>
        <v/>
      </c>
      <c r="E117" s="162" t="str">
        <f>IFERROR(IF(INDEX(SourceData!$A$2:$FR$281,'Row selector'!$G106,19)=0,"-",INDEX(SourceData!$A$2:$FR$281,'Row selector'!$G106,19)),"")</f>
        <v/>
      </c>
      <c r="F117" s="163" t="str">
        <f>IFERROR(IF(INDEX(SourceData!$A$2:$FR$281,'Row selector'!$G106,25)=0,"-",INDEX(SourceData!$A$2:$FR$281,'Row selector'!$G106,25)),"")</f>
        <v/>
      </c>
      <c r="G117" s="161" t="str">
        <f>IFERROR(IF(INDEX(SourceData!$A$2:$FR$281,'Row selector'!$G106,14)=0,"-",INDEX(SourceData!$A$2:$FR$281,'Row selector'!$G106,14)),"")</f>
        <v/>
      </c>
      <c r="H117" s="162" t="str">
        <f>IFERROR(IF(INDEX(SourceData!$A$2:$FR$281,'Row selector'!$G106,20)=0,"-",INDEX(SourceData!$A$2:$FR$281,'Row selector'!$G106,20)),"")</f>
        <v/>
      </c>
      <c r="I117" s="163" t="str">
        <f>IFERROR(IF(INDEX(SourceData!$A$2:$FR$281,'Row selector'!$G106,26)=0,"-",INDEX(SourceData!$A$2:$FR$281,'Row selector'!$G106,26)),"")</f>
        <v/>
      </c>
      <c r="J117" s="161" t="str">
        <f>IFERROR(IF(INDEX(SourceData!$A$2:$FR$281,'Row selector'!$G106,15)=0,"-",INDEX(SourceData!$A$2:$FR$281,'Row selector'!$G106,15)),"")</f>
        <v/>
      </c>
      <c r="K117" s="162" t="str">
        <f>IFERROR(IF(INDEX(SourceData!$A$2:$FR$281,'Row selector'!$G106,21)=0,"-",INDEX(SourceData!$A$2:$FR$281,'Row selector'!$G106,21)),"")</f>
        <v/>
      </c>
      <c r="L117" s="163" t="str">
        <f>IFERROR(IF(INDEX(SourceData!$A$2:$FR$281,'Row selector'!$G106,27)=0,"-",INDEX(SourceData!$A$2:$FR$281,'Row selector'!$G106,27)),"")</f>
        <v/>
      </c>
      <c r="M117" s="161" t="str">
        <f>IFERROR(IF(INDEX(SourceData!$A$2:$FR$281,'Row selector'!$G106,16)=0,"-",INDEX(SourceData!$A$2:$FR$281,'Row selector'!$G106,16)),"")</f>
        <v/>
      </c>
      <c r="N117" s="162" t="str">
        <f>IFERROR(IF(INDEX(SourceData!$A$2:$FR$281,'Row selector'!$G106,22)=0,"-",INDEX(SourceData!$A$2:$FR$281,'Row selector'!$G106,22)),"")</f>
        <v/>
      </c>
      <c r="O117" s="163" t="str">
        <f>IFERROR(IF(INDEX(SourceData!$A$2:$FR$281,'Row selector'!$G106,28)=0,"-",INDEX(SourceData!$A$2:$FR$281,'Row selector'!$G106,28)),"")</f>
        <v/>
      </c>
      <c r="P117" s="161" t="str">
        <f>IFERROR(IF(INDEX(SourceData!$A$2:$FR$281,'Row selector'!$G106,17)=0,"-",INDEX(SourceData!$A$2:$FR$281,'Row selector'!$G106,17)),"")</f>
        <v/>
      </c>
      <c r="Q117" s="162" t="str">
        <f>IFERROR(IF(INDEX(SourceData!$A$2:$FR$281,'Row selector'!$G106,23)=0,"-",INDEX(SourceData!$A$2:$FR$281,'Row selector'!$G106,23)),"")</f>
        <v/>
      </c>
      <c r="R117" s="163" t="str">
        <f>IFERROR(IF(INDEX(SourceData!$A$2:$FR$281,'Row selector'!$G106,29)=0,"-",INDEX(SourceData!$A$2:$FR$281,'Row selector'!$G106,29)),"")</f>
        <v/>
      </c>
      <c r="S117" s="161" t="str">
        <f>IFERROR(IF(INDEX(SourceData!$A$2:$FR$281,'Row selector'!$G106,18)=0,"-",INDEX(SourceData!$A$2:$FR$281,'Row selector'!$G106,18)),"")</f>
        <v/>
      </c>
      <c r="T117" s="162" t="str">
        <f>IFERROR(IF(INDEX(SourceData!$A$2:$FR$281,'Row selector'!$G106,24)=0,"-",INDEX(SourceData!$A$2:$FR$281,'Row selector'!$G106,24)),"")</f>
        <v/>
      </c>
      <c r="U117" s="163" t="str">
        <f>IFERROR(IF(INDEX(SourceData!$A$2:$FR$281,'Row selector'!$G106,30)=0,"-",INDEX(SourceData!$A$2:$FR$281,'Row selector'!$G106,30)),"")</f>
        <v/>
      </c>
      <c r="V117" s="161" t="str">
        <f>IFERROR(IF(INDEX(SourceData!$A$2:$FR$281,'Row selector'!$G106,31)=0,"-",INDEX(SourceData!$A$2:$FR$281,'Row selector'!$G106,31)),"")</f>
        <v/>
      </c>
      <c r="W117" s="162" t="str">
        <f>IFERROR(IF(INDEX(SourceData!$A$2:$FR$281,'Row selector'!$G106,37)=0,"-",INDEX(SourceData!$A$2:$FR$281,'Row selector'!$G106,37)),"")</f>
        <v/>
      </c>
      <c r="X117" s="163" t="str">
        <f>IFERROR(IF(INDEX(SourceData!$A$2:$FR$281,'Row selector'!$G106,43)=0,"-",INDEX(SourceData!$A$2:$FR$281,'Row selector'!$G106,43)),"")</f>
        <v/>
      </c>
      <c r="Y117" s="161" t="str">
        <f>IFERROR(IF(INDEX(SourceData!$A$2:$FR$281,'Row selector'!$G106,32)=0,"-",INDEX(SourceData!$A$2:$FR$281,'Row selector'!$G106,32)),"")</f>
        <v/>
      </c>
      <c r="Z117" s="162" t="str">
        <f>IFERROR(IF(INDEX(SourceData!$A$2:$FR$281,'Row selector'!$G106,38)=0,"-",INDEX(SourceData!$A$2:$FR$281,'Row selector'!$G106,38)),"")</f>
        <v/>
      </c>
      <c r="AA117" s="163" t="str">
        <f>IFERROR(IF(INDEX(SourceData!$A$2:$FR$281,'Row selector'!$G106,44)=0,"-",INDEX(SourceData!$A$2:$FR$281,'Row selector'!$G106,44)),"")</f>
        <v/>
      </c>
      <c r="AB117" s="161" t="str">
        <f>IFERROR(IF(INDEX(SourceData!$A$2:$FR$281,'Row selector'!$G106,33)=0,"-",INDEX(SourceData!$A$2:$FR$281,'Row selector'!$G106,33)),"")</f>
        <v/>
      </c>
      <c r="AC117" s="162" t="str">
        <f>IFERROR(IF(INDEX(SourceData!$A$2:$FR$281,'Row selector'!$G106,39)=0,"-",INDEX(SourceData!$A$2:$FR$281,'Row selector'!$G106,39)),"")</f>
        <v/>
      </c>
      <c r="AD117" s="163" t="str">
        <f>IFERROR(IF(INDEX(SourceData!$A$2:$FR$281,'Row selector'!$G106,45)=0,"-",INDEX(SourceData!$A$2:$FR$281,'Row selector'!$G106,45)),"")</f>
        <v/>
      </c>
      <c r="AE117" s="161" t="str">
        <f>IFERROR(IF(INDEX(SourceData!$A$2:$FR$281,'Row selector'!$G106,34)=0,"-",INDEX(SourceData!$A$2:$FR$281,'Row selector'!$G106,34)),"")</f>
        <v/>
      </c>
      <c r="AF117" s="162" t="str">
        <f>IFERROR(IF(INDEX(SourceData!$A$2:$FR$281,'Row selector'!$G106,40)=0,"-",INDEX(SourceData!$A$2:$FR$281,'Row selector'!$G106,40)),"")</f>
        <v/>
      </c>
      <c r="AG117" s="163" t="str">
        <f>IFERROR(IF(INDEX(SourceData!$A$2:$FR$281,'Row selector'!$G106,46)=0,"-",INDEX(SourceData!$A$2:$FR$281,'Row selector'!$G106,46)),"")</f>
        <v/>
      </c>
      <c r="AH117" s="161" t="str">
        <f>IFERROR(IF(INDEX(SourceData!$A$2:$FR$281,'Row selector'!$G106,35)=0,"-",INDEX(SourceData!$A$2:$FF$281,'Row selector'!$G106,35)),"")</f>
        <v/>
      </c>
      <c r="AI117" s="162" t="str">
        <f>IFERROR(IF(INDEX(SourceData!$A$2:$FR$281,'Row selector'!$G106,41)=0,"-",INDEX(SourceData!$A$2:$FR$281,'Row selector'!$G106,41)),"")</f>
        <v/>
      </c>
      <c r="AJ117" s="163" t="str">
        <f>IFERROR(IF(INDEX(SourceData!$A$2:$FR$281,'Row selector'!$G106,47)=0,"-",INDEX(SourceData!$A$2:$FR$281,'Row selector'!$G106,47)),"")</f>
        <v/>
      </c>
      <c r="AK117" s="161" t="str">
        <f>IFERROR(IF(INDEX(SourceData!$A$2:$FR$281,'Row selector'!$G106,36)=0,"-",INDEX(SourceData!$A$2:$FR$281,'Row selector'!$G106,36)),"")</f>
        <v/>
      </c>
      <c r="AL117" s="162" t="str">
        <f>IFERROR(IF(INDEX(SourceData!$A$2:$FR$281,'Row selector'!$G106,42)=0,"-",INDEX(SourceData!$A$2:$FR$281,'Row selector'!$G106,42)),"")</f>
        <v/>
      </c>
      <c r="AM117" s="163" t="str">
        <f>IFERROR(IF(INDEX(SourceData!$A$2:$FR$281,'Row selector'!$G106,48)=0,"-",INDEX(SourceData!$A$2:$FR$281,'Row selector'!$G106,48)),"")</f>
        <v/>
      </c>
      <c r="AN117" s="161" t="str">
        <f>IFERROR(IF(INDEX(SourceData!$A$2:$FR$281,'Row selector'!$G106,49)=0,"-",INDEX(SourceData!$A$2:$FR$281,'Row selector'!$G106,49)),"")</f>
        <v/>
      </c>
      <c r="AO117" s="162" t="str">
        <f>IFERROR(IF(INDEX(SourceData!$A$2:$FR$281,'Row selector'!$G106,55)=0,"-",INDEX(SourceData!$A$2:$FR$281,'Row selector'!$G106,55)),"")</f>
        <v/>
      </c>
      <c r="AP117" s="163" t="str">
        <f>IFERROR(IF(INDEX(SourceData!$A$2:$FR$281,'Row selector'!$G106,61)=0,"-",INDEX(SourceData!$A$2:$FR$281,'Row selector'!$G106,61)),"")</f>
        <v/>
      </c>
      <c r="AQ117" s="161" t="str">
        <f>IFERROR(IF(INDEX(SourceData!$A$2:$FR$281,'Row selector'!$G106,50)=0,"-",INDEX(SourceData!$A$2:$FR$281,'Row selector'!$G106,50)),"")</f>
        <v/>
      </c>
      <c r="AR117" s="162" t="str">
        <f>IFERROR(IF(INDEX(SourceData!$A$2:$FR$281,'Row selector'!$G106,56)=0,"-",INDEX(SourceData!$A$2:$FR$281,'Row selector'!$G106,56)),"")</f>
        <v/>
      </c>
      <c r="AS117" s="163" t="str">
        <f>IFERROR(IF(INDEX(SourceData!$A$2:$FR$281,'Row selector'!$G106,62)=0,"-",INDEX(SourceData!$A$2:$FR$281,'Row selector'!$G106,62)),"")</f>
        <v/>
      </c>
      <c r="AT117" s="161" t="str">
        <f>IFERROR(IF(INDEX(SourceData!$A$2:$FR$281,'Row selector'!$G106,51)=0,"-",INDEX(SourceData!$A$2:$FR$281,'Row selector'!$G106,51)),"")</f>
        <v/>
      </c>
      <c r="AU117" s="162" t="str">
        <f>IFERROR(IF(INDEX(SourceData!$A$2:$FR$281,'Row selector'!$G106,57)=0,"-",INDEX(SourceData!$A$2:$FR$281,'Row selector'!$G106,57)),"")</f>
        <v/>
      </c>
      <c r="AV117" s="163" t="str">
        <f>IFERROR(IF(INDEX(SourceData!$A$2:$FR$281,'Row selector'!$G106,63)=0,"-",INDEX(SourceData!$A$2:$FR$281,'Row selector'!$G106,63)),"")</f>
        <v/>
      </c>
      <c r="AW117" s="158" t="str">
        <f>IFERROR(IF(INDEX(SourceData!$A$2:$FR$281,'Row selector'!$G106,52)=0,"-",INDEX(SourceData!$A$2:$FR$281,'Row selector'!$G106,52)),"")</f>
        <v/>
      </c>
      <c r="AX117" s="138" t="str">
        <f>IFERROR(IF(INDEX(SourceData!$A$2:$FR$281,'Row selector'!$G106,58)=0,"-",INDEX(SourceData!$A$2:$FR$281,'Row selector'!$G106,58)),"")</f>
        <v/>
      </c>
      <c r="AY117" s="162" t="str">
        <f>IFERROR(IF(INDEX(SourceData!$A$2:$FR$281,'Row selector'!$G106,64)=0,"-",INDEX(SourceData!$A$2:$FR$281,'Row selector'!$G106,64)),"")</f>
        <v/>
      </c>
      <c r="AZ117" s="161" t="str">
        <f>IFERROR(IF(INDEX(SourceData!$A$2:$FR$281,'Row selector'!$G106,53)=0,"-",INDEX(SourceData!$A$2:$FR$281,'Row selector'!$G106,53)),"")</f>
        <v/>
      </c>
      <c r="BA117" s="162" t="str">
        <f>IFERROR(IF(INDEX(SourceData!$A$2:$FR$281,'Row selector'!$G106,59)=0,"-",INDEX(SourceData!$A$2:$FR$281,'Row selector'!$G106,59)),"")</f>
        <v/>
      </c>
      <c r="BB117" s="163" t="str">
        <f>IFERROR(IF(INDEX(SourceData!$A$2:$FR$281,'Row selector'!$G106,65)=0,"-",INDEX(SourceData!$A$2:$FR$281,'Row selector'!$G106,65)),"")</f>
        <v/>
      </c>
      <c r="BC117" s="161" t="str">
        <f>IFERROR(IF(INDEX(SourceData!$A$2:$FR$281,'Row selector'!$G106,54)=0,"-",INDEX(SourceData!$A$2:$FR$281,'Row selector'!$G106,54)),"")</f>
        <v/>
      </c>
      <c r="BD117" s="162" t="str">
        <f>IFERROR(IF(INDEX(SourceData!$A$2:$FR$281,'Row selector'!$G106,60)=0,"-",INDEX(SourceData!$A$2:$FR$281,'Row selector'!$G106,60)),"")</f>
        <v/>
      </c>
      <c r="BE117" s="163" t="str">
        <f>IFERROR(IF(INDEX(SourceData!$A$2:$FR$281,'Row selector'!$G106,66)=0,"-",INDEX(SourceData!$A$2:$FR$281,'Row selector'!$G106,66)),"")</f>
        <v/>
      </c>
      <c r="BF117" s="99"/>
    </row>
    <row r="118" spans="1:58">
      <c r="A118" s="171" t="str">
        <f>IFERROR(INDEX(SourceData!$A$2:$FR$281,'Row selector'!$G107,1),"")</f>
        <v/>
      </c>
      <c r="B118" s="157" t="str">
        <f>IFERROR(INDEX(SourceData!$A$2:$FR$281,'Row selector'!$G107,2),"")</f>
        <v/>
      </c>
      <c r="C118" s="204" t="str">
        <f t="shared" si="1"/>
        <v/>
      </c>
      <c r="D118" s="161" t="str">
        <f>IFERROR(IF(INDEX(SourceData!$A$2:$FR$281,'Row selector'!$G107,13)=0,"-",INDEX(SourceData!$A$2:$FR$281,'Row selector'!$G107,13)),"")</f>
        <v/>
      </c>
      <c r="E118" s="162" t="str">
        <f>IFERROR(IF(INDEX(SourceData!$A$2:$FR$281,'Row selector'!$G107,19)=0,"-",INDEX(SourceData!$A$2:$FR$281,'Row selector'!$G107,19)),"")</f>
        <v/>
      </c>
      <c r="F118" s="163" t="str">
        <f>IFERROR(IF(INDEX(SourceData!$A$2:$FR$281,'Row selector'!$G107,25)=0,"-",INDEX(SourceData!$A$2:$FR$281,'Row selector'!$G107,25)),"")</f>
        <v/>
      </c>
      <c r="G118" s="161" t="str">
        <f>IFERROR(IF(INDEX(SourceData!$A$2:$FR$281,'Row selector'!$G107,14)=0,"-",INDEX(SourceData!$A$2:$FR$281,'Row selector'!$G107,14)),"")</f>
        <v/>
      </c>
      <c r="H118" s="162" t="str">
        <f>IFERROR(IF(INDEX(SourceData!$A$2:$FR$281,'Row selector'!$G107,20)=0,"-",INDEX(SourceData!$A$2:$FR$281,'Row selector'!$G107,20)),"")</f>
        <v/>
      </c>
      <c r="I118" s="163" t="str">
        <f>IFERROR(IF(INDEX(SourceData!$A$2:$FR$281,'Row selector'!$G107,26)=0,"-",INDEX(SourceData!$A$2:$FR$281,'Row selector'!$G107,26)),"")</f>
        <v/>
      </c>
      <c r="J118" s="161" t="str">
        <f>IFERROR(IF(INDEX(SourceData!$A$2:$FR$281,'Row selector'!$G107,15)=0,"-",INDEX(SourceData!$A$2:$FR$281,'Row selector'!$G107,15)),"")</f>
        <v/>
      </c>
      <c r="K118" s="162" t="str">
        <f>IFERROR(IF(INDEX(SourceData!$A$2:$FR$281,'Row selector'!$G107,21)=0,"-",INDEX(SourceData!$A$2:$FR$281,'Row selector'!$G107,21)),"")</f>
        <v/>
      </c>
      <c r="L118" s="163" t="str">
        <f>IFERROR(IF(INDEX(SourceData!$A$2:$FR$281,'Row selector'!$G107,27)=0,"-",INDEX(SourceData!$A$2:$FR$281,'Row selector'!$G107,27)),"")</f>
        <v/>
      </c>
      <c r="M118" s="161" t="str">
        <f>IFERROR(IF(INDEX(SourceData!$A$2:$FR$281,'Row selector'!$G107,16)=0,"-",INDEX(SourceData!$A$2:$FR$281,'Row selector'!$G107,16)),"")</f>
        <v/>
      </c>
      <c r="N118" s="162" t="str">
        <f>IFERROR(IF(INDEX(SourceData!$A$2:$FR$281,'Row selector'!$G107,22)=0,"-",INDEX(SourceData!$A$2:$FR$281,'Row selector'!$G107,22)),"")</f>
        <v/>
      </c>
      <c r="O118" s="163" t="str">
        <f>IFERROR(IF(INDEX(SourceData!$A$2:$FR$281,'Row selector'!$G107,28)=0,"-",INDEX(SourceData!$A$2:$FR$281,'Row selector'!$G107,28)),"")</f>
        <v/>
      </c>
      <c r="P118" s="161" t="str">
        <f>IFERROR(IF(INDEX(SourceData!$A$2:$FR$281,'Row selector'!$G107,17)=0,"-",INDEX(SourceData!$A$2:$FR$281,'Row selector'!$G107,17)),"")</f>
        <v/>
      </c>
      <c r="Q118" s="162" t="str">
        <f>IFERROR(IF(INDEX(SourceData!$A$2:$FR$281,'Row selector'!$G107,23)=0,"-",INDEX(SourceData!$A$2:$FR$281,'Row selector'!$G107,23)),"")</f>
        <v/>
      </c>
      <c r="R118" s="163" t="str">
        <f>IFERROR(IF(INDEX(SourceData!$A$2:$FR$281,'Row selector'!$G107,29)=0,"-",INDEX(SourceData!$A$2:$FR$281,'Row selector'!$G107,29)),"")</f>
        <v/>
      </c>
      <c r="S118" s="161" t="str">
        <f>IFERROR(IF(INDEX(SourceData!$A$2:$FR$281,'Row selector'!$G107,18)=0,"-",INDEX(SourceData!$A$2:$FR$281,'Row selector'!$G107,18)),"")</f>
        <v/>
      </c>
      <c r="T118" s="162" t="str">
        <f>IFERROR(IF(INDEX(SourceData!$A$2:$FR$281,'Row selector'!$G107,24)=0,"-",INDEX(SourceData!$A$2:$FR$281,'Row selector'!$G107,24)),"")</f>
        <v/>
      </c>
      <c r="U118" s="163" t="str">
        <f>IFERROR(IF(INDEX(SourceData!$A$2:$FR$281,'Row selector'!$G107,30)=0,"-",INDEX(SourceData!$A$2:$FR$281,'Row selector'!$G107,30)),"")</f>
        <v/>
      </c>
      <c r="V118" s="161" t="str">
        <f>IFERROR(IF(INDEX(SourceData!$A$2:$FR$281,'Row selector'!$G107,31)=0,"-",INDEX(SourceData!$A$2:$FR$281,'Row selector'!$G107,31)),"")</f>
        <v/>
      </c>
      <c r="W118" s="162" t="str">
        <f>IFERROR(IF(INDEX(SourceData!$A$2:$FR$281,'Row selector'!$G107,37)=0,"-",INDEX(SourceData!$A$2:$FR$281,'Row selector'!$G107,37)),"")</f>
        <v/>
      </c>
      <c r="X118" s="163" t="str">
        <f>IFERROR(IF(INDEX(SourceData!$A$2:$FR$281,'Row selector'!$G107,43)=0,"-",INDEX(SourceData!$A$2:$FR$281,'Row selector'!$G107,43)),"")</f>
        <v/>
      </c>
      <c r="Y118" s="161" t="str">
        <f>IFERROR(IF(INDEX(SourceData!$A$2:$FR$281,'Row selector'!$G107,32)=0,"-",INDEX(SourceData!$A$2:$FR$281,'Row selector'!$G107,32)),"")</f>
        <v/>
      </c>
      <c r="Z118" s="162" t="str">
        <f>IFERROR(IF(INDEX(SourceData!$A$2:$FR$281,'Row selector'!$G107,38)=0,"-",INDEX(SourceData!$A$2:$FR$281,'Row selector'!$G107,38)),"")</f>
        <v/>
      </c>
      <c r="AA118" s="163" t="str">
        <f>IFERROR(IF(INDEX(SourceData!$A$2:$FR$281,'Row selector'!$G107,44)=0,"-",INDEX(SourceData!$A$2:$FR$281,'Row selector'!$G107,44)),"")</f>
        <v/>
      </c>
      <c r="AB118" s="161" t="str">
        <f>IFERROR(IF(INDEX(SourceData!$A$2:$FR$281,'Row selector'!$G107,33)=0,"-",INDEX(SourceData!$A$2:$FR$281,'Row selector'!$G107,33)),"")</f>
        <v/>
      </c>
      <c r="AC118" s="162" t="str">
        <f>IFERROR(IF(INDEX(SourceData!$A$2:$FR$281,'Row selector'!$G107,39)=0,"-",INDEX(SourceData!$A$2:$FR$281,'Row selector'!$G107,39)),"")</f>
        <v/>
      </c>
      <c r="AD118" s="163" t="str">
        <f>IFERROR(IF(INDEX(SourceData!$A$2:$FR$281,'Row selector'!$G107,45)=0,"-",INDEX(SourceData!$A$2:$FR$281,'Row selector'!$G107,45)),"")</f>
        <v/>
      </c>
      <c r="AE118" s="161" t="str">
        <f>IFERROR(IF(INDEX(SourceData!$A$2:$FR$281,'Row selector'!$G107,34)=0,"-",INDEX(SourceData!$A$2:$FR$281,'Row selector'!$G107,34)),"")</f>
        <v/>
      </c>
      <c r="AF118" s="162" t="str">
        <f>IFERROR(IF(INDEX(SourceData!$A$2:$FR$281,'Row selector'!$G107,40)=0,"-",INDEX(SourceData!$A$2:$FR$281,'Row selector'!$G107,40)),"")</f>
        <v/>
      </c>
      <c r="AG118" s="163" t="str">
        <f>IFERROR(IF(INDEX(SourceData!$A$2:$FR$281,'Row selector'!$G107,46)=0,"-",INDEX(SourceData!$A$2:$FR$281,'Row selector'!$G107,46)),"")</f>
        <v/>
      </c>
      <c r="AH118" s="161" t="str">
        <f>IFERROR(IF(INDEX(SourceData!$A$2:$FR$281,'Row selector'!$G107,35)=0,"-",INDEX(SourceData!$A$2:$FF$281,'Row selector'!$G107,35)),"")</f>
        <v/>
      </c>
      <c r="AI118" s="162" t="str">
        <f>IFERROR(IF(INDEX(SourceData!$A$2:$FR$281,'Row selector'!$G107,41)=0,"-",INDEX(SourceData!$A$2:$FR$281,'Row selector'!$G107,41)),"")</f>
        <v/>
      </c>
      <c r="AJ118" s="163" t="str">
        <f>IFERROR(IF(INDEX(SourceData!$A$2:$FR$281,'Row selector'!$G107,47)=0,"-",INDEX(SourceData!$A$2:$FR$281,'Row selector'!$G107,47)),"")</f>
        <v/>
      </c>
      <c r="AK118" s="161" t="str">
        <f>IFERROR(IF(INDEX(SourceData!$A$2:$FR$281,'Row selector'!$G107,36)=0,"-",INDEX(SourceData!$A$2:$FR$281,'Row selector'!$G107,36)),"")</f>
        <v/>
      </c>
      <c r="AL118" s="162" t="str">
        <f>IFERROR(IF(INDEX(SourceData!$A$2:$FR$281,'Row selector'!$G107,42)=0,"-",INDEX(SourceData!$A$2:$FR$281,'Row selector'!$G107,42)),"")</f>
        <v/>
      </c>
      <c r="AM118" s="163" t="str">
        <f>IFERROR(IF(INDEX(SourceData!$A$2:$FR$281,'Row selector'!$G107,48)=0,"-",INDEX(SourceData!$A$2:$FR$281,'Row selector'!$G107,48)),"")</f>
        <v/>
      </c>
      <c r="AN118" s="161" t="str">
        <f>IFERROR(IF(INDEX(SourceData!$A$2:$FR$281,'Row selector'!$G107,49)=0,"-",INDEX(SourceData!$A$2:$FR$281,'Row selector'!$G107,49)),"")</f>
        <v/>
      </c>
      <c r="AO118" s="162" t="str">
        <f>IFERROR(IF(INDEX(SourceData!$A$2:$FR$281,'Row selector'!$G107,55)=0,"-",INDEX(SourceData!$A$2:$FR$281,'Row selector'!$G107,55)),"")</f>
        <v/>
      </c>
      <c r="AP118" s="163" t="str">
        <f>IFERROR(IF(INDEX(SourceData!$A$2:$FR$281,'Row selector'!$G107,61)=0,"-",INDEX(SourceData!$A$2:$FR$281,'Row selector'!$G107,61)),"")</f>
        <v/>
      </c>
      <c r="AQ118" s="161" t="str">
        <f>IFERROR(IF(INDEX(SourceData!$A$2:$FR$281,'Row selector'!$G107,50)=0,"-",INDEX(SourceData!$A$2:$FR$281,'Row selector'!$G107,50)),"")</f>
        <v/>
      </c>
      <c r="AR118" s="162" t="str">
        <f>IFERROR(IF(INDEX(SourceData!$A$2:$FR$281,'Row selector'!$G107,56)=0,"-",INDEX(SourceData!$A$2:$FR$281,'Row selector'!$G107,56)),"")</f>
        <v/>
      </c>
      <c r="AS118" s="163" t="str">
        <f>IFERROR(IF(INDEX(SourceData!$A$2:$FR$281,'Row selector'!$G107,62)=0,"-",INDEX(SourceData!$A$2:$FR$281,'Row selector'!$G107,62)),"")</f>
        <v/>
      </c>
      <c r="AT118" s="161" t="str">
        <f>IFERROR(IF(INDEX(SourceData!$A$2:$FR$281,'Row selector'!$G107,51)=0,"-",INDEX(SourceData!$A$2:$FR$281,'Row selector'!$G107,51)),"")</f>
        <v/>
      </c>
      <c r="AU118" s="162" t="str">
        <f>IFERROR(IF(INDEX(SourceData!$A$2:$FR$281,'Row selector'!$G107,57)=0,"-",INDEX(SourceData!$A$2:$FR$281,'Row selector'!$G107,57)),"")</f>
        <v/>
      </c>
      <c r="AV118" s="163" t="str">
        <f>IFERROR(IF(INDEX(SourceData!$A$2:$FR$281,'Row selector'!$G107,63)=0,"-",INDEX(SourceData!$A$2:$FR$281,'Row selector'!$G107,63)),"")</f>
        <v/>
      </c>
      <c r="AW118" s="158" t="str">
        <f>IFERROR(IF(INDEX(SourceData!$A$2:$FR$281,'Row selector'!$G107,52)=0,"-",INDEX(SourceData!$A$2:$FR$281,'Row selector'!$G107,52)),"")</f>
        <v/>
      </c>
      <c r="AX118" s="138" t="str">
        <f>IFERROR(IF(INDEX(SourceData!$A$2:$FR$281,'Row selector'!$G107,58)=0,"-",INDEX(SourceData!$A$2:$FR$281,'Row selector'!$G107,58)),"")</f>
        <v/>
      </c>
      <c r="AY118" s="162" t="str">
        <f>IFERROR(IF(INDEX(SourceData!$A$2:$FR$281,'Row selector'!$G107,64)=0,"-",INDEX(SourceData!$A$2:$FR$281,'Row selector'!$G107,64)),"")</f>
        <v/>
      </c>
      <c r="AZ118" s="161" t="str">
        <f>IFERROR(IF(INDEX(SourceData!$A$2:$FR$281,'Row selector'!$G107,53)=0,"-",INDEX(SourceData!$A$2:$FR$281,'Row selector'!$G107,53)),"")</f>
        <v/>
      </c>
      <c r="BA118" s="162" t="str">
        <f>IFERROR(IF(INDEX(SourceData!$A$2:$FR$281,'Row selector'!$G107,59)=0,"-",INDEX(SourceData!$A$2:$FR$281,'Row selector'!$G107,59)),"")</f>
        <v/>
      </c>
      <c r="BB118" s="163" t="str">
        <f>IFERROR(IF(INDEX(SourceData!$A$2:$FR$281,'Row selector'!$G107,65)=0,"-",INDEX(SourceData!$A$2:$FR$281,'Row selector'!$G107,65)),"")</f>
        <v/>
      </c>
      <c r="BC118" s="161" t="str">
        <f>IFERROR(IF(INDEX(SourceData!$A$2:$FR$281,'Row selector'!$G107,54)=0,"-",INDEX(SourceData!$A$2:$FR$281,'Row selector'!$G107,54)),"")</f>
        <v/>
      </c>
      <c r="BD118" s="162" t="str">
        <f>IFERROR(IF(INDEX(SourceData!$A$2:$FR$281,'Row selector'!$G107,60)=0,"-",INDEX(SourceData!$A$2:$FR$281,'Row selector'!$G107,60)),"")</f>
        <v/>
      </c>
      <c r="BE118" s="163" t="str">
        <f>IFERROR(IF(INDEX(SourceData!$A$2:$FR$281,'Row selector'!$G107,66)=0,"-",INDEX(SourceData!$A$2:$FR$281,'Row selector'!$G107,66)),"")</f>
        <v/>
      </c>
      <c r="BF118" s="99"/>
    </row>
    <row r="119" spans="1:58">
      <c r="A119" s="171" t="str">
        <f>IFERROR(INDEX(SourceData!$A$2:$FR$281,'Row selector'!$G108,1),"")</f>
        <v/>
      </c>
      <c r="B119" s="157" t="str">
        <f>IFERROR(INDEX(SourceData!$A$2:$FR$281,'Row selector'!$G108,2),"")</f>
        <v/>
      </c>
      <c r="C119" s="204" t="str">
        <f t="shared" si="1"/>
        <v/>
      </c>
      <c r="D119" s="161" t="str">
        <f>IFERROR(IF(INDEX(SourceData!$A$2:$FR$281,'Row selector'!$G108,13)=0,"-",INDEX(SourceData!$A$2:$FR$281,'Row selector'!$G108,13)),"")</f>
        <v/>
      </c>
      <c r="E119" s="162" t="str">
        <f>IFERROR(IF(INDEX(SourceData!$A$2:$FR$281,'Row selector'!$G108,19)=0,"-",INDEX(SourceData!$A$2:$FR$281,'Row selector'!$G108,19)),"")</f>
        <v/>
      </c>
      <c r="F119" s="163" t="str">
        <f>IFERROR(IF(INDEX(SourceData!$A$2:$FR$281,'Row selector'!$G108,25)=0,"-",INDEX(SourceData!$A$2:$FR$281,'Row selector'!$G108,25)),"")</f>
        <v/>
      </c>
      <c r="G119" s="161" t="str">
        <f>IFERROR(IF(INDEX(SourceData!$A$2:$FR$281,'Row selector'!$G108,14)=0,"-",INDEX(SourceData!$A$2:$FR$281,'Row selector'!$G108,14)),"")</f>
        <v/>
      </c>
      <c r="H119" s="162" t="str">
        <f>IFERROR(IF(INDEX(SourceData!$A$2:$FR$281,'Row selector'!$G108,20)=0,"-",INDEX(SourceData!$A$2:$FR$281,'Row selector'!$G108,20)),"")</f>
        <v/>
      </c>
      <c r="I119" s="163" t="str">
        <f>IFERROR(IF(INDEX(SourceData!$A$2:$FR$281,'Row selector'!$G108,26)=0,"-",INDEX(SourceData!$A$2:$FR$281,'Row selector'!$G108,26)),"")</f>
        <v/>
      </c>
      <c r="J119" s="161" t="str">
        <f>IFERROR(IF(INDEX(SourceData!$A$2:$FR$281,'Row selector'!$G108,15)=0,"-",INDEX(SourceData!$A$2:$FR$281,'Row selector'!$G108,15)),"")</f>
        <v/>
      </c>
      <c r="K119" s="162" t="str">
        <f>IFERROR(IF(INDEX(SourceData!$A$2:$FR$281,'Row selector'!$G108,21)=0,"-",INDEX(SourceData!$A$2:$FR$281,'Row selector'!$G108,21)),"")</f>
        <v/>
      </c>
      <c r="L119" s="163" t="str">
        <f>IFERROR(IF(INDEX(SourceData!$A$2:$FR$281,'Row selector'!$G108,27)=0,"-",INDEX(SourceData!$A$2:$FR$281,'Row selector'!$G108,27)),"")</f>
        <v/>
      </c>
      <c r="M119" s="161" t="str">
        <f>IFERROR(IF(INDEX(SourceData!$A$2:$FR$281,'Row selector'!$G108,16)=0,"-",INDEX(SourceData!$A$2:$FR$281,'Row selector'!$G108,16)),"")</f>
        <v/>
      </c>
      <c r="N119" s="162" t="str">
        <f>IFERROR(IF(INDEX(SourceData!$A$2:$FR$281,'Row selector'!$G108,22)=0,"-",INDEX(SourceData!$A$2:$FR$281,'Row selector'!$G108,22)),"")</f>
        <v/>
      </c>
      <c r="O119" s="163" t="str">
        <f>IFERROR(IF(INDEX(SourceData!$A$2:$FR$281,'Row selector'!$G108,28)=0,"-",INDEX(SourceData!$A$2:$FR$281,'Row selector'!$G108,28)),"")</f>
        <v/>
      </c>
      <c r="P119" s="161" t="str">
        <f>IFERROR(IF(INDEX(SourceData!$A$2:$FR$281,'Row selector'!$G108,17)=0,"-",INDEX(SourceData!$A$2:$FR$281,'Row selector'!$G108,17)),"")</f>
        <v/>
      </c>
      <c r="Q119" s="162" t="str">
        <f>IFERROR(IF(INDEX(SourceData!$A$2:$FR$281,'Row selector'!$G108,23)=0,"-",INDEX(SourceData!$A$2:$FR$281,'Row selector'!$G108,23)),"")</f>
        <v/>
      </c>
      <c r="R119" s="163" t="str">
        <f>IFERROR(IF(INDEX(SourceData!$A$2:$FR$281,'Row selector'!$G108,29)=0,"-",INDEX(SourceData!$A$2:$FR$281,'Row selector'!$G108,29)),"")</f>
        <v/>
      </c>
      <c r="S119" s="161" t="str">
        <f>IFERROR(IF(INDEX(SourceData!$A$2:$FR$281,'Row selector'!$G108,18)=0,"-",INDEX(SourceData!$A$2:$FR$281,'Row selector'!$G108,18)),"")</f>
        <v/>
      </c>
      <c r="T119" s="162" t="str">
        <f>IFERROR(IF(INDEX(SourceData!$A$2:$FR$281,'Row selector'!$G108,24)=0,"-",INDEX(SourceData!$A$2:$FR$281,'Row selector'!$G108,24)),"")</f>
        <v/>
      </c>
      <c r="U119" s="163" t="str">
        <f>IFERROR(IF(INDEX(SourceData!$A$2:$FR$281,'Row selector'!$G108,30)=0,"-",INDEX(SourceData!$A$2:$FR$281,'Row selector'!$G108,30)),"")</f>
        <v/>
      </c>
      <c r="V119" s="161" t="str">
        <f>IFERROR(IF(INDEX(SourceData!$A$2:$FR$281,'Row selector'!$G108,31)=0,"-",INDEX(SourceData!$A$2:$FR$281,'Row selector'!$G108,31)),"")</f>
        <v/>
      </c>
      <c r="W119" s="162" t="str">
        <f>IFERROR(IF(INDEX(SourceData!$A$2:$FR$281,'Row selector'!$G108,37)=0,"-",INDEX(SourceData!$A$2:$FR$281,'Row selector'!$G108,37)),"")</f>
        <v/>
      </c>
      <c r="X119" s="163" t="str">
        <f>IFERROR(IF(INDEX(SourceData!$A$2:$FR$281,'Row selector'!$G108,43)=0,"-",INDEX(SourceData!$A$2:$FR$281,'Row selector'!$G108,43)),"")</f>
        <v/>
      </c>
      <c r="Y119" s="161" t="str">
        <f>IFERROR(IF(INDEX(SourceData!$A$2:$FR$281,'Row selector'!$G108,32)=0,"-",INDEX(SourceData!$A$2:$FR$281,'Row selector'!$G108,32)),"")</f>
        <v/>
      </c>
      <c r="Z119" s="162" t="str">
        <f>IFERROR(IF(INDEX(SourceData!$A$2:$FR$281,'Row selector'!$G108,38)=0,"-",INDEX(SourceData!$A$2:$FR$281,'Row selector'!$G108,38)),"")</f>
        <v/>
      </c>
      <c r="AA119" s="163" t="str">
        <f>IFERROR(IF(INDEX(SourceData!$A$2:$FR$281,'Row selector'!$G108,44)=0,"-",INDEX(SourceData!$A$2:$FR$281,'Row selector'!$G108,44)),"")</f>
        <v/>
      </c>
      <c r="AB119" s="161" t="str">
        <f>IFERROR(IF(INDEX(SourceData!$A$2:$FR$281,'Row selector'!$G108,33)=0,"-",INDEX(SourceData!$A$2:$FR$281,'Row selector'!$G108,33)),"")</f>
        <v/>
      </c>
      <c r="AC119" s="162" t="str">
        <f>IFERROR(IF(INDEX(SourceData!$A$2:$FR$281,'Row selector'!$G108,39)=0,"-",INDEX(SourceData!$A$2:$FR$281,'Row selector'!$G108,39)),"")</f>
        <v/>
      </c>
      <c r="AD119" s="163" t="str">
        <f>IFERROR(IF(INDEX(SourceData!$A$2:$FR$281,'Row selector'!$G108,45)=0,"-",INDEX(SourceData!$A$2:$FR$281,'Row selector'!$G108,45)),"")</f>
        <v/>
      </c>
      <c r="AE119" s="161" t="str">
        <f>IFERROR(IF(INDEX(SourceData!$A$2:$FR$281,'Row selector'!$G108,34)=0,"-",INDEX(SourceData!$A$2:$FR$281,'Row selector'!$G108,34)),"")</f>
        <v/>
      </c>
      <c r="AF119" s="162" t="str">
        <f>IFERROR(IF(INDEX(SourceData!$A$2:$FR$281,'Row selector'!$G108,40)=0,"-",INDEX(SourceData!$A$2:$FR$281,'Row selector'!$G108,40)),"")</f>
        <v/>
      </c>
      <c r="AG119" s="163" t="str">
        <f>IFERROR(IF(INDEX(SourceData!$A$2:$FR$281,'Row selector'!$G108,46)=0,"-",INDEX(SourceData!$A$2:$FR$281,'Row selector'!$G108,46)),"")</f>
        <v/>
      </c>
      <c r="AH119" s="161" t="str">
        <f>IFERROR(IF(INDEX(SourceData!$A$2:$FR$281,'Row selector'!$G108,35)=0,"-",INDEX(SourceData!$A$2:$FF$281,'Row selector'!$G108,35)),"")</f>
        <v/>
      </c>
      <c r="AI119" s="162" t="str">
        <f>IFERROR(IF(INDEX(SourceData!$A$2:$FR$281,'Row selector'!$G108,41)=0,"-",INDEX(SourceData!$A$2:$FR$281,'Row selector'!$G108,41)),"")</f>
        <v/>
      </c>
      <c r="AJ119" s="163" t="str">
        <f>IFERROR(IF(INDEX(SourceData!$A$2:$FR$281,'Row selector'!$G108,47)=0,"-",INDEX(SourceData!$A$2:$FR$281,'Row selector'!$G108,47)),"")</f>
        <v/>
      </c>
      <c r="AK119" s="161" t="str">
        <f>IFERROR(IF(INDEX(SourceData!$A$2:$FR$281,'Row selector'!$G108,36)=0,"-",INDEX(SourceData!$A$2:$FR$281,'Row selector'!$G108,36)),"")</f>
        <v/>
      </c>
      <c r="AL119" s="162" t="str">
        <f>IFERROR(IF(INDEX(SourceData!$A$2:$FR$281,'Row selector'!$G108,42)=0,"-",INDEX(SourceData!$A$2:$FR$281,'Row selector'!$G108,42)),"")</f>
        <v/>
      </c>
      <c r="AM119" s="163" t="str">
        <f>IFERROR(IF(INDEX(SourceData!$A$2:$FR$281,'Row selector'!$G108,48)=0,"-",INDEX(SourceData!$A$2:$FR$281,'Row selector'!$G108,48)),"")</f>
        <v/>
      </c>
      <c r="AN119" s="161" t="str">
        <f>IFERROR(IF(INDEX(SourceData!$A$2:$FR$281,'Row selector'!$G108,49)=0,"-",INDEX(SourceData!$A$2:$FR$281,'Row selector'!$G108,49)),"")</f>
        <v/>
      </c>
      <c r="AO119" s="162" t="str">
        <f>IFERROR(IF(INDEX(SourceData!$A$2:$FR$281,'Row selector'!$G108,55)=0,"-",INDEX(SourceData!$A$2:$FR$281,'Row selector'!$G108,55)),"")</f>
        <v/>
      </c>
      <c r="AP119" s="163" t="str">
        <f>IFERROR(IF(INDEX(SourceData!$A$2:$FR$281,'Row selector'!$G108,61)=0,"-",INDEX(SourceData!$A$2:$FR$281,'Row selector'!$G108,61)),"")</f>
        <v/>
      </c>
      <c r="AQ119" s="161" t="str">
        <f>IFERROR(IF(INDEX(SourceData!$A$2:$FR$281,'Row selector'!$G108,50)=0,"-",INDEX(SourceData!$A$2:$FR$281,'Row selector'!$G108,50)),"")</f>
        <v/>
      </c>
      <c r="AR119" s="162" t="str">
        <f>IFERROR(IF(INDEX(SourceData!$A$2:$FR$281,'Row selector'!$G108,56)=0,"-",INDEX(SourceData!$A$2:$FR$281,'Row selector'!$G108,56)),"")</f>
        <v/>
      </c>
      <c r="AS119" s="163" t="str">
        <f>IFERROR(IF(INDEX(SourceData!$A$2:$FR$281,'Row selector'!$G108,62)=0,"-",INDEX(SourceData!$A$2:$FR$281,'Row selector'!$G108,62)),"")</f>
        <v/>
      </c>
      <c r="AT119" s="161" t="str">
        <f>IFERROR(IF(INDEX(SourceData!$A$2:$FR$281,'Row selector'!$G108,51)=0,"-",INDEX(SourceData!$A$2:$FR$281,'Row selector'!$G108,51)),"")</f>
        <v/>
      </c>
      <c r="AU119" s="162" t="str">
        <f>IFERROR(IF(INDEX(SourceData!$A$2:$FR$281,'Row selector'!$G108,57)=0,"-",INDEX(SourceData!$A$2:$FR$281,'Row selector'!$G108,57)),"")</f>
        <v/>
      </c>
      <c r="AV119" s="163" t="str">
        <f>IFERROR(IF(INDEX(SourceData!$A$2:$FR$281,'Row selector'!$G108,63)=0,"-",INDEX(SourceData!$A$2:$FR$281,'Row selector'!$G108,63)),"")</f>
        <v/>
      </c>
      <c r="AW119" s="158" t="str">
        <f>IFERROR(IF(INDEX(SourceData!$A$2:$FR$281,'Row selector'!$G108,52)=0,"-",INDEX(SourceData!$A$2:$FR$281,'Row selector'!$G108,52)),"")</f>
        <v/>
      </c>
      <c r="AX119" s="138" t="str">
        <f>IFERROR(IF(INDEX(SourceData!$A$2:$FR$281,'Row selector'!$G108,58)=0,"-",INDEX(SourceData!$A$2:$FR$281,'Row selector'!$G108,58)),"")</f>
        <v/>
      </c>
      <c r="AY119" s="162" t="str">
        <f>IFERROR(IF(INDEX(SourceData!$A$2:$FR$281,'Row selector'!$G108,64)=0,"-",INDEX(SourceData!$A$2:$FR$281,'Row selector'!$G108,64)),"")</f>
        <v/>
      </c>
      <c r="AZ119" s="161" t="str">
        <f>IFERROR(IF(INDEX(SourceData!$A$2:$FR$281,'Row selector'!$G108,53)=0,"-",INDEX(SourceData!$A$2:$FR$281,'Row selector'!$G108,53)),"")</f>
        <v/>
      </c>
      <c r="BA119" s="162" t="str">
        <f>IFERROR(IF(INDEX(SourceData!$A$2:$FR$281,'Row selector'!$G108,59)=0,"-",INDEX(SourceData!$A$2:$FR$281,'Row selector'!$G108,59)),"")</f>
        <v/>
      </c>
      <c r="BB119" s="163" t="str">
        <f>IFERROR(IF(INDEX(SourceData!$A$2:$FR$281,'Row selector'!$G108,65)=0,"-",INDEX(SourceData!$A$2:$FR$281,'Row selector'!$G108,65)),"")</f>
        <v/>
      </c>
      <c r="BC119" s="161" t="str">
        <f>IFERROR(IF(INDEX(SourceData!$A$2:$FR$281,'Row selector'!$G108,54)=0,"-",INDEX(SourceData!$A$2:$FR$281,'Row selector'!$G108,54)),"")</f>
        <v/>
      </c>
      <c r="BD119" s="162" t="str">
        <f>IFERROR(IF(INDEX(SourceData!$A$2:$FR$281,'Row selector'!$G108,60)=0,"-",INDEX(SourceData!$A$2:$FR$281,'Row selector'!$G108,60)),"")</f>
        <v/>
      </c>
      <c r="BE119" s="163" t="str">
        <f>IFERROR(IF(INDEX(SourceData!$A$2:$FR$281,'Row selector'!$G108,66)=0,"-",INDEX(SourceData!$A$2:$FR$281,'Row selector'!$G108,66)),"")</f>
        <v/>
      </c>
      <c r="BF119" s="99"/>
    </row>
    <row r="120" spans="1:58">
      <c r="A120" s="171" t="str">
        <f>IFERROR(INDEX(SourceData!$A$2:$FR$281,'Row selector'!$G109,1),"")</f>
        <v/>
      </c>
      <c r="B120" s="157" t="str">
        <f>IFERROR(INDEX(SourceData!$A$2:$FR$281,'Row selector'!$G109,2),"")</f>
        <v/>
      </c>
      <c r="C120" s="204" t="str">
        <f t="shared" si="1"/>
        <v/>
      </c>
      <c r="D120" s="161" t="str">
        <f>IFERROR(IF(INDEX(SourceData!$A$2:$FR$281,'Row selector'!$G109,13)=0,"-",INDEX(SourceData!$A$2:$FR$281,'Row selector'!$G109,13)),"")</f>
        <v/>
      </c>
      <c r="E120" s="162" t="str">
        <f>IFERROR(IF(INDEX(SourceData!$A$2:$FR$281,'Row selector'!$G109,19)=0,"-",INDEX(SourceData!$A$2:$FR$281,'Row selector'!$G109,19)),"")</f>
        <v/>
      </c>
      <c r="F120" s="163" t="str">
        <f>IFERROR(IF(INDEX(SourceData!$A$2:$FR$281,'Row selector'!$G109,25)=0,"-",INDEX(SourceData!$A$2:$FR$281,'Row selector'!$G109,25)),"")</f>
        <v/>
      </c>
      <c r="G120" s="161" t="str">
        <f>IFERROR(IF(INDEX(SourceData!$A$2:$FR$281,'Row selector'!$G109,14)=0,"-",INDEX(SourceData!$A$2:$FR$281,'Row selector'!$G109,14)),"")</f>
        <v/>
      </c>
      <c r="H120" s="162" t="str">
        <f>IFERROR(IF(INDEX(SourceData!$A$2:$FR$281,'Row selector'!$G109,20)=0,"-",INDEX(SourceData!$A$2:$FR$281,'Row selector'!$G109,20)),"")</f>
        <v/>
      </c>
      <c r="I120" s="163" t="str">
        <f>IFERROR(IF(INDEX(SourceData!$A$2:$FR$281,'Row selector'!$G109,26)=0,"-",INDEX(SourceData!$A$2:$FR$281,'Row selector'!$G109,26)),"")</f>
        <v/>
      </c>
      <c r="J120" s="161" t="str">
        <f>IFERROR(IF(INDEX(SourceData!$A$2:$FR$281,'Row selector'!$G109,15)=0,"-",INDEX(SourceData!$A$2:$FR$281,'Row selector'!$G109,15)),"")</f>
        <v/>
      </c>
      <c r="K120" s="162" t="str">
        <f>IFERROR(IF(INDEX(SourceData!$A$2:$FR$281,'Row selector'!$G109,21)=0,"-",INDEX(SourceData!$A$2:$FR$281,'Row selector'!$G109,21)),"")</f>
        <v/>
      </c>
      <c r="L120" s="163" t="str">
        <f>IFERROR(IF(INDEX(SourceData!$A$2:$FR$281,'Row selector'!$G109,27)=0,"-",INDEX(SourceData!$A$2:$FR$281,'Row selector'!$G109,27)),"")</f>
        <v/>
      </c>
      <c r="M120" s="161" t="str">
        <f>IFERROR(IF(INDEX(SourceData!$A$2:$FR$281,'Row selector'!$G109,16)=0,"-",INDEX(SourceData!$A$2:$FR$281,'Row selector'!$G109,16)),"")</f>
        <v/>
      </c>
      <c r="N120" s="162" t="str">
        <f>IFERROR(IF(INDEX(SourceData!$A$2:$FR$281,'Row selector'!$G109,22)=0,"-",INDEX(SourceData!$A$2:$FR$281,'Row selector'!$G109,22)),"")</f>
        <v/>
      </c>
      <c r="O120" s="163" t="str">
        <f>IFERROR(IF(INDEX(SourceData!$A$2:$FR$281,'Row selector'!$G109,28)=0,"-",INDEX(SourceData!$A$2:$FR$281,'Row selector'!$G109,28)),"")</f>
        <v/>
      </c>
      <c r="P120" s="161" t="str">
        <f>IFERROR(IF(INDEX(SourceData!$A$2:$FR$281,'Row selector'!$G109,17)=0,"-",INDEX(SourceData!$A$2:$FR$281,'Row selector'!$G109,17)),"")</f>
        <v/>
      </c>
      <c r="Q120" s="162" t="str">
        <f>IFERROR(IF(INDEX(SourceData!$A$2:$FR$281,'Row selector'!$G109,23)=0,"-",INDEX(SourceData!$A$2:$FR$281,'Row selector'!$G109,23)),"")</f>
        <v/>
      </c>
      <c r="R120" s="163" t="str">
        <f>IFERROR(IF(INDEX(SourceData!$A$2:$FR$281,'Row selector'!$G109,29)=0,"-",INDEX(SourceData!$A$2:$FR$281,'Row selector'!$G109,29)),"")</f>
        <v/>
      </c>
      <c r="S120" s="161" t="str">
        <f>IFERROR(IF(INDEX(SourceData!$A$2:$FR$281,'Row selector'!$G109,18)=0,"-",INDEX(SourceData!$A$2:$FR$281,'Row selector'!$G109,18)),"")</f>
        <v/>
      </c>
      <c r="T120" s="162" t="str">
        <f>IFERROR(IF(INDEX(SourceData!$A$2:$FR$281,'Row selector'!$G109,24)=0,"-",INDEX(SourceData!$A$2:$FR$281,'Row selector'!$G109,24)),"")</f>
        <v/>
      </c>
      <c r="U120" s="163" t="str">
        <f>IFERROR(IF(INDEX(SourceData!$A$2:$FR$281,'Row selector'!$G109,30)=0,"-",INDEX(SourceData!$A$2:$FR$281,'Row selector'!$G109,30)),"")</f>
        <v/>
      </c>
      <c r="V120" s="161" t="str">
        <f>IFERROR(IF(INDEX(SourceData!$A$2:$FR$281,'Row selector'!$G109,31)=0,"-",INDEX(SourceData!$A$2:$FR$281,'Row selector'!$G109,31)),"")</f>
        <v/>
      </c>
      <c r="W120" s="162" t="str">
        <f>IFERROR(IF(INDEX(SourceData!$A$2:$FR$281,'Row selector'!$G109,37)=0,"-",INDEX(SourceData!$A$2:$FR$281,'Row selector'!$G109,37)),"")</f>
        <v/>
      </c>
      <c r="X120" s="163" t="str">
        <f>IFERROR(IF(INDEX(SourceData!$A$2:$FR$281,'Row selector'!$G109,43)=0,"-",INDEX(SourceData!$A$2:$FR$281,'Row selector'!$G109,43)),"")</f>
        <v/>
      </c>
      <c r="Y120" s="161" t="str">
        <f>IFERROR(IF(INDEX(SourceData!$A$2:$FR$281,'Row selector'!$G109,32)=0,"-",INDEX(SourceData!$A$2:$FR$281,'Row selector'!$G109,32)),"")</f>
        <v/>
      </c>
      <c r="Z120" s="162" t="str">
        <f>IFERROR(IF(INDEX(SourceData!$A$2:$FR$281,'Row selector'!$G109,38)=0,"-",INDEX(SourceData!$A$2:$FR$281,'Row selector'!$G109,38)),"")</f>
        <v/>
      </c>
      <c r="AA120" s="163" t="str">
        <f>IFERROR(IF(INDEX(SourceData!$A$2:$FR$281,'Row selector'!$G109,44)=0,"-",INDEX(SourceData!$A$2:$FR$281,'Row selector'!$G109,44)),"")</f>
        <v/>
      </c>
      <c r="AB120" s="161" t="str">
        <f>IFERROR(IF(INDEX(SourceData!$A$2:$FR$281,'Row selector'!$G109,33)=0,"-",INDEX(SourceData!$A$2:$FR$281,'Row selector'!$G109,33)),"")</f>
        <v/>
      </c>
      <c r="AC120" s="162" t="str">
        <f>IFERROR(IF(INDEX(SourceData!$A$2:$FR$281,'Row selector'!$G109,39)=0,"-",INDEX(SourceData!$A$2:$FR$281,'Row selector'!$G109,39)),"")</f>
        <v/>
      </c>
      <c r="AD120" s="163" t="str">
        <f>IFERROR(IF(INDEX(SourceData!$A$2:$FR$281,'Row selector'!$G109,45)=0,"-",INDEX(SourceData!$A$2:$FR$281,'Row selector'!$G109,45)),"")</f>
        <v/>
      </c>
      <c r="AE120" s="161" t="str">
        <f>IFERROR(IF(INDEX(SourceData!$A$2:$FR$281,'Row selector'!$G109,34)=0,"-",INDEX(SourceData!$A$2:$FR$281,'Row selector'!$G109,34)),"")</f>
        <v/>
      </c>
      <c r="AF120" s="162" t="str">
        <f>IFERROR(IF(INDEX(SourceData!$A$2:$FR$281,'Row selector'!$G109,40)=0,"-",INDEX(SourceData!$A$2:$FR$281,'Row selector'!$G109,40)),"")</f>
        <v/>
      </c>
      <c r="AG120" s="163" t="str">
        <f>IFERROR(IF(INDEX(SourceData!$A$2:$FR$281,'Row selector'!$G109,46)=0,"-",INDEX(SourceData!$A$2:$FR$281,'Row selector'!$G109,46)),"")</f>
        <v/>
      </c>
      <c r="AH120" s="161" t="str">
        <f>IFERROR(IF(INDEX(SourceData!$A$2:$FR$281,'Row selector'!$G109,35)=0,"-",INDEX(SourceData!$A$2:$FF$281,'Row selector'!$G109,35)),"")</f>
        <v/>
      </c>
      <c r="AI120" s="162" t="str">
        <f>IFERROR(IF(INDEX(SourceData!$A$2:$FR$281,'Row selector'!$G109,41)=0,"-",INDEX(SourceData!$A$2:$FR$281,'Row selector'!$G109,41)),"")</f>
        <v/>
      </c>
      <c r="AJ120" s="163" t="str">
        <f>IFERROR(IF(INDEX(SourceData!$A$2:$FR$281,'Row selector'!$G109,47)=0,"-",INDEX(SourceData!$A$2:$FR$281,'Row selector'!$G109,47)),"")</f>
        <v/>
      </c>
      <c r="AK120" s="161" t="str">
        <f>IFERROR(IF(INDEX(SourceData!$A$2:$FR$281,'Row selector'!$G109,36)=0,"-",INDEX(SourceData!$A$2:$FR$281,'Row selector'!$G109,36)),"")</f>
        <v/>
      </c>
      <c r="AL120" s="162" t="str">
        <f>IFERROR(IF(INDEX(SourceData!$A$2:$FR$281,'Row selector'!$G109,42)=0,"-",INDEX(SourceData!$A$2:$FR$281,'Row selector'!$G109,42)),"")</f>
        <v/>
      </c>
      <c r="AM120" s="163" t="str">
        <f>IFERROR(IF(INDEX(SourceData!$A$2:$FR$281,'Row selector'!$G109,48)=0,"-",INDEX(SourceData!$A$2:$FR$281,'Row selector'!$G109,48)),"")</f>
        <v/>
      </c>
      <c r="AN120" s="161" t="str">
        <f>IFERROR(IF(INDEX(SourceData!$A$2:$FR$281,'Row selector'!$G109,49)=0,"-",INDEX(SourceData!$A$2:$FR$281,'Row selector'!$G109,49)),"")</f>
        <v/>
      </c>
      <c r="AO120" s="162" t="str">
        <f>IFERROR(IF(INDEX(SourceData!$A$2:$FR$281,'Row selector'!$G109,55)=0,"-",INDEX(SourceData!$A$2:$FR$281,'Row selector'!$G109,55)),"")</f>
        <v/>
      </c>
      <c r="AP120" s="163" t="str">
        <f>IFERROR(IF(INDEX(SourceData!$A$2:$FR$281,'Row selector'!$G109,61)=0,"-",INDEX(SourceData!$A$2:$FR$281,'Row selector'!$G109,61)),"")</f>
        <v/>
      </c>
      <c r="AQ120" s="161" t="str">
        <f>IFERROR(IF(INDEX(SourceData!$A$2:$FR$281,'Row selector'!$G109,50)=0,"-",INDEX(SourceData!$A$2:$FR$281,'Row selector'!$G109,50)),"")</f>
        <v/>
      </c>
      <c r="AR120" s="162" t="str">
        <f>IFERROR(IF(INDEX(SourceData!$A$2:$FR$281,'Row selector'!$G109,56)=0,"-",INDEX(SourceData!$A$2:$FR$281,'Row selector'!$G109,56)),"")</f>
        <v/>
      </c>
      <c r="AS120" s="163" t="str">
        <f>IFERROR(IF(INDEX(SourceData!$A$2:$FR$281,'Row selector'!$G109,62)=0,"-",INDEX(SourceData!$A$2:$FR$281,'Row selector'!$G109,62)),"")</f>
        <v/>
      </c>
      <c r="AT120" s="161" t="str">
        <f>IFERROR(IF(INDEX(SourceData!$A$2:$FR$281,'Row selector'!$G109,51)=0,"-",INDEX(SourceData!$A$2:$FR$281,'Row selector'!$G109,51)),"")</f>
        <v/>
      </c>
      <c r="AU120" s="162" t="str">
        <f>IFERROR(IF(INDEX(SourceData!$A$2:$FR$281,'Row selector'!$G109,57)=0,"-",INDEX(SourceData!$A$2:$FR$281,'Row selector'!$G109,57)),"")</f>
        <v/>
      </c>
      <c r="AV120" s="163" t="str">
        <f>IFERROR(IF(INDEX(SourceData!$A$2:$FR$281,'Row selector'!$G109,63)=0,"-",INDEX(SourceData!$A$2:$FR$281,'Row selector'!$G109,63)),"")</f>
        <v/>
      </c>
      <c r="AW120" s="158" t="str">
        <f>IFERROR(IF(INDEX(SourceData!$A$2:$FR$281,'Row selector'!$G109,52)=0,"-",INDEX(SourceData!$A$2:$FR$281,'Row selector'!$G109,52)),"")</f>
        <v/>
      </c>
      <c r="AX120" s="138" t="str">
        <f>IFERROR(IF(INDEX(SourceData!$A$2:$FR$281,'Row selector'!$G109,58)=0,"-",INDEX(SourceData!$A$2:$FR$281,'Row selector'!$G109,58)),"")</f>
        <v/>
      </c>
      <c r="AY120" s="162" t="str">
        <f>IFERROR(IF(INDEX(SourceData!$A$2:$FR$281,'Row selector'!$G109,64)=0,"-",INDEX(SourceData!$A$2:$FR$281,'Row selector'!$G109,64)),"")</f>
        <v/>
      </c>
      <c r="AZ120" s="161" t="str">
        <f>IFERROR(IF(INDEX(SourceData!$A$2:$FR$281,'Row selector'!$G109,53)=0,"-",INDEX(SourceData!$A$2:$FR$281,'Row selector'!$G109,53)),"")</f>
        <v/>
      </c>
      <c r="BA120" s="162" t="str">
        <f>IFERROR(IF(INDEX(SourceData!$A$2:$FR$281,'Row selector'!$G109,59)=0,"-",INDEX(SourceData!$A$2:$FR$281,'Row selector'!$G109,59)),"")</f>
        <v/>
      </c>
      <c r="BB120" s="163" t="str">
        <f>IFERROR(IF(INDEX(SourceData!$A$2:$FR$281,'Row selector'!$G109,65)=0,"-",INDEX(SourceData!$A$2:$FR$281,'Row selector'!$G109,65)),"")</f>
        <v/>
      </c>
      <c r="BC120" s="161" t="str">
        <f>IFERROR(IF(INDEX(SourceData!$A$2:$FR$281,'Row selector'!$G109,54)=0,"-",INDEX(SourceData!$A$2:$FR$281,'Row selector'!$G109,54)),"")</f>
        <v/>
      </c>
      <c r="BD120" s="162" t="str">
        <f>IFERROR(IF(INDEX(SourceData!$A$2:$FR$281,'Row selector'!$G109,60)=0,"-",INDEX(SourceData!$A$2:$FR$281,'Row selector'!$G109,60)),"")</f>
        <v/>
      </c>
      <c r="BE120" s="163" t="str">
        <f>IFERROR(IF(INDEX(SourceData!$A$2:$FR$281,'Row selector'!$G109,66)=0,"-",INDEX(SourceData!$A$2:$FR$281,'Row selector'!$G109,66)),"")</f>
        <v/>
      </c>
      <c r="BF120" s="99"/>
    </row>
    <row r="121" spans="1:58">
      <c r="A121" s="171" t="str">
        <f>IFERROR(INDEX(SourceData!$A$2:$FR$281,'Row selector'!$G110,1),"")</f>
        <v/>
      </c>
      <c r="B121" s="157" t="str">
        <f>IFERROR(INDEX(SourceData!$A$2:$FR$281,'Row selector'!$G110,2),"")</f>
        <v/>
      </c>
      <c r="C121" s="204" t="str">
        <f t="shared" si="1"/>
        <v/>
      </c>
      <c r="D121" s="161" t="str">
        <f>IFERROR(IF(INDEX(SourceData!$A$2:$FR$281,'Row selector'!$G110,13)=0,"-",INDEX(SourceData!$A$2:$FR$281,'Row selector'!$G110,13)),"")</f>
        <v/>
      </c>
      <c r="E121" s="162" t="str">
        <f>IFERROR(IF(INDEX(SourceData!$A$2:$FR$281,'Row selector'!$G110,19)=0,"-",INDEX(SourceData!$A$2:$FR$281,'Row selector'!$G110,19)),"")</f>
        <v/>
      </c>
      <c r="F121" s="163" t="str">
        <f>IFERROR(IF(INDEX(SourceData!$A$2:$FR$281,'Row selector'!$G110,25)=0,"-",INDEX(SourceData!$A$2:$FR$281,'Row selector'!$G110,25)),"")</f>
        <v/>
      </c>
      <c r="G121" s="161" t="str">
        <f>IFERROR(IF(INDEX(SourceData!$A$2:$FR$281,'Row selector'!$G110,14)=0,"-",INDEX(SourceData!$A$2:$FR$281,'Row selector'!$G110,14)),"")</f>
        <v/>
      </c>
      <c r="H121" s="162" t="str">
        <f>IFERROR(IF(INDEX(SourceData!$A$2:$FR$281,'Row selector'!$G110,20)=0,"-",INDEX(SourceData!$A$2:$FR$281,'Row selector'!$G110,20)),"")</f>
        <v/>
      </c>
      <c r="I121" s="163" t="str">
        <f>IFERROR(IF(INDEX(SourceData!$A$2:$FR$281,'Row selector'!$G110,26)=0,"-",INDEX(SourceData!$A$2:$FR$281,'Row selector'!$G110,26)),"")</f>
        <v/>
      </c>
      <c r="J121" s="161" t="str">
        <f>IFERROR(IF(INDEX(SourceData!$A$2:$FR$281,'Row selector'!$G110,15)=0,"-",INDEX(SourceData!$A$2:$FR$281,'Row selector'!$G110,15)),"")</f>
        <v/>
      </c>
      <c r="K121" s="162" t="str">
        <f>IFERROR(IF(INDEX(SourceData!$A$2:$FR$281,'Row selector'!$G110,21)=0,"-",INDEX(SourceData!$A$2:$FR$281,'Row selector'!$G110,21)),"")</f>
        <v/>
      </c>
      <c r="L121" s="163" t="str">
        <f>IFERROR(IF(INDEX(SourceData!$A$2:$FR$281,'Row selector'!$G110,27)=0,"-",INDEX(SourceData!$A$2:$FR$281,'Row selector'!$G110,27)),"")</f>
        <v/>
      </c>
      <c r="M121" s="161" t="str">
        <f>IFERROR(IF(INDEX(SourceData!$A$2:$FR$281,'Row selector'!$G110,16)=0,"-",INDEX(SourceData!$A$2:$FR$281,'Row selector'!$G110,16)),"")</f>
        <v/>
      </c>
      <c r="N121" s="162" t="str">
        <f>IFERROR(IF(INDEX(SourceData!$A$2:$FR$281,'Row selector'!$G110,22)=0,"-",INDEX(SourceData!$A$2:$FR$281,'Row selector'!$G110,22)),"")</f>
        <v/>
      </c>
      <c r="O121" s="163" t="str">
        <f>IFERROR(IF(INDEX(SourceData!$A$2:$FR$281,'Row selector'!$G110,28)=0,"-",INDEX(SourceData!$A$2:$FR$281,'Row selector'!$G110,28)),"")</f>
        <v/>
      </c>
      <c r="P121" s="161" t="str">
        <f>IFERROR(IF(INDEX(SourceData!$A$2:$FR$281,'Row selector'!$G110,17)=0,"-",INDEX(SourceData!$A$2:$FR$281,'Row selector'!$G110,17)),"")</f>
        <v/>
      </c>
      <c r="Q121" s="162" t="str">
        <f>IFERROR(IF(INDEX(SourceData!$A$2:$FR$281,'Row selector'!$G110,23)=0,"-",INDEX(SourceData!$A$2:$FR$281,'Row selector'!$G110,23)),"")</f>
        <v/>
      </c>
      <c r="R121" s="163" t="str">
        <f>IFERROR(IF(INDEX(SourceData!$A$2:$FR$281,'Row selector'!$G110,29)=0,"-",INDEX(SourceData!$A$2:$FR$281,'Row selector'!$G110,29)),"")</f>
        <v/>
      </c>
      <c r="S121" s="161" t="str">
        <f>IFERROR(IF(INDEX(SourceData!$A$2:$FR$281,'Row selector'!$G110,18)=0,"-",INDEX(SourceData!$A$2:$FR$281,'Row selector'!$G110,18)),"")</f>
        <v/>
      </c>
      <c r="T121" s="162" t="str">
        <f>IFERROR(IF(INDEX(SourceData!$A$2:$FR$281,'Row selector'!$G110,24)=0,"-",INDEX(SourceData!$A$2:$FR$281,'Row selector'!$G110,24)),"")</f>
        <v/>
      </c>
      <c r="U121" s="163" t="str">
        <f>IFERROR(IF(INDEX(SourceData!$A$2:$FR$281,'Row selector'!$G110,30)=0,"-",INDEX(SourceData!$A$2:$FR$281,'Row selector'!$G110,30)),"")</f>
        <v/>
      </c>
      <c r="V121" s="161" t="str">
        <f>IFERROR(IF(INDEX(SourceData!$A$2:$FR$281,'Row selector'!$G110,31)=0,"-",INDEX(SourceData!$A$2:$FR$281,'Row selector'!$G110,31)),"")</f>
        <v/>
      </c>
      <c r="W121" s="162" t="str">
        <f>IFERROR(IF(INDEX(SourceData!$A$2:$FR$281,'Row selector'!$G110,37)=0,"-",INDEX(SourceData!$A$2:$FR$281,'Row selector'!$G110,37)),"")</f>
        <v/>
      </c>
      <c r="X121" s="163" t="str">
        <f>IFERROR(IF(INDEX(SourceData!$A$2:$FR$281,'Row selector'!$G110,43)=0,"-",INDEX(SourceData!$A$2:$FR$281,'Row selector'!$G110,43)),"")</f>
        <v/>
      </c>
      <c r="Y121" s="161" t="str">
        <f>IFERROR(IF(INDEX(SourceData!$A$2:$FR$281,'Row selector'!$G110,32)=0,"-",INDEX(SourceData!$A$2:$FR$281,'Row selector'!$G110,32)),"")</f>
        <v/>
      </c>
      <c r="Z121" s="162" t="str">
        <f>IFERROR(IF(INDEX(SourceData!$A$2:$FR$281,'Row selector'!$G110,38)=0,"-",INDEX(SourceData!$A$2:$FR$281,'Row selector'!$G110,38)),"")</f>
        <v/>
      </c>
      <c r="AA121" s="163" t="str">
        <f>IFERROR(IF(INDEX(SourceData!$A$2:$FR$281,'Row selector'!$G110,44)=0,"-",INDEX(SourceData!$A$2:$FR$281,'Row selector'!$G110,44)),"")</f>
        <v/>
      </c>
      <c r="AB121" s="161" t="str">
        <f>IFERROR(IF(INDEX(SourceData!$A$2:$FR$281,'Row selector'!$G110,33)=0,"-",INDEX(SourceData!$A$2:$FR$281,'Row selector'!$G110,33)),"")</f>
        <v/>
      </c>
      <c r="AC121" s="162" t="str">
        <f>IFERROR(IF(INDEX(SourceData!$A$2:$FR$281,'Row selector'!$G110,39)=0,"-",INDEX(SourceData!$A$2:$FR$281,'Row selector'!$G110,39)),"")</f>
        <v/>
      </c>
      <c r="AD121" s="163" t="str">
        <f>IFERROR(IF(INDEX(SourceData!$A$2:$FR$281,'Row selector'!$G110,45)=0,"-",INDEX(SourceData!$A$2:$FR$281,'Row selector'!$G110,45)),"")</f>
        <v/>
      </c>
      <c r="AE121" s="161" t="str">
        <f>IFERROR(IF(INDEX(SourceData!$A$2:$FR$281,'Row selector'!$G110,34)=0,"-",INDEX(SourceData!$A$2:$FR$281,'Row selector'!$G110,34)),"")</f>
        <v/>
      </c>
      <c r="AF121" s="162" t="str">
        <f>IFERROR(IF(INDEX(SourceData!$A$2:$FR$281,'Row selector'!$G110,40)=0,"-",INDEX(SourceData!$A$2:$FR$281,'Row selector'!$G110,40)),"")</f>
        <v/>
      </c>
      <c r="AG121" s="163" t="str">
        <f>IFERROR(IF(INDEX(SourceData!$A$2:$FR$281,'Row selector'!$G110,46)=0,"-",INDEX(SourceData!$A$2:$FR$281,'Row selector'!$G110,46)),"")</f>
        <v/>
      </c>
      <c r="AH121" s="161" t="str">
        <f>IFERROR(IF(INDEX(SourceData!$A$2:$FR$281,'Row selector'!$G110,35)=0,"-",INDEX(SourceData!$A$2:$FF$281,'Row selector'!$G110,35)),"")</f>
        <v/>
      </c>
      <c r="AI121" s="162" t="str">
        <f>IFERROR(IF(INDEX(SourceData!$A$2:$FR$281,'Row selector'!$G110,41)=0,"-",INDEX(SourceData!$A$2:$FR$281,'Row selector'!$G110,41)),"")</f>
        <v/>
      </c>
      <c r="AJ121" s="163" t="str">
        <f>IFERROR(IF(INDEX(SourceData!$A$2:$FR$281,'Row selector'!$G110,47)=0,"-",INDEX(SourceData!$A$2:$FR$281,'Row selector'!$G110,47)),"")</f>
        <v/>
      </c>
      <c r="AK121" s="161" t="str">
        <f>IFERROR(IF(INDEX(SourceData!$A$2:$FR$281,'Row selector'!$G110,36)=0,"-",INDEX(SourceData!$A$2:$FR$281,'Row selector'!$G110,36)),"")</f>
        <v/>
      </c>
      <c r="AL121" s="162" t="str">
        <f>IFERROR(IF(INDEX(SourceData!$A$2:$FR$281,'Row selector'!$G110,42)=0,"-",INDEX(SourceData!$A$2:$FR$281,'Row selector'!$G110,42)),"")</f>
        <v/>
      </c>
      <c r="AM121" s="163" t="str">
        <f>IFERROR(IF(INDEX(SourceData!$A$2:$FR$281,'Row selector'!$G110,48)=0,"-",INDEX(SourceData!$A$2:$FR$281,'Row selector'!$G110,48)),"")</f>
        <v/>
      </c>
      <c r="AN121" s="161" t="str">
        <f>IFERROR(IF(INDEX(SourceData!$A$2:$FR$281,'Row selector'!$G110,49)=0,"-",INDEX(SourceData!$A$2:$FR$281,'Row selector'!$G110,49)),"")</f>
        <v/>
      </c>
      <c r="AO121" s="162" t="str">
        <f>IFERROR(IF(INDEX(SourceData!$A$2:$FR$281,'Row selector'!$G110,55)=0,"-",INDEX(SourceData!$A$2:$FR$281,'Row selector'!$G110,55)),"")</f>
        <v/>
      </c>
      <c r="AP121" s="163" t="str">
        <f>IFERROR(IF(INDEX(SourceData!$A$2:$FR$281,'Row selector'!$G110,61)=0,"-",INDEX(SourceData!$A$2:$FR$281,'Row selector'!$G110,61)),"")</f>
        <v/>
      </c>
      <c r="AQ121" s="161" t="str">
        <f>IFERROR(IF(INDEX(SourceData!$A$2:$FR$281,'Row selector'!$G110,50)=0,"-",INDEX(SourceData!$A$2:$FR$281,'Row selector'!$G110,50)),"")</f>
        <v/>
      </c>
      <c r="AR121" s="162" t="str">
        <f>IFERROR(IF(INDEX(SourceData!$A$2:$FR$281,'Row selector'!$G110,56)=0,"-",INDEX(SourceData!$A$2:$FR$281,'Row selector'!$G110,56)),"")</f>
        <v/>
      </c>
      <c r="AS121" s="163" t="str">
        <f>IFERROR(IF(INDEX(SourceData!$A$2:$FR$281,'Row selector'!$G110,62)=0,"-",INDEX(SourceData!$A$2:$FR$281,'Row selector'!$G110,62)),"")</f>
        <v/>
      </c>
      <c r="AT121" s="161" t="str">
        <f>IFERROR(IF(INDEX(SourceData!$A$2:$FR$281,'Row selector'!$G110,51)=0,"-",INDEX(SourceData!$A$2:$FR$281,'Row selector'!$G110,51)),"")</f>
        <v/>
      </c>
      <c r="AU121" s="162" t="str">
        <f>IFERROR(IF(INDEX(SourceData!$A$2:$FR$281,'Row selector'!$G110,57)=0,"-",INDEX(SourceData!$A$2:$FR$281,'Row selector'!$G110,57)),"")</f>
        <v/>
      </c>
      <c r="AV121" s="163" t="str">
        <f>IFERROR(IF(INDEX(SourceData!$A$2:$FR$281,'Row selector'!$G110,63)=0,"-",INDEX(SourceData!$A$2:$FR$281,'Row selector'!$G110,63)),"")</f>
        <v/>
      </c>
      <c r="AW121" s="158" t="str">
        <f>IFERROR(IF(INDEX(SourceData!$A$2:$FR$281,'Row selector'!$G110,52)=0,"-",INDEX(SourceData!$A$2:$FR$281,'Row selector'!$G110,52)),"")</f>
        <v/>
      </c>
      <c r="AX121" s="138" t="str">
        <f>IFERROR(IF(INDEX(SourceData!$A$2:$FR$281,'Row selector'!$G110,58)=0,"-",INDEX(SourceData!$A$2:$FR$281,'Row selector'!$G110,58)),"")</f>
        <v/>
      </c>
      <c r="AY121" s="162" t="str">
        <f>IFERROR(IF(INDEX(SourceData!$A$2:$FR$281,'Row selector'!$G110,64)=0,"-",INDEX(SourceData!$A$2:$FR$281,'Row selector'!$G110,64)),"")</f>
        <v/>
      </c>
      <c r="AZ121" s="161" t="str">
        <f>IFERROR(IF(INDEX(SourceData!$A$2:$FR$281,'Row selector'!$G110,53)=0,"-",INDEX(SourceData!$A$2:$FR$281,'Row selector'!$G110,53)),"")</f>
        <v/>
      </c>
      <c r="BA121" s="162" t="str">
        <f>IFERROR(IF(INDEX(SourceData!$A$2:$FR$281,'Row selector'!$G110,59)=0,"-",INDEX(SourceData!$A$2:$FR$281,'Row selector'!$G110,59)),"")</f>
        <v/>
      </c>
      <c r="BB121" s="163" t="str">
        <f>IFERROR(IF(INDEX(SourceData!$A$2:$FR$281,'Row selector'!$G110,65)=0,"-",INDEX(SourceData!$A$2:$FR$281,'Row selector'!$G110,65)),"")</f>
        <v/>
      </c>
      <c r="BC121" s="161" t="str">
        <f>IFERROR(IF(INDEX(SourceData!$A$2:$FR$281,'Row selector'!$G110,54)=0,"-",INDEX(SourceData!$A$2:$FR$281,'Row selector'!$G110,54)),"")</f>
        <v/>
      </c>
      <c r="BD121" s="162" t="str">
        <f>IFERROR(IF(INDEX(SourceData!$A$2:$FR$281,'Row selector'!$G110,60)=0,"-",INDEX(SourceData!$A$2:$FR$281,'Row selector'!$G110,60)),"")</f>
        <v/>
      </c>
      <c r="BE121" s="163" t="str">
        <f>IFERROR(IF(INDEX(SourceData!$A$2:$FR$281,'Row selector'!$G110,66)=0,"-",INDEX(SourceData!$A$2:$FR$281,'Row selector'!$G110,66)),"")</f>
        <v/>
      </c>
      <c r="BF121" s="99"/>
    </row>
    <row r="122" spans="1:58">
      <c r="A122" s="171" t="str">
        <f>IFERROR(INDEX(SourceData!$A$2:$FR$281,'Row selector'!$G111,1),"")</f>
        <v/>
      </c>
      <c r="B122" s="157" t="str">
        <f>IFERROR(INDEX(SourceData!$A$2:$FR$281,'Row selector'!$G111,2),"")</f>
        <v/>
      </c>
      <c r="C122" s="204" t="str">
        <f t="shared" si="1"/>
        <v/>
      </c>
      <c r="D122" s="161" t="str">
        <f>IFERROR(IF(INDEX(SourceData!$A$2:$FR$281,'Row selector'!$G111,13)=0,"-",INDEX(SourceData!$A$2:$FR$281,'Row selector'!$G111,13)),"")</f>
        <v/>
      </c>
      <c r="E122" s="162" t="str">
        <f>IFERROR(IF(INDEX(SourceData!$A$2:$FR$281,'Row selector'!$G111,19)=0,"-",INDEX(SourceData!$A$2:$FR$281,'Row selector'!$G111,19)),"")</f>
        <v/>
      </c>
      <c r="F122" s="163" t="str">
        <f>IFERROR(IF(INDEX(SourceData!$A$2:$FR$281,'Row selector'!$G111,25)=0,"-",INDEX(SourceData!$A$2:$FR$281,'Row selector'!$G111,25)),"")</f>
        <v/>
      </c>
      <c r="G122" s="161" t="str">
        <f>IFERROR(IF(INDEX(SourceData!$A$2:$FR$281,'Row selector'!$G111,14)=0,"-",INDEX(SourceData!$A$2:$FR$281,'Row selector'!$G111,14)),"")</f>
        <v/>
      </c>
      <c r="H122" s="162" t="str">
        <f>IFERROR(IF(INDEX(SourceData!$A$2:$FR$281,'Row selector'!$G111,20)=0,"-",INDEX(SourceData!$A$2:$FR$281,'Row selector'!$G111,20)),"")</f>
        <v/>
      </c>
      <c r="I122" s="163" t="str">
        <f>IFERROR(IF(INDEX(SourceData!$A$2:$FR$281,'Row selector'!$G111,26)=0,"-",INDEX(SourceData!$A$2:$FR$281,'Row selector'!$G111,26)),"")</f>
        <v/>
      </c>
      <c r="J122" s="161" t="str">
        <f>IFERROR(IF(INDEX(SourceData!$A$2:$FR$281,'Row selector'!$G111,15)=0,"-",INDEX(SourceData!$A$2:$FR$281,'Row selector'!$G111,15)),"")</f>
        <v/>
      </c>
      <c r="K122" s="162" t="str">
        <f>IFERROR(IF(INDEX(SourceData!$A$2:$FR$281,'Row selector'!$G111,21)=0,"-",INDEX(SourceData!$A$2:$FR$281,'Row selector'!$G111,21)),"")</f>
        <v/>
      </c>
      <c r="L122" s="163" t="str">
        <f>IFERROR(IF(INDEX(SourceData!$A$2:$FR$281,'Row selector'!$G111,27)=0,"-",INDEX(SourceData!$A$2:$FR$281,'Row selector'!$G111,27)),"")</f>
        <v/>
      </c>
      <c r="M122" s="161" t="str">
        <f>IFERROR(IF(INDEX(SourceData!$A$2:$FR$281,'Row selector'!$G111,16)=0,"-",INDEX(SourceData!$A$2:$FR$281,'Row selector'!$G111,16)),"")</f>
        <v/>
      </c>
      <c r="N122" s="162" t="str">
        <f>IFERROR(IF(INDEX(SourceData!$A$2:$FR$281,'Row selector'!$G111,22)=0,"-",INDEX(SourceData!$A$2:$FR$281,'Row selector'!$G111,22)),"")</f>
        <v/>
      </c>
      <c r="O122" s="163" t="str">
        <f>IFERROR(IF(INDEX(SourceData!$A$2:$FR$281,'Row selector'!$G111,28)=0,"-",INDEX(SourceData!$A$2:$FR$281,'Row selector'!$G111,28)),"")</f>
        <v/>
      </c>
      <c r="P122" s="161" t="str">
        <f>IFERROR(IF(INDEX(SourceData!$A$2:$FR$281,'Row selector'!$G111,17)=0,"-",INDEX(SourceData!$A$2:$FR$281,'Row selector'!$G111,17)),"")</f>
        <v/>
      </c>
      <c r="Q122" s="162" t="str">
        <f>IFERROR(IF(INDEX(SourceData!$A$2:$FR$281,'Row selector'!$G111,23)=0,"-",INDEX(SourceData!$A$2:$FR$281,'Row selector'!$G111,23)),"")</f>
        <v/>
      </c>
      <c r="R122" s="163" t="str">
        <f>IFERROR(IF(INDEX(SourceData!$A$2:$FR$281,'Row selector'!$G111,29)=0,"-",INDEX(SourceData!$A$2:$FR$281,'Row selector'!$G111,29)),"")</f>
        <v/>
      </c>
      <c r="S122" s="161" t="str">
        <f>IFERROR(IF(INDEX(SourceData!$A$2:$FR$281,'Row selector'!$G111,18)=0,"-",INDEX(SourceData!$A$2:$FR$281,'Row selector'!$G111,18)),"")</f>
        <v/>
      </c>
      <c r="T122" s="162" t="str">
        <f>IFERROR(IF(INDEX(SourceData!$A$2:$FR$281,'Row selector'!$G111,24)=0,"-",INDEX(SourceData!$A$2:$FR$281,'Row selector'!$G111,24)),"")</f>
        <v/>
      </c>
      <c r="U122" s="163" t="str">
        <f>IFERROR(IF(INDEX(SourceData!$A$2:$FR$281,'Row selector'!$G111,30)=0,"-",INDEX(SourceData!$A$2:$FR$281,'Row selector'!$G111,30)),"")</f>
        <v/>
      </c>
      <c r="V122" s="161" t="str">
        <f>IFERROR(IF(INDEX(SourceData!$A$2:$FR$281,'Row selector'!$G111,31)=0,"-",INDEX(SourceData!$A$2:$FR$281,'Row selector'!$G111,31)),"")</f>
        <v/>
      </c>
      <c r="W122" s="162" t="str">
        <f>IFERROR(IF(INDEX(SourceData!$A$2:$FR$281,'Row selector'!$G111,37)=0,"-",INDEX(SourceData!$A$2:$FR$281,'Row selector'!$G111,37)),"")</f>
        <v/>
      </c>
      <c r="X122" s="163" t="str">
        <f>IFERROR(IF(INDEX(SourceData!$A$2:$FR$281,'Row selector'!$G111,43)=0,"-",INDEX(SourceData!$A$2:$FR$281,'Row selector'!$G111,43)),"")</f>
        <v/>
      </c>
      <c r="Y122" s="161" t="str">
        <f>IFERROR(IF(INDEX(SourceData!$A$2:$FR$281,'Row selector'!$G111,32)=0,"-",INDEX(SourceData!$A$2:$FR$281,'Row selector'!$G111,32)),"")</f>
        <v/>
      </c>
      <c r="Z122" s="162" t="str">
        <f>IFERROR(IF(INDEX(SourceData!$A$2:$FR$281,'Row selector'!$G111,38)=0,"-",INDEX(SourceData!$A$2:$FR$281,'Row selector'!$G111,38)),"")</f>
        <v/>
      </c>
      <c r="AA122" s="163" t="str">
        <f>IFERROR(IF(INDEX(SourceData!$A$2:$FR$281,'Row selector'!$G111,44)=0,"-",INDEX(SourceData!$A$2:$FR$281,'Row selector'!$G111,44)),"")</f>
        <v/>
      </c>
      <c r="AB122" s="161" t="str">
        <f>IFERROR(IF(INDEX(SourceData!$A$2:$FR$281,'Row selector'!$G111,33)=0,"-",INDEX(SourceData!$A$2:$FR$281,'Row selector'!$G111,33)),"")</f>
        <v/>
      </c>
      <c r="AC122" s="162" t="str">
        <f>IFERROR(IF(INDEX(SourceData!$A$2:$FR$281,'Row selector'!$G111,39)=0,"-",INDEX(SourceData!$A$2:$FR$281,'Row selector'!$G111,39)),"")</f>
        <v/>
      </c>
      <c r="AD122" s="163" t="str">
        <f>IFERROR(IF(INDEX(SourceData!$A$2:$FR$281,'Row selector'!$G111,45)=0,"-",INDEX(SourceData!$A$2:$FR$281,'Row selector'!$G111,45)),"")</f>
        <v/>
      </c>
      <c r="AE122" s="161" t="str">
        <f>IFERROR(IF(INDEX(SourceData!$A$2:$FR$281,'Row selector'!$G111,34)=0,"-",INDEX(SourceData!$A$2:$FR$281,'Row selector'!$G111,34)),"")</f>
        <v/>
      </c>
      <c r="AF122" s="162" t="str">
        <f>IFERROR(IF(INDEX(SourceData!$A$2:$FR$281,'Row selector'!$G111,40)=0,"-",INDEX(SourceData!$A$2:$FR$281,'Row selector'!$G111,40)),"")</f>
        <v/>
      </c>
      <c r="AG122" s="163" t="str">
        <f>IFERROR(IF(INDEX(SourceData!$A$2:$FR$281,'Row selector'!$G111,46)=0,"-",INDEX(SourceData!$A$2:$FR$281,'Row selector'!$G111,46)),"")</f>
        <v/>
      </c>
      <c r="AH122" s="161" t="str">
        <f>IFERROR(IF(INDEX(SourceData!$A$2:$FR$281,'Row selector'!$G111,35)=0,"-",INDEX(SourceData!$A$2:$FF$281,'Row selector'!$G111,35)),"")</f>
        <v/>
      </c>
      <c r="AI122" s="162" t="str">
        <f>IFERROR(IF(INDEX(SourceData!$A$2:$FR$281,'Row selector'!$G111,41)=0,"-",INDEX(SourceData!$A$2:$FR$281,'Row selector'!$G111,41)),"")</f>
        <v/>
      </c>
      <c r="AJ122" s="163" t="str">
        <f>IFERROR(IF(INDEX(SourceData!$A$2:$FR$281,'Row selector'!$G111,47)=0,"-",INDEX(SourceData!$A$2:$FR$281,'Row selector'!$G111,47)),"")</f>
        <v/>
      </c>
      <c r="AK122" s="161" t="str">
        <f>IFERROR(IF(INDEX(SourceData!$A$2:$FR$281,'Row selector'!$G111,36)=0,"-",INDEX(SourceData!$A$2:$FR$281,'Row selector'!$G111,36)),"")</f>
        <v/>
      </c>
      <c r="AL122" s="162" t="str">
        <f>IFERROR(IF(INDEX(SourceData!$A$2:$FR$281,'Row selector'!$G111,42)=0,"-",INDEX(SourceData!$A$2:$FR$281,'Row selector'!$G111,42)),"")</f>
        <v/>
      </c>
      <c r="AM122" s="163" t="str">
        <f>IFERROR(IF(INDEX(SourceData!$A$2:$FR$281,'Row selector'!$G111,48)=0,"-",INDEX(SourceData!$A$2:$FR$281,'Row selector'!$G111,48)),"")</f>
        <v/>
      </c>
      <c r="AN122" s="161" t="str">
        <f>IFERROR(IF(INDEX(SourceData!$A$2:$FR$281,'Row selector'!$G111,49)=0,"-",INDEX(SourceData!$A$2:$FR$281,'Row selector'!$G111,49)),"")</f>
        <v/>
      </c>
      <c r="AO122" s="162" t="str">
        <f>IFERROR(IF(INDEX(SourceData!$A$2:$FR$281,'Row selector'!$G111,55)=0,"-",INDEX(SourceData!$A$2:$FR$281,'Row selector'!$G111,55)),"")</f>
        <v/>
      </c>
      <c r="AP122" s="163" t="str">
        <f>IFERROR(IF(INDEX(SourceData!$A$2:$FR$281,'Row selector'!$G111,61)=0,"-",INDEX(SourceData!$A$2:$FR$281,'Row selector'!$G111,61)),"")</f>
        <v/>
      </c>
      <c r="AQ122" s="161" t="str">
        <f>IFERROR(IF(INDEX(SourceData!$A$2:$FR$281,'Row selector'!$G111,50)=0,"-",INDEX(SourceData!$A$2:$FR$281,'Row selector'!$G111,50)),"")</f>
        <v/>
      </c>
      <c r="AR122" s="162" t="str">
        <f>IFERROR(IF(INDEX(SourceData!$A$2:$FR$281,'Row selector'!$G111,56)=0,"-",INDEX(SourceData!$A$2:$FR$281,'Row selector'!$G111,56)),"")</f>
        <v/>
      </c>
      <c r="AS122" s="163" t="str">
        <f>IFERROR(IF(INDEX(SourceData!$A$2:$FR$281,'Row selector'!$G111,62)=0,"-",INDEX(SourceData!$A$2:$FR$281,'Row selector'!$G111,62)),"")</f>
        <v/>
      </c>
      <c r="AT122" s="161" t="str">
        <f>IFERROR(IF(INDEX(SourceData!$A$2:$FR$281,'Row selector'!$G111,51)=0,"-",INDEX(SourceData!$A$2:$FR$281,'Row selector'!$G111,51)),"")</f>
        <v/>
      </c>
      <c r="AU122" s="162" t="str">
        <f>IFERROR(IF(INDEX(SourceData!$A$2:$FR$281,'Row selector'!$G111,57)=0,"-",INDEX(SourceData!$A$2:$FR$281,'Row selector'!$G111,57)),"")</f>
        <v/>
      </c>
      <c r="AV122" s="163" t="str">
        <f>IFERROR(IF(INDEX(SourceData!$A$2:$FR$281,'Row selector'!$G111,63)=0,"-",INDEX(SourceData!$A$2:$FR$281,'Row selector'!$G111,63)),"")</f>
        <v/>
      </c>
      <c r="AW122" s="158" t="str">
        <f>IFERROR(IF(INDEX(SourceData!$A$2:$FR$281,'Row selector'!$G111,52)=0,"-",INDEX(SourceData!$A$2:$FR$281,'Row selector'!$G111,52)),"")</f>
        <v/>
      </c>
      <c r="AX122" s="138" t="str">
        <f>IFERROR(IF(INDEX(SourceData!$A$2:$FR$281,'Row selector'!$G111,58)=0,"-",INDEX(SourceData!$A$2:$FR$281,'Row selector'!$G111,58)),"")</f>
        <v/>
      </c>
      <c r="AY122" s="162" t="str">
        <f>IFERROR(IF(INDEX(SourceData!$A$2:$FR$281,'Row selector'!$G111,64)=0,"-",INDEX(SourceData!$A$2:$FR$281,'Row selector'!$G111,64)),"")</f>
        <v/>
      </c>
      <c r="AZ122" s="161" t="str">
        <f>IFERROR(IF(INDEX(SourceData!$A$2:$FR$281,'Row selector'!$G111,53)=0,"-",INDEX(SourceData!$A$2:$FR$281,'Row selector'!$G111,53)),"")</f>
        <v/>
      </c>
      <c r="BA122" s="162" t="str">
        <f>IFERROR(IF(INDEX(SourceData!$A$2:$FR$281,'Row selector'!$G111,59)=0,"-",INDEX(SourceData!$A$2:$FR$281,'Row selector'!$G111,59)),"")</f>
        <v/>
      </c>
      <c r="BB122" s="163" t="str">
        <f>IFERROR(IF(INDEX(SourceData!$A$2:$FR$281,'Row selector'!$G111,65)=0,"-",INDEX(SourceData!$A$2:$FR$281,'Row selector'!$G111,65)),"")</f>
        <v/>
      </c>
      <c r="BC122" s="161" t="str">
        <f>IFERROR(IF(INDEX(SourceData!$A$2:$FR$281,'Row selector'!$G111,54)=0,"-",INDEX(SourceData!$A$2:$FR$281,'Row selector'!$G111,54)),"")</f>
        <v/>
      </c>
      <c r="BD122" s="162" t="str">
        <f>IFERROR(IF(INDEX(SourceData!$A$2:$FR$281,'Row selector'!$G111,60)=0,"-",INDEX(SourceData!$A$2:$FR$281,'Row selector'!$G111,60)),"")</f>
        <v/>
      </c>
      <c r="BE122" s="163" t="str">
        <f>IFERROR(IF(INDEX(SourceData!$A$2:$FR$281,'Row selector'!$G111,66)=0,"-",INDEX(SourceData!$A$2:$FR$281,'Row selector'!$G111,66)),"")</f>
        <v/>
      </c>
      <c r="BF122" s="99"/>
    </row>
    <row r="123" spans="1:58">
      <c r="A123" s="171" t="str">
        <f>IFERROR(INDEX(SourceData!$A$2:$FR$281,'Row selector'!$G112,1),"")</f>
        <v/>
      </c>
      <c r="B123" s="157" t="str">
        <f>IFERROR(INDEX(SourceData!$A$2:$FR$281,'Row selector'!$G112,2),"")</f>
        <v/>
      </c>
      <c r="C123" s="204" t="str">
        <f t="shared" si="1"/>
        <v/>
      </c>
      <c r="D123" s="161" t="str">
        <f>IFERROR(IF(INDEX(SourceData!$A$2:$FR$281,'Row selector'!$G112,13)=0,"-",INDEX(SourceData!$A$2:$FR$281,'Row selector'!$G112,13)),"")</f>
        <v/>
      </c>
      <c r="E123" s="162" t="str">
        <f>IFERROR(IF(INDEX(SourceData!$A$2:$FR$281,'Row selector'!$G112,19)=0,"-",INDEX(SourceData!$A$2:$FR$281,'Row selector'!$G112,19)),"")</f>
        <v/>
      </c>
      <c r="F123" s="163" t="str">
        <f>IFERROR(IF(INDEX(SourceData!$A$2:$FR$281,'Row selector'!$G112,25)=0,"-",INDEX(SourceData!$A$2:$FR$281,'Row selector'!$G112,25)),"")</f>
        <v/>
      </c>
      <c r="G123" s="161" t="str">
        <f>IFERROR(IF(INDEX(SourceData!$A$2:$FR$281,'Row selector'!$G112,14)=0,"-",INDEX(SourceData!$A$2:$FR$281,'Row selector'!$G112,14)),"")</f>
        <v/>
      </c>
      <c r="H123" s="162" t="str">
        <f>IFERROR(IF(INDEX(SourceData!$A$2:$FR$281,'Row selector'!$G112,20)=0,"-",INDEX(SourceData!$A$2:$FR$281,'Row selector'!$G112,20)),"")</f>
        <v/>
      </c>
      <c r="I123" s="163" t="str">
        <f>IFERROR(IF(INDEX(SourceData!$A$2:$FR$281,'Row selector'!$G112,26)=0,"-",INDEX(SourceData!$A$2:$FR$281,'Row selector'!$G112,26)),"")</f>
        <v/>
      </c>
      <c r="J123" s="161" t="str">
        <f>IFERROR(IF(INDEX(SourceData!$A$2:$FR$281,'Row selector'!$G112,15)=0,"-",INDEX(SourceData!$A$2:$FR$281,'Row selector'!$G112,15)),"")</f>
        <v/>
      </c>
      <c r="K123" s="162" t="str">
        <f>IFERROR(IF(INDEX(SourceData!$A$2:$FR$281,'Row selector'!$G112,21)=0,"-",INDEX(SourceData!$A$2:$FR$281,'Row selector'!$G112,21)),"")</f>
        <v/>
      </c>
      <c r="L123" s="163" t="str">
        <f>IFERROR(IF(INDEX(SourceData!$A$2:$FR$281,'Row selector'!$G112,27)=0,"-",INDEX(SourceData!$A$2:$FR$281,'Row selector'!$G112,27)),"")</f>
        <v/>
      </c>
      <c r="M123" s="161" t="str">
        <f>IFERROR(IF(INDEX(SourceData!$A$2:$FR$281,'Row selector'!$G112,16)=0,"-",INDEX(SourceData!$A$2:$FR$281,'Row selector'!$G112,16)),"")</f>
        <v/>
      </c>
      <c r="N123" s="162" t="str">
        <f>IFERROR(IF(INDEX(SourceData!$A$2:$FR$281,'Row selector'!$G112,22)=0,"-",INDEX(SourceData!$A$2:$FR$281,'Row selector'!$G112,22)),"")</f>
        <v/>
      </c>
      <c r="O123" s="163" t="str">
        <f>IFERROR(IF(INDEX(SourceData!$A$2:$FR$281,'Row selector'!$G112,28)=0,"-",INDEX(SourceData!$A$2:$FR$281,'Row selector'!$G112,28)),"")</f>
        <v/>
      </c>
      <c r="P123" s="161" t="str">
        <f>IFERROR(IF(INDEX(SourceData!$A$2:$FR$281,'Row selector'!$G112,17)=0,"-",INDEX(SourceData!$A$2:$FR$281,'Row selector'!$G112,17)),"")</f>
        <v/>
      </c>
      <c r="Q123" s="162" t="str">
        <f>IFERROR(IF(INDEX(SourceData!$A$2:$FR$281,'Row selector'!$G112,23)=0,"-",INDEX(SourceData!$A$2:$FR$281,'Row selector'!$G112,23)),"")</f>
        <v/>
      </c>
      <c r="R123" s="163" t="str">
        <f>IFERROR(IF(INDEX(SourceData!$A$2:$FR$281,'Row selector'!$G112,29)=0,"-",INDEX(SourceData!$A$2:$FR$281,'Row selector'!$G112,29)),"")</f>
        <v/>
      </c>
      <c r="S123" s="161" t="str">
        <f>IFERROR(IF(INDEX(SourceData!$A$2:$FR$281,'Row selector'!$G112,18)=0,"-",INDEX(SourceData!$A$2:$FR$281,'Row selector'!$G112,18)),"")</f>
        <v/>
      </c>
      <c r="T123" s="162" t="str">
        <f>IFERROR(IF(INDEX(SourceData!$A$2:$FR$281,'Row selector'!$G112,24)=0,"-",INDEX(SourceData!$A$2:$FR$281,'Row selector'!$G112,24)),"")</f>
        <v/>
      </c>
      <c r="U123" s="163" t="str">
        <f>IFERROR(IF(INDEX(SourceData!$A$2:$FR$281,'Row selector'!$G112,30)=0,"-",INDEX(SourceData!$A$2:$FR$281,'Row selector'!$G112,30)),"")</f>
        <v/>
      </c>
      <c r="V123" s="161" t="str">
        <f>IFERROR(IF(INDEX(SourceData!$A$2:$FR$281,'Row selector'!$G112,31)=0,"-",INDEX(SourceData!$A$2:$FR$281,'Row selector'!$G112,31)),"")</f>
        <v/>
      </c>
      <c r="W123" s="162" t="str">
        <f>IFERROR(IF(INDEX(SourceData!$A$2:$FR$281,'Row selector'!$G112,37)=0,"-",INDEX(SourceData!$A$2:$FR$281,'Row selector'!$G112,37)),"")</f>
        <v/>
      </c>
      <c r="X123" s="163" t="str">
        <f>IFERROR(IF(INDEX(SourceData!$A$2:$FR$281,'Row selector'!$G112,43)=0,"-",INDEX(SourceData!$A$2:$FR$281,'Row selector'!$G112,43)),"")</f>
        <v/>
      </c>
      <c r="Y123" s="161" t="str">
        <f>IFERROR(IF(INDEX(SourceData!$A$2:$FR$281,'Row selector'!$G112,32)=0,"-",INDEX(SourceData!$A$2:$FR$281,'Row selector'!$G112,32)),"")</f>
        <v/>
      </c>
      <c r="Z123" s="162" t="str">
        <f>IFERROR(IF(INDEX(SourceData!$A$2:$FR$281,'Row selector'!$G112,38)=0,"-",INDEX(SourceData!$A$2:$FR$281,'Row selector'!$G112,38)),"")</f>
        <v/>
      </c>
      <c r="AA123" s="163" t="str">
        <f>IFERROR(IF(INDEX(SourceData!$A$2:$FR$281,'Row selector'!$G112,44)=0,"-",INDEX(SourceData!$A$2:$FR$281,'Row selector'!$G112,44)),"")</f>
        <v/>
      </c>
      <c r="AB123" s="161" t="str">
        <f>IFERROR(IF(INDEX(SourceData!$A$2:$FR$281,'Row selector'!$G112,33)=0,"-",INDEX(SourceData!$A$2:$FR$281,'Row selector'!$G112,33)),"")</f>
        <v/>
      </c>
      <c r="AC123" s="162" t="str">
        <f>IFERROR(IF(INDEX(SourceData!$A$2:$FR$281,'Row selector'!$G112,39)=0,"-",INDEX(SourceData!$A$2:$FR$281,'Row selector'!$G112,39)),"")</f>
        <v/>
      </c>
      <c r="AD123" s="163" t="str">
        <f>IFERROR(IF(INDEX(SourceData!$A$2:$FR$281,'Row selector'!$G112,45)=0,"-",INDEX(SourceData!$A$2:$FR$281,'Row selector'!$G112,45)),"")</f>
        <v/>
      </c>
      <c r="AE123" s="161" t="str">
        <f>IFERROR(IF(INDEX(SourceData!$A$2:$FR$281,'Row selector'!$G112,34)=0,"-",INDEX(SourceData!$A$2:$FR$281,'Row selector'!$G112,34)),"")</f>
        <v/>
      </c>
      <c r="AF123" s="162" t="str">
        <f>IFERROR(IF(INDEX(SourceData!$A$2:$FR$281,'Row selector'!$G112,40)=0,"-",INDEX(SourceData!$A$2:$FR$281,'Row selector'!$G112,40)),"")</f>
        <v/>
      </c>
      <c r="AG123" s="163" t="str">
        <f>IFERROR(IF(INDEX(SourceData!$A$2:$FR$281,'Row selector'!$G112,46)=0,"-",INDEX(SourceData!$A$2:$FR$281,'Row selector'!$G112,46)),"")</f>
        <v/>
      </c>
      <c r="AH123" s="161" t="str">
        <f>IFERROR(IF(INDEX(SourceData!$A$2:$FR$281,'Row selector'!$G112,35)=0,"-",INDEX(SourceData!$A$2:$FF$281,'Row selector'!$G112,35)),"")</f>
        <v/>
      </c>
      <c r="AI123" s="162" t="str">
        <f>IFERROR(IF(INDEX(SourceData!$A$2:$FR$281,'Row selector'!$G112,41)=0,"-",INDEX(SourceData!$A$2:$FR$281,'Row selector'!$G112,41)),"")</f>
        <v/>
      </c>
      <c r="AJ123" s="163" t="str">
        <f>IFERROR(IF(INDEX(SourceData!$A$2:$FR$281,'Row selector'!$G112,47)=0,"-",INDEX(SourceData!$A$2:$FR$281,'Row selector'!$G112,47)),"")</f>
        <v/>
      </c>
      <c r="AK123" s="161" t="str">
        <f>IFERROR(IF(INDEX(SourceData!$A$2:$FR$281,'Row selector'!$G112,36)=0,"-",INDEX(SourceData!$A$2:$FR$281,'Row selector'!$G112,36)),"")</f>
        <v/>
      </c>
      <c r="AL123" s="162" t="str">
        <f>IFERROR(IF(INDEX(SourceData!$A$2:$FR$281,'Row selector'!$G112,42)=0,"-",INDEX(SourceData!$A$2:$FR$281,'Row selector'!$G112,42)),"")</f>
        <v/>
      </c>
      <c r="AM123" s="163" t="str">
        <f>IFERROR(IF(INDEX(SourceData!$A$2:$FR$281,'Row selector'!$G112,48)=0,"-",INDEX(SourceData!$A$2:$FR$281,'Row selector'!$G112,48)),"")</f>
        <v/>
      </c>
      <c r="AN123" s="161" t="str">
        <f>IFERROR(IF(INDEX(SourceData!$A$2:$FR$281,'Row selector'!$G112,49)=0,"-",INDEX(SourceData!$A$2:$FR$281,'Row selector'!$G112,49)),"")</f>
        <v/>
      </c>
      <c r="AO123" s="162" t="str">
        <f>IFERROR(IF(INDEX(SourceData!$A$2:$FR$281,'Row selector'!$G112,55)=0,"-",INDEX(SourceData!$A$2:$FR$281,'Row selector'!$G112,55)),"")</f>
        <v/>
      </c>
      <c r="AP123" s="163" t="str">
        <f>IFERROR(IF(INDEX(SourceData!$A$2:$FR$281,'Row selector'!$G112,61)=0,"-",INDEX(SourceData!$A$2:$FR$281,'Row selector'!$G112,61)),"")</f>
        <v/>
      </c>
      <c r="AQ123" s="161" t="str">
        <f>IFERROR(IF(INDEX(SourceData!$A$2:$FR$281,'Row selector'!$G112,50)=0,"-",INDEX(SourceData!$A$2:$FR$281,'Row selector'!$G112,50)),"")</f>
        <v/>
      </c>
      <c r="AR123" s="162" t="str">
        <f>IFERROR(IF(INDEX(SourceData!$A$2:$FR$281,'Row selector'!$G112,56)=0,"-",INDEX(SourceData!$A$2:$FR$281,'Row selector'!$G112,56)),"")</f>
        <v/>
      </c>
      <c r="AS123" s="163" t="str">
        <f>IFERROR(IF(INDEX(SourceData!$A$2:$FR$281,'Row selector'!$G112,62)=0,"-",INDEX(SourceData!$A$2:$FR$281,'Row selector'!$G112,62)),"")</f>
        <v/>
      </c>
      <c r="AT123" s="161" t="str">
        <f>IFERROR(IF(INDEX(SourceData!$A$2:$FR$281,'Row selector'!$G112,51)=0,"-",INDEX(SourceData!$A$2:$FR$281,'Row selector'!$G112,51)),"")</f>
        <v/>
      </c>
      <c r="AU123" s="162" t="str">
        <f>IFERROR(IF(INDEX(SourceData!$A$2:$FR$281,'Row selector'!$G112,57)=0,"-",INDEX(SourceData!$A$2:$FR$281,'Row selector'!$G112,57)),"")</f>
        <v/>
      </c>
      <c r="AV123" s="163" t="str">
        <f>IFERROR(IF(INDEX(SourceData!$A$2:$FR$281,'Row selector'!$G112,63)=0,"-",INDEX(SourceData!$A$2:$FR$281,'Row selector'!$G112,63)),"")</f>
        <v/>
      </c>
      <c r="AW123" s="158" t="str">
        <f>IFERROR(IF(INDEX(SourceData!$A$2:$FR$281,'Row selector'!$G112,52)=0,"-",INDEX(SourceData!$A$2:$FR$281,'Row selector'!$G112,52)),"")</f>
        <v/>
      </c>
      <c r="AX123" s="138" t="str">
        <f>IFERROR(IF(INDEX(SourceData!$A$2:$FR$281,'Row selector'!$G112,58)=0,"-",INDEX(SourceData!$A$2:$FR$281,'Row selector'!$G112,58)),"")</f>
        <v/>
      </c>
      <c r="AY123" s="162" t="str">
        <f>IFERROR(IF(INDEX(SourceData!$A$2:$FR$281,'Row selector'!$G112,64)=0,"-",INDEX(SourceData!$A$2:$FR$281,'Row selector'!$G112,64)),"")</f>
        <v/>
      </c>
      <c r="AZ123" s="161" t="str">
        <f>IFERROR(IF(INDEX(SourceData!$A$2:$FR$281,'Row selector'!$G112,53)=0,"-",INDEX(SourceData!$A$2:$FR$281,'Row selector'!$G112,53)),"")</f>
        <v/>
      </c>
      <c r="BA123" s="162" t="str">
        <f>IFERROR(IF(INDEX(SourceData!$A$2:$FR$281,'Row selector'!$G112,59)=0,"-",INDEX(SourceData!$A$2:$FR$281,'Row selector'!$G112,59)),"")</f>
        <v/>
      </c>
      <c r="BB123" s="163" t="str">
        <f>IFERROR(IF(INDEX(SourceData!$A$2:$FR$281,'Row selector'!$G112,65)=0,"-",INDEX(SourceData!$A$2:$FR$281,'Row selector'!$G112,65)),"")</f>
        <v/>
      </c>
      <c r="BC123" s="161" t="str">
        <f>IFERROR(IF(INDEX(SourceData!$A$2:$FR$281,'Row selector'!$G112,54)=0,"-",INDEX(SourceData!$A$2:$FR$281,'Row selector'!$G112,54)),"")</f>
        <v/>
      </c>
      <c r="BD123" s="162" t="str">
        <f>IFERROR(IF(INDEX(SourceData!$A$2:$FR$281,'Row selector'!$G112,60)=0,"-",INDEX(SourceData!$A$2:$FR$281,'Row selector'!$G112,60)),"")</f>
        <v/>
      </c>
      <c r="BE123" s="163" t="str">
        <f>IFERROR(IF(INDEX(SourceData!$A$2:$FR$281,'Row selector'!$G112,66)=0,"-",INDEX(SourceData!$A$2:$FR$281,'Row selector'!$G112,66)),"")</f>
        <v/>
      </c>
      <c r="BF123" s="99"/>
    </row>
    <row r="124" spans="1:58">
      <c r="A124" s="171" t="str">
        <f>IFERROR(INDEX(SourceData!$A$2:$FR$281,'Row selector'!$G113,1),"")</f>
        <v/>
      </c>
      <c r="B124" s="157" t="str">
        <f>IFERROR(INDEX(SourceData!$A$2:$FR$281,'Row selector'!$G113,2),"")</f>
        <v/>
      </c>
      <c r="C124" s="204" t="str">
        <f t="shared" si="1"/>
        <v/>
      </c>
      <c r="D124" s="161" t="str">
        <f>IFERROR(IF(INDEX(SourceData!$A$2:$FR$281,'Row selector'!$G113,13)=0,"-",INDEX(SourceData!$A$2:$FR$281,'Row selector'!$G113,13)),"")</f>
        <v/>
      </c>
      <c r="E124" s="162" t="str">
        <f>IFERROR(IF(INDEX(SourceData!$A$2:$FR$281,'Row selector'!$G113,19)=0,"-",INDEX(SourceData!$A$2:$FR$281,'Row selector'!$G113,19)),"")</f>
        <v/>
      </c>
      <c r="F124" s="163" t="str">
        <f>IFERROR(IF(INDEX(SourceData!$A$2:$FR$281,'Row selector'!$G113,25)=0,"-",INDEX(SourceData!$A$2:$FR$281,'Row selector'!$G113,25)),"")</f>
        <v/>
      </c>
      <c r="G124" s="161" t="str">
        <f>IFERROR(IF(INDEX(SourceData!$A$2:$FR$281,'Row selector'!$G113,14)=0,"-",INDEX(SourceData!$A$2:$FR$281,'Row selector'!$G113,14)),"")</f>
        <v/>
      </c>
      <c r="H124" s="162" t="str">
        <f>IFERROR(IF(INDEX(SourceData!$A$2:$FR$281,'Row selector'!$G113,20)=0,"-",INDEX(SourceData!$A$2:$FR$281,'Row selector'!$G113,20)),"")</f>
        <v/>
      </c>
      <c r="I124" s="163" t="str">
        <f>IFERROR(IF(INDEX(SourceData!$A$2:$FR$281,'Row selector'!$G113,26)=0,"-",INDEX(SourceData!$A$2:$FR$281,'Row selector'!$G113,26)),"")</f>
        <v/>
      </c>
      <c r="J124" s="161" t="str">
        <f>IFERROR(IF(INDEX(SourceData!$A$2:$FR$281,'Row selector'!$G113,15)=0,"-",INDEX(SourceData!$A$2:$FR$281,'Row selector'!$G113,15)),"")</f>
        <v/>
      </c>
      <c r="K124" s="162" t="str">
        <f>IFERROR(IF(INDEX(SourceData!$A$2:$FR$281,'Row selector'!$G113,21)=0,"-",INDEX(SourceData!$A$2:$FR$281,'Row selector'!$G113,21)),"")</f>
        <v/>
      </c>
      <c r="L124" s="163" t="str">
        <f>IFERROR(IF(INDEX(SourceData!$A$2:$FR$281,'Row selector'!$G113,27)=0,"-",INDEX(SourceData!$A$2:$FR$281,'Row selector'!$G113,27)),"")</f>
        <v/>
      </c>
      <c r="M124" s="161" t="str">
        <f>IFERROR(IF(INDEX(SourceData!$A$2:$FR$281,'Row selector'!$G113,16)=0,"-",INDEX(SourceData!$A$2:$FR$281,'Row selector'!$G113,16)),"")</f>
        <v/>
      </c>
      <c r="N124" s="162" t="str">
        <f>IFERROR(IF(INDEX(SourceData!$A$2:$FR$281,'Row selector'!$G113,22)=0,"-",INDEX(SourceData!$A$2:$FR$281,'Row selector'!$G113,22)),"")</f>
        <v/>
      </c>
      <c r="O124" s="163" t="str">
        <f>IFERROR(IF(INDEX(SourceData!$A$2:$FR$281,'Row selector'!$G113,28)=0,"-",INDEX(SourceData!$A$2:$FR$281,'Row selector'!$G113,28)),"")</f>
        <v/>
      </c>
      <c r="P124" s="161" t="str">
        <f>IFERROR(IF(INDEX(SourceData!$A$2:$FR$281,'Row selector'!$G113,17)=0,"-",INDEX(SourceData!$A$2:$FR$281,'Row selector'!$G113,17)),"")</f>
        <v/>
      </c>
      <c r="Q124" s="162" t="str">
        <f>IFERROR(IF(INDEX(SourceData!$A$2:$FR$281,'Row selector'!$G113,23)=0,"-",INDEX(SourceData!$A$2:$FR$281,'Row selector'!$G113,23)),"")</f>
        <v/>
      </c>
      <c r="R124" s="163" t="str">
        <f>IFERROR(IF(INDEX(SourceData!$A$2:$FR$281,'Row selector'!$G113,29)=0,"-",INDEX(SourceData!$A$2:$FR$281,'Row selector'!$G113,29)),"")</f>
        <v/>
      </c>
      <c r="S124" s="161" t="str">
        <f>IFERROR(IF(INDEX(SourceData!$A$2:$FR$281,'Row selector'!$G113,18)=0,"-",INDEX(SourceData!$A$2:$FR$281,'Row selector'!$G113,18)),"")</f>
        <v/>
      </c>
      <c r="T124" s="162" t="str">
        <f>IFERROR(IF(INDEX(SourceData!$A$2:$FR$281,'Row selector'!$G113,24)=0,"-",INDEX(SourceData!$A$2:$FR$281,'Row selector'!$G113,24)),"")</f>
        <v/>
      </c>
      <c r="U124" s="163" t="str">
        <f>IFERROR(IF(INDEX(SourceData!$A$2:$FR$281,'Row selector'!$G113,30)=0,"-",INDEX(SourceData!$A$2:$FR$281,'Row selector'!$G113,30)),"")</f>
        <v/>
      </c>
      <c r="V124" s="161" t="str">
        <f>IFERROR(IF(INDEX(SourceData!$A$2:$FR$281,'Row selector'!$G113,31)=0,"-",INDEX(SourceData!$A$2:$FR$281,'Row selector'!$G113,31)),"")</f>
        <v/>
      </c>
      <c r="W124" s="162" t="str">
        <f>IFERROR(IF(INDEX(SourceData!$A$2:$FR$281,'Row selector'!$G113,37)=0,"-",INDEX(SourceData!$A$2:$FR$281,'Row selector'!$G113,37)),"")</f>
        <v/>
      </c>
      <c r="X124" s="163" t="str">
        <f>IFERROR(IF(INDEX(SourceData!$A$2:$FR$281,'Row selector'!$G113,43)=0,"-",INDEX(SourceData!$A$2:$FR$281,'Row selector'!$G113,43)),"")</f>
        <v/>
      </c>
      <c r="Y124" s="161" t="str">
        <f>IFERROR(IF(INDEX(SourceData!$A$2:$FR$281,'Row selector'!$G113,32)=0,"-",INDEX(SourceData!$A$2:$FR$281,'Row selector'!$G113,32)),"")</f>
        <v/>
      </c>
      <c r="Z124" s="162" t="str">
        <f>IFERROR(IF(INDEX(SourceData!$A$2:$FR$281,'Row selector'!$G113,38)=0,"-",INDEX(SourceData!$A$2:$FR$281,'Row selector'!$G113,38)),"")</f>
        <v/>
      </c>
      <c r="AA124" s="163" t="str">
        <f>IFERROR(IF(INDEX(SourceData!$A$2:$FR$281,'Row selector'!$G113,44)=0,"-",INDEX(SourceData!$A$2:$FR$281,'Row selector'!$G113,44)),"")</f>
        <v/>
      </c>
      <c r="AB124" s="161" t="str">
        <f>IFERROR(IF(INDEX(SourceData!$A$2:$FR$281,'Row selector'!$G113,33)=0,"-",INDEX(SourceData!$A$2:$FR$281,'Row selector'!$G113,33)),"")</f>
        <v/>
      </c>
      <c r="AC124" s="162" t="str">
        <f>IFERROR(IF(INDEX(SourceData!$A$2:$FR$281,'Row selector'!$G113,39)=0,"-",INDEX(SourceData!$A$2:$FR$281,'Row selector'!$G113,39)),"")</f>
        <v/>
      </c>
      <c r="AD124" s="163" t="str">
        <f>IFERROR(IF(INDEX(SourceData!$A$2:$FR$281,'Row selector'!$G113,45)=0,"-",INDEX(SourceData!$A$2:$FR$281,'Row selector'!$G113,45)),"")</f>
        <v/>
      </c>
      <c r="AE124" s="161" t="str">
        <f>IFERROR(IF(INDEX(SourceData!$A$2:$FR$281,'Row selector'!$G113,34)=0,"-",INDEX(SourceData!$A$2:$FR$281,'Row selector'!$G113,34)),"")</f>
        <v/>
      </c>
      <c r="AF124" s="162" t="str">
        <f>IFERROR(IF(INDEX(SourceData!$A$2:$FR$281,'Row selector'!$G113,40)=0,"-",INDEX(SourceData!$A$2:$FR$281,'Row selector'!$G113,40)),"")</f>
        <v/>
      </c>
      <c r="AG124" s="163" t="str">
        <f>IFERROR(IF(INDEX(SourceData!$A$2:$FR$281,'Row selector'!$G113,46)=0,"-",INDEX(SourceData!$A$2:$FR$281,'Row selector'!$G113,46)),"")</f>
        <v/>
      </c>
      <c r="AH124" s="161" t="str">
        <f>IFERROR(IF(INDEX(SourceData!$A$2:$FR$281,'Row selector'!$G113,35)=0,"-",INDEX(SourceData!$A$2:$FF$281,'Row selector'!$G113,35)),"")</f>
        <v/>
      </c>
      <c r="AI124" s="162" t="str">
        <f>IFERROR(IF(INDEX(SourceData!$A$2:$FR$281,'Row selector'!$G113,41)=0,"-",INDEX(SourceData!$A$2:$FR$281,'Row selector'!$G113,41)),"")</f>
        <v/>
      </c>
      <c r="AJ124" s="163" t="str">
        <f>IFERROR(IF(INDEX(SourceData!$A$2:$FR$281,'Row selector'!$G113,47)=0,"-",INDEX(SourceData!$A$2:$FR$281,'Row selector'!$G113,47)),"")</f>
        <v/>
      </c>
      <c r="AK124" s="161" t="str">
        <f>IFERROR(IF(INDEX(SourceData!$A$2:$FR$281,'Row selector'!$G113,36)=0,"-",INDEX(SourceData!$A$2:$FR$281,'Row selector'!$G113,36)),"")</f>
        <v/>
      </c>
      <c r="AL124" s="162" t="str">
        <f>IFERROR(IF(INDEX(SourceData!$A$2:$FR$281,'Row selector'!$G113,42)=0,"-",INDEX(SourceData!$A$2:$FR$281,'Row selector'!$G113,42)),"")</f>
        <v/>
      </c>
      <c r="AM124" s="163" t="str">
        <f>IFERROR(IF(INDEX(SourceData!$A$2:$FR$281,'Row selector'!$G113,48)=0,"-",INDEX(SourceData!$A$2:$FR$281,'Row selector'!$G113,48)),"")</f>
        <v/>
      </c>
      <c r="AN124" s="161" t="str">
        <f>IFERROR(IF(INDEX(SourceData!$A$2:$FR$281,'Row selector'!$G113,49)=0,"-",INDEX(SourceData!$A$2:$FR$281,'Row selector'!$G113,49)),"")</f>
        <v/>
      </c>
      <c r="AO124" s="162" t="str">
        <f>IFERROR(IF(INDEX(SourceData!$A$2:$FR$281,'Row selector'!$G113,55)=0,"-",INDEX(SourceData!$A$2:$FR$281,'Row selector'!$G113,55)),"")</f>
        <v/>
      </c>
      <c r="AP124" s="163" t="str">
        <f>IFERROR(IF(INDEX(SourceData!$A$2:$FR$281,'Row selector'!$G113,61)=0,"-",INDEX(SourceData!$A$2:$FR$281,'Row selector'!$G113,61)),"")</f>
        <v/>
      </c>
      <c r="AQ124" s="161" t="str">
        <f>IFERROR(IF(INDEX(SourceData!$A$2:$FR$281,'Row selector'!$G113,50)=0,"-",INDEX(SourceData!$A$2:$FR$281,'Row selector'!$G113,50)),"")</f>
        <v/>
      </c>
      <c r="AR124" s="162" t="str">
        <f>IFERROR(IF(INDEX(SourceData!$A$2:$FR$281,'Row selector'!$G113,56)=0,"-",INDEX(SourceData!$A$2:$FR$281,'Row selector'!$G113,56)),"")</f>
        <v/>
      </c>
      <c r="AS124" s="163" t="str">
        <f>IFERROR(IF(INDEX(SourceData!$A$2:$FR$281,'Row selector'!$G113,62)=0,"-",INDEX(SourceData!$A$2:$FR$281,'Row selector'!$G113,62)),"")</f>
        <v/>
      </c>
      <c r="AT124" s="161" t="str">
        <f>IFERROR(IF(INDEX(SourceData!$A$2:$FR$281,'Row selector'!$G113,51)=0,"-",INDEX(SourceData!$A$2:$FR$281,'Row selector'!$G113,51)),"")</f>
        <v/>
      </c>
      <c r="AU124" s="162" t="str">
        <f>IFERROR(IF(INDEX(SourceData!$A$2:$FR$281,'Row selector'!$G113,57)=0,"-",INDEX(SourceData!$A$2:$FR$281,'Row selector'!$G113,57)),"")</f>
        <v/>
      </c>
      <c r="AV124" s="163" t="str">
        <f>IFERROR(IF(INDEX(SourceData!$A$2:$FR$281,'Row selector'!$G113,63)=0,"-",INDEX(SourceData!$A$2:$FR$281,'Row selector'!$G113,63)),"")</f>
        <v/>
      </c>
      <c r="AW124" s="158" t="str">
        <f>IFERROR(IF(INDEX(SourceData!$A$2:$FR$281,'Row selector'!$G113,52)=0,"-",INDEX(SourceData!$A$2:$FR$281,'Row selector'!$G113,52)),"")</f>
        <v/>
      </c>
      <c r="AX124" s="138" t="str">
        <f>IFERROR(IF(INDEX(SourceData!$A$2:$FR$281,'Row selector'!$G113,58)=0,"-",INDEX(SourceData!$A$2:$FR$281,'Row selector'!$G113,58)),"")</f>
        <v/>
      </c>
      <c r="AY124" s="162" t="str">
        <f>IFERROR(IF(INDEX(SourceData!$A$2:$FR$281,'Row selector'!$G113,64)=0,"-",INDEX(SourceData!$A$2:$FR$281,'Row selector'!$G113,64)),"")</f>
        <v/>
      </c>
      <c r="AZ124" s="161" t="str">
        <f>IFERROR(IF(INDEX(SourceData!$A$2:$FR$281,'Row selector'!$G113,53)=0,"-",INDEX(SourceData!$A$2:$FR$281,'Row selector'!$G113,53)),"")</f>
        <v/>
      </c>
      <c r="BA124" s="162" t="str">
        <f>IFERROR(IF(INDEX(SourceData!$A$2:$FR$281,'Row selector'!$G113,59)=0,"-",INDEX(SourceData!$A$2:$FR$281,'Row selector'!$G113,59)),"")</f>
        <v/>
      </c>
      <c r="BB124" s="163" t="str">
        <f>IFERROR(IF(INDEX(SourceData!$A$2:$FR$281,'Row selector'!$G113,65)=0,"-",INDEX(SourceData!$A$2:$FR$281,'Row selector'!$G113,65)),"")</f>
        <v/>
      </c>
      <c r="BC124" s="161" t="str">
        <f>IFERROR(IF(INDEX(SourceData!$A$2:$FR$281,'Row selector'!$G113,54)=0,"-",INDEX(SourceData!$A$2:$FR$281,'Row selector'!$G113,54)),"")</f>
        <v/>
      </c>
      <c r="BD124" s="162" t="str">
        <f>IFERROR(IF(INDEX(SourceData!$A$2:$FR$281,'Row selector'!$G113,60)=0,"-",INDEX(SourceData!$A$2:$FR$281,'Row selector'!$G113,60)),"")</f>
        <v/>
      </c>
      <c r="BE124" s="163" t="str">
        <f>IFERROR(IF(INDEX(SourceData!$A$2:$FR$281,'Row selector'!$G113,66)=0,"-",INDEX(SourceData!$A$2:$FR$281,'Row selector'!$G113,66)),"")</f>
        <v/>
      </c>
      <c r="BF124" s="99"/>
    </row>
    <row r="125" spans="1:58">
      <c r="A125" s="171" t="str">
        <f>IFERROR(INDEX(SourceData!$A$2:$FR$281,'Row selector'!$G114,1),"")</f>
        <v/>
      </c>
      <c r="B125" s="157" t="str">
        <f>IFERROR(INDEX(SourceData!$A$2:$FR$281,'Row selector'!$G114,2),"")</f>
        <v/>
      </c>
      <c r="C125" s="204" t="str">
        <f t="shared" si="1"/>
        <v/>
      </c>
      <c r="D125" s="161" t="str">
        <f>IFERROR(IF(INDEX(SourceData!$A$2:$FR$281,'Row selector'!$G114,13)=0,"-",INDEX(SourceData!$A$2:$FR$281,'Row selector'!$G114,13)),"")</f>
        <v/>
      </c>
      <c r="E125" s="162" t="str">
        <f>IFERROR(IF(INDEX(SourceData!$A$2:$FR$281,'Row selector'!$G114,19)=0,"-",INDEX(SourceData!$A$2:$FR$281,'Row selector'!$G114,19)),"")</f>
        <v/>
      </c>
      <c r="F125" s="163" t="str">
        <f>IFERROR(IF(INDEX(SourceData!$A$2:$FR$281,'Row selector'!$G114,25)=0,"-",INDEX(SourceData!$A$2:$FR$281,'Row selector'!$G114,25)),"")</f>
        <v/>
      </c>
      <c r="G125" s="161" t="str">
        <f>IFERROR(IF(INDEX(SourceData!$A$2:$FR$281,'Row selector'!$G114,14)=0,"-",INDEX(SourceData!$A$2:$FR$281,'Row selector'!$G114,14)),"")</f>
        <v/>
      </c>
      <c r="H125" s="162" t="str">
        <f>IFERROR(IF(INDEX(SourceData!$A$2:$FR$281,'Row selector'!$G114,20)=0,"-",INDEX(SourceData!$A$2:$FR$281,'Row selector'!$G114,20)),"")</f>
        <v/>
      </c>
      <c r="I125" s="163" t="str">
        <f>IFERROR(IF(INDEX(SourceData!$A$2:$FR$281,'Row selector'!$G114,26)=0,"-",INDEX(SourceData!$A$2:$FR$281,'Row selector'!$G114,26)),"")</f>
        <v/>
      </c>
      <c r="J125" s="161" t="str">
        <f>IFERROR(IF(INDEX(SourceData!$A$2:$FR$281,'Row selector'!$G114,15)=0,"-",INDEX(SourceData!$A$2:$FR$281,'Row selector'!$G114,15)),"")</f>
        <v/>
      </c>
      <c r="K125" s="162" t="str">
        <f>IFERROR(IF(INDEX(SourceData!$A$2:$FR$281,'Row selector'!$G114,21)=0,"-",INDEX(SourceData!$A$2:$FR$281,'Row selector'!$G114,21)),"")</f>
        <v/>
      </c>
      <c r="L125" s="163" t="str">
        <f>IFERROR(IF(INDEX(SourceData!$A$2:$FR$281,'Row selector'!$G114,27)=0,"-",INDEX(SourceData!$A$2:$FR$281,'Row selector'!$G114,27)),"")</f>
        <v/>
      </c>
      <c r="M125" s="161" t="str">
        <f>IFERROR(IF(INDEX(SourceData!$A$2:$FR$281,'Row selector'!$G114,16)=0,"-",INDEX(SourceData!$A$2:$FR$281,'Row selector'!$G114,16)),"")</f>
        <v/>
      </c>
      <c r="N125" s="162" t="str">
        <f>IFERROR(IF(INDEX(SourceData!$A$2:$FR$281,'Row selector'!$G114,22)=0,"-",INDEX(SourceData!$A$2:$FR$281,'Row selector'!$G114,22)),"")</f>
        <v/>
      </c>
      <c r="O125" s="163" t="str">
        <f>IFERROR(IF(INDEX(SourceData!$A$2:$FR$281,'Row selector'!$G114,28)=0,"-",INDEX(SourceData!$A$2:$FR$281,'Row selector'!$G114,28)),"")</f>
        <v/>
      </c>
      <c r="P125" s="161" t="str">
        <f>IFERROR(IF(INDEX(SourceData!$A$2:$FR$281,'Row selector'!$G114,17)=0,"-",INDEX(SourceData!$A$2:$FR$281,'Row selector'!$G114,17)),"")</f>
        <v/>
      </c>
      <c r="Q125" s="162" t="str">
        <f>IFERROR(IF(INDEX(SourceData!$A$2:$FR$281,'Row selector'!$G114,23)=0,"-",INDEX(SourceData!$A$2:$FR$281,'Row selector'!$G114,23)),"")</f>
        <v/>
      </c>
      <c r="R125" s="163" t="str">
        <f>IFERROR(IF(INDEX(SourceData!$A$2:$FR$281,'Row selector'!$G114,29)=0,"-",INDEX(SourceData!$A$2:$FR$281,'Row selector'!$G114,29)),"")</f>
        <v/>
      </c>
      <c r="S125" s="161" t="str">
        <f>IFERROR(IF(INDEX(SourceData!$A$2:$FR$281,'Row selector'!$G114,18)=0,"-",INDEX(SourceData!$A$2:$FR$281,'Row selector'!$G114,18)),"")</f>
        <v/>
      </c>
      <c r="T125" s="162" t="str">
        <f>IFERROR(IF(INDEX(SourceData!$A$2:$FR$281,'Row selector'!$G114,24)=0,"-",INDEX(SourceData!$A$2:$FR$281,'Row selector'!$G114,24)),"")</f>
        <v/>
      </c>
      <c r="U125" s="163" t="str">
        <f>IFERROR(IF(INDEX(SourceData!$A$2:$FR$281,'Row selector'!$G114,30)=0,"-",INDEX(SourceData!$A$2:$FR$281,'Row selector'!$G114,30)),"")</f>
        <v/>
      </c>
      <c r="V125" s="161" t="str">
        <f>IFERROR(IF(INDEX(SourceData!$A$2:$FR$281,'Row selector'!$G114,31)=0,"-",INDEX(SourceData!$A$2:$FR$281,'Row selector'!$G114,31)),"")</f>
        <v/>
      </c>
      <c r="W125" s="162" t="str">
        <f>IFERROR(IF(INDEX(SourceData!$A$2:$FR$281,'Row selector'!$G114,37)=0,"-",INDEX(SourceData!$A$2:$FR$281,'Row selector'!$G114,37)),"")</f>
        <v/>
      </c>
      <c r="X125" s="163" t="str">
        <f>IFERROR(IF(INDEX(SourceData!$A$2:$FR$281,'Row selector'!$G114,43)=0,"-",INDEX(SourceData!$A$2:$FR$281,'Row selector'!$G114,43)),"")</f>
        <v/>
      </c>
      <c r="Y125" s="161" t="str">
        <f>IFERROR(IF(INDEX(SourceData!$A$2:$FR$281,'Row selector'!$G114,32)=0,"-",INDEX(SourceData!$A$2:$FR$281,'Row selector'!$G114,32)),"")</f>
        <v/>
      </c>
      <c r="Z125" s="162" t="str">
        <f>IFERROR(IF(INDEX(SourceData!$A$2:$FR$281,'Row selector'!$G114,38)=0,"-",INDEX(SourceData!$A$2:$FR$281,'Row selector'!$G114,38)),"")</f>
        <v/>
      </c>
      <c r="AA125" s="163" t="str">
        <f>IFERROR(IF(INDEX(SourceData!$A$2:$FR$281,'Row selector'!$G114,44)=0,"-",INDEX(SourceData!$A$2:$FR$281,'Row selector'!$G114,44)),"")</f>
        <v/>
      </c>
      <c r="AB125" s="161" t="str">
        <f>IFERROR(IF(INDEX(SourceData!$A$2:$FR$281,'Row selector'!$G114,33)=0,"-",INDEX(SourceData!$A$2:$FR$281,'Row selector'!$G114,33)),"")</f>
        <v/>
      </c>
      <c r="AC125" s="162" t="str">
        <f>IFERROR(IF(INDEX(SourceData!$A$2:$FR$281,'Row selector'!$G114,39)=0,"-",INDEX(SourceData!$A$2:$FR$281,'Row selector'!$G114,39)),"")</f>
        <v/>
      </c>
      <c r="AD125" s="163" t="str">
        <f>IFERROR(IF(INDEX(SourceData!$A$2:$FR$281,'Row selector'!$G114,45)=0,"-",INDEX(SourceData!$A$2:$FR$281,'Row selector'!$G114,45)),"")</f>
        <v/>
      </c>
      <c r="AE125" s="161" t="str">
        <f>IFERROR(IF(INDEX(SourceData!$A$2:$FR$281,'Row selector'!$G114,34)=0,"-",INDEX(SourceData!$A$2:$FR$281,'Row selector'!$G114,34)),"")</f>
        <v/>
      </c>
      <c r="AF125" s="162" t="str">
        <f>IFERROR(IF(INDEX(SourceData!$A$2:$FR$281,'Row selector'!$G114,40)=0,"-",INDEX(SourceData!$A$2:$FR$281,'Row selector'!$G114,40)),"")</f>
        <v/>
      </c>
      <c r="AG125" s="163" t="str">
        <f>IFERROR(IF(INDEX(SourceData!$A$2:$FR$281,'Row selector'!$G114,46)=0,"-",INDEX(SourceData!$A$2:$FR$281,'Row selector'!$G114,46)),"")</f>
        <v/>
      </c>
      <c r="AH125" s="161" t="str">
        <f>IFERROR(IF(INDEX(SourceData!$A$2:$FR$281,'Row selector'!$G114,35)=0,"-",INDEX(SourceData!$A$2:$FF$281,'Row selector'!$G114,35)),"")</f>
        <v/>
      </c>
      <c r="AI125" s="162" t="str">
        <f>IFERROR(IF(INDEX(SourceData!$A$2:$FR$281,'Row selector'!$G114,41)=0,"-",INDEX(SourceData!$A$2:$FR$281,'Row selector'!$G114,41)),"")</f>
        <v/>
      </c>
      <c r="AJ125" s="163" t="str">
        <f>IFERROR(IF(INDEX(SourceData!$A$2:$FR$281,'Row selector'!$G114,47)=0,"-",INDEX(SourceData!$A$2:$FR$281,'Row selector'!$G114,47)),"")</f>
        <v/>
      </c>
      <c r="AK125" s="161" t="str">
        <f>IFERROR(IF(INDEX(SourceData!$A$2:$FR$281,'Row selector'!$G114,36)=0,"-",INDEX(SourceData!$A$2:$FR$281,'Row selector'!$G114,36)),"")</f>
        <v/>
      </c>
      <c r="AL125" s="162" t="str">
        <f>IFERROR(IF(INDEX(SourceData!$A$2:$FR$281,'Row selector'!$G114,42)=0,"-",INDEX(SourceData!$A$2:$FR$281,'Row selector'!$G114,42)),"")</f>
        <v/>
      </c>
      <c r="AM125" s="163" t="str">
        <f>IFERROR(IF(INDEX(SourceData!$A$2:$FR$281,'Row selector'!$G114,48)=0,"-",INDEX(SourceData!$A$2:$FR$281,'Row selector'!$G114,48)),"")</f>
        <v/>
      </c>
      <c r="AN125" s="161" t="str">
        <f>IFERROR(IF(INDEX(SourceData!$A$2:$FR$281,'Row selector'!$G114,49)=0,"-",INDEX(SourceData!$A$2:$FR$281,'Row selector'!$G114,49)),"")</f>
        <v/>
      </c>
      <c r="AO125" s="162" t="str">
        <f>IFERROR(IF(INDEX(SourceData!$A$2:$FR$281,'Row selector'!$G114,55)=0,"-",INDEX(SourceData!$A$2:$FR$281,'Row selector'!$G114,55)),"")</f>
        <v/>
      </c>
      <c r="AP125" s="163" t="str">
        <f>IFERROR(IF(INDEX(SourceData!$A$2:$FR$281,'Row selector'!$G114,61)=0,"-",INDEX(SourceData!$A$2:$FR$281,'Row selector'!$G114,61)),"")</f>
        <v/>
      </c>
      <c r="AQ125" s="161" t="str">
        <f>IFERROR(IF(INDEX(SourceData!$A$2:$FR$281,'Row selector'!$G114,50)=0,"-",INDEX(SourceData!$A$2:$FR$281,'Row selector'!$G114,50)),"")</f>
        <v/>
      </c>
      <c r="AR125" s="162" t="str">
        <f>IFERROR(IF(INDEX(SourceData!$A$2:$FR$281,'Row selector'!$G114,56)=0,"-",INDEX(SourceData!$A$2:$FR$281,'Row selector'!$G114,56)),"")</f>
        <v/>
      </c>
      <c r="AS125" s="163" t="str">
        <f>IFERROR(IF(INDEX(SourceData!$A$2:$FR$281,'Row selector'!$G114,62)=0,"-",INDEX(SourceData!$A$2:$FR$281,'Row selector'!$G114,62)),"")</f>
        <v/>
      </c>
      <c r="AT125" s="161" t="str">
        <f>IFERROR(IF(INDEX(SourceData!$A$2:$FR$281,'Row selector'!$G114,51)=0,"-",INDEX(SourceData!$A$2:$FR$281,'Row selector'!$G114,51)),"")</f>
        <v/>
      </c>
      <c r="AU125" s="162" t="str">
        <f>IFERROR(IF(INDEX(SourceData!$A$2:$FR$281,'Row selector'!$G114,57)=0,"-",INDEX(SourceData!$A$2:$FR$281,'Row selector'!$G114,57)),"")</f>
        <v/>
      </c>
      <c r="AV125" s="163" t="str">
        <f>IFERROR(IF(INDEX(SourceData!$A$2:$FR$281,'Row selector'!$G114,63)=0,"-",INDEX(SourceData!$A$2:$FR$281,'Row selector'!$G114,63)),"")</f>
        <v/>
      </c>
      <c r="AW125" s="158" t="str">
        <f>IFERROR(IF(INDEX(SourceData!$A$2:$FR$281,'Row selector'!$G114,52)=0,"-",INDEX(SourceData!$A$2:$FR$281,'Row selector'!$G114,52)),"")</f>
        <v/>
      </c>
      <c r="AX125" s="138" t="str">
        <f>IFERROR(IF(INDEX(SourceData!$A$2:$FR$281,'Row selector'!$G114,58)=0,"-",INDEX(SourceData!$A$2:$FR$281,'Row selector'!$G114,58)),"")</f>
        <v/>
      </c>
      <c r="AY125" s="162" t="str">
        <f>IFERROR(IF(INDEX(SourceData!$A$2:$FR$281,'Row selector'!$G114,64)=0,"-",INDEX(SourceData!$A$2:$FR$281,'Row selector'!$G114,64)),"")</f>
        <v/>
      </c>
      <c r="AZ125" s="161" t="str">
        <f>IFERROR(IF(INDEX(SourceData!$A$2:$FR$281,'Row selector'!$G114,53)=0,"-",INDEX(SourceData!$A$2:$FR$281,'Row selector'!$G114,53)),"")</f>
        <v/>
      </c>
      <c r="BA125" s="162" t="str">
        <f>IFERROR(IF(INDEX(SourceData!$A$2:$FR$281,'Row selector'!$G114,59)=0,"-",INDEX(SourceData!$A$2:$FR$281,'Row selector'!$G114,59)),"")</f>
        <v/>
      </c>
      <c r="BB125" s="163" t="str">
        <f>IFERROR(IF(INDEX(SourceData!$A$2:$FR$281,'Row selector'!$G114,65)=0,"-",INDEX(SourceData!$A$2:$FR$281,'Row selector'!$G114,65)),"")</f>
        <v/>
      </c>
      <c r="BC125" s="161" t="str">
        <f>IFERROR(IF(INDEX(SourceData!$A$2:$FR$281,'Row selector'!$G114,54)=0,"-",INDEX(SourceData!$A$2:$FR$281,'Row selector'!$G114,54)),"")</f>
        <v/>
      </c>
      <c r="BD125" s="162" t="str">
        <f>IFERROR(IF(INDEX(SourceData!$A$2:$FR$281,'Row selector'!$G114,60)=0,"-",INDEX(SourceData!$A$2:$FR$281,'Row selector'!$G114,60)),"")</f>
        <v/>
      </c>
      <c r="BE125" s="163" t="str">
        <f>IFERROR(IF(INDEX(SourceData!$A$2:$FR$281,'Row selector'!$G114,66)=0,"-",INDEX(SourceData!$A$2:$FR$281,'Row selector'!$G114,66)),"")</f>
        <v/>
      </c>
      <c r="BF125" s="99"/>
    </row>
    <row r="126" spans="1:58">
      <c r="A126" s="171" t="str">
        <f>IFERROR(INDEX(SourceData!$A$2:$FR$281,'Row selector'!$G115,1),"")</f>
        <v/>
      </c>
      <c r="B126" s="157" t="str">
        <f>IFERROR(INDEX(SourceData!$A$2:$FR$281,'Row selector'!$G115,2),"")</f>
        <v/>
      </c>
      <c r="C126" s="204" t="str">
        <f t="shared" si="1"/>
        <v/>
      </c>
      <c r="D126" s="161" t="str">
        <f>IFERROR(IF(INDEX(SourceData!$A$2:$FR$281,'Row selector'!$G115,13)=0,"-",INDEX(SourceData!$A$2:$FR$281,'Row selector'!$G115,13)),"")</f>
        <v/>
      </c>
      <c r="E126" s="162" t="str">
        <f>IFERROR(IF(INDEX(SourceData!$A$2:$FR$281,'Row selector'!$G115,19)=0,"-",INDEX(SourceData!$A$2:$FR$281,'Row selector'!$G115,19)),"")</f>
        <v/>
      </c>
      <c r="F126" s="163" t="str">
        <f>IFERROR(IF(INDEX(SourceData!$A$2:$FR$281,'Row selector'!$G115,25)=0,"-",INDEX(SourceData!$A$2:$FR$281,'Row selector'!$G115,25)),"")</f>
        <v/>
      </c>
      <c r="G126" s="161" t="str">
        <f>IFERROR(IF(INDEX(SourceData!$A$2:$FR$281,'Row selector'!$G115,14)=0,"-",INDEX(SourceData!$A$2:$FR$281,'Row selector'!$G115,14)),"")</f>
        <v/>
      </c>
      <c r="H126" s="162" t="str">
        <f>IFERROR(IF(INDEX(SourceData!$A$2:$FR$281,'Row selector'!$G115,20)=0,"-",INDEX(SourceData!$A$2:$FR$281,'Row selector'!$G115,20)),"")</f>
        <v/>
      </c>
      <c r="I126" s="163" t="str">
        <f>IFERROR(IF(INDEX(SourceData!$A$2:$FR$281,'Row selector'!$G115,26)=0,"-",INDEX(SourceData!$A$2:$FR$281,'Row selector'!$G115,26)),"")</f>
        <v/>
      </c>
      <c r="J126" s="161" t="str">
        <f>IFERROR(IF(INDEX(SourceData!$A$2:$FR$281,'Row selector'!$G115,15)=0,"-",INDEX(SourceData!$A$2:$FR$281,'Row selector'!$G115,15)),"")</f>
        <v/>
      </c>
      <c r="K126" s="162" t="str">
        <f>IFERROR(IF(INDEX(SourceData!$A$2:$FR$281,'Row selector'!$G115,21)=0,"-",INDEX(SourceData!$A$2:$FR$281,'Row selector'!$G115,21)),"")</f>
        <v/>
      </c>
      <c r="L126" s="163" t="str">
        <f>IFERROR(IF(INDEX(SourceData!$A$2:$FR$281,'Row selector'!$G115,27)=0,"-",INDEX(SourceData!$A$2:$FR$281,'Row selector'!$G115,27)),"")</f>
        <v/>
      </c>
      <c r="M126" s="161" t="str">
        <f>IFERROR(IF(INDEX(SourceData!$A$2:$FR$281,'Row selector'!$G115,16)=0,"-",INDEX(SourceData!$A$2:$FR$281,'Row selector'!$G115,16)),"")</f>
        <v/>
      </c>
      <c r="N126" s="162" t="str">
        <f>IFERROR(IF(INDEX(SourceData!$A$2:$FR$281,'Row selector'!$G115,22)=0,"-",INDEX(SourceData!$A$2:$FR$281,'Row selector'!$G115,22)),"")</f>
        <v/>
      </c>
      <c r="O126" s="163" t="str">
        <f>IFERROR(IF(INDEX(SourceData!$A$2:$FR$281,'Row selector'!$G115,28)=0,"-",INDEX(SourceData!$A$2:$FR$281,'Row selector'!$G115,28)),"")</f>
        <v/>
      </c>
      <c r="P126" s="161" t="str">
        <f>IFERROR(IF(INDEX(SourceData!$A$2:$FR$281,'Row selector'!$G115,17)=0,"-",INDEX(SourceData!$A$2:$FR$281,'Row selector'!$G115,17)),"")</f>
        <v/>
      </c>
      <c r="Q126" s="162" t="str">
        <f>IFERROR(IF(INDEX(SourceData!$A$2:$FR$281,'Row selector'!$G115,23)=0,"-",INDEX(SourceData!$A$2:$FR$281,'Row selector'!$G115,23)),"")</f>
        <v/>
      </c>
      <c r="R126" s="163" t="str">
        <f>IFERROR(IF(INDEX(SourceData!$A$2:$FR$281,'Row selector'!$G115,29)=0,"-",INDEX(SourceData!$A$2:$FR$281,'Row selector'!$G115,29)),"")</f>
        <v/>
      </c>
      <c r="S126" s="161" t="str">
        <f>IFERROR(IF(INDEX(SourceData!$A$2:$FR$281,'Row selector'!$G115,18)=0,"-",INDEX(SourceData!$A$2:$FR$281,'Row selector'!$G115,18)),"")</f>
        <v/>
      </c>
      <c r="T126" s="162" t="str">
        <f>IFERROR(IF(INDEX(SourceData!$A$2:$FR$281,'Row selector'!$G115,24)=0,"-",INDEX(SourceData!$A$2:$FR$281,'Row selector'!$G115,24)),"")</f>
        <v/>
      </c>
      <c r="U126" s="163" t="str">
        <f>IFERROR(IF(INDEX(SourceData!$A$2:$FR$281,'Row selector'!$G115,30)=0,"-",INDEX(SourceData!$A$2:$FR$281,'Row selector'!$G115,30)),"")</f>
        <v/>
      </c>
      <c r="V126" s="161" t="str">
        <f>IFERROR(IF(INDEX(SourceData!$A$2:$FR$281,'Row selector'!$G115,31)=0,"-",INDEX(SourceData!$A$2:$FR$281,'Row selector'!$G115,31)),"")</f>
        <v/>
      </c>
      <c r="W126" s="162" t="str">
        <f>IFERROR(IF(INDEX(SourceData!$A$2:$FR$281,'Row selector'!$G115,37)=0,"-",INDEX(SourceData!$A$2:$FR$281,'Row selector'!$G115,37)),"")</f>
        <v/>
      </c>
      <c r="X126" s="163" t="str">
        <f>IFERROR(IF(INDEX(SourceData!$A$2:$FR$281,'Row selector'!$G115,43)=0,"-",INDEX(SourceData!$A$2:$FR$281,'Row selector'!$G115,43)),"")</f>
        <v/>
      </c>
      <c r="Y126" s="161" t="str">
        <f>IFERROR(IF(INDEX(SourceData!$A$2:$FR$281,'Row selector'!$G115,32)=0,"-",INDEX(SourceData!$A$2:$FR$281,'Row selector'!$G115,32)),"")</f>
        <v/>
      </c>
      <c r="Z126" s="162" t="str">
        <f>IFERROR(IF(INDEX(SourceData!$A$2:$FR$281,'Row selector'!$G115,38)=0,"-",INDEX(SourceData!$A$2:$FR$281,'Row selector'!$G115,38)),"")</f>
        <v/>
      </c>
      <c r="AA126" s="163" t="str">
        <f>IFERROR(IF(INDEX(SourceData!$A$2:$FR$281,'Row selector'!$G115,44)=0,"-",INDEX(SourceData!$A$2:$FR$281,'Row selector'!$G115,44)),"")</f>
        <v/>
      </c>
      <c r="AB126" s="161" t="str">
        <f>IFERROR(IF(INDEX(SourceData!$A$2:$FR$281,'Row selector'!$G115,33)=0,"-",INDEX(SourceData!$A$2:$FR$281,'Row selector'!$G115,33)),"")</f>
        <v/>
      </c>
      <c r="AC126" s="162" t="str">
        <f>IFERROR(IF(INDEX(SourceData!$A$2:$FR$281,'Row selector'!$G115,39)=0,"-",INDEX(SourceData!$A$2:$FR$281,'Row selector'!$G115,39)),"")</f>
        <v/>
      </c>
      <c r="AD126" s="163" t="str">
        <f>IFERROR(IF(INDEX(SourceData!$A$2:$FR$281,'Row selector'!$G115,45)=0,"-",INDEX(SourceData!$A$2:$FR$281,'Row selector'!$G115,45)),"")</f>
        <v/>
      </c>
      <c r="AE126" s="161" t="str">
        <f>IFERROR(IF(INDEX(SourceData!$A$2:$FR$281,'Row selector'!$G115,34)=0,"-",INDEX(SourceData!$A$2:$FR$281,'Row selector'!$G115,34)),"")</f>
        <v/>
      </c>
      <c r="AF126" s="162" t="str">
        <f>IFERROR(IF(INDEX(SourceData!$A$2:$FR$281,'Row selector'!$G115,40)=0,"-",INDEX(SourceData!$A$2:$FR$281,'Row selector'!$G115,40)),"")</f>
        <v/>
      </c>
      <c r="AG126" s="163" t="str">
        <f>IFERROR(IF(INDEX(SourceData!$A$2:$FR$281,'Row selector'!$G115,46)=0,"-",INDEX(SourceData!$A$2:$FR$281,'Row selector'!$G115,46)),"")</f>
        <v/>
      </c>
      <c r="AH126" s="161" t="str">
        <f>IFERROR(IF(INDEX(SourceData!$A$2:$FR$281,'Row selector'!$G115,35)=0,"-",INDEX(SourceData!$A$2:$FF$281,'Row selector'!$G115,35)),"")</f>
        <v/>
      </c>
      <c r="AI126" s="162" t="str">
        <f>IFERROR(IF(INDEX(SourceData!$A$2:$FR$281,'Row selector'!$G115,41)=0,"-",INDEX(SourceData!$A$2:$FR$281,'Row selector'!$G115,41)),"")</f>
        <v/>
      </c>
      <c r="AJ126" s="163" t="str">
        <f>IFERROR(IF(INDEX(SourceData!$A$2:$FR$281,'Row selector'!$G115,47)=0,"-",INDEX(SourceData!$A$2:$FR$281,'Row selector'!$G115,47)),"")</f>
        <v/>
      </c>
      <c r="AK126" s="161" t="str">
        <f>IFERROR(IF(INDEX(SourceData!$A$2:$FR$281,'Row selector'!$G115,36)=0,"-",INDEX(SourceData!$A$2:$FR$281,'Row selector'!$G115,36)),"")</f>
        <v/>
      </c>
      <c r="AL126" s="162" t="str">
        <f>IFERROR(IF(INDEX(SourceData!$A$2:$FR$281,'Row selector'!$G115,42)=0,"-",INDEX(SourceData!$A$2:$FR$281,'Row selector'!$G115,42)),"")</f>
        <v/>
      </c>
      <c r="AM126" s="163" t="str">
        <f>IFERROR(IF(INDEX(SourceData!$A$2:$FR$281,'Row selector'!$G115,48)=0,"-",INDEX(SourceData!$A$2:$FR$281,'Row selector'!$G115,48)),"")</f>
        <v/>
      </c>
      <c r="AN126" s="161" t="str">
        <f>IFERROR(IF(INDEX(SourceData!$A$2:$FR$281,'Row selector'!$G115,49)=0,"-",INDEX(SourceData!$A$2:$FR$281,'Row selector'!$G115,49)),"")</f>
        <v/>
      </c>
      <c r="AO126" s="162" t="str">
        <f>IFERROR(IF(INDEX(SourceData!$A$2:$FR$281,'Row selector'!$G115,55)=0,"-",INDEX(SourceData!$A$2:$FR$281,'Row selector'!$G115,55)),"")</f>
        <v/>
      </c>
      <c r="AP126" s="163" t="str">
        <f>IFERROR(IF(INDEX(SourceData!$A$2:$FR$281,'Row selector'!$G115,61)=0,"-",INDEX(SourceData!$A$2:$FR$281,'Row selector'!$G115,61)),"")</f>
        <v/>
      </c>
      <c r="AQ126" s="161" t="str">
        <f>IFERROR(IF(INDEX(SourceData!$A$2:$FR$281,'Row selector'!$G115,50)=0,"-",INDEX(SourceData!$A$2:$FR$281,'Row selector'!$G115,50)),"")</f>
        <v/>
      </c>
      <c r="AR126" s="162" t="str">
        <f>IFERROR(IF(INDEX(SourceData!$A$2:$FR$281,'Row selector'!$G115,56)=0,"-",INDEX(SourceData!$A$2:$FR$281,'Row selector'!$G115,56)),"")</f>
        <v/>
      </c>
      <c r="AS126" s="163" t="str">
        <f>IFERROR(IF(INDEX(SourceData!$A$2:$FR$281,'Row selector'!$G115,62)=0,"-",INDEX(SourceData!$A$2:$FR$281,'Row selector'!$G115,62)),"")</f>
        <v/>
      </c>
      <c r="AT126" s="161" t="str">
        <f>IFERROR(IF(INDEX(SourceData!$A$2:$FR$281,'Row selector'!$G115,51)=0,"-",INDEX(SourceData!$A$2:$FR$281,'Row selector'!$G115,51)),"")</f>
        <v/>
      </c>
      <c r="AU126" s="162" t="str">
        <f>IFERROR(IF(INDEX(SourceData!$A$2:$FR$281,'Row selector'!$G115,57)=0,"-",INDEX(SourceData!$A$2:$FR$281,'Row selector'!$G115,57)),"")</f>
        <v/>
      </c>
      <c r="AV126" s="163" t="str">
        <f>IFERROR(IF(INDEX(SourceData!$A$2:$FR$281,'Row selector'!$G115,63)=0,"-",INDEX(SourceData!$A$2:$FR$281,'Row selector'!$G115,63)),"")</f>
        <v/>
      </c>
      <c r="AW126" s="158" t="str">
        <f>IFERROR(IF(INDEX(SourceData!$A$2:$FR$281,'Row selector'!$G115,52)=0,"-",INDEX(SourceData!$A$2:$FR$281,'Row selector'!$G115,52)),"")</f>
        <v/>
      </c>
      <c r="AX126" s="138" t="str">
        <f>IFERROR(IF(INDEX(SourceData!$A$2:$FR$281,'Row selector'!$G115,58)=0,"-",INDEX(SourceData!$A$2:$FR$281,'Row selector'!$G115,58)),"")</f>
        <v/>
      </c>
      <c r="AY126" s="162" t="str">
        <f>IFERROR(IF(INDEX(SourceData!$A$2:$FR$281,'Row selector'!$G115,64)=0,"-",INDEX(SourceData!$A$2:$FR$281,'Row selector'!$G115,64)),"")</f>
        <v/>
      </c>
      <c r="AZ126" s="161" t="str">
        <f>IFERROR(IF(INDEX(SourceData!$A$2:$FR$281,'Row selector'!$G115,53)=0,"-",INDEX(SourceData!$A$2:$FR$281,'Row selector'!$G115,53)),"")</f>
        <v/>
      </c>
      <c r="BA126" s="162" t="str">
        <f>IFERROR(IF(INDEX(SourceData!$A$2:$FR$281,'Row selector'!$G115,59)=0,"-",INDEX(SourceData!$A$2:$FR$281,'Row selector'!$G115,59)),"")</f>
        <v/>
      </c>
      <c r="BB126" s="163" t="str">
        <f>IFERROR(IF(INDEX(SourceData!$A$2:$FR$281,'Row selector'!$G115,65)=0,"-",INDEX(SourceData!$A$2:$FR$281,'Row selector'!$G115,65)),"")</f>
        <v/>
      </c>
      <c r="BC126" s="161" t="str">
        <f>IFERROR(IF(INDEX(SourceData!$A$2:$FR$281,'Row selector'!$G115,54)=0,"-",INDEX(SourceData!$A$2:$FR$281,'Row selector'!$G115,54)),"")</f>
        <v/>
      </c>
      <c r="BD126" s="162" t="str">
        <f>IFERROR(IF(INDEX(SourceData!$A$2:$FR$281,'Row selector'!$G115,60)=0,"-",INDEX(SourceData!$A$2:$FR$281,'Row selector'!$G115,60)),"")</f>
        <v/>
      </c>
      <c r="BE126" s="163" t="str">
        <f>IFERROR(IF(INDEX(SourceData!$A$2:$FR$281,'Row selector'!$G115,66)=0,"-",INDEX(SourceData!$A$2:$FR$281,'Row selector'!$G115,66)),"")</f>
        <v/>
      </c>
      <c r="BF126" s="99"/>
    </row>
    <row r="127" spans="1:58">
      <c r="A127" s="171" t="str">
        <f>IFERROR(INDEX(SourceData!$A$2:$FR$281,'Row selector'!$G116,1),"")</f>
        <v/>
      </c>
      <c r="B127" s="157" t="str">
        <f>IFERROR(INDEX(SourceData!$A$2:$FR$281,'Row selector'!$G116,2),"")</f>
        <v/>
      </c>
      <c r="C127" s="204" t="str">
        <f t="shared" si="1"/>
        <v/>
      </c>
      <c r="D127" s="161" t="str">
        <f>IFERROR(IF(INDEX(SourceData!$A$2:$FR$281,'Row selector'!$G116,13)=0,"-",INDEX(SourceData!$A$2:$FR$281,'Row selector'!$G116,13)),"")</f>
        <v/>
      </c>
      <c r="E127" s="162" t="str">
        <f>IFERROR(IF(INDEX(SourceData!$A$2:$FR$281,'Row selector'!$G116,19)=0,"-",INDEX(SourceData!$A$2:$FR$281,'Row selector'!$G116,19)),"")</f>
        <v/>
      </c>
      <c r="F127" s="163" t="str">
        <f>IFERROR(IF(INDEX(SourceData!$A$2:$FR$281,'Row selector'!$G116,25)=0,"-",INDEX(SourceData!$A$2:$FR$281,'Row selector'!$G116,25)),"")</f>
        <v/>
      </c>
      <c r="G127" s="161" t="str">
        <f>IFERROR(IF(INDEX(SourceData!$A$2:$FR$281,'Row selector'!$G116,14)=0,"-",INDEX(SourceData!$A$2:$FR$281,'Row selector'!$G116,14)),"")</f>
        <v/>
      </c>
      <c r="H127" s="162" t="str">
        <f>IFERROR(IF(INDEX(SourceData!$A$2:$FR$281,'Row selector'!$G116,20)=0,"-",INDEX(SourceData!$A$2:$FR$281,'Row selector'!$G116,20)),"")</f>
        <v/>
      </c>
      <c r="I127" s="163" t="str">
        <f>IFERROR(IF(INDEX(SourceData!$A$2:$FR$281,'Row selector'!$G116,26)=0,"-",INDEX(SourceData!$A$2:$FR$281,'Row selector'!$G116,26)),"")</f>
        <v/>
      </c>
      <c r="J127" s="161" t="str">
        <f>IFERROR(IF(INDEX(SourceData!$A$2:$FR$281,'Row selector'!$G116,15)=0,"-",INDEX(SourceData!$A$2:$FR$281,'Row selector'!$G116,15)),"")</f>
        <v/>
      </c>
      <c r="K127" s="162" t="str">
        <f>IFERROR(IF(INDEX(SourceData!$A$2:$FR$281,'Row selector'!$G116,21)=0,"-",INDEX(SourceData!$A$2:$FR$281,'Row selector'!$G116,21)),"")</f>
        <v/>
      </c>
      <c r="L127" s="163" t="str">
        <f>IFERROR(IF(INDEX(SourceData!$A$2:$FR$281,'Row selector'!$G116,27)=0,"-",INDEX(SourceData!$A$2:$FR$281,'Row selector'!$G116,27)),"")</f>
        <v/>
      </c>
      <c r="M127" s="161" t="str">
        <f>IFERROR(IF(INDEX(SourceData!$A$2:$FR$281,'Row selector'!$G116,16)=0,"-",INDEX(SourceData!$A$2:$FR$281,'Row selector'!$G116,16)),"")</f>
        <v/>
      </c>
      <c r="N127" s="162" t="str">
        <f>IFERROR(IF(INDEX(SourceData!$A$2:$FR$281,'Row selector'!$G116,22)=0,"-",INDEX(SourceData!$A$2:$FR$281,'Row selector'!$G116,22)),"")</f>
        <v/>
      </c>
      <c r="O127" s="163" t="str">
        <f>IFERROR(IF(INDEX(SourceData!$A$2:$FR$281,'Row selector'!$G116,28)=0,"-",INDEX(SourceData!$A$2:$FR$281,'Row selector'!$G116,28)),"")</f>
        <v/>
      </c>
      <c r="P127" s="161" t="str">
        <f>IFERROR(IF(INDEX(SourceData!$A$2:$FR$281,'Row selector'!$G116,17)=0,"-",INDEX(SourceData!$A$2:$FR$281,'Row selector'!$G116,17)),"")</f>
        <v/>
      </c>
      <c r="Q127" s="162" t="str">
        <f>IFERROR(IF(INDEX(SourceData!$A$2:$FR$281,'Row selector'!$G116,23)=0,"-",INDEX(SourceData!$A$2:$FR$281,'Row selector'!$G116,23)),"")</f>
        <v/>
      </c>
      <c r="R127" s="163" t="str">
        <f>IFERROR(IF(INDEX(SourceData!$A$2:$FR$281,'Row selector'!$G116,29)=0,"-",INDEX(SourceData!$A$2:$FR$281,'Row selector'!$G116,29)),"")</f>
        <v/>
      </c>
      <c r="S127" s="161" t="str">
        <f>IFERROR(IF(INDEX(SourceData!$A$2:$FR$281,'Row selector'!$G116,18)=0,"-",INDEX(SourceData!$A$2:$FR$281,'Row selector'!$G116,18)),"")</f>
        <v/>
      </c>
      <c r="T127" s="162" t="str">
        <f>IFERROR(IF(INDEX(SourceData!$A$2:$FR$281,'Row selector'!$G116,24)=0,"-",INDEX(SourceData!$A$2:$FR$281,'Row selector'!$G116,24)),"")</f>
        <v/>
      </c>
      <c r="U127" s="163" t="str">
        <f>IFERROR(IF(INDEX(SourceData!$A$2:$FR$281,'Row selector'!$G116,30)=0,"-",INDEX(SourceData!$A$2:$FR$281,'Row selector'!$G116,30)),"")</f>
        <v/>
      </c>
      <c r="V127" s="161" t="str">
        <f>IFERROR(IF(INDEX(SourceData!$A$2:$FR$281,'Row selector'!$G116,31)=0,"-",INDEX(SourceData!$A$2:$FR$281,'Row selector'!$G116,31)),"")</f>
        <v/>
      </c>
      <c r="W127" s="162" t="str">
        <f>IFERROR(IF(INDEX(SourceData!$A$2:$FR$281,'Row selector'!$G116,37)=0,"-",INDEX(SourceData!$A$2:$FR$281,'Row selector'!$G116,37)),"")</f>
        <v/>
      </c>
      <c r="X127" s="163" t="str">
        <f>IFERROR(IF(INDEX(SourceData!$A$2:$FR$281,'Row selector'!$G116,43)=0,"-",INDEX(SourceData!$A$2:$FR$281,'Row selector'!$G116,43)),"")</f>
        <v/>
      </c>
      <c r="Y127" s="161" t="str">
        <f>IFERROR(IF(INDEX(SourceData!$A$2:$FR$281,'Row selector'!$G116,32)=0,"-",INDEX(SourceData!$A$2:$FR$281,'Row selector'!$G116,32)),"")</f>
        <v/>
      </c>
      <c r="Z127" s="162" t="str">
        <f>IFERROR(IF(INDEX(SourceData!$A$2:$FR$281,'Row selector'!$G116,38)=0,"-",INDEX(SourceData!$A$2:$FR$281,'Row selector'!$G116,38)),"")</f>
        <v/>
      </c>
      <c r="AA127" s="163" t="str">
        <f>IFERROR(IF(INDEX(SourceData!$A$2:$FR$281,'Row selector'!$G116,44)=0,"-",INDEX(SourceData!$A$2:$FR$281,'Row selector'!$G116,44)),"")</f>
        <v/>
      </c>
      <c r="AB127" s="161" t="str">
        <f>IFERROR(IF(INDEX(SourceData!$A$2:$FR$281,'Row selector'!$G116,33)=0,"-",INDEX(SourceData!$A$2:$FR$281,'Row selector'!$G116,33)),"")</f>
        <v/>
      </c>
      <c r="AC127" s="162" t="str">
        <f>IFERROR(IF(INDEX(SourceData!$A$2:$FR$281,'Row selector'!$G116,39)=0,"-",INDEX(SourceData!$A$2:$FR$281,'Row selector'!$G116,39)),"")</f>
        <v/>
      </c>
      <c r="AD127" s="163" t="str">
        <f>IFERROR(IF(INDEX(SourceData!$A$2:$FR$281,'Row selector'!$G116,45)=0,"-",INDEX(SourceData!$A$2:$FR$281,'Row selector'!$G116,45)),"")</f>
        <v/>
      </c>
      <c r="AE127" s="161" t="str">
        <f>IFERROR(IF(INDEX(SourceData!$A$2:$FR$281,'Row selector'!$G116,34)=0,"-",INDEX(SourceData!$A$2:$FR$281,'Row selector'!$G116,34)),"")</f>
        <v/>
      </c>
      <c r="AF127" s="162" t="str">
        <f>IFERROR(IF(INDEX(SourceData!$A$2:$FR$281,'Row selector'!$G116,40)=0,"-",INDEX(SourceData!$A$2:$FR$281,'Row selector'!$G116,40)),"")</f>
        <v/>
      </c>
      <c r="AG127" s="163" t="str">
        <f>IFERROR(IF(INDEX(SourceData!$A$2:$FR$281,'Row selector'!$G116,46)=0,"-",INDEX(SourceData!$A$2:$FR$281,'Row selector'!$G116,46)),"")</f>
        <v/>
      </c>
      <c r="AH127" s="161" t="str">
        <f>IFERROR(IF(INDEX(SourceData!$A$2:$FR$281,'Row selector'!$G116,35)=0,"-",INDEX(SourceData!$A$2:$FF$281,'Row selector'!$G116,35)),"")</f>
        <v/>
      </c>
      <c r="AI127" s="162" t="str">
        <f>IFERROR(IF(INDEX(SourceData!$A$2:$FR$281,'Row selector'!$G116,41)=0,"-",INDEX(SourceData!$A$2:$FR$281,'Row selector'!$G116,41)),"")</f>
        <v/>
      </c>
      <c r="AJ127" s="163" t="str">
        <f>IFERROR(IF(INDEX(SourceData!$A$2:$FR$281,'Row selector'!$G116,47)=0,"-",INDEX(SourceData!$A$2:$FR$281,'Row selector'!$G116,47)),"")</f>
        <v/>
      </c>
      <c r="AK127" s="161" t="str">
        <f>IFERROR(IF(INDEX(SourceData!$A$2:$FR$281,'Row selector'!$G116,36)=0,"-",INDEX(SourceData!$A$2:$FR$281,'Row selector'!$G116,36)),"")</f>
        <v/>
      </c>
      <c r="AL127" s="162" t="str">
        <f>IFERROR(IF(INDEX(SourceData!$A$2:$FR$281,'Row selector'!$G116,42)=0,"-",INDEX(SourceData!$A$2:$FR$281,'Row selector'!$G116,42)),"")</f>
        <v/>
      </c>
      <c r="AM127" s="163" t="str">
        <f>IFERROR(IF(INDEX(SourceData!$A$2:$FR$281,'Row selector'!$G116,48)=0,"-",INDEX(SourceData!$A$2:$FR$281,'Row selector'!$G116,48)),"")</f>
        <v/>
      </c>
      <c r="AN127" s="161" t="str">
        <f>IFERROR(IF(INDEX(SourceData!$A$2:$FR$281,'Row selector'!$G116,49)=0,"-",INDEX(SourceData!$A$2:$FR$281,'Row selector'!$G116,49)),"")</f>
        <v/>
      </c>
      <c r="AO127" s="162" t="str">
        <f>IFERROR(IF(INDEX(SourceData!$A$2:$FR$281,'Row selector'!$G116,55)=0,"-",INDEX(SourceData!$A$2:$FR$281,'Row selector'!$G116,55)),"")</f>
        <v/>
      </c>
      <c r="AP127" s="163" t="str">
        <f>IFERROR(IF(INDEX(SourceData!$A$2:$FR$281,'Row selector'!$G116,61)=0,"-",INDEX(SourceData!$A$2:$FR$281,'Row selector'!$G116,61)),"")</f>
        <v/>
      </c>
      <c r="AQ127" s="161" t="str">
        <f>IFERROR(IF(INDEX(SourceData!$A$2:$FR$281,'Row selector'!$G116,50)=0,"-",INDEX(SourceData!$A$2:$FR$281,'Row selector'!$G116,50)),"")</f>
        <v/>
      </c>
      <c r="AR127" s="162" t="str">
        <f>IFERROR(IF(INDEX(SourceData!$A$2:$FR$281,'Row selector'!$G116,56)=0,"-",INDEX(SourceData!$A$2:$FR$281,'Row selector'!$G116,56)),"")</f>
        <v/>
      </c>
      <c r="AS127" s="163" t="str">
        <f>IFERROR(IF(INDEX(SourceData!$A$2:$FR$281,'Row selector'!$G116,62)=0,"-",INDEX(SourceData!$A$2:$FR$281,'Row selector'!$G116,62)),"")</f>
        <v/>
      </c>
      <c r="AT127" s="161" t="str">
        <f>IFERROR(IF(INDEX(SourceData!$A$2:$FR$281,'Row selector'!$G116,51)=0,"-",INDEX(SourceData!$A$2:$FR$281,'Row selector'!$G116,51)),"")</f>
        <v/>
      </c>
      <c r="AU127" s="162" t="str">
        <f>IFERROR(IF(INDEX(SourceData!$A$2:$FR$281,'Row selector'!$G116,57)=0,"-",INDEX(SourceData!$A$2:$FR$281,'Row selector'!$G116,57)),"")</f>
        <v/>
      </c>
      <c r="AV127" s="163" t="str">
        <f>IFERROR(IF(INDEX(SourceData!$A$2:$FR$281,'Row selector'!$G116,63)=0,"-",INDEX(SourceData!$A$2:$FR$281,'Row selector'!$G116,63)),"")</f>
        <v/>
      </c>
      <c r="AW127" s="158" t="str">
        <f>IFERROR(IF(INDEX(SourceData!$A$2:$FR$281,'Row selector'!$G116,52)=0,"-",INDEX(SourceData!$A$2:$FR$281,'Row selector'!$G116,52)),"")</f>
        <v/>
      </c>
      <c r="AX127" s="138" t="str">
        <f>IFERROR(IF(INDEX(SourceData!$A$2:$FR$281,'Row selector'!$G116,58)=0,"-",INDEX(SourceData!$A$2:$FR$281,'Row selector'!$G116,58)),"")</f>
        <v/>
      </c>
      <c r="AY127" s="162" t="str">
        <f>IFERROR(IF(INDEX(SourceData!$A$2:$FR$281,'Row selector'!$G116,64)=0,"-",INDEX(SourceData!$A$2:$FR$281,'Row selector'!$G116,64)),"")</f>
        <v/>
      </c>
      <c r="AZ127" s="161" t="str">
        <f>IFERROR(IF(INDEX(SourceData!$A$2:$FR$281,'Row selector'!$G116,53)=0,"-",INDEX(SourceData!$A$2:$FR$281,'Row selector'!$G116,53)),"")</f>
        <v/>
      </c>
      <c r="BA127" s="162" t="str">
        <f>IFERROR(IF(INDEX(SourceData!$A$2:$FR$281,'Row selector'!$G116,59)=0,"-",INDEX(SourceData!$A$2:$FR$281,'Row selector'!$G116,59)),"")</f>
        <v/>
      </c>
      <c r="BB127" s="163" t="str">
        <f>IFERROR(IF(INDEX(SourceData!$A$2:$FR$281,'Row selector'!$G116,65)=0,"-",INDEX(SourceData!$A$2:$FR$281,'Row selector'!$G116,65)),"")</f>
        <v/>
      </c>
      <c r="BC127" s="161" t="str">
        <f>IFERROR(IF(INDEX(SourceData!$A$2:$FR$281,'Row selector'!$G116,54)=0,"-",INDEX(SourceData!$A$2:$FR$281,'Row selector'!$G116,54)),"")</f>
        <v/>
      </c>
      <c r="BD127" s="162" t="str">
        <f>IFERROR(IF(INDEX(SourceData!$A$2:$FR$281,'Row selector'!$G116,60)=0,"-",INDEX(SourceData!$A$2:$FR$281,'Row selector'!$G116,60)),"")</f>
        <v/>
      </c>
      <c r="BE127" s="163" t="str">
        <f>IFERROR(IF(INDEX(SourceData!$A$2:$FR$281,'Row selector'!$G116,66)=0,"-",INDEX(SourceData!$A$2:$FR$281,'Row selector'!$G116,66)),"")</f>
        <v/>
      </c>
      <c r="BF127" s="99"/>
    </row>
    <row r="128" spans="1:58">
      <c r="A128" s="171" t="str">
        <f>IFERROR(INDEX(SourceData!$A$2:$FR$281,'Row selector'!$G117,1),"")</f>
        <v/>
      </c>
      <c r="B128" s="157" t="str">
        <f>IFERROR(INDEX(SourceData!$A$2:$FR$281,'Row selector'!$G117,2),"")</f>
        <v/>
      </c>
      <c r="C128" s="204" t="str">
        <f t="shared" si="1"/>
        <v/>
      </c>
      <c r="D128" s="161" t="str">
        <f>IFERROR(IF(INDEX(SourceData!$A$2:$FR$281,'Row selector'!$G117,13)=0,"-",INDEX(SourceData!$A$2:$FR$281,'Row selector'!$G117,13)),"")</f>
        <v/>
      </c>
      <c r="E128" s="162" t="str">
        <f>IFERROR(IF(INDEX(SourceData!$A$2:$FR$281,'Row selector'!$G117,19)=0,"-",INDEX(SourceData!$A$2:$FR$281,'Row selector'!$G117,19)),"")</f>
        <v/>
      </c>
      <c r="F128" s="163" t="str">
        <f>IFERROR(IF(INDEX(SourceData!$A$2:$FR$281,'Row selector'!$G117,25)=0,"-",INDEX(SourceData!$A$2:$FR$281,'Row selector'!$G117,25)),"")</f>
        <v/>
      </c>
      <c r="G128" s="161" t="str">
        <f>IFERROR(IF(INDEX(SourceData!$A$2:$FR$281,'Row selector'!$G117,14)=0,"-",INDEX(SourceData!$A$2:$FR$281,'Row selector'!$G117,14)),"")</f>
        <v/>
      </c>
      <c r="H128" s="162" t="str">
        <f>IFERROR(IF(INDEX(SourceData!$A$2:$FR$281,'Row selector'!$G117,20)=0,"-",INDEX(SourceData!$A$2:$FR$281,'Row selector'!$G117,20)),"")</f>
        <v/>
      </c>
      <c r="I128" s="163" t="str">
        <f>IFERROR(IF(INDEX(SourceData!$A$2:$FR$281,'Row selector'!$G117,26)=0,"-",INDEX(SourceData!$A$2:$FR$281,'Row selector'!$G117,26)),"")</f>
        <v/>
      </c>
      <c r="J128" s="161" t="str">
        <f>IFERROR(IF(INDEX(SourceData!$A$2:$FR$281,'Row selector'!$G117,15)=0,"-",INDEX(SourceData!$A$2:$FR$281,'Row selector'!$G117,15)),"")</f>
        <v/>
      </c>
      <c r="K128" s="162" t="str">
        <f>IFERROR(IF(INDEX(SourceData!$A$2:$FR$281,'Row selector'!$G117,21)=0,"-",INDEX(SourceData!$A$2:$FR$281,'Row selector'!$G117,21)),"")</f>
        <v/>
      </c>
      <c r="L128" s="163" t="str">
        <f>IFERROR(IF(INDEX(SourceData!$A$2:$FR$281,'Row selector'!$G117,27)=0,"-",INDEX(SourceData!$A$2:$FR$281,'Row selector'!$G117,27)),"")</f>
        <v/>
      </c>
      <c r="M128" s="161" t="str">
        <f>IFERROR(IF(INDEX(SourceData!$A$2:$FR$281,'Row selector'!$G117,16)=0,"-",INDEX(SourceData!$A$2:$FR$281,'Row selector'!$G117,16)),"")</f>
        <v/>
      </c>
      <c r="N128" s="162" t="str">
        <f>IFERROR(IF(INDEX(SourceData!$A$2:$FR$281,'Row selector'!$G117,22)=0,"-",INDEX(SourceData!$A$2:$FR$281,'Row selector'!$G117,22)),"")</f>
        <v/>
      </c>
      <c r="O128" s="163" t="str">
        <f>IFERROR(IF(INDEX(SourceData!$A$2:$FR$281,'Row selector'!$G117,28)=0,"-",INDEX(SourceData!$A$2:$FR$281,'Row selector'!$G117,28)),"")</f>
        <v/>
      </c>
      <c r="P128" s="161" t="str">
        <f>IFERROR(IF(INDEX(SourceData!$A$2:$FR$281,'Row selector'!$G117,17)=0,"-",INDEX(SourceData!$A$2:$FR$281,'Row selector'!$G117,17)),"")</f>
        <v/>
      </c>
      <c r="Q128" s="162" t="str">
        <f>IFERROR(IF(INDEX(SourceData!$A$2:$FR$281,'Row selector'!$G117,23)=0,"-",INDEX(SourceData!$A$2:$FR$281,'Row selector'!$G117,23)),"")</f>
        <v/>
      </c>
      <c r="R128" s="163" t="str">
        <f>IFERROR(IF(INDEX(SourceData!$A$2:$FR$281,'Row selector'!$G117,29)=0,"-",INDEX(SourceData!$A$2:$FR$281,'Row selector'!$G117,29)),"")</f>
        <v/>
      </c>
      <c r="S128" s="161" t="str">
        <f>IFERROR(IF(INDEX(SourceData!$A$2:$FR$281,'Row selector'!$G117,18)=0,"-",INDEX(SourceData!$A$2:$FR$281,'Row selector'!$G117,18)),"")</f>
        <v/>
      </c>
      <c r="T128" s="162" t="str">
        <f>IFERROR(IF(INDEX(SourceData!$A$2:$FR$281,'Row selector'!$G117,24)=0,"-",INDEX(SourceData!$A$2:$FR$281,'Row selector'!$G117,24)),"")</f>
        <v/>
      </c>
      <c r="U128" s="163" t="str">
        <f>IFERROR(IF(INDEX(SourceData!$A$2:$FR$281,'Row selector'!$G117,30)=0,"-",INDEX(SourceData!$A$2:$FR$281,'Row selector'!$G117,30)),"")</f>
        <v/>
      </c>
      <c r="V128" s="161" t="str">
        <f>IFERROR(IF(INDEX(SourceData!$A$2:$FR$281,'Row selector'!$G117,31)=0,"-",INDEX(SourceData!$A$2:$FR$281,'Row selector'!$G117,31)),"")</f>
        <v/>
      </c>
      <c r="W128" s="162" t="str">
        <f>IFERROR(IF(INDEX(SourceData!$A$2:$FR$281,'Row selector'!$G117,37)=0,"-",INDEX(SourceData!$A$2:$FR$281,'Row selector'!$G117,37)),"")</f>
        <v/>
      </c>
      <c r="X128" s="163" t="str">
        <f>IFERROR(IF(INDEX(SourceData!$A$2:$FR$281,'Row selector'!$G117,43)=0,"-",INDEX(SourceData!$A$2:$FR$281,'Row selector'!$G117,43)),"")</f>
        <v/>
      </c>
      <c r="Y128" s="161" t="str">
        <f>IFERROR(IF(INDEX(SourceData!$A$2:$FR$281,'Row selector'!$G117,32)=0,"-",INDEX(SourceData!$A$2:$FR$281,'Row selector'!$G117,32)),"")</f>
        <v/>
      </c>
      <c r="Z128" s="162" t="str">
        <f>IFERROR(IF(INDEX(SourceData!$A$2:$FR$281,'Row selector'!$G117,38)=0,"-",INDEX(SourceData!$A$2:$FR$281,'Row selector'!$G117,38)),"")</f>
        <v/>
      </c>
      <c r="AA128" s="163" t="str">
        <f>IFERROR(IF(INDEX(SourceData!$A$2:$FR$281,'Row selector'!$G117,44)=0,"-",INDEX(SourceData!$A$2:$FR$281,'Row selector'!$G117,44)),"")</f>
        <v/>
      </c>
      <c r="AB128" s="161" t="str">
        <f>IFERROR(IF(INDEX(SourceData!$A$2:$FR$281,'Row selector'!$G117,33)=0,"-",INDEX(SourceData!$A$2:$FR$281,'Row selector'!$G117,33)),"")</f>
        <v/>
      </c>
      <c r="AC128" s="162" t="str">
        <f>IFERROR(IF(INDEX(SourceData!$A$2:$FR$281,'Row selector'!$G117,39)=0,"-",INDEX(SourceData!$A$2:$FR$281,'Row selector'!$G117,39)),"")</f>
        <v/>
      </c>
      <c r="AD128" s="163" t="str">
        <f>IFERROR(IF(INDEX(SourceData!$A$2:$FR$281,'Row selector'!$G117,45)=0,"-",INDEX(SourceData!$A$2:$FR$281,'Row selector'!$G117,45)),"")</f>
        <v/>
      </c>
      <c r="AE128" s="161" t="str">
        <f>IFERROR(IF(INDEX(SourceData!$A$2:$FR$281,'Row selector'!$G117,34)=0,"-",INDEX(SourceData!$A$2:$FR$281,'Row selector'!$G117,34)),"")</f>
        <v/>
      </c>
      <c r="AF128" s="162" t="str">
        <f>IFERROR(IF(INDEX(SourceData!$A$2:$FR$281,'Row selector'!$G117,40)=0,"-",INDEX(SourceData!$A$2:$FR$281,'Row selector'!$G117,40)),"")</f>
        <v/>
      </c>
      <c r="AG128" s="163" t="str">
        <f>IFERROR(IF(INDEX(SourceData!$A$2:$FR$281,'Row selector'!$G117,46)=0,"-",INDEX(SourceData!$A$2:$FR$281,'Row selector'!$G117,46)),"")</f>
        <v/>
      </c>
      <c r="AH128" s="161" t="str">
        <f>IFERROR(IF(INDEX(SourceData!$A$2:$FR$281,'Row selector'!$G117,35)=0,"-",INDEX(SourceData!$A$2:$FF$281,'Row selector'!$G117,35)),"")</f>
        <v/>
      </c>
      <c r="AI128" s="162" t="str">
        <f>IFERROR(IF(INDEX(SourceData!$A$2:$FR$281,'Row selector'!$G117,41)=0,"-",INDEX(SourceData!$A$2:$FR$281,'Row selector'!$G117,41)),"")</f>
        <v/>
      </c>
      <c r="AJ128" s="163" t="str">
        <f>IFERROR(IF(INDEX(SourceData!$A$2:$FR$281,'Row selector'!$G117,47)=0,"-",INDEX(SourceData!$A$2:$FR$281,'Row selector'!$G117,47)),"")</f>
        <v/>
      </c>
      <c r="AK128" s="161" t="str">
        <f>IFERROR(IF(INDEX(SourceData!$A$2:$FR$281,'Row selector'!$G117,36)=0,"-",INDEX(SourceData!$A$2:$FR$281,'Row selector'!$G117,36)),"")</f>
        <v/>
      </c>
      <c r="AL128" s="162" t="str">
        <f>IFERROR(IF(INDEX(SourceData!$A$2:$FR$281,'Row selector'!$G117,42)=0,"-",INDEX(SourceData!$A$2:$FR$281,'Row selector'!$G117,42)),"")</f>
        <v/>
      </c>
      <c r="AM128" s="163" t="str">
        <f>IFERROR(IF(INDEX(SourceData!$A$2:$FR$281,'Row selector'!$G117,48)=0,"-",INDEX(SourceData!$A$2:$FR$281,'Row selector'!$G117,48)),"")</f>
        <v/>
      </c>
      <c r="AN128" s="161" t="str">
        <f>IFERROR(IF(INDEX(SourceData!$A$2:$FR$281,'Row selector'!$G117,49)=0,"-",INDEX(SourceData!$A$2:$FR$281,'Row selector'!$G117,49)),"")</f>
        <v/>
      </c>
      <c r="AO128" s="162" t="str">
        <f>IFERROR(IF(INDEX(SourceData!$A$2:$FR$281,'Row selector'!$G117,55)=0,"-",INDEX(SourceData!$A$2:$FR$281,'Row selector'!$G117,55)),"")</f>
        <v/>
      </c>
      <c r="AP128" s="163" t="str">
        <f>IFERROR(IF(INDEX(SourceData!$A$2:$FR$281,'Row selector'!$G117,61)=0,"-",INDEX(SourceData!$A$2:$FR$281,'Row selector'!$G117,61)),"")</f>
        <v/>
      </c>
      <c r="AQ128" s="161" t="str">
        <f>IFERROR(IF(INDEX(SourceData!$A$2:$FR$281,'Row selector'!$G117,50)=0,"-",INDEX(SourceData!$A$2:$FR$281,'Row selector'!$G117,50)),"")</f>
        <v/>
      </c>
      <c r="AR128" s="162" t="str">
        <f>IFERROR(IF(INDEX(SourceData!$A$2:$FR$281,'Row selector'!$G117,56)=0,"-",INDEX(SourceData!$A$2:$FR$281,'Row selector'!$G117,56)),"")</f>
        <v/>
      </c>
      <c r="AS128" s="163" t="str">
        <f>IFERROR(IF(INDEX(SourceData!$A$2:$FR$281,'Row selector'!$G117,62)=0,"-",INDEX(SourceData!$A$2:$FR$281,'Row selector'!$G117,62)),"")</f>
        <v/>
      </c>
      <c r="AT128" s="161" t="str">
        <f>IFERROR(IF(INDEX(SourceData!$A$2:$FR$281,'Row selector'!$G117,51)=0,"-",INDEX(SourceData!$A$2:$FR$281,'Row selector'!$G117,51)),"")</f>
        <v/>
      </c>
      <c r="AU128" s="162" t="str">
        <f>IFERROR(IF(INDEX(SourceData!$A$2:$FR$281,'Row selector'!$G117,57)=0,"-",INDEX(SourceData!$A$2:$FR$281,'Row selector'!$G117,57)),"")</f>
        <v/>
      </c>
      <c r="AV128" s="163" t="str">
        <f>IFERROR(IF(INDEX(SourceData!$A$2:$FR$281,'Row selector'!$G117,63)=0,"-",INDEX(SourceData!$A$2:$FR$281,'Row selector'!$G117,63)),"")</f>
        <v/>
      </c>
      <c r="AW128" s="158" t="str">
        <f>IFERROR(IF(INDEX(SourceData!$A$2:$FR$281,'Row selector'!$G117,52)=0,"-",INDEX(SourceData!$A$2:$FR$281,'Row selector'!$G117,52)),"")</f>
        <v/>
      </c>
      <c r="AX128" s="138" t="str">
        <f>IFERROR(IF(INDEX(SourceData!$A$2:$FR$281,'Row selector'!$G117,58)=0,"-",INDEX(SourceData!$A$2:$FR$281,'Row selector'!$G117,58)),"")</f>
        <v/>
      </c>
      <c r="AY128" s="162" t="str">
        <f>IFERROR(IF(INDEX(SourceData!$A$2:$FR$281,'Row selector'!$G117,64)=0,"-",INDEX(SourceData!$A$2:$FR$281,'Row selector'!$G117,64)),"")</f>
        <v/>
      </c>
      <c r="AZ128" s="161" t="str">
        <f>IFERROR(IF(INDEX(SourceData!$A$2:$FR$281,'Row selector'!$G117,53)=0,"-",INDEX(SourceData!$A$2:$FR$281,'Row selector'!$G117,53)),"")</f>
        <v/>
      </c>
      <c r="BA128" s="162" t="str">
        <f>IFERROR(IF(INDEX(SourceData!$A$2:$FR$281,'Row selector'!$G117,59)=0,"-",INDEX(SourceData!$A$2:$FR$281,'Row selector'!$G117,59)),"")</f>
        <v/>
      </c>
      <c r="BB128" s="163" t="str">
        <f>IFERROR(IF(INDEX(SourceData!$A$2:$FR$281,'Row selector'!$G117,65)=0,"-",INDEX(SourceData!$A$2:$FR$281,'Row selector'!$G117,65)),"")</f>
        <v/>
      </c>
      <c r="BC128" s="161" t="str">
        <f>IFERROR(IF(INDEX(SourceData!$A$2:$FR$281,'Row selector'!$G117,54)=0,"-",INDEX(SourceData!$A$2:$FR$281,'Row selector'!$G117,54)),"")</f>
        <v/>
      </c>
      <c r="BD128" s="162" t="str">
        <f>IFERROR(IF(INDEX(SourceData!$A$2:$FR$281,'Row selector'!$G117,60)=0,"-",INDEX(SourceData!$A$2:$FR$281,'Row selector'!$G117,60)),"")</f>
        <v/>
      </c>
      <c r="BE128" s="163" t="str">
        <f>IFERROR(IF(INDEX(SourceData!$A$2:$FR$281,'Row selector'!$G117,66)=0,"-",INDEX(SourceData!$A$2:$FR$281,'Row selector'!$G117,66)),"")</f>
        <v/>
      </c>
      <c r="BF128" s="99"/>
    </row>
    <row r="129" spans="1:58">
      <c r="A129" s="171" t="str">
        <f>IFERROR(INDEX(SourceData!$A$2:$FR$281,'Row selector'!$G118,1),"")</f>
        <v/>
      </c>
      <c r="B129" s="157" t="str">
        <f>IFERROR(INDEX(SourceData!$A$2:$FR$281,'Row selector'!$G118,2),"")</f>
        <v/>
      </c>
      <c r="C129" s="204" t="str">
        <f t="shared" si="1"/>
        <v/>
      </c>
      <c r="D129" s="161" t="str">
        <f>IFERROR(IF(INDEX(SourceData!$A$2:$FR$281,'Row selector'!$G118,13)=0,"-",INDEX(SourceData!$A$2:$FR$281,'Row selector'!$G118,13)),"")</f>
        <v/>
      </c>
      <c r="E129" s="162" t="str">
        <f>IFERROR(IF(INDEX(SourceData!$A$2:$FR$281,'Row selector'!$G118,19)=0,"-",INDEX(SourceData!$A$2:$FR$281,'Row selector'!$G118,19)),"")</f>
        <v/>
      </c>
      <c r="F129" s="163" t="str">
        <f>IFERROR(IF(INDEX(SourceData!$A$2:$FR$281,'Row selector'!$G118,25)=0,"-",INDEX(SourceData!$A$2:$FR$281,'Row selector'!$G118,25)),"")</f>
        <v/>
      </c>
      <c r="G129" s="161" t="str">
        <f>IFERROR(IF(INDEX(SourceData!$A$2:$FR$281,'Row selector'!$G118,14)=0,"-",INDEX(SourceData!$A$2:$FR$281,'Row selector'!$G118,14)),"")</f>
        <v/>
      </c>
      <c r="H129" s="162" t="str">
        <f>IFERROR(IF(INDEX(SourceData!$A$2:$FR$281,'Row selector'!$G118,20)=0,"-",INDEX(SourceData!$A$2:$FR$281,'Row selector'!$G118,20)),"")</f>
        <v/>
      </c>
      <c r="I129" s="163" t="str">
        <f>IFERROR(IF(INDEX(SourceData!$A$2:$FR$281,'Row selector'!$G118,26)=0,"-",INDEX(SourceData!$A$2:$FR$281,'Row selector'!$G118,26)),"")</f>
        <v/>
      </c>
      <c r="J129" s="161" t="str">
        <f>IFERROR(IF(INDEX(SourceData!$A$2:$FR$281,'Row selector'!$G118,15)=0,"-",INDEX(SourceData!$A$2:$FR$281,'Row selector'!$G118,15)),"")</f>
        <v/>
      </c>
      <c r="K129" s="162" t="str">
        <f>IFERROR(IF(INDEX(SourceData!$A$2:$FR$281,'Row selector'!$G118,21)=0,"-",INDEX(SourceData!$A$2:$FR$281,'Row selector'!$G118,21)),"")</f>
        <v/>
      </c>
      <c r="L129" s="163" t="str">
        <f>IFERROR(IF(INDEX(SourceData!$A$2:$FR$281,'Row selector'!$G118,27)=0,"-",INDEX(SourceData!$A$2:$FR$281,'Row selector'!$G118,27)),"")</f>
        <v/>
      </c>
      <c r="M129" s="161" t="str">
        <f>IFERROR(IF(INDEX(SourceData!$A$2:$FR$281,'Row selector'!$G118,16)=0,"-",INDEX(SourceData!$A$2:$FR$281,'Row selector'!$G118,16)),"")</f>
        <v/>
      </c>
      <c r="N129" s="162" t="str">
        <f>IFERROR(IF(INDEX(SourceData!$A$2:$FR$281,'Row selector'!$G118,22)=0,"-",INDEX(SourceData!$A$2:$FR$281,'Row selector'!$G118,22)),"")</f>
        <v/>
      </c>
      <c r="O129" s="163" t="str">
        <f>IFERROR(IF(INDEX(SourceData!$A$2:$FR$281,'Row selector'!$G118,28)=0,"-",INDEX(SourceData!$A$2:$FR$281,'Row selector'!$G118,28)),"")</f>
        <v/>
      </c>
      <c r="P129" s="161" t="str">
        <f>IFERROR(IF(INDEX(SourceData!$A$2:$FR$281,'Row selector'!$G118,17)=0,"-",INDEX(SourceData!$A$2:$FR$281,'Row selector'!$G118,17)),"")</f>
        <v/>
      </c>
      <c r="Q129" s="162" t="str">
        <f>IFERROR(IF(INDEX(SourceData!$A$2:$FR$281,'Row selector'!$G118,23)=0,"-",INDEX(SourceData!$A$2:$FR$281,'Row selector'!$G118,23)),"")</f>
        <v/>
      </c>
      <c r="R129" s="163" t="str">
        <f>IFERROR(IF(INDEX(SourceData!$A$2:$FR$281,'Row selector'!$G118,29)=0,"-",INDEX(SourceData!$A$2:$FR$281,'Row selector'!$G118,29)),"")</f>
        <v/>
      </c>
      <c r="S129" s="161" t="str">
        <f>IFERROR(IF(INDEX(SourceData!$A$2:$FR$281,'Row selector'!$G118,18)=0,"-",INDEX(SourceData!$A$2:$FR$281,'Row selector'!$G118,18)),"")</f>
        <v/>
      </c>
      <c r="T129" s="162" t="str">
        <f>IFERROR(IF(INDEX(SourceData!$A$2:$FR$281,'Row selector'!$G118,24)=0,"-",INDEX(SourceData!$A$2:$FR$281,'Row selector'!$G118,24)),"")</f>
        <v/>
      </c>
      <c r="U129" s="163" t="str">
        <f>IFERROR(IF(INDEX(SourceData!$A$2:$FR$281,'Row selector'!$G118,30)=0,"-",INDEX(SourceData!$A$2:$FR$281,'Row selector'!$G118,30)),"")</f>
        <v/>
      </c>
      <c r="V129" s="161" t="str">
        <f>IFERROR(IF(INDEX(SourceData!$A$2:$FR$281,'Row selector'!$G118,31)=0,"-",INDEX(SourceData!$A$2:$FR$281,'Row selector'!$G118,31)),"")</f>
        <v/>
      </c>
      <c r="W129" s="162" t="str">
        <f>IFERROR(IF(INDEX(SourceData!$A$2:$FR$281,'Row selector'!$G118,37)=0,"-",INDEX(SourceData!$A$2:$FR$281,'Row selector'!$G118,37)),"")</f>
        <v/>
      </c>
      <c r="X129" s="163" t="str">
        <f>IFERROR(IF(INDEX(SourceData!$A$2:$FR$281,'Row selector'!$G118,43)=0,"-",INDEX(SourceData!$A$2:$FR$281,'Row selector'!$G118,43)),"")</f>
        <v/>
      </c>
      <c r="Y129" s="161" t="str">
        <f>IFERROR(IF(INDEX(SourceData!$A$2:$FR$281,'Row selector'!$G118,32)=0,"-",INDEX(SourceData!$A$2:$FR$281,'Row selector'!$G118,32)),"")</f>
        <v/>
      </c>
      <c r="Z129" s="162" t="str">
        <f>IFERROR(IF(INDEX(SourceData!$A$2:$FR$281,'Row selector'!$G118,38)=0,"-",INDEX(SourceData!$A$2:$FR$281,'Row selector'!$G118,38)),"")</f>
        <v/>
      </c>
      <c r="AA129" s="163" t="str">
        <f>IFERROR(IF(INDEX(SourceData!$A$2:$FR$281,'Row selector'!$G118,44)=0,"-",INDEX(SourceData!$A$2:$FR$281,'Row selector'!$G118,44)),"")</f>
        <v/>
      </c>
      <c r="AB129" s="161" t="str">
        <f>IFERROR(IF(INDEX(SourceData!$A$2:$FR$281,'Row selector'!$G118,33)=0,"-",INDEX(SourceData!$A$2:$FR$281,'Row selector'!$G118,33)),"")</f>
        <v/>
      </c>
      <c r="AC129" s="162" t="str">
        <f>IFERROR(IF(INDEX(SourceData!$A$2:$FR$281,'Row selector'!$G118,39)=0,"-",INDEX(SourceData!$A$2:$FR$281,'Row selector'!$G118,39)),"")</f>
        <v/>
      </c>
      <c r="AD129" s="163" t="str">
        <f>IFERROR(IF(INDEX(SourceData!$A$2:$FR$281,'Row selector'!$G118,45)=0,"-",INDEX(SourceData!$A$2:$FR$281,'Row selector'!$G118,45)),"")</f>
        <v/>
      </c>
      <c r="AE129" s="161" t="str">
        <f>IFERROR(IF(INDEX(SourceData!$A$2:$FR$281,'Row selector'!$G118,34)=0,"-",INDEX(SourceData!$A$2:$FR$281,'Row selector'!$G118,34)),"")</f>
        <v/>
      </c>
      <c r="AF129" s="162" t="str">
        <f>IFERROR(IF(INDEX(SourceData!$A$2:$FR$281,'Row selector'!$G118,40)=0,"-",INDEX(SourceData!$A$2:$FR$281,'Row selector'!$G118,40)),"")</f>
        <v/>
      </c>
      <c r="AG129" s="163" t="str">
        <f>IFERROR(IF(INDEX(SourceData!$A$2:$FR$281,'Row selector'!$G118,46)=0,"-",INDEX(SourceData!$A$2:$FR$281,'Row selector'!$G118,46)),"")</f>
        <v/>
      </c>
      <c r="AH129" s="161" t="str">
        <f>IFERROR(IF(INDEX(SourceData!$A$2:$FR$281,'Row selector'!$G118,35)=0,"-",INDEX(SourceData!$A$2:$FF$281,'Row selector'!$G118,35)),"")</f>
        <v/>
      </c>
      <c r="AI129" s="162" t="str">
        <f>IFERROR(IF(INDEX(SourceData!$A$2:$FR$281,'Row selector'!$G118,41)=0,"-",INDEX(SourceData!$A$2:$FR$281,'Row selector'!$G118,41)),"")</f>
        <v/>
      </c>
      <c r="AJ129" s="163" t="str">
        <f>IFERROR(IF(INDEX(SourceData!$A$2:$FR$281,'Row selector'!$G118,47)=0,"-",INDEX(SourceData!$A$2:$FR$281,'Row selector'!$G118,47)),"")</f>
        <v/>
      </c>
      <c r="AK129" s="161" t="str">
        <f>IFERROR(IF(INDEX(SourceData!$A$2:$FR$281,'Row selector'!$G118,36)=0,"-",INDEX(SourceData!$A$2:$FR$281,'Row selector'!$G118,36)),"")</f>
        <v/>
      </c>
      <c r="AL129" s="162" t="str">
        <f>IFERROR(IF(INDEX(SourceData!$A$2:$FR$281,'Row selector'!$G118,42)=0,"-",INDEX(SourceData!$A$2:$FR$281,'Row selector'!$G118,42)),"")</f>
        <v/>
      </c>
      <c r="AM129" s="163" t="str">
        <f>IFERROR(IF(INDEX(SourceData!$A$2:$FR$281,'Row selector'!$G118,48)=0,"-",INDEX(SourceData!$A$2:$FR$281,'Row selector'!$G118,48)),"")</f>
        <v/>
      </c>
      <c r="AN129" s="161" t="str">
        <f>IFERROR(IF(INDEX(SourceData!$A$2:$FR$281,'Row selector'!$G118,49)=0,"-",INDEX(SourceData!$A$2:$FR$281,'Row selector'!$G118,49)),"")</f>
        <v/>
      </c>
      <c r="AO129" s="162" t="str">
        <f>IFERROR(IF(INDEX(SourceData!$A$2:$FR$281,'Row selector'!$G118,55)=0,"-",INDEX(SourceData!$A$2:$FR$281,'Row selector'!$G118,55)),"")</f>
        <v/>
      </c>
      <c r="AP129" s="163" t="str">
        <f>IFERROR(IF(INDEX(SourceData!$A$2:$FR$281,'Row selector'!$G118,61)=0,"-",INDEX(SourceData!$A$2:$FR$281,'Row selector'!$G118,61)),"")</f>
        <v/>
      </c>
      <c r="AQ129" s="161" t="str">
        <f>IFERROR(IF(INDEX(SourceData!$A$2:$FR$281,'Row selector'!$G118,50)=0,"-",INDEX(SourceData!$A$2:$FR$281,'Row selector'!$G118,50)),"")</f>
        <v/>
      </c>
      <c r="AR129" s="162" t="str">
        <f>IFERROR(IF(INDEX(SourceData!$A$2:$FR$281,'Row selector'!$G118,56)=0,"-",INDEX(SourceData!$A$2:$FR$281,'Row selector'!$G118,56)),"")</f>
        <v/>
      </c>
      <c r="AS129" s="163" t="str">
        <f>IFERROR(IF(INDEX(SourceData!$A$2:$FR$281,'Row selector'!$G118,62)=0,"-",INDEX(SourceData!$A$2:$FR$281,'Row selector'!$G118,62)),"")</f>
        <v/>
      </c>
      <c r="AT129" s="161" t="str">
        <f>IFERROR(IF(INDEX(SourceData!$A$2:$FR$281,'Row selector'!$G118,51)=0,"-",INDEX(SourceData!$A$2:$FR$281,'Row selector'!$G118,51)),"")</f>
        <v/>
      </c>
      <c r="AU129" s="162" t="str">
        <f>IFERROR(IF(INDEX(SourceData!$A$2:$FR$281,'Row selector'!$G118,57)=0,"-",INDEX(SourceData!$A$2:$FR$281,'Row selector'!$G118,57)),"")</f>
        <v/>
      </c>
      <c r="AV129" s="163" t="str">
        <f>IFERROR(IF(INDEX(SourceData!$A$2:$FR$281,'Row selector'!$G118,63)=0,"-",INDEX(SourceData!$A$2:$FR$281,'Row selector'!$G118,63)),"")</f>
        <v/>
      </c>
      <c r="AW129" s="158" t="str">
        <f>IFERROR(IF(INDEX(SourceData!$A$2:$FR$281,'Row selector'!$G118,52)=0,"-",INDEX(SourceData!$A$2:$FR$281,'Row selector'!$G118,52)),"")</f>
        <v/>
      </c>
      <c r="AX129" s="138" t="str">
        <f>IFERROR(IF(INDEX(SourceData!$A$2:$FR$281,'Row selector'!$G118,58)=0,"-",INDEX(SourceData!$A$2:$FR$281,'Row selector'!$G118,58)),"")</f>
        <v/>
      </c>
      <c r="AY129" s="162" t="str">
        <f>IFERROR(IF(INDEX(SourceData!$A$2:$FR$281,'Row selector'!$G118,64)=0,"-",INDEX(SourceData!$A$2:$FR$281,'Row selector'!$G118,64)),"")</f>
        <v/>
      </c>
      <c r="AZ129" s="161" t="str">
        <f>IFERROR(IF(INDEX(SourceData!$A$2:$FR$281,'Row selector'!$G118,53)=0,"-",INDEX(SourceData!$A$2:$FR$281,'Row selector'!$G118,53)),"")</f>
        <v/>
      </c>
      <c r="BA129" s="162" t="str">
        <f>IFERROR(IF(INDEX(SourceData!$A$2:$FR$281,'Row selector'!$G118,59)=0,"-",INDEX(SourceData!$A$2:$FR$281,'Row selector'!$G118,59)),"")</f>
        <v/>
      </c>
      <c r="BB129" s="163" t="str">
        <f>IFERROR(IF(INDEX(SourceData!$A$2:$FR$281,'Row selector'!$G118,65)=0,"-",INDEX(SourceData!$A$2:$FR$281,'Row selector'!$G118,65)),"")</f>
        <v/>
      </c>
      <c r="BC129" s="161" t="str">
        <f>IFERROR(IF(INDEX(SourceData!$A$2:$FR$281,'Row selector'!$G118,54)=0,"-",INDEX(SourceData!$A$2:$FR$281,'Row selector'!$G118,54)),"")</f>
        <v/>
      </c>
      <c r="BD129" s="162" t="str">
        <f>IFERROR(IF(INDEX(SourceData!$A$2:$FR$281,'Row selector'!$G118,60)=0,"-",INDEX(SourceData!$A$2:$FR$281,'Row selector'!$G118,60)),"")</f>
        <v/>
      </c>
      <c r="BE129" s="163" t="str">
        <f>IFERROR(IF(INDEX(SourceData!$A$2:$FR$281,'Row selector'!$G118,66)=0,"-",INDEX(SourceData!$A$2:$FR$281,'Row selector'!$G118,66)),"")</f>
        <v/>
      </c>
      <c r="BF129" s="99"/>
    </row>
    <row r="130" spans="1:58">
      <c r="A130" s="171" t="str">
        <f>IFERROR(INDEX(SourceData!$A$2:$FR$281,'Row selector'!$G119,1),"")</f>
        <v/>
      </c>
      <c r="B130" s="157" t="str">
        <f>IFERROR(INDEX(SourceData!$A$2:$FR$281,'Row selector'!$G119,2),"")</f>
        <v/>
      </c>
      <c r="C130" s="204" t="str">
        <f t="shared" si="1"/>
        <v/>
      </c>
      <c r="D130" s="161" t="str">
        <f>IFERROR(IF(INDEX(SourceData!$A$2:$FR$281,'Row selector'!$G119,13)=0,"-",INDEX(SourceData!$A$2:$FR$281,'Row selector'!$G119,13)),"")</f>
        <v/>
      </c>
      <c r="E130" s="162" t="str">
        <f>IFERROR(IF(INDEX(SourceData!$A$2:$FR$281,'Row selector'!$G119,19)=0,"-",INDEX(SourceData!$A$2:$FR$281,'Row selector'!$G119,19)),"")</f>
        <v/>
      </c>
      <c r="F130" s="163" t="str">
        <f>IFERROR(IF(INDEX(SourceData!$A$2:$FR$281,'Row selector'!$G119,25)=0,"-",INDEX(SourceData!$A$2:$FR$281,'Row selector'!$G119,25)),"")</f>
        <v/>
      </c>
      <c r="G130" s="161" t="str">
        <f>IFERROR(IF(INDEX(SourceData!$A$2:$FR$281,'Row selector'!$G119,14)=0,"-",INDEX(SourceData!$A$2:$FR$281,'Row selector'!$G119,14)),"")</f>
        <v/>
      </c>
      <c r="H130" s="162" t="str">
        <f>IFERROR(IF(INDEX(SourceData!$A$2:$FR$281,'Row selector'!$G119,20)=0,"-",INDEX(SourceData!$A$2:$FR$281,'Row selector'!$G119,20)),"")</f>
        <v/>
      </c>
      <c r="I130" s="163" t="str">
        <f>IFERROR(IF(INDEX(SourceData!$A$2:$FR$281,'Row selector'!$G119,26)=0,"-",INDEX(SourceData!$A$2:$FR$281,'Row selector'!$G119,26)),"")</f>
        <v/>
      </c>
      <c r="J130" s="161" t="str">
        <f>IFERROR(IF(INDEX(SourceData!$A$2:$FR$281,'Row selector'!$G119,15)=0,"-",INDEX(SourceData!$A$2:$FR$281,'Row selector'!$G119,15)),"")</f>
        <v/>
      </c>
      <c r="K130" s="162" t="str">
        <f>IFERROR(IF(INDEX(SourceData!$A$2:$FR$281,'Row selector'!$G119,21)=0,"-",INDEX(SourceData!$A$2:$FR$281,'Row selector'!$G119,21)),"")</f>
        <v/>
      </c>
      <c r="L130" s="163" t="str">
        <f>IFERROR(IF(INDEX(SourceData!$A$2:$FR$281,'Row selector'!$G119,27)=0,"-",INDEX(SourceData!$A$2:$FR$281,'Row selector'!$G119,27)),"")</f>
        <v/>
      </c>
      <c r="M130" s="161" t="str">
        <f>IFERROR(IF(INDEX(SourceData!$A$2:$FR$281,'Row selector'!$G119,16)=0,"-",INDEX(SourceData!$A$2:$FR$281,'Row selector'!$G119,16)),"")</f>
        <v/>
      </c>
      <c r="N130" s="162" t="str">
        <f>IFERROR(IF(INDEX(SourceData!$A$2:$FR$281,'Row selector'!$G119,22)=0,"-",INDEX(SourceData!$A$2:$FR$281,'Row selector'!$G119,22)),"")</f>
        <v/>
      </c>
      <c r="O130" s="163" t="str">
        <f>IFERROR(IF(INDEX(SourceData!$A$2:$FR$281,'Row selector'!$G119,28)=0,"-",INDEX(SourceData!$A$2:$FR$281,'Row selector'!$G119,28)),"")</f>
        <v/>
      </c>
      <c r="P130" s="161" t="str">
        <f>IFERROR(IF(INDEX(SourceData!$A$2:$FR$281,'Row selector'!$G119,17)=0,"-",INDEX(SourceData!$A$2:$FR$281,'Row selector'!$G119,17)),"")</f>
        <v/>
      </c>
      <c r="Q130" s="162" t="str">
        <f>IFERROR(IF(INDEX(SourceData!$A$2:$FR$281,'Row selector'!$G119,23)=0,"-",INDEX(SourceData!$A$2:$FR$281,'Row selector'!$G119,23)),"")</f>
        <v/>
      </c>
      <c r="R130" s="163" t="str">
        <f>IFERROR(IF(INDEX(SourceData!$A$2:$FR$281,'Row selector'!$G119,29)=0,"-",INDEX(SourceData!$A$2:$FR$281,'Row selector'!$G119,29)),"")</f>
        <v/>
      </c>
      <c r="S130" s="161" t="str">
        <f>IFERROR(IF(INDEX(SourceData!$A$2:$FR$281,'Row selector'!$G119,18)=0,"-",INDEX(SourceData!$A$2:$FR$281,'Row selector'!$G119,18)),"")</f>
        <v/>
      </c>
      <c r="T130" s="162" t="str">
        <f>IFERROR(IF(INDEX(SourceData!$A$2:$FR$281,'Row selector'!$G119,24)=0,"-",INDEX(SourceData!$A$2:$FR$281,'Row selector'!$G119,24)),"")</f>
        <v/>
      </c>
      <c r="U130" s="163" t="str">
        <f>IFERROR(IF(INDEX(SourceData!$A$2:$FR$281,'Row selector'!$G119,30)=0,"-",INDEX(SourceData!$A$2:$FR$281,'Row selector'!$G119,30)),"")</f>
        <v/>
      </c>
      <c r="V130" s="161" t="str">
        <f>IFERROR(IF(INDEX(SourceData!$A$2:$FR$281,'Row selector'!$G119,31)=0,"-",INDEX(SourceData!$A$2:$FR$281,'Row selector'!$G119,31)),"")</f>
        <v/>
      </c>
      <c r="W130" s="162" t="str">
        <f>IFERROR(IF(INDEX(SourceData!$A$2:$FR$281,'Row selector'!$G119,37)=0,"-",INDEX(SourceData!$A$2:$FR$281,'Row selector'!$G119,37)),"")</f>
        <v/>
      </c>
      <c r="X130" s="163" t="str">
        <f>IFERROR(IF(INDEX(SourceData!$A$2:$FR$281,'Row selector'!$G119,43)=0,"-",INDEX(SourceData!$A$2:$FR$281,'Row selector'!$G119,43)),"")</f>
        <v/>
      </c>
      <c r="Y130" s="161" t="str">
        <f>IFERROR(IF(INDEX(SourceData!$A$2:$FR$281,'Row selector'!$G119,32)=0,"-",INDEX(SourceData!$A$2:$FR$281,'Row selector'!$G119,32)),"")</f>
        <v/>
      </c>
      <c r="Z130" s="162" t="str">
        <f>IFERROR(IF(INDEX(SourceData!$A$2:$FR$281,'Row selector'!$G119,38)=0,"-",INDEX(SourceData!$A$2:$FR$281,'Row selector'!$G119,38)),"")</f>
        <v/>
      </c>
      <c r="AA130" s="163" t="str">
        <f>IFERROR(IF(INDEX(SourceData!$A$2:$FR$281,'Row selector'!$G119,44)=0,"-",INDEX(SourceData!$A$2:$FR$281,'Row selector'!$G119,44)),"")</f>
        <v/>
      </c>
      <c r="AB130" s="161" t="str">
        <f>IFERROR(IF(INDEX(SourceData!$A$2:$FR$281,'Row selector'!$G119,33)=0,"-",INDEX(SourceData!$A$2:$FR$281,'Row selector'!$G119,33)),"")</f>
        <v/>
      </c>
      <c r="AC130" s="162" t="str">
        <f>IFERROR(IF(INDEX(SourceData!$A$2:$FR$281,'Row selector'!$G119,39)=0,"-",INDEX(SourceData!$A$2:$FR$281,'Row selector'!$G119,39)),"")</f>
        <v/>
      </c>
      <c r="AD130" s="163" t="str">
        <f>IFERROR(IF(INDEX(SourceData!$A$2:$FR$281,'Row selector'!$G119,45)=0,"-",INDEX(SourceData!$A$2:$FR$281,'Row selector'!$G119,45)),"")</f>
        <v/>
      </c>
      <c r="AE130" s="161" t="str">
        <f>IFERROR(IF(INDEX(SourceData!$A$2:$FR$281,'Row selector'!$G119,34)=0,"-",INDEX(SourceData!$A$2:$FR$281,'Row selector'!$G119,34)),"")</f>
        <v/>
      </c>
      <c r="AF130" s="162" t="str">
        <f>IFERROR(IF(INDEX(SourceData!$A$2:$FR$281,'Row selector'!$G119,40)=0,"-",INDEX(SourceData!$A$2:$FR$281,'Row selector'!$G119,40)),"")</f>
        <v/>
      </c>
      <c r="AG130" s="163" t="str">
        <f>IFERROR(IF(INDEX(SourceData!$A$2:$FR$281,'Row selector'!$G119,46)=0,"-",INDEX(SourceData!$A$2:$FR$281,'Row selector'!$G119,46)),"")</f>
        <v/>
      </c>
      <c r="AH130" s="161" t="str">
        <f>IFERROR(IF(INDEX(SourceData!$A$2:$FR$281,'Row selector'!$G119,35)=0,"-",INDEX(SourceData!$A$2:$FF$281,'Row selector'!$G119,35)),"")</f>
        <v/>
      </c>
      <c r="AI130" s="162" t="str">
        <f>IFERROR(IF(INDEX(SourceData!$A$2:$FR$281,'Row selector'!$G119,41)=0,"-",INDEX(SourceData!$A$2:$FR$281,'Row selector'!$G119,41)),"")</f>
        <v/>
      </c>
      <c r="AJ130" s="163" t="str">
        <f>IFERROR(IF(INDEX(SourceData!$A$2:$FR$281,'Row selector'!$G119,47)=0,"-",INDEX(SourceData!$A$2:$FR$281,'Row selector'!$G119,47)),"")</f>
        <v/>
      </c>
      <c r="AK130" s="161" t="str">
        <f>IFERROR(IF(INDEX(SourceData!$A$2:$FR$281,'Row selector'!$G119,36)=0,"-",INDEX(SourceData!$A$2:$FR$281,'Row selector'!$G119,36)),"")</f>
        <v/>
      </c>
      <c r="AL130" s="162" t="str">
        <f>IFERROR(IF(INDEX(SourceData!$A$2:$FR$281,'Row selector'!$G119,42)=0,"-",INDEX(SourceData!$A$2:$FR$281,'Row selector'!$G119,42)),"")</f>
        <v/>
      </c>
      <c r="AM130" s="163" t="str">
        <f>IFERROR(IF(INDEX(SourceData!$A$2:$FR$281,'Row selector'!$G119,48)=0,"-",INDEX(SourceData!$A$2:$FR$281,'Row selector'!$G119,48)),"")</f>
        <v/>
      </c>
      <c r="AN130" s="161" t="str">
        <f>IFERROR(IF(INDEX(SourceData!$A$2:$FR$281,'Row selector'!$G119,49)=0,"-",INDEX(SourceData!$A$2:$FR$281,'Row selector'!$G119,49)),"")</f>
        <v/>
      </c>
      <c r="AO130" s="162" t="str">
        <f>IFERROR(IF(INDEX(SourceData!$A$2:$FR$281,'Row selector'!$G119,55)=0,"-",INDEX(SourceData!$A$2:$FR$281,'Row selector'!$G119,55)),"")</f>
        <v/>
      </c>
      <c r="AP130" s="163" t="str">
        <f>IFERROR(IF(INDEX(SourceData!$A$2:$FR$281,'Row selector'!$G119,61)=0,"-",INDEX(SourceData!$A$2:$FR$281,'Row selector'!$G119,61)),"")</f>
        <v/>
      </c>
      <c r="AQ130" s="161" t="str">
        <f>IFERROR(IF(INDEX(SourceData!$A$2:$FR$281,'Row selector'!$G119,50)=0,"-",INDEX(SourceData!$A$2:$FR$281,'Row selector'!$G119,50)),"")</f>
        <v/>
      </c>
      <c r="AR130" s="162" t="str">
        <f>IFERROR(IF(INDEX(SourceData!$A$2:$FR$281,'Row selector'!$G119,56)=0,"-",INDEX(SourceData!$A$2:$FR$281,'Row selector'!$G119,56)),"")</f>
        <v/>
      </c>
      <c r="AS130" s="163" t="str">
        <f>IFERROR(IF(INDEX(SourceData!$A$2:$FR$281,'Row selector'!$G119,62)=0,"-",INDEX(SourceData!$A$2:$FR$281,'Row selector'!$G119,62)),"")</f>
        <v/>
      </c>
      <c r="AT130" s="161" t="str">
        <f>IFERROR(IF(INDEX(SourceData!$A$2:$FR$281,'Row selector'!$G119,51)=0,"-",INDEX(SourceData!$A$2:$FR$281,'Row selector'!$G119,51)),"")</f>
        <v/>
      </c>
      <c r="AU130" s="162" t="str">
        <f>IFERROR(IF(INDEX(SourceData!$A$2:$FR$281,'Row selector'!$G119,57)=0,"-",INDEX(SourceData!$A$2:$FR$281,'Row selector'!$G119,57)),"")</f>
        <v/>
      </c>
      <c r="AV130" s="163" t="str">
        <f>IFERROR(IF(INDEX(SourceData!$A$2:$FR$281,'Row selector'!$G119,63)=0,"-",INDEX(SourceData!$A$2:$FR$281,'Row selector'!$G119,63)),"")</f>
        <v/>
      </c>
      <c r="AW130" s="158" t="str">
        <f>IFERROR(IF(INDEX(SourceData!$A$2:$FR$281,'Row selector'!$G119,52)=0,"-",INDEX(SourceData!$A$2:$FR$281,'Row selector'!$G119,52)),"")</f>
        <v/>
      </c>
      <c r="AX130" s="138" t="str">
        <f>IFERROR(IF(INDEX(SourceData!$A$2:$FR$281,'Row selector'!$G119,58)=0,"-",INDEX(SourceData!$A$2:$FR$281,'Row selector'!$G119,58)),"")</f>
        <v/>
      </c>
      <c r="AY130" s="162" t="str">
        <f>IFERROR(IF(INDEX(SourceData!$A$2:$FR$281,'Row selector'!$G119,64)=0,"-",INDEX(SourceData!$A$2:$FR$281,'Row selector'!$G119,64)),"")</f>
        <v/>
      </c>
      <c r="AZ130" s="161" t="str">
        <f>IFERROR(IF(INDEX(SourceData!$A$2:$FR$281,'Row selector'!$G119,53)=0,"-",INDEX(SourceData!$A$2:$FR$281,'Row selector'!$G119,53)),"")</f>
        <v/>
      </c>
      <c r="BA130" s="162" t="str">
        <f>IFERROR(IF(INDEX(SourceData!$A$2:$FR$281,'Row selector'!$G119,59)=0,"-",INDEX(SourceData!$A$2:$FR$281,'Row selector'!$G119,59)),"")</f>
        <v/>
      </c>
      <c r="BB130" s="163" t="str">
        <f>IFERROR(IF(INDEX(SourceData!$A$2:$FR$281,'Row selector'!$G119,65)=0,"-",INDEX(SourceData!$A$2:$FR$281,'Row selector'!$G119,65)),"")</f>
        <v/>
      </c>
      <c r="BC130" s="161" t="str">
        <f>IFERROR(IF(INDEX(SourceData!$A$2:$FR$281,'Row selector'!$G119,54)=0,"-",INDEX(SourceData!$A$2:$FR$281,'Row selector'!$G119,54)),"")</f>
        <v/>
      </c>
      <c r="BD130" s="162" t="str">
        <f>IFERROR(IF(INDEX(SourceData!$A$2:$FR$281,'Row selector'!$G119,60)=0,"-",INDEX(SourceData!$A$2:$FR$281,'Row selector'!$G119,60)),"")</f>
        <v/>
      </c>
      <c r="BE130" s="163" t="str">
        <f>IFERROR(IF(INDEX(SourceData!$A$2:$FR$281,'Row selector'!$G119,66)=0,"-",INDEX(SourceData!$A$2:$FR$281,'Row selector'!$G119,66)),"")</f>
        <v/>
      </c>
      <c r="BF130" s="99"/>
    </row>
    <row r="131" spans="1:58">
      <c r="A131" s="171" t="str">
        <f>IFERROR(INDEX(SourceData!$A$2:$FR$281,'Row selector'!$G120,1),"")</f>
        <v/>
      </c>
      <c r="B131" s="157" t="str">
        <f>IFERROR(INDEX(SourceData!$A$2:$FR$281,'Row selector'!$G120,2),"")</f>
        <v/>
      </c>
      <c r="C131" s="204" t="str">
        <f t="shared" si="1"/>
        <v/>
      </c>
      <c r="D131" s="161" t="str">
        <f>IFERROR(IF(INDEX(SourceData!$A$2:$FR$281,'Row selector'!$G120,13)=0,"-",INDEX(SourceData!$A$2:$FR$281,'Row selector'!$G120,13)),"")</f>
        <v/>
      </c>
      <c r="E131" s="162" t="str">
        <f>IFERROR(IF(INDEX(SourceData!$A$2:$FR$281,'Row selector'!$G120,19)=0,"-",INDEX(SourceData!$A$2:$FR$281,'Row selector'!$G120,19)),"")</f>
        <v/>
      </c>
      <c r="F131" s="163" t="str">
        <f>IFERROR(IF(INDEX(SourceData!$A$2:$FR$281,'Row selector'!$G120,25)=0,"-",INDEX(SourceData!$A$2:$FR$281,'Row selector'!$G120,25)),"")</f>
        <v/>
      </c>
      <c r="G131" s="161" t="str">
        <f>IFERROR(IF(INDEX(SourceData!$A$2:$FR$281,'Row selector'!$G120,14)=0,"-",INDEX(SourceData!$A$2:$FR$281,'Row selector'!$G120,14)),"")</f>
        <v/>
      </c>
      <c r="H131" s="162" t="str">
        <f>IFERROR(IF(INDEX(SourceData!$A$2:$FR$281,'Row selector'!$G120,20)=0,"-",INDEX(SourceData!$A$2:$FR$281,'Row selector'!$G120,20)),"")</f>
        <v/>
      </c>
      <c r="I131" s="163" t="str">
        <f>IFERROR(IF(INDEX(SourceData!$A$2:$FR$281,'Row selector'!$G120,26)=0,"-",INDEX(SourceData!$A$2:$FR$281,'Row selector'!$G120,26)),"")</f>
        <v/>
      </c>
      <c r="J131" s="161" t="str">
        <f>IFERROR(IF(INDEX(SourceData!$A$2:$FR$281,'Row selector'!$G120,15)=0,"-",INDEX(SourceData!$A$2:$FR$281,'Row selector'!$G120,15)),"")</f>
        <v/>
      </c>
      <c r="K131" s="162" t="str">
        <f>IFERROR(IF(INDEX(SourceData!$A$2:$FR$281,'Row selector'!$G120,21)=0,"-",INDEX(SourceData!$A$2:$FR$281,'Row selector'!$G120,21)),"")</f>
        <v/>
      </c>
      <c r="L131" s="163" t="str">
        <f>IFERROR(IF(INDEX(SourceData!$A$2:$FR$281,'Row selector'!$G120,27)=0,"-",INDEX(SourceData!$A$2:$FR$281,'Row selector'!$G120,27)),"")</f>
        <v/>
      </c>
      <c r="M131" s="161" t="str">
        <f>IFERROR(IF(INDEX(SourceData!$A$2:$FR$281,'Row selector'!$G120,16)=0,"-",INDEX(SourceData!$A$2:$FR$281,'Row selector'!$G120,16)),"")</f>
        <v/>
      </c>
      <c r="N131" s="162" t="str">
        <f>IFERROR(IF(INDEX(SourceData!$A$2:$FR$281,'Row selector'!$G120,22)=0,"-",INDEX(SourceData!$A$2:$FR$281,'Row selector'!$G120,22)),"")</f>
        <v/>
      </c>
      <c r="O131" s="163" t="str">
        <f>IFERROR(IF(INDEX(SourceData!$A$2:$FR$281,'Row selector'!$G120,28)=0,"-",INDEX(SourceData!$A$2:$FR$281,'Row selector'!$G120,28)),"")</f>
        <v/>
      </c>
      <c r="P131" s="161" t="str">
        <f>IFERROR(IF(INDEX(SourceData!$A$2:$FR$281,'Row selector'!$G120,17)=0,"-",INDEX(SourceData!$A$2:$FR$281,'Row selector'!$G120,17)),"")</f>
        <v/>
      </c>
      <c r="Q131" s="162" t="str">
        <f>IFERROR(IF(INDEX(SourceData!$A$2:$FR$281,'Row selector'!$G120,23)=0,"-",INDEX(SourceData!$A$2:$FR$281,'Row selector'!$G120,23)),"")</f>
        <v/>
      </c>
      <c r="R131" s="163" t="str">
        <f>IFERROR(IF(INDEX(SourceData!$A$2:$FR$281,'Row selector'!$G120,29)=0,"-",INDEX(SourceData!$A$2:$FR$281,'Row selector'!$G120,29)),"")</f>
        <v/>
      </c>
      <c r="S131" s="161" t="str">
        <f>IFERROR(IF(INDEX(SourceData!$A$2:$FR$281,'Row selector'!$G120,18)=0,"-",INDEX(SourceData!$A$2:$FR$281,'Row selector'!$G120,18)),"")</f>
        <v/>
      </c>
      <c r="T131" s="162" t="str">
        <f>IFERROR(IF(INDEX(SourceData!$A$2:$FR$281,'Row selector'!$G120,24)=0,"-",INDEX(SourceData!$A$2:$FR$281,'Row selector'!$G120,24)),"")</f>
        <v/>
      </c>
      <c r="U131" s="163" t="str">
        <f>IFERROR(IF(INDEX(SourceData!$A$2:$FR$281,'Row selector'!$G120,30)=0,"-",INDEX(SourceData!$A$2:$FR$281,'Row selector'!$G120,30)),"")</f>
        <v/>
      </c>
      <c r="V131" s="161" t="str">
        <f>IFERROR(IF(INDEX(SourceData!$A$2:$FR$281,'Row selector'!$G120,31)=0,"-",INDEX(SourceData!$A$2:$FR$281,'Row selector'!$G120,31)),"")</f>
        <v/>
      </c>
      <c r="W131" s="162" t="str">
        <f>IFERROR(IF(INDEX(SourceData!$A$2:$FR$281,'Row selector'!$G120,37)=0,"-",INDEX(SourceData!$A$2:$FR$281,'Row selector'!$G120,37)),"")</f>
        <v/>
      </c>
      <c r="X131" s="163" t="str">
        <f>IFERROR(IF(INDEX(SourceData!$A$2:$FR$281,'Row selector'!$G120,43)=0,"-",INDEX(SourceData!$A$2:$FR$281,'Row selector'!$G120,43)),"")</f>
        <v/>
      </c>
      <c r="Y131" s="161" t="str">
        <f>IFERROR(IF(INDEX(SourceData!$A$2:$FR$281,'Row selector'!$G120,32)=0,"-",INDEX(SourceData!$A$2:$FR$281,'Row selector'!$G120,32)),"")</f>
        <v/>
      </c>
      <c r="Z131" s="162" t="str">
        <f>IFERROR(IF(INDEX(SourceData!$A$2:$FR$281,'Row selector'!$G120,38)=0,"-",INDEX(SourceData!$A$2:$FR$281,'Row selector'!$G120,38)),"")</f>
        <v/>
      </c>
      <c r="AA131" s="163" t="str">
        <f>IFERROR(IF(INDEX(SourceData!$A$2:$FR$281,'Row selector'!$G120,44)=0,"-",INDEX(SourceData!$A$2:$FR$281,'Row selector'!$G120,44)),"")</f>
        <v/>
      </c>
      <c r="AB131" s="161" t="str">
        <f>IFERROR(IF(INDEX(SourceData!$A$2:$FR$281,'Row selector'!$G120,33)=0,"-",INDEX(SourceData!$A$2:$FR$281,'Row selector'!$G120,33)),"")</f>
        <v/>
      </c>
      <c r="AC131" s="162" t="str">
        <f>IFERROR(IF(INDEX(SourceData!$A$2:$FR$281,'Row selector'!$G120,39)=0,"-",INDEX(SourceData!$A$2:$FR$281,'Row selector'!$G120,39)),"")</f>
        <v/>
      </c>
      <c r="AD131" s="163" t="str">
        <f>IFERROR(IF(INDEX(SourceData!$A$2:$FR$281,'Row selector'!$G120,45)=0,"-",INDEX(SourceData!$A$2:$FR$281,'Row selector'!$G120,45)),"")</f>
        <v/>
      </c>
      <c r="AE131" s="161" t="str">
        <f>IFERROR(IF(INDEX(SourceData!$A$2:$FR$281,'Row selector'!$G120,34)=0,"-",INDEX(SourceData!$A$2:$FR$281,'Row selector'!$G120,34)),"")</f>
        <v/>
      </c>
      <c r="AF131" s="162" t="str">
        <f>IFERROR(IF(INDEX(SourceData!$A$2:$FR$281,'Row selector'!$G120,40)=0,"-",INDEX(SourceData!$A$2:$FR$281,'Row selector'!$G120,40)),"")</f>
        <v/>
      </c>
      <c r="AG131" s="163" t="str">
        <f>IFERROR(IF(INDEX(SourceData!$A$2:$FR$281,'Row selector'!$G120,46)=0,"-",INDEX(SourceData!$A$2:$FR$281,'Row selector'!$G120,46)),"")</f>
        <v/>
      </c>
      <c r="AH131" s="161" t="str">
        <f>IFERROR(IF(INDEX(SourceData!$A$2:$FR$281,'Row selector'!$G120,35)=0,"-",INDEX(SourceData!$A$2:$FF$281,'Row selector'!$G120,35)),"")</f>
        <v/>
      </c>
      <c r="AI131" s="162" t="str">
        <f>IFERROR(IF(INDEX(SourceData!$A$2:$FR$281,'Row selector'!$G120,41)=0,"-",INDEX(SourceData!$A$2:$FR$281,'Row selector'!$G120,41)),"")</f>
        <v/>
      </c>
      <c r="AJ131" s="163" t="str">
        <f>IFERROR(IF(INDEX(SourceData!$A$2:$FR$281,'Row selector'!$G120,47)=0,"-",INDEX(SourceData!$A$2:$FR$281,'Row selector'!$G120,47)),"")</f>
        <v/>
      </c>
      <c r="AK131" s="161" t="str">
        <f>IFERROR(IF(INDEX(SourceData!$A$2:$FR$281,'Row selector'!$G120,36)=0,"-",INDEX(SourceData!$A$2:$FR$281,'Row selector'!$G120,36)),"")</f>
        <v/>
      </c>
      <c r="AL131" s="162" t="str">
        <f>IFERROR(IF(INDEX(SourceData!$A$2:$FR$281,'Row selector'!$G120,42)=0,"-",INDEX(SourceData!$A$2:$FR$281,'Row selector'!$G120,42)),"")</f>
        <v/>
      </c>
      <c r="AM131" s="163" t="str">
        <f>IFERROR(IF(INDEX(SourceData!$A$2:$FR$281,'Row selector'!$G120,48)=0,"-",INDEX(SourceData!$A$2:$FR$281,'Row selector'!$G120,48)),"")</f>
        <v/>
      </c>
      <c r="AN131" s="161" t="str">
        <f>IFERROR(IF(INDEX(SourceData!$A$2:$FR$281,'Row selector'!$G120,49)=0,"-",INDEX(SourceData!$A$2:$FR$281,'Row selector'!$G120,49)),"")</f>
        <v/>
      </c>
      <c r="AO131" s="162" t="str">
        <f>IFERROR(IF(INDEX(SourceData!$A$2:$FR$281,'Row selector'!$G120,55)=0,"-",INDEX(SourceData!$A$2:$FR$281,'Row selector'!$G120,55)),"")</f>
        <v/>
      </c>
      <c r="AP131" s="163" t="str">
        <f>IFERROR(IF(INDEX(SourceData!$A$2:$FR$281,'Row selector'!$G120,61)=0,"-",INDEX(SourceData!$A$2:$FR$281,'Row selector'!$G120,61)),"")</f>
        <v/>
      </c>
      <c r="AQ131" s="161" t="str">
        <f>IFERROR(IF(INDEX(SourceData!$A$2:$FR$281,'Row selector'!$G120,50)=0,"-",INDEX(SourceData!$A$2:$FR$281,'Row selector'!$G120,50)),"")</f>
        <v/>
      </c>
      <c r="AR131" s="162" t="str">
        <f>IFERROR(IF(INDEX(SourceData!$A$2:$FR$281,'Row selector'!$G120,56)=0,"-",INDEX(SourceData!$A$2:$FR$281,'Row selector'!$G120,56)),"")</f>
        <v/>
      </c>
      <c r="AS131" s="163" t="str">
        <f>IFERROR(IF(INDEX(SourceData!$A$2:$FR$281,'Row selector'!$G120,62)=0,"-",INDEX(SourceData!$A$2:$FR$281,'Row selector'!$G120,62)),"")</f>
        <v/>
      </c>
      <c r="AT131" s="161" t="str">
        <f>IFERROR(IF(INDEX(SourceData!$A$2:$FR$281,'Row selector'!$G120,51)=0,"-",INDEX(SourceData!$A$2:$FR$281,'Row selector'!$G120,51)),"")</f>
        <v/>
      </c>
      <c r="AU131" s="162" t="str">
        <f>IFERROR(IF(INDEX(SourceData!$A$2:$FR$281,'Row selector'!$G120,57)=0,"-",INDEX(SourceData!$A$2:$FR$281,'Row selector'!$G120,57)),"")</f>
        <v/>
      </c>
      <c r="AV131" s="163" t="str">
        <f>IFERROR(IF(INDEX(SourceData!$A$2:$FR$281,'Row selector'!$G120,63)=0,"-",INDEX(SourceData!$A$2:$FR$281,'Row selector'!$G120,63)),"")</f>
        <v/>
      </c>
      <c r="AW131" s="158" t="str">
        <f>IFERROR(IF(INDEX(SourceData!$A$2:$FR$281,'Row selector'!$G120,52)=0,"-",INDEX(SourceData!$A$2:$FR$281,'Row selector'!$G120,52)),"")</f>
        <v/>
      </c>
      <c r="AX131" s="138" t="str">
        <f>IFERROR(IF(INDEX(SourceData!$A$2:$FR$281,'Row selector'!$G120,58)=0,"-",INDEX(SourceData!$A$2:$FR$281,'Row selector'!$G120,58)),"")</f>
        <v/>
      </c>
      <c r="AY131" s="162" t="str">
        <f>IFERROR(IF(INDEX(SourceData!$A$2:$FR$281,'Row selector'!$G120,64)=0,"-",INDEX(SourceData!$A$2:$FR$281,'Row selector'!$G120,64)),"")</f>
        <v/>
      </c>
      <c r="AZ131" s="161" t="str">
        <f>IFERROR(IF(INDEX(SourceData!$A$2:$FR$281,'Row selector'!$G120,53)=0,"-",INDEX(SourceData!$A$2:$FR$281,'Row selector'!$G120,53)),"")</f>
        <v/>
      </c>
      <c r="BA131" s="162" t="str">
        <f>IFERROR(IF(INDEX(SourceData!$A$2:$FR$281,'Row selector'!$G120,59)=0,"-",INDEX(SourceData!$A$2:$FR$281,'Row selector'!$G120,59)),"")</f>
        <v/>
      </c>
      <c r="BB131" s="163" t="str">
        <f>IFERROR(IF(INDEX(SourceData!$A$2:$FR$281,'Row selector'!$G120,65)=0,"-",INDEX(SourceData!$A$2:$FR$281,'Row selector'!$G120,65)),"")</f>
        <v/>
      </c>
      <c r="BC131" s="161" t="str">
        <f>IFERROR(IF(INDEX(SourceData!$A$2:$FR$281,'Row selector'!$G120,54)=0,"-",INDEX(SourceData!$A$2:$FR$281,'Row selector'!$G120,54)),"")</f>
        <v/>
      </c>
      <c r="BD131" s="162" t="str">
        <f>IFERROR(IF(INDEX(SourceData!$A$2:$FR$281,'Row selector'!$G120,60)=0,"-",INDEX(SourceData!$A$2:$FR$281,'Row selector'!$G120,60)),"")</f>
        <v/>
      </c>
      <c r="BE131" s="163" t="str">
        <f>IFERROR(IF(INDEX(SourceData!$A$2:$FR$281,'Row selector'!$G120,66)=0,"-",INDEX(SourceData!$A$2:$FR$281,'Row selector'!$G120,66)),"")</f>
        <v/>
      </c>
      <c r="BF131" s="99"/>
    </row>
    <row r="132" spans="1:58">
      <c r="A132" s="171" t="str">
        <f>IFERROR(INDEX(SourceData!$A$2:$FR$281,'Row selector'!$G121,1),"")</f>
        <v/>
      </c>
      <c r="B132" s="157" t="str">
        <f>IFERROR(INDEX(SourceData!$A$2:$FR$281,'Row selector'!$G121,2),"")</f>
        <v/>
      </c>
      <c r="C132" s="204" t="str">
        <f t="shared" si="1"/>
        <v/>
      </c>
      <c r="D132" s="161" t="str">
        <f>IFERROR(IF(INDEX(SourceData!$A$2:$FR$281,'Row selector'!$G121,13)=0,"-",INDEX(SourceData!$A$2:$FR$281,'Row selector'!$G121,13)),"")</f>
        <v/>
      </c>
      <c r="E132" s="162" t="str">
        <f>IFERROR(IF(INDEX(SourceData!$A$2:$FR$281,'Row selector'!$G121,19)=0,"-",INDEX(SourceData!$A$2:$FR$281,'Row selector'!$G121,19)),"")</f>
        <v/>
      </c>
      <c r="F132" s="163" t="str">
        <f>IFERROR(IF(INDEX(SourceData!$A$2:$FR$281,'Row selector'!$G121,25)=0,"-",INDEX(SourceData!$A$2:$FR$281,'Row selector'!$G121,25)),"")</f>
        <v/>
      </c>
      <c r="G132" s="161" t="str">
        <f>IFERROR(IF(INDEX(SourceData!$A$2:$FR$281,'Row selector'!$G121,14)=0,"-",INDEX(SourceData!$A$2:$FR$281,'Row selector'!$G121,14)),"")</f>
        <v/>
      </c>
      <c r="H132" s="162" t="str">
        <f>IFERROR(IF(INDEX(SourceData!$A$2:$FR$281,'Row selector'!$G121,20)=0,"-",INDEX(SourceData!$A$2:$FR$281,'Row selector'!$G121,20)),"")</f>
        <v/>
      </c>
      <c r="I132" s="163" t="str">
        <f>IFERROR(IF(INDEX(SourceData!$A$2:$FR$281,'Row selector'!$G121,26)=0,"-",INDEX(SourceData!$A$2:$FR$281,'Row selector'!$G121,26)),"")</f>
        <v/>
      </c>
      <c r="J132" s="161" t="str">
        <f>IFERROR(IF(INDEX(SourceData!$A$2:$FR$281,'Row selector'!$G121,15)=0,"-",INDEX(SourceData!$A$2:$FR$281,'Row selector'!$G121,15)),"")</f>
        <v/>
      </c>
      <c r="K132" s="162" t="str">
        <f>IFERROR(IF(INDEX(SourceData!$A$2:$FR$281,'Row selector'!$G121,21)=0,"-",INDEX(SourceData!$A$2:$FR$281,'Row selector'!$G121,21)),"")</f>
        <v/>
      </c>
      <c r="L132" s="163" t="str">
        <f>IFERROR(IF(INDEX(SourceData!$A$2:$FR$281,'Row selector'!$G121,27)=0,"-",INDEX(SourceData!$A$2:$FR$281,'Row selector'!$G121,27)),"")</f>
        <v/>
      </c>
      <c r="M132" s="161" t="str">
        <f>IFERROR(IF(INDEX(SourceData!$A$2:$FR$281,'Row selector'!$G121,16)=0,"-",INDEX(SourceData!$A$2:$FR$281,'Row selector'!$G121,16)),"")</f>
        <v/>
      </c>
      <c r="N132" s="162" t="str">
        <f>IFERROR(IF(INDEX(SourceData!$A$2:$FR$281,'Row selector'!$G121,22)=0,"-",INDEX(SourceData!$A$2:$FR$281,'Row selector'!$G121,22)),"")</f>
        <v/>
      </c>
      <c r="O132" s="163" t="str">
        <f>IFERROR(IF(INDEX(SourceData!$A$2:$FR$281,'Row selector'!$G121,28)=0,"-",INDEX(SourceData!$A$2:$FR$281,'Row selector'!$G121,28)),"")</f>
        <v/>
      </c>
      <c r="P132" s="161" t="str">
        <f>IFERROR(IF(INDEX(SourceData!$A$2:$FR$281,'Row selector'!$G121,17)=0,"-",INDEX(SourceData!$A$2:$FR$281,'Row selector'!$G121,17)),"")</f>
        <v/>
      </c>
      <c r="Q132" s="162" t="str">
        <f>IFERROR(IF(INDEX(SourceData!$A$2:$FR$281,'Row selector'!$G121,23)=0,"-",INDEX(SourceData!$A$2:$FR$281,'Row selector'!$G121,23)),"")</f>
        <v/>
      </c>
      <c r="R132" s="163" t="str">
        <f>IFERROR(IF(INDEX(SourceData!$A$2:$FR$281,'Row selector'!$G121,29)=0,"-",INDEX(SourceData!$A$2:$FR$281,'Row selector'!$G121,29)),"")</f>
        <v/>
      </c>
      <c r="S132" s="161" t="str">
        <f>IFERROR(IF(INDEX(SourceData!$A$2:$FR$281,'Row selector'!$G121,18)=0,"-",INDEX(SourceData!$A$2:$FR$281,'Row selector'!$G121,18)),"")</f>
        <v/>
      </c>
      <c r="T132" s="162" t="str">
        <f>IFERROR(IF(INDEX(SourceData!$A$2:$FR$281,'Row selector'!$G121,24)=0,"-",INDEX(SourceData!$A$2:$FR$281,'Row selector'!$G121,24)),"")</f>
        <v/>
      </c>
      <c r="U132" s="163" t="str">
        <f>IFERROR(IF(INDEX(SourceData!$A$2:$FR$281,'Row selector'!$G121,30)=0,"-",INDEX(SourceData!$A$2:$FR$281,'Row selector'!$G121,30)),"")</f>
        <v/>
      </c>
      <c r="V132" s="161" t="str">
        <f>IFERROR(IF(INDEX(SourceData!$A$2:$FR$281,'Row selector'!$G121,31)=0,"-",INDEX(SourceData!$A$2:$FR$281,'Row selector'!$G121,31)),"")</f>
        <v/>
      </c>
      <c r="W132" s="162" t="str">
        <f>IFERROR(IF(INDEX(SourceData!$A$2:$FR$281,'Row selector'!$G121,37)=0,"-",INDEX(SourceData!$A$2:$FR$281,'Row selector'!$G121,37)),"")</f>
        <v/>
      </c>
      <c r="X132" s="163" t="str">
        <f>IFERROR(IF(INDEX(SourceData!$A$2:$FR$281,'Row selector'!$G121,43)=0,"-",INDEX(SourceData!$A$2:$FR$281,'Row selector'!$G121,43)),"")</f>
        <v/>
      </c>
      <c r="Y132" s="161" t="str">
        <f>IFERROR(IF(INDEX(SourceData!$A$2:$FR$281,'Row selector'!$G121,32)=0,"-",INDEX(SourceData!$A$2:$FR$281,'Row selector'!$G121,32)),"")</f>
        <v/>
      </c>
      <c r="Z132" s="162" t="str">
        <f>IFERROR(IF(INDEX(SourceData!$A$2:$FR$281,'Row selector'!$G121,38)=0,"-",INDEX(SourceData!$A$2:$FR$281,'Row selector'!$G121,38)),"")</f>
        <v/>
      </c>
      <c r="AA132" s="163" t="str">
        <f>IFERROR(IF(INDEX(SourceData!$A$2:$FR$281,'Row selector'!$G121,44)=0,"-",INDEX(SourceData!$A$2:$FR$281,'Row selector'!$G121,44)),"")</f>
        <v/>
      </c>
      <c r="AB132" s="161" t="str">
        <f>IFERROR(IF(INDEX(SourceData!$A$2:$FR$281,'Row selector'!$G121,33)=0,"-",INDEX(SourceData!$A$2:$FR$281,'Row selector'!$G121,33)),"")</f>
        <v/>
      </c>
      <c r="AC132" s="162" t="str">
        <f>IFERROR(IF(INDEX(SourceData!$A$2:$FR$281,'Row selector'!$G121,39)=0,"-",INDEX(SourceData!$A$2:$FR$281,'Row selector'!$G121,39)),"")</f>
        <v/>
      </c>
      <c r="AD132" s="163" t="str">
        <f>IFERROR(IF(INDEX(SourceData!$A$2:$FR$281,'Row selector'!$G121,45)=0,"-",INDEX(SourceData!$A$2:$FR$281,'Row selector'!$G121,45)),"")</f>
        <v/>
      </c>
      <c r="AE132" s="161" t="str">
        <f>IFERROR(IF(INDEX(SourceData!$A$2:$FR$281,'Row selector'!$G121,34)=0,"-",INDEX(SourceData!$A$2:$FR$281,'Row selector'!$G121,34)),"")</f>
        <v/>
      </c>
      <c r="AF132" s="162" t="str">
        <f>IFERROR(IF(INDEX(SourceData!$A$2:$FR$281,'Row selector'!$G121,40)=0,"-",INDEX(SourceData!$A$2:$FR$281,'Row selector'!$G121,40)),"")</f>
        <v/>
      </c>
      <c r="AG132" s="163" t="str">
        <f>IFERROR(IF(INDEX(SourceData!$A$2:$FR$281,'Row selector'!$G121,46)=0,"-",INDEX(SourceData!$A$2:$FR$281,'Row selector'!$G121,46)),"")</f>
        <v/>
      </c>
      <c r="AH132" s="161" t="str">
        <f>IFERROR(IF(INDEX(SourceData!$A$2:$FR$281,'Row selector'!$G121,35)=0,"-",INDEX(SourceData!$A$2:$FF$281,'Row selector'!$G121,35)),"")</f>
        <v/>
      </c>
      <c r="AI132" s="162" t="str">
        <f>IFERROR(IF(INDEX(SourceData!$A$2:$FR$281,'Row selector'!$G121,41)=0,"-",INDEX(SourceData!$A$2:$FR$281,'Row selector'!$G121,41)),"")</f>
        <v/>
      </c>
      <c r="AJ132" s="163" t="str">
        <f>IFERROR(IF(INDEX(SourceData!$A$2:$FR$281,'Row selector'!$G121,47)=0,"-",INDEX(SourceData!$A$2:$FR$281,'Row selector'!$G121,47)),"")</f>
        <v/>
      </c>
      <c r="AK132" s="161" t="str">
        <f>IFERROR(IF(INDEX(SourceData!$A$2:$FR$281,'Row selector'!$G121,36)=0,"-",INDEX(SourceData!$A$2:$FR$281,'Row selector'!$G121,36)),"")</f>
        <v/>
      </c>
      <c r="AL132" s="162" t="str">
        <f>IFERROR(IF(INDEX(SourceData!$A$2:$FR$281,'Row selector'!$G121,42)=0,"-",INDEX(SourceData!$A$2:$FR$281,'Row selector'!$G121,42)),"")</f>
        <v/>
      </c>
      <c r="AM132" s="163" t="str">
        <f>IFERROR(IF(INDEX(SourceData!$A$2:$FR$281,'Row selector'!$G121,48)=0,"-",INDEX(SourceData!$A$2:$FR$281,'Row selector'!$G121,48)),"")</f>
        <v/>
      </c>
      <c r="AN132" s="161" t="str">
        <f>IFERROR(IF(INDEX(SourceData!$A$2:$FR$281,'Row selector'!$G121,49)=0,"-",INDEX(SourceData!$A$2:$FR$281,'Row selector'!$G121,49)),"")</f>
        <v/>
      </c>
      <c r="AO132" s="162" t="str">
        <f>IFERROR(IF(INDEX(SourceData!$A$2:$FR$281,'Row selector'!$G121,55)=0,"-",INDEX(SourceData!$A$2:$FR$281,'Row selector'!$G121,55)),"")</f>
        <v/>
      </c>
      <c r="AP132" s="163" t="str">
        <f>IFERROR(IF(INDEX(SourceData!$A$2:$FR$281,'Row selector'!$G121,61)=0,"-",INDEX(SourceData!$A$2:$FR$281,'Row selector'!$G121,61)),"")</f>
        <v/>
      </c>
      <c r="AQ132" s="161" t="str">
        <f>IFERROR(IF(INDEX(SourceData!$A$2:$FR$281,'Row selector'!$G121,50)=0,"-",INDEX(SourceData!$A$2:$FR$281,'Row selector'!$G121,50)),"")</f>
        <v/>
      </c>
      <c r="AR132" s="162" t="str">
        <f>IFERROR(IF(INDEX(SourceData!$A$2:$FR$281,'Row selector'!$G121,56)=0,"-",INDEX(SourceData!$A$2:$FR$281,'Row selector'!$G121,56)),"")</f>
        <v/>
      </c>
      <c r="AS132" s="163" t="str">
        <f>IFERROR(IF(INDEX(SourceData!$A$2:$FR$281,'Row selector'!$G121,62)=0,"-",INDEX(SourceData!$A$2:$FR$281,'Row selector'!$G121,62)),"")</f>
        <v/>
      </c>
      <c r="AT132" s="161" t="str">
        <f>IFERROR(IF(INDEX(SourceData!$A$2:$FR$281,'Row selector'!$G121,51)=0,"-",INDEX(SourceData!$A$2:$FR$281,'Row selector'!$G121,51)),"")</f>
        <v/>
      </c>
      <c r="AU132" s="162" t="str">
        <f>IFERROR(IF(INDEX(SourceData!$A$2:$FR$281,'Row selector'!$G121,57)=0,"-",INDEX(SourceData!$A$2:$FR$281,'Row selector'!$G121,57)),"")</f>
        <v/>
      </c>
      <c r="AV132" s="163" t="str">
        <f>IFERROR(IF(INDEX(SourceData!$A$2:$FR$281,'Row selector'!$G121,63)=0,"-",INDEX(SourceData!$A$2:$FR$281,'Row selector'!$G121,63)),"")</f>
        <v/>
      </c>
      <c r="AW132" s="158" t="str">
        <f>IFERROR(IF(INDEX(SourceData!$A$2:$FR$281,'Row selector'!$G121,52)=0,"-",INDEX(SourceData!$A$2:$FR$281,'Row selector'!$G121,52)),"")</f>
        <v/>
      </c>
      <c r="AX132" s="138" t="str">
        <f>IFERROR(IF(INDEX(SourceData!$A$2:$FR$281,'Row selector'!$G121,58)=0,"-",INDEX(SourceData!$A$2:$FR$281,'Row selector'!$G121,58)),"")</f>
        <v/>
      </c>
      <c r="AY132" s="162" t="str">
        <f>IFERROR(IF(INDEX(SourceData!$A$2:$FR$281,'Row selector'!$G121,64)=0,"-",INDEX(SourceData!$A$2:$FR$281,'Row selector'!$G121,64)),"")</f>
        <v/>
      </c>
      <c r="AZ132" s="161" t="str">
        <f>IFERROR(IF(INDEX(SourceData!$A$2:$FR$281,'Row selector'!$G121,53)=0,"-",INDEX(SourceData!$A$2:$FR$281,'Row selector'!$G121,53)),"")</f>
        <v/>
      </c>
      <c r="BA132" s="162" t="str">
        <f>IFERROR(IF(INDEX(SourceData!$A$2:$FR$281,'Row selector'!$G121,59)=0,"-",INDEX(SourceData!$A$2:$FR$281,'Row selector'!$G121,59)),"")</f>
        <v/>
      </c>
      <c r="BB132" s="163" t="str">
        <f>IFERROR(IF(INDEX(SourceData!$A$2:$FR$281,'Row selector'!$G121,65)=0,"-",INDEX(SourceData!$A$2:$FR$281,'Row selector'!$G121,65)),"")</f>
        <v/>
      </c>
      <c r="BC132" s="161" t="str">
        <f>IFERROR(IF(INDEX(SourceData!$A$2:$FR$281,'Row selector'!$G121,54)=0,"-",INDEX(SourceData!$A$2:$FR$281,'Row selector'!$G121,54)),"")</f>
        <v/>
      </c>
      <c r="BD132" s="162" t="str">
        <f>IFERROR(IF(INDEX(SourceData!$A$2:$FR$281,'Row selector'!$G121,60)=0,"-",INDEX(SourceData!$A$2:$FR$281,'Row selector'!$G121,60)),"")</f>
        <v/>
      </c>
      <c r="BE132" s="163" t="str">
        <f>IFERROR(IF(INDEX(SourceData!$A$2:$FR$281,'Row selector'!$G121,66)=0,"-",INDEX(SourceData!$A$2:$FR$281,'Row selector'!$G121,66)),"")</f>
        <v/>
      </c>
      <c r="BF132" s="99"/>
    </row>
    <row r="133" spans="1:58">
      <c r="A133" s="171" t="str">
        <f>IFERROR(INDEX(SourceData!$A$2:$FR$281,'Row selector'!$G122,1),"")</f>
        <v/>
      </c>
      <c r="B133" s="157" t="str">
        <f>IFERROR(INDEX(SourceData!$A$2:$FR$281,'Row selector'!$G122,2),"")</f>
        <v/>
      </c>
      <c r="C133" s="204" t="str">
        <f t="shared" si="1"/>
        <v/>
      </c>
      <c r="D133" s="161" t="str">
        <f>IFERROR(IF(INDEX(SourceData!$A$2:$FR$281,'Row selector'!$G122,13)=0,"-",INDEX(SourceData!$A$2:$FR$281,'Row selector'!$G122,13)),"")</f>
        <v/>
      </c>
      <c r="E133" s="162" t="str">
        <f>IFERROR(IF(INDEX(SourceData!$A$2:$FR$281,'Row selector'!$G122,19)=0,"-",INDEX(SourceData!$A$2:$FR$281,'Row selector'!$G122,19)),"")</f>
        <v/>
      </c>
      <c r="F133" s="163" t="str">
        <f>IFERROR(IF(INDEX(SourceData!$A$2:$FR$281,'Row selector'!$G122,25)=0,"-",INDEX(SourceData!$A$2:$FR$281,'Row selector'!$G122,25)),"")</f>
        <v/>
      </c>
      <c r="G133" s="161" t="str">
        <f>IFERROR(IF(INDEX(SourceData!$A$2:$FR$281,'Row selector'!$G122,14)=0,"-",INDEX(SourceData!$A$2:$FR$281,'Row selector'!$G122,14)),"")</f>
        <v/>
      </c>
      <c r="H133" s="162" t="str">
        <f>IFERROR(IF(INDEX(SourceData!$A$2:$FR$281,'Row selector'!$G122,20)=0,"-",INDEX(SourceData!$A$2:$FR$281,'Row selector'!$G122,20)),"")</f>
        <v/>
      </c>
      <c r="I133" s="163" t="str">
        <f>IFERROR(IF(INDEX(SourceData!$A$2:$FR$281,'Row selector'!$G122,26)=0,"-",INDEX(SourceData!$A$2:$FR$281,'Row selector'!$G122,26)),"")</f>
        <v/>
      </c>
      <c r="J133" s="161" t="str">
        <f>IFERROR(IF(INDEX(SourceData!$A$2:$FR$281,'Row selector'!$G122,15)=0,"-",INDEX(SourceData!$A$2:$FR$281,'Row selector'!$G122,15)),"")</f>
        <v/>
      </c>
      <c r="K133" s="162" t="str">
        <f>IFERROR(IF(INDEX(SourceData!$A$2:$FR$281,'Row selector'!$G122,21)=0,"-",INDEX(SourceData!$A$2:$FR$281,'Row selector'!$G122,21)),"")</f>
        <v/>
      </c>
      <c r="L133" s="163" t="str">
        <f>IFERROR(IF(INDEX(SourceData!$A$2:$FR$281,'Row selector'!$G122,27)=0,"-",INDEX(SourceData!$A$2:$FR$281,'Row selector'!$G122,27)),"")</f>
        <v/>
      </c>
      <c r="M133" s="161" t="str">
        <f>IFERROR(IF(INDEX(SourceData!$A$2:$FR$281,'Row selector'!$G122,16)=0,"-",INDEX(SourceData!$A$2:$FR$281,'Row selector'!$G122,16)),"")</f>
        <v/>
      </c>
      <c r="N133" s="162" t="str">
        <f>IFERROR(IF(INDEX(SourceData!$A$2:$FR$281,'Row selector'!$G122,22)=0,"-",INDEX(SourceData!$A$2:$FR$281,'Row selector'!$G122,22)),"")</f>
        <v/>
      </c>
      <c r="O133" s="163" t="str">
        <f>IFERROR(IF(INDEX(SourceData!$A$2:$FR$281,'Row selector'!$G122,28)=0,"-",INDEX(SourceData!$A$2:$FR$281,'Row selector'!$G122,28)),"")</f>
        <v/>
      </c>
      <c r="P133" s="161" t="str">
        <f>IFERROR(IF(INDEX(SourceData!$A$2:$FR$281,'Row selector'!$G122,17)=0,"-",INDEX(SourceData!$A$2:$FR$281,'Row selector'!$G122,17)),"")</f>
        <v/>
      </c>
      <c r="Q133" s="162" t="str">
        <f>IFERROR(IF(INDEX(SourceData!$A$2:$FR$281,'Row selector'!$G122,23)=0,"-",INDEX(SourceData!$A$2:$FR$281,'Row selector'!$G122,23)),"")</f>
        <v/>
      </c>
      <c r="R133" s="163" t="str">
        <f>IFERROR(IF(INDEX(SourceData!$A$2:$FR$281,'Row selector'!$G122,29)=0,"-",INDEX(SourceData!$A$2:$FR$281,'Row selector'!$G122,29)),"")</f>
        <v/>
      </c>
      <c r="S133" s="161" t="str">
        <f>IFERROR(IF(INDEX(SourceData!$A$2:$FR$281,'Row selector'!$G122,18)=0,"-",INDEX(SourceData!$A$2:$FR$281,'Row selector'!$G122,18)),"")</f>
        <v/>
      </c>
      <c r="T133" s="162" t="str">
        <f>IFERROR(IF(INDEX(SourceData!$A$2:$FR$281,'Row selector'!$G122,24)=0,"-",INDEX(SourceData!$A$2:$FR$281,'Row selector'!$G122,24)),"")</f>
        <v/>
      </c>
      <c r="U133" s="163" t="str">
        <f>IFERROR(IF(INDEX(SourceData!$A$2:$FR$281,'Row selector'!$G122,30)=0,"-",INDEX(SourceData!$A$2:$FR$281,'Row selector'!$G122,30)),"")</f>
        <v/>
      </c>
      <c r="V133" s="161" t="str">
        <f>IFERROR(IF(INDEX(SourceData!$A$2:$FR$281,'Row selector'!$G122,31)=0,"-",INDEX(SourceData!$A$2:$FR$281,'Row selector'!$G122,31)),"")</f>
        <v/>
      </c>
      <c r="W133" s="162" t="str">
        <f>IFERROR(IF(INDEX(SourceData!$A$2:$FR$281,'Row selector'!$G122,37)=0,"-",INDEX(SourceData!$A$2:$FR$281,'Row selector'!$G122,37)),"")</f>
        <v/>
      </c>
      <c r="X133" s="163" t="str">
        <f>IFERROR(IF(INDEX(SourceData!$A$2:$FR$281,'Row selector'!$G122,43)=0,"-",INDEX(SourceData!$A$2:$FR$281,'Row selector'!$G122,43)),"")</f>
        <v/>
      </c>
      <c r="Y133" s="161" t="str">
        <f>IFERROR(IF(INDEX(SourceData!$A$2:$FR$281,'Row selector'!$G122,32)=0,"-",INDEX(SourceData!$A$2:$FR$281,'Row selector'!$G122,32)),"")</f>
        <v/>
      </c>
      <c r="Z133" s="162" t="str">
        <f>IFERROR(IF(INDEX(SourceData!$A$2:$FR$281,'Row selector'!$G122,38)=0,"-",INDEX(SourceData!$A$2:$FR$281,'Row selector'!$G122,38)),"")</f>
        <v/>
      </c>
      <c r="AA133" s="163" t="str">
        <f>IFERROR(IF(INDEX(SourceData!$A$2:$FR$281,'Row selector'!$G122,44)=0,"-",INDEX(SourceData!$A$2:$FR$281,'Row selector'!$G122,44)),"")</f>
        <v/>
      </c>
      <c r="AB133" s="161" t="str">
        <f>IFERROR(IF(INDEX(SourceData!$A$2:$FR$281,'Row selector'!$G122,33)=0,"-",INDEX(SourceData!$A$2:$FR$281,'Row selector'!$G122,33)),"")</f>
        <v/>
      </c>
      <c r="AC133" s="162" t="str">
        <f>IFERROR(IF(INDEX(SourceData!$A$2:$FR$281,'Row selector'!$G122,39)=0,"-",INDEX(SourceData!$A$2:$FR$281,'Row selector'!$G122,39)),"")</f>
        <v/>
      </c>
      <c r="AD133" s="163" t="str">
        <f>IFERROR(IF(INDEX(SourceData!$A$2:$FR$281,'Row selector'!$G122,45)=0,"-",INDEX(SourceData!$A$2:$FR$281,'Row selector'!$G122,45)),"")</f>
        <v/>
      </c>
      <c r="AE133" s="161" t="str">
        <f>IFERROR(IF(INDEX(SourceData!$A$2:$FR$281,'Row selector'!$G122,34)=0,"-",INDEX(SourceData!$A$2:$FR$281,'Row selector'!$G122,34)),"")</f>
        <v/>
      </c>
      <c r="AF133" s="162" t="str">
        <f>IFERROR(IF(INDEX(SourceData!$A$2:$FR$281,'Row selector'!$G122,40)=0,"-",INDEX(SourceData!$A$2:$FR$281,'Row selector'!$G122,40)),"")</f>
        <v/>
      </c>
      <c r="AG133" s="163" t="str">
        <f>IFERROR(IF(INDEX(SourceData!$A$2:$FR$281,'Row selector'!$G122,46)=0,"-",INDEX(SourceData!$A$2:$FR$281,'Row selector'!$G122,46)),"")</f>
        <v/>
      </c>
      <c r="AH133" s="161" t="str">
        <f>IFERROR(IF(INDEX(SourceData!$A$2:$FR$281,'Row selector'!$G122,35)=0,"-",INDEX(SourceData!$A$2:$FF$281,'Row selector'!$G122,35)),"")</f>
        <v/>
      </c>
      <c r="AI133" s="162" t="str">
        <f>IFERROR(IF(INDEX(SourceData!$A$2:$FR$281,'Row selector'!$G122,41)=0,"-",INDEX(SourceData!$A$2:$FR$281,'Row selector'!$G122,41)),"")</f>
        <v/>
      </c>
      <c r="AJ133" s="163" t="str">
        <f>IFERROR(IF(INDEX(SourceData!$A$2:$FR$281,'Row selector'!$G122,47)=0,"-",INDEX(SourceData!$A$2:$FR$281,'Row selector'!$G122,47)),"")</f>
        <v/>
      </c>
      <c r="AK133" s="161" t="str">
        <f>IFERROR(IF(INDEX(SourceData!$A$2:$FR$281,'Row selector'!$G122,36)=0,"-",INDEX(SourceData!$A$2:$FR$281,'Row selector'!$G122,36)),"")</f>
        <v/>
      </c>
      <c r="AL133" s="162" t="str">
        <f>IFERROR(IF(INDEX(SourceData!$A$2:$FR$281,'Row selector'!$G122,42)=0,"-",INDEX(SourceData!$A$2:$FR$281,'Row selector'!$G122,42)),"")</f>
        <v/>
      </c>
      <c r="AM133" s="163" t="str">
        <f>IFERROR(IF(INDEX(SourceData!$A$2:$FR$281,'Row selector'!$G122,48)=0,"-",INDEX(SourceData!$A$2:$FR$281,'Row selector'!$G122,48)),"")</f>
        <v/>
      </c>
      <c r="AN133" s="161" t="str">
        <f>IFERROR(IF(INDEX(SourceData!$A$2:$FR$281,'Row selector'!$G122,49)=0,"-",INDEX(SourceData!$A$2:$FR$281,'Row selector'!$G122,49)),"")</f>
        <v/>
      </c>
      <c r="AO133" s="162" t="str">
        <f>IFERROR(IF(INDEX(SourceData!$A$2:$FR$281,'Row selector'!$G122,55)=0,"-",INDEX(SourceData!$A$2:$FR$281,'Row selector'!$G122,55)),"")</f>
        <v/>
      </c>
      <c r="AP133" s="163" t="str">
        <f>IFERROR(IF(INDEX(SourceData!$A$2:$FR$281,'Row selector'!$G122,61)=0,"-",INDEX(SourceData!$A$2:$FR$281,'Row selector'!$G122,61)),"")</f>
        <v/>
      </c>
      <c r="AQ133" s="161" t="str">
        <f>IFERROR(IF(INDEX(SourceData!$A$2:$FR$281,'Row selector'!$G122,50)=0,"-",INDEX(SourceData!$A$2:$FR$281,'Row selector'!$G122,50)),"")</f>
        <v/>
      </c>
      <c r="AR133" s="162" t="str">
        <f>IFERROR(IF(INDEX(SourceData!$A$2:$FR$281,'Row selector'!$G122,56)=0,"-",INDEX(SourceData!$A$2:$FR$281,'Row selector'!$G122,56)),"")</f>
        <v/>
      </c>
      <c r="AS133" s="163" t="str">
        <f>IFERROR(IF(INDEX(SourceData!$A$2:$FR$281,'Row selector'!$G122,62)=0,"-",INDEX(SourceData!$A$2:$FR$281,'Row selector'!$G122,62)),"")</f>
        <v/>
      </c>
      <c r="AT133" s="161" t="str">
        <f>IFERROR(IF(INDEX(SourceData!$A$2:$FR$281,'Row selector'!$G122,51)=0,"-",INDEX(SourceData!$A$2:$FR$281,'Row selector'!$G122,51)),"")</f>
        <v/>
      </c>
      <c r="AU133" s="162" t="str">
        <f>IFERROR(IF(INDEX(SourceData!$A$2:$FR$281,'Row selector'!$G122,57)=0,"-",INDEX(SourceData!$A$2:$FR$281,'Row selector'!$G122,57)),"")</f>
        <v/>
      </c>
      <c r="AV133" s="163" t="str">
        <f>IFERROR(IF(INDEX(SourceData!$A$2:$FR$281,'Row selector'!$G122,63)=0,"-",INDEX(SourceData!$A$2:$FR$281,'Row selector'!$G122,63)),"")</f>
        <v/>
      </c>
      <c r="AW133" s="158" t="str">
        <f>IFERROR(IF(INDEX(SourceData!$A$2:$FR$281,'Row selector'!$G122,52)=0,"-",INDEX(SourceData!$A$2:$FR$281,'Row selector'!$G122,52)),"")</f>
        <v/>
      </c>
      <c r="AX133" s="138" t="str">
        <f>IFERROR(IF(INDEX(SourceData!$A$2:$FR$281,'Row selector'!$G122,58)=0,"-",INDEX(SourceData!$A$2:$FR$281,'Row selector'!$G122,58)),"")</f>
        <v/>
      </c>
      <c r="AY133" s="162" t="str">
        <f>IFERROR(IF(INDEX(SourceData!$A$2:$FR$281,'Row selector'!$G122,64)=0,"-",INDEX(SourceData!$A$2:$FR$281,'Row selector'!$G122,64)),"")</f>
        <v/>
      </c>
      <c r="AZ133" s="161" t="str">
        <f>IFERROR(IF(INDEX(SourceData!$A$2:$FR$281,'Row selector'!$G122,53)=0,"-",INDEX(SourceData!$A$2:$FR$281,'Row selector'!$G122,53)),"")</f>
        <v/>
      </c>
      <c r="BA133" s="162" t="str">
        <f>IFERROR(IF(INDEX(SourceData!$A$2:$FR$281,'Row selector'!$G122,59)=0,"-",INDEX(SourceData!$A$2:$FR$281,'Row selector'!$G122,59)),"")</f>
        <v/>
      </c>
      <c r="BB133" s="163" t="str">
        <f>IFERROR(IF(INDEX(SourceData!$A$2:$FR$281,'Row selector'!$G122,65)=0,"-",INDEX(SourceData!$A$2:$FR$281,'Row selector'!$G122,65)),"")</f>
        <v/>
      </c>
      <c r="BC133" s="161" t="str">
        <f>IFERROR(IF(INDEX(SourceData!$A$2:$FR$281,'Row selector'!$G122,54)=0,"-",INDEX(SourceData!$A$2:$FR$281,'Row selector'!$G122,54)),"")</f>
        <v/>
      </c>
      <c r="BD133" s="162" t="str">
        <f>IFERROR(IF(INDEX(SourceData!$A$2:$FR$281,'Row selector'!$G122,60)=0,"-",INDEX(SourceData!$A$2:$FR$281,'Row selector'!$G122,60)),"")</f>
        <v/>
      </c>
      <c r="BE133" s="163" t="str">
        <f>IFERROR(IF(INDEX(SourceData!$A$2:$FR$281,'Row selector'!$G122,66)=0,"-",INDEX(SourceData!$A$2:$FR$281,'Row selector'!$G122,66)),"")</f>
        <v/>
      </c>
      <c r="BF133" s="99"/>
    </row>
    <row r="134" spans="1:58">
      <c r="A134" s="171" t="str">
        <f>IFERROR(INDEX(SourceData!$A$2:$FR$281,'Row selector'!$G123,1),"")</f>
        <v/>
      </c>
      <c r="B134" s="157" t="str">
        <f>IFERROR(INDEX(SourceData!$A$2:$FR$281,'Row selector'!$G123,2),"")</f>
        <v/>
      </c>
      <c r="C134" s="204" t="str">
        <f t="shared" si="1"/>
        <v/>
      </c>
      <c r="D134" s="161" t="str">
        <f>IFERROR(IF(INDEX(SourceData!$A$2:$FR$281,'Row selector'!$G123,13)=0,"-",INDEX(SourceData!$A$2:$FR$281,'Row selector'!$G123,13)),"")</f>
        <v/>
      </c>
      <c r="E134" s="162" t="str">
        <f>IFERROR(IF(INDEX(SourceData!$A$2:$FR$281,'Row selector'!$G123,19)=0,"-",INDEX(SourceData!$A$2:$FR$281,'Row selector'!$G123,19)),"")</f>
        <v/>
      </c>
      <c r="F134" s="163" t="str">
        <f>IFERROR(IF(INDEX(SourceData!$A$2:$FR$281,'Row selector'!$G123,25)=0,"-",INDEX(SourceData!$A$2:$FR$281,'Row selector'!$G123,25)),"")</f>
        <v/>
      </c>
      <c r="G134" s="161" t="str">
        <f>IFERROR(IF(INDEX(SourceData!$A$2:$FR$281,'Row selector'!$G123,14)=0,"-",INDEX(SourceData!$A$2:$FR$281,'Row selector'!$G123,14)),"")</f>
        <v/>
      </c>
      <c r="H134" s="162" t="str">
        <f>IFERROR(IF(INDEX(SourceData!$A$2:$FR$281,'Row selector'!$G123,20)=0,"-",INDEX(SourceData!$A$2:$FR$281,'Row selector'!$G123,20)),"")</f>
        <v/>
      </c>
      <c r="I134" s="163" t="str">
        <f>IFERROR(IF(INDEX(SourceData!$A$2:$FR$281,'Row selector'!$G123,26)=0,"-",INDEX(SourceData!$A$2:$FR$281,'Row selector'!$G123,26)),"")</f>
        <v/>
      </c>
      <c r="J134" s="161" t="str">
        <f>IFERROR(IF(INDEX(SourceData!$A$2:$FR$281,'Row selector'!$G123,15)=0,"-",INDEX(SourceData!$A$2:$FR$281,'Row selector'!$G123,15)),"")</f>
        <v/>
      </c>
      <c r="K134" s="162" t="str">
        <f>IFERROR(IF(INDEX(SourceData!$A$2:$FR$281,'Row selector'!$G123,21)=0,"-",INDEX(SourceData!$A$2:$FR$281,'Row selector'!$G123,21)),"")</f>
        <v/>
      </c>
      <c r="L134" s="163" t="str">
        <f>IFERROR(IF(INDEX(SourceData!$A$2:$FR$281,'Row selector'!$G123,27)=0,"-",INDEX(SourceData!$A$2:$FR$281,'Row selector'!$G123,27)),"")</f>
        <v/>
      </c>
      <c r="M134" s="161" t="str">
        <f>IFERROR(IF(INDEX(SourceData!$A$2:$FR$281,'Row selector'!$G123,16)=0,"-",INDEX(SourceData!$A$2:$FR$281,'Row selector'!$G123,16)),"")</f>
        <v/>
      </c>
      <c r="N134" s="162" t="str">
        <f>IFERROR(IF(INDEX(SourceData!$A$2:$FR$281,'Row selector'!$G123,22)=0,"-",INDEX(SourceData!$A$2:$FR$281,'Row selector'!$G123,22)),"")</f>
        <v/>
      </c>
      <c r="O134" s="163" t="str">
        <f>IFERROR(IF(INDEX(SourceData!$A$2:$FR$281,'Row selector'!$G123,28)=0,"-",INDEX(SourceData!$A$2:$FR$281,'Row selector'!$G123,28)),"")</f>
        <v/>
      </c>
      <c r="P134" s="161" t="str">
        <f>IFERROR(IF(INDEX(SourceData!$A$2:$FR$281,'Row selector'!$G123,17)=0,"-",INDEX(SourceData!$A$2:$FR$281,'Row selector'!$G123,17)),"")</f>
        <v/>
      </c>
      <c r="Q134" s="162" t="str">
        <f>IFERROR(IF(INDEX(SourceData!$A$2:$FR$281,'Row selector'!$G123,23)=0,"-",INDEX(SourceData!$A$2:$FR$281,'Row selector'!$G123,23)),"")</f>
        <v/>
      </c>
      <c r="R134" s="163" t="str">
        <f>IFERROR(IF(INDEX(SourceData!$A$2:$FR$281,'Row selector'!$G123,29)=0,"-",INDEX(SourceData!$A$2:$FR$281,'Row selector'!$G123,29)),"")</f>
        <v/>
      </c>
      <c r="S134" s="161" t="str">
        <f>IFERROR(IF(INDEX(SourceData!$A$2:$FR$281,'Row selector'!$G123,18)=0,"-",INDEX(SourceData!$A$2:$FR$281,'Row selector'!$G123,18)),"")</f>
        <v/>
      </c>
      <c r="T134" s="162" t="str">
        <f>IFERROR(IF(INDEX(SourceData!$A$2:$FR$281,'Row selector'!$G123,24)=0,"-",INDEX(SourceData!$A$2:$FR$281,'Row selector'!$G123,24)),"")</f>
        <v/>
      </c>
      <c r="U134" s="163" t="str">
        <f>IFERROR(IF(INDEX(SourceData!$A$2:$FR$281,'Row selector'!$G123,30)=0,"-",INDEX(SourceData!$A$2:$FR$281,'Row selector'!$G123,30)),"")</f>
        <v/>
      </c>
      <c r="V134" s="161" t="str">
        <f>IFERROR(IF(INDEX(SourceData!$A$2:$FR$281,'Row selector'!$G123,31)=0,"-",INDEX(SourceData!$A$2:$FR$281,'Row selector'!$G123,31)),"")</f>
        <v/>
      </c>
      <c r="W134" s="162" t="str">
        <f>IFERROR(IF(INDEX(SourceData!$A$2:$FR$281,'Row selector'!$G123,37)=0,"-",INDEX(SourceData!$A$2:$FR$281,'Row selector'!$G123,37)),"")</f>
        <v/>
      </c>
      <c r="X134" s="163" t="str">
        <f>IFERROR(IF(INDEX(SourceData!$A$2:$FR$281,'Row selector'!$G123,43)=0,"-",INDEX(SourceData!$A$2:$FR$281,'Row selector'!$G123,43)),"")</f>
        <v/>
      </c>
      <c r="Y134" s="161" t="str">
        <f>IFERROR(IF(INDEX(SourceData!$A$2:$FR$281,'Row selector'!$G123,32)=0,"-",INDEX(SourceData!$A$2:$FR$281,'Row selector'!$G123,32)),"")</f>
        <v/>
      </c>
      <c r="Z134" s="162" t="str">
        <f>IFERROR(IF(INDEX(SourceData!$A$2:$FR$281,'Row selector'!$G123,38)=0,"-",INDEX(SourceData!$A$2:$FR$281,'Row selector'!$G123,38)),"")</f>
        <v/>
      </c>
      <c r="AA134" s="163" t="str">
        <f>IFERROR(IF(INDEX(SourceData!$A$2:$FR$281,'Row selector'!$G123,44)=0,"-",INDEX(SourceData!$A$2:$FR$281,'Row selector'!$G123,44)),"")</f>
        <v/>
      </c>
      <c r="AB134" s="161" t="str">
        <f>IFERROR(IF(INDEX(SourceData!$A$2:$FR$281,'Row selector'!$G123,33)=0,"-",INDEX(SourceData!$A$2:$FR$281,'Row selector'!$G123,33)),"")</f>
        <v/>
      </c>
      <c r="AC134" s="162" t="str">
        <f>IFERROR(IF(INDEX(SourceData!$A$2:$FR$281,'Row selector'!$G123,39)=0,"-",INDEX(SourceData!$A$2:$FR$281,'Row selector'!$G123,39)),"")</f>
        <v/>
      </c>
      <c r="AD134" s="163" t="str">
        <f>IFERROR(IF(INDEX(SourceData!$A$2:$FR$281,'Row selector'!$G123,45)=0,"-",INDEX(SourceData!$A$2:$FR$281,'Row selector'!$G123,45)),"")</f>
        <v/>
      </c>
      <c r="AE134" s="161" t="str">
        <f>IFERROR(IF(INDEX(SourceData!$A$2:$FR$281,'Row selector'!$G123,34)=0,"-",INDEX(SourceData!$A$2:$FR$281,'Row selector'!$G123,34)),"")</f>
        <v/>
      </c>
      <c r="AF134" s="162" t="str">
        <f>IFERROR(IF(INDEX(SourceData!$A$2:$FR$281,'Row selector'!$G123,40)=0,"-",INDEX(SourceData!$A$2:$FR$281,'Row selector'!$G123,40)),"")</f>
        <v/>
      </c>
      <c r="AG134" s="163" t="str">
        <f>IFERROR(IF(INDEX(SourceData!$A$2:$FR$281,'Row selector'!$G123,46)=0,"-",INDEX(SourceData!$A$2:$FR$281,'Row selector'!$G123,46)),"")</f>
        <v/>
      </c>
      <c r="AH134" s="161" t="str">
        <f>IFERROR(IF(INDEX(SourceData!$A$2:$FR$281,'Row selector'!$G123,35)=0,"-",INDEX(SourceData!$A$2:$FF$281,'Row selector'!$G123,35)),"")</f>
        <v/>
      </c>
      <c r="AI134" s="162" t="str">
        <f>IFERROR(IF(INDEX(SourceData!$A$2:$FR$281,'Row selector'!$G123,41)=0,"-",INDEX(SourceData!$A$2:$FR$281,'Row selector'!$G123,41)),"")</f>
        <v/>
      </c>
      <c r="AJ134" s="163" t="str">
        <f>IFERROR(IF(INDEX(SourceData!$A$2:$FR$281,'Row selector'!$G123,47)=0,"-",INDEX(SourceData!$A$2:$FR$281,'Row selector'!$G123,47)),"")</f>
        <v/>
      </c>
      <c r="AK134" s="161" t="str">
        <f>IFERROR(IF(INDEX(SourceData!$A$2:$FR$281,'Row selector'!$G123,36)=0,"-",INDEX(SourceData!$A$2:$FR$281,'Row selector'!$G123,36)),"")</f>
        <v/>
      </c>
      <c r="AL134" s="162" t="str">
        <f>IFERROR(IF(INDEX(SourceData!$A$2:$FR$281,'Row selector'!$G123,42)=0,"-",INDEX(SourceData!$A$2:$FR$281,'Row selector'!$G123,42)),"")</f>
        <v/>
      </c>
      <c r="AM134" s="163" t="str">
        <f>IFERROR(IF(INDEX(SourceData!$A$2:$FR$281,'Row selector'!$G123,48)=0,"-",INDEX(SourceData!$A$2:$FR$281,'Row selector'!$G123,48)),"")</f>
        <v/>
      </c>
      <c r="AN134" s="161" t="str">
        <f>IFERROR(IF(INDEX(SourceData!$A$2:$FR$281,'Row selector'!$G123,49)=0,"-",INDEX(SourceData!$A$2:$FR$281,'Row selector'!$G123,49)),"")</f>
        <v/>
      </c>
      <c r="AO134" s="162" t="str">
        <f>IFERROR(IF(INDEX(SourceData!$A$2:$FR$281,'Row selector'!$G123,55)=0,"-",INDEX(SourceData!$A$2:$FR$281,'Row selector'!$G123,55)),"")</f>
        <v/>
      </c>
      <c r="AP134" s="163" t="str">
        <f>IFERROR(IF(INDEX(SourceData!$A$2:$FR$281,'Row selector'!$G123,61)=0,"-",INDEX(SourceData!$A$2:$FR$281,'Row selector'!$G123,61)),"")</f>
        <v/>
      </c>
      <c r="AQ134" s="161" t="str">
        <f>IFERROR(IF(INDEX(SourceData!$A$2:$FR$281,'Row selector'!$G123,50)=0,"-",INDEX(SourceData!$A$2:$FR$281,'Row selector'!$G123,50)),"")</f>
        <v/>
      </c>
      <c r="AR134" s="162" t="str">
        <f>IFERROR(IF(INDEX(SourceData!$A$2:$FR$281,'Row selector'!$G123,56)=0,"-",INDEX(SourceData!$A$2:$FR$281,'Row selector'!$G123,56)),"")</f>
        <v/>
      </c>
      <c r="AS134" s="163" t="str">
        <f>IFERROR(IF(INDEX(SourceData!$A$2:$FR$281,'Row selector'!$G123,62)=0,"-",INDEX(SourceData!$A$2:$FR$281,'Row selector'!$G123,62)),"")</f>
        <v/>
      </c>
      <c r="AT134" s="161" t="str">
        <f>IFERROR(IF(INDEX(SourceData!$A$2:$FR$281,'Row selector'!$G123,51)=0,"-",INDEX(SourceData!$A$2:$FR$281,'Row selector'!$G123,51)),"")</f>
        <v/>
      </c>
      <c r="AU134" s="162" t="str">
        <f>IFERROR(IF(INDEX(SourceData!$A$2:$FR$281,'Row selector'!$G123,57)=0,"-",INDEX(SourceData!$A$2:$FR$281,'Row selector'!$G123,57)),"")</f>
        <v/>
      </c>
      <c r="AV134" s="163" t="str">
        <f>IFERROR(IF(INDEX(SourceData!$A$2:$FR$281,'Row selector'!$G123,63)=0,"-",INDEX(SourceData!$A$2:$FR$281,'Row selector'!$G123,63)),"")</f>
        <v/>
      </c>
      <c r="AW134" s="158" t="str">
        <f>IFERROR(IF(INDEX(SourceData!$A$2:$FR$281,'Row selector'!$G123,52)=0,"-",INDEX(SourceData!$A$2:$FR$281,'Row selector'!$G123,52)),"")</f>
        <v/>
      </c>
      <c r="AX134" s="138" t="str">
        <f>IFERROR(IF(INDEX(SourceData!$A$2:$FR$281,'Row selector'!$G123,58)=0,"-",INDEX(SourceData!$A$2:$FR$281,'Row selector'!$G123,58)),"")</f>
        <v/>
      </c>
      <c r="AY134" s="162" t="str">
        <f>IFERROR(IF(INDEX(SourceData!$A$2:$FR$281,'Row selector'!$G123,64)=0,"-",INDEX(SourceData!$A$2:$FR$281,'Row selector'!$G123,64)),"")</f>
        <v/>
      </c>
      <c r="AZ134" s="161" t="str">
        <f>IFERROR(IF(INDEX(SourceData!$A$2:$FR$281,'Row selector'!$G123,53)=0,"-",INDEX(SourceData!$A$2:$FR$281,'Row selector'!$G123,53)),"")</f>
        <v/>
      </c>
      <c r="BA134" s="162" t="str">
        <f>IFERROR(IF(INDEX(SourceData!$A$2:$FR$281,'Row selector'!$G123,59)=0,"-",INDEX(SourceData!$A$2:$FR$281,'Row selector'!$G123,59)),"")</f>
        <v/>
      </c>
      <c r="BB134" s="163" t="str">
        <f>IFERROR(IF(INDEX(SourceData!$A$2:$FR$281,'Row selector'!$G123,65)=0,"-",INDEX(SourceData!$A$2:$FR$281,'Row selector'!$G123,65)),"")</f>
        <v/>
      </c>
      <c r="BC134" s="161" t="str">
        <f>IFERROR(IF(INDEX(SourceData!$A$2:$FR$281,'Row selector'!$G123,54)=0,"-",INDEX(SourceData!$A$2:$FR$281,'Row selector'!$G123,54)),"")</f>
        <v/>
      </c>
      <c r="BD134" s="162" t="str">
        <f>IFERROR(IF(INDEX(SourceData!$A$2:$FR$281,'Row selector'!$G123,60)=0,"-",INDEX(SourceData!$A$2:$FR$281,'Row selector'!$G123,60)),"")</f>
        <v/>
      </c>
      <c r="BE134" s="163" t="str">
        <f>IFERROR(IF(INDEX(SourceData!$A$2:$FR$281,'Row selector'!$G123,66)=0,"-",INDEX(SourceData!$A$2:$FR$281,'Row selector'!$G123,66)),"")</f>
        <v/>
      </c>
      <c r="BF134" s="99"/>
    </row>
    <row r="135" spans="1:58">
      <c r="A135" s="171" t="str">
        <f>IFERROR(INDEX(SourceData!$A$2:$FR$281,'Row selector'!$G124,1),"")</f>
        <v/>
      </c>
      <c r="B135" s="157" t="str">
        <f>IFERROR(INDEX(SourceData!$A$2:$FR$281,'Row selector'!$G124,2),"")</f>
        <v/>
      </c>
      <c r="C135" s="204" t="str">
        <f t="shared" si="1"/>
        <v/>
      </c>
      <c r="D135" s="161" t="str">
        <f>IFERROR(IF(INDEX(SourceData!$A$2:$FR$281,'Row selector'!$G124,13)=0,"-",INDEX(SourceData!$A$2:$FR$281,'Row selector'!$G124,13)),"")</f>
        <v/>
      </c>
      <c r="E135" s="162" t="str">
        <f>IFERROR(IF(INDEX(SourceData!$A$2:$FR$281,'Row selector'!$G124,19)=0,"-",INDEX(SourceData!$A$2:$FR$281,'Row selector'!$G124,19)),"")</f>
        <v/>
      </c>
      <c r="F135" s="163" t="str">
        <f>IFERROR(IF(INDEX(SourceData!$A$2:$FR$281,'Row selector'!$G124,25)=0,"-",INDEX(SourceData!$A$2:$FR$281,'Row selector'!$G124,25)),"")</f>
        <v/>
      </c>
      <c r="G135" s="161" t="str">
        <f>IFERROR(IF(INDEX(SourceData!$A$2:$FR$281,'Row selector'!$G124,14)=0,"-",INDEX(SourceData!$A$2:$FR$281,'Row selector'!$G124,14)),"")</f>
        <v/>
      </c>
      <c r="H135" s="162" t="str">
        <f>IFERROR(IF(INDEX(SourceData!$A$2:$FR$281,'Row selector'!$G124,20)=0,"-",INDEX(SourceData!$A$2:$FR$281,'Row selector'!$G124,20)),"")</f>
        <v/>
      </c>
      <c r="I135" s="163" t="str">
        <f>IFERROR(IF(INDEX(SourceData!$A$2:$FR$281,'Row selector'!$G124,26)=0,"-",INDEX(SourceData!$A$2:$FR$281,'Row selector'!$G124,26)),"")</f>
        <v/>
      </c>
      <c r="J135" s="161" t="str">
        <f>IFERROR(IF(INDEX(SourceData!$A$2:$FR$281,'Row selector'!$G124,15)=0,"-",INDEX(SourceData!$A$2:$FR$281,'Row selector'!$G124,15)),"")</f>
        <v/>
      </c>
      <c r="K135" s="162" t="str">
        <f>IFERROR(IF(INDEX(SourceData!$A$2:$FR$281,'Row selector'!$G124,21)=0,"-",INDEX(SourceData!$A$2:$FR$281,'Row selector'!$G124,21)),"")</f>
        <v/>
      </c>
      <c r="L135" s="163" t="str">
        <f>IFERROR(IF(INDEX(SourceData!$A$2:$FR$281,'Row selector'!$G124,27)=0,"-",INDEX(SourceData!$A$2:$FR$281,'Row selector'!$G124,27)),"")</f>
        <v/>
      </c>
      <c r="M135" s="161" t="str">
        <f>IFERROR(IF(INDEX(SourceData!$A$2:$FR$281,'Row selector'!$G124,16)=0,"-",INDEX(SourceData!$A$2:$FR$281,'Row selector'!$G124,16)),"")</f>
        <v/>
      </c>
      <c r="N135" s="162" t="str">
        <f>IFERROR(IF(INDEX(SourceData!$A$2:$FR$281,'Row selector'!$G124,22)=0,"-",INDEX(SourceData!$A$2:$FR$281,'Row selector'!$G124,22)),"")</f>
        <v/>
      </c>
      <c r="O135" s="163" t="str">
        <f>IFERROR(IF(INDEX(SourceData!$A$2:$FR$281,'Row selector'!$G124,28)=0,"-",INDEX(SourceData!$A$2:$FR$281,'Row selector'!$G124,28)),"")</f>
        <v/>
      </c>
      <c r="P135" s="161" t="str">
        <f>IFERROR(IF(INDEX(SourceData!$A$2:$FR$281,'Row selector'!$G124,17)=0,"-",INDEX(SourceData!$A$2:$FR$281,'Row selector'!$G124,17)),"")</f>
        <v/>
      </c>
      <c r="Q135" s="162" t="str">
        <f>IFERROR(IF(INDEX(SourceData!$A$2:$FR$281,'Row selector'!$G124,23)=0,"-",INDEX(SourceData!$A$2:$FR$281,'Row selector'!$G124,23)),"")</f>
        <v/>
      </c>
      <c r="R135" s="163" t="str">
        <f>IFERROR(IF(INDEX(SourceData!$A$2:$FR$281,'Row selector'!$G124,29)=0,"-",INDEX(SourceData!$A$2:$FR$281,'Row selector'!$G124,29)),"")</f>
        <v/>
      </c>
      <c r="S135" s="161" t="str">
        <f>IFERROR(IF(INDEX(SourceData!$A$2:$FR$281,'Row selector'!$G124,18)=0,"-",INDEX(SourceData!$A$2:$FR$281,'Row selector'!$G124,18)),"")</f>
        <v/>
      </c>
      <c r="T135" s="162" t="str">
        <f>IFERROR(IF(INDEX(SourceData!$A$2:$FR$281,'Row selector'!$G124,24)=0,"-",INDEX(SourceData!$A$2:$FR$281,'Row selector'!$G124,24)),"")</f>
        <v/>
      </c>
      <c r="U135" s="163" t="str">
        <f>IFERROR(IF(INDEX(SourceData!$A$2:$FR$281,'Row selector'!$G124,30)=0,"-",INDEX(SourceData!$A$2:$FR$281,'Row selector'!$G124,30)),"")</f>
        <v/>
      </c>
      <c r="V135" s="161" t="str">
        <f>IFERROR(IF(INDEX(SourceData!$A$2:$FR$281,'Row selector'!$G124,31)=0,"-",INDEX(SourceData!$A$2:$FR$281,'Row selector'!$G124,31)),"")</f>
        <v/>
      </c>
      <c r="W135" s="162" t="str">
        <f>IFERROR(IF(INDEX(SourceData!$A$2:$FR$281,'Row selector'!$G124,37)=0,"-",INDEX(SourceData!$A$2:$FR$281,'Row selector'!$G124,37)),"")</f>
        <v/>
      </c>
      <c r="X135" s="163" t="str">
        <f>IFERROR(IF(INDEX(SourceData!$A$2:$FR$281,'Row selector'!$G124,43)=0,"-",INDEX(SourceData!$A$2:$FR$281,'Row selector'!$G124,43)),"")</f>
        <v/>
      </c>
      <c r="Y135" s="161" t="str">
        <f>IFERROR(IF(INDEX(SourceData!$A$2:$FR$281,'Row selector'!$G124,32)=0,"-",INDEX(SourceData!$A$2:$FR$281,'Row selector'!$G124,32)),"")</f>
        <v/>
      </c>
      <c r="Z135" s="162" t="str">
        <f>IFERROR(IF(INDEX(SourceData!$A$2:$FR$281,'Row selector'!$G124,38)=0,"-",INDEX(SourceData!$A$2:$FR$281,'Row selector'!$G124,38)),"")</f>
        <v/>
      </c>
      <c r="AA135" s="163" t="str">
        <f>IFERROR(IF(INDEX(SourceData!$A$2:$FR$281,'Row selector'!$G124,44)=0,"-",INDEX(SourceData!$A$2:$FR$281,'Row selector'!$G124,44)),"")</f>
        <v/>
      </c>
      <c r="AB135" s="161" t="str">
        <f>IFERROR(IF(INDEX(SourceData!$A$2:$FR$281,'Row selector'!$G124,33)=0,"-",INDEX(SourceData!$A$2:$FR$281,'Row selector'!$G124,33)),"")</f>
        <v/>
      </c>
      <c r="AC135" s="162" t="str">
        <f>IFERROR(IF(INDEX(SourceData!$A$2:$FR$281,'Row selector'!$G124,39)=0,"-",INDEX(SourceData!$A$2:$FR$281,'Row selector'!$G124,39)),"")</f>
        <v/>
      </c>
      <c r="AD135" s="163" t="str">
        <f>IFERROR(IF(INDEX(SourceData!$A$2:$FR$281,'Row selector'!$G124,45)=0,"-",INDEX(SourceData!$A$2:$FR$281,'Row selector'!$G124,45)),"")</f>
        <v/>
      </c>
      <c r="AE135" s="161" t="str">
        <f>IFERROR(IF(INDEX(SourceData!$A$2:$FR$281,'Row selector'!$G124,34)=0,"-",INDEX(SourceData!$A$2:$FR$281,'Row selector'!$G124,34)),"")</f>
        <v/>
      </c>
      <c r="AF135" s="162" t="str">
        <f>IFERROR(IF(INDEX(SourceData!$A$2:$FR$281,'Row selector'!$G124,40)=0,"-",INDEX(SourceData!$A$2:$FR$281,'Row selector'!$G124,40)),"")</f>
        <v/>
      </c>
      <c r="AG135" s="163" t="str">
        <f>IFERROR(IF(INDEX(SourceData!$A$2:$FR$281,'Row selector'!$G124,46)=0,"-",INDEX(SourceData!$A$2:$FR$281,'Row selector'!$G124,46)),"")</f>
        <v/>
      </c>
      <c r="AH135" s="161" t="str">
        <f>IFERROR(IF(INDEX(SourceData!$A$2:$FR$281,'Row selector'!$G124,35)=0,"-",INDEX(SourceData!$A$2:$FF$281,'Row selector'!$G124,35)),"")</f>
        <v/>
      </c>
      <c r="AI135" s="162" t="str">
        <f>IFERROR(IF(INDEX(SourceData!$A$2:$FR$281,'Row selector'!$G124,41)=0,"-",INDEX(SourceData!$A$2:$FR$281,'Row selector'!$G124,41)),"")</f>
        <v/>
      </c>
      <c r="AJ135" s="163" t="str">
        <f>IFERROR(IF(INDEX(SourceData!$A$2:$FR$281,'Row selector'!$G124,47)=0,"-",INDEX(SourceData!$A$2:$FR$281,'Row selector'!$G124,47)),"")</f>
        <v/>
      </c>
      <c r="AK135" s="161" t="str">
        <f>IFERROR(IF(INDEX(SourceData!$A$2:$FR$281,'Row selector'!$G124,36)=0,"-",INDEX(SourceData!$A$2:$FR$281,'Row selector'!$G124,36)),"")</f>
        <v/>
      </c>
      <c r="AL135" s="162" t="str">
        <f>IFERROR(IF(INDEX(SourceData!$A$2:$FR$281,'Row selector'!$G124,42)=0,"-",INDEX(SourceData!$A$2:$FR$281,'Row selector'!$G124,42)),"")</f>
        <v/>
      </c>
      <c r="AM135" s="163" t="str">
        <f>IFERROR(IF(INDEX(SourceData!$A$2:$FR$281,'Row selector'!$G124,48)=0,"-",INDEX(SourceData!$A$2:$FR$281,'Row selector'!$G124,48)),"")</f>
        <v/>
      </c>
      <c r="AN135" s="161" t="str">
        <f>IFERROR(IF(INDEX(SourceData!$A$2:$FR$281,'Row selector'!$G124,49)=0,"-",INDEX(SourceData!$A$2:$FR$281,'Row selector'!$G124,49)),"")</f>
        <v/>
      </c>
      <c r="AO135" s="162" t="str">
        <f>IFERROR(IF(INDEX(SourceData!$A$2:$FR$281,'Row selector'!$G124,55)=0,"-",INDEX(SourceData!$A$2:$FR$281,'Row selector'!$G124,55)),"")</f>
        <v/>
      </c>
      <c r="AP135" s="163" t="str">
        <f>IFERROR(IF(INDEX(SourceData!$A$2:$FR$281,'Row selector'!$G124,61)=0,"-",INDEX(SourceData!$A$2:$FR$281,'Row selector'!$G124,61)),"")</f>
        <v/>
      </c>
      <c r="AQ135" s="161" t="str">
        <f>IFERROR(IF(INDEX(SourceData!$A$2:$FR$281,'Row selector'!$G124,50)=0,"-",INDEX(SourceData!$A$2:$FR$281,'Row selector'!$G124,50)),"")</f>
        <v/>
      </c>
      <c r="AR135" s="162" t="str">
        <f>IFERROR(IF(INDEX(SourceData!$A$2:$FR$281,'Row selector'!$G124,56)=0,"-",INDEX(SourceData!$A$2:$FR$281,'Row selector'!$G124,56)),"")</f>
        <v/>
      </c>
      <c r="AS135" s="163" t="str">
        <f>IFERROR(IF(INDEX(SourceData!$A$2:$FR$281,'Row selector'!$G124,62)=0,"-",INDEX(SourceData!$A$2:$FR$281,'Row selector'!$G124,62)),"")</f>
        <v/>
      </c>
      <c r="AT135" s="161" t="str">
        <f>IFERROR(IF(INDEX(SourceData!$A$2:$FR$281,'Row selector'!$G124,51)=0,"-",INDEX(SourceData!$A$2:$FR$281,'Row selector'!$G124,51)),"")</f>
        <v/>
      </c>
      <c r="AU135" s="162" t="str">
        <f>IFERROR(IF(INDEX(SourceData!$A$2:$FR$281,'Row selector'!$G124,57)=0,"-",INDEX(SourceData!$A$2:$FR$281,'Row selector'!$G124,57)),"")</f>
        <v/>
      </c>
      <c r="AV135" s="163" t="str">
        <f>IFERROR(IF(INDEX(SourceData!$A$2:$FR$281,'Row selector'!$G124,63)=0,"-",INDEX(SourceData!$A$2:$FR$281,'Row selector'!$G124,63)),"")</f>
        <v/>
      </c>
      <c r="AW135" s="158" t="str">
        <f>IFERROR(IF(INDEX(SourceData!$A$2:$FR$281,'Row selector'!$G124,52)=0,"-",INDEX(SourceData!$A$2:$FR$281,'Row selector'!$G124,52)),"")</f>
        <v/>
      </c>
      <c r="AX135" s="138" t="str">
        <f>IFERROR(IF(INDEX(SourceData!$A$2:$FR$281,'Row selector'!$G124,58)=0,"-",INDEX(SourceData!$A$2:$FR$281,'Row selector'!$G124,58)),"")</f>
        <v/>
      </c>
      <c r="AY135" s="162" t="str">
        <f>IFERROR(IF(INDEX(SourceData!$A$2:$FR$281,'Row selector'!$G124,64)=0,"-",INDEX(SourceData!$A$2:$FR$281,'Row selector'!$G124,64)),"")</f>
        <v/>
      </c>
      <c r="AZ135" s="161" t="str">
        <f>IFERROR(IF(INDEX(SourceData!$A$2:$FR$281,'Row selector'!$G124,53)=0,"-",INDEX(SourceData!$A$2:$FR$281,'Row selector'!$G124,53)),"")</f>
        <v/>
      </c>
      <c r="BA135" s="162" t="str">
        <f>IFERROR(IF(INDEX(SourceData!$A$2:$FR$281,'Row selector'!$G124,59)=0,"-",INDEX(SourceData!$A$2:$FR$281,'Row selector'!$G124,59)),"")</f>
        <v/>
      </c>
      <c r="BB135" s="163" t="str">
        <f>IFERROR(IF(INDEX(SourceData!$A$2:$FR$281,'Row selector'!$G124,65)=0,"-",INDEX(SourceData!$A$2:$FR$281,'Row selector'!$G124,65)),"")</f>
        <v/>
      </c>
      <c r="BC135" s="161" t="str">
        <f>IFERROR(IF(INDEX(SourceData!$A$2:$FR$281,'Row selector'!$G124,54)=0,"-",INDEX(SourceData!$A$2:$FR$281,'Row selector'!$G124,54)),"")</f>
        <v/>
      </c>
      <c r="BD135" s="162" t="str">
        <f>IFERROR(IF(INDEX(SourceData!$A$2:$FR$281,'Row selector'!$G124,60)=0,"-",INDEX(SourceData!$A$2:$FR$281,'Row selector'!$G124,60)),"")</f>
        <v/>
      </c>
      <c r="BE135" s="163" t="str">
        <f>IFERROR(IF(INDEX(SourceData!$A$2:$FR$281,'Row selector'!$G124,66)=0,"-",INDEX(SourceData!$A$2:$FR$281,'Row selector'!$G124,66)),"")</f>
        <v/>
      </c>
      <c r="BF135" s="99"/>
    </row>
    <row r="136" spans="1:58">
      <c r="A136" s="171" t="str">
        <f>IFERROR(INDEX(SourceData!$A$2:$FR$281,'Row selector'!$G125,1),"")</f>
        <v/>
      </c>
      <c r="B136" s="157" t="str">
        <f>IFERROR(INDEX(SourceData!$A$2:$FR$281,'Row selector'!$G125,2),"")</f>
        <v/>
      </c>
      <c r="C136" s="204" t="str">
        <f t="shared" si="1"/>
        <v/>
      </c>
      <c r="D136" s="161" t="str">
        <f>IFERROR(IF(INDEX(SourceData!$A$2:$FR$281,'Row selector'!$G125,13)=0,"-",INDEX(SourceData!$A$2:$FR$281,'Row selector'!$G125,13)),"")</f>
        <v/>
      </c>
      <c r="E136" s="162" t="str">
        <f>IFERROR(IF(INDEX(SourceData!$A$2:$FR$281,'Row selector'!$G125,19)=0,"-",INDEX(SourceData!$A$2:$FR$281,'Row selector'!$G125,19)),"")</f>
        <v/>
      </c>
      <c r="F136" s="163" t="str">
        <f>IFERROR(IF(INDEX(SourceData!$A$2:$FR$281,'Row selector'!$G125,25)=0,"-",INDEX(SourceData!$A$2:$FR$281,'Row selector'!$G125,25)),"")</f>
        <v/>
      </c>
      <c r="G136" s="161" t="str">
        <f>IFERROR(IF(INDEX(SourceData!$A$2:$FR$281,'Row selector'!$G125,14)=0,"-",INDEX(SourceData!$A$2:$FR$281,'Row selector'!$G125,14)),"")</f>
        <v/>
      </c>
      <c r="H136" s="162" t="str">
        <f>IFERROR(IF(INDEX(SourceData!$A$2:$FR$281,'Row selector'!$G125,20)=0,"-",INDEX(SourceData!$A$2:$FR$281,'Row selector'!$G125,20)),"")</f>
        <v/>
      </c>
      <c r="I136" s="163" t="str">
        <f>IFERROR(IF(INDEX(SourceData!$A$2:$FR$281,'Row selector'!$G125,26)=0,"-",INDEX(SourceData!$A$2:$FR$281,'Row selector'!$G125,26)),"")</f>
        <v/>
      </c>
      <c r="J136" s="161" t="str">
        <f>IFERROR(IF(INDEX(SourceData!$A$2:$FR$281,'Row selector'!$G125,15)=0,"-",INDEX(SourceData!$A$2:$FR$281,'Row selector'!$G125,15)),"")</f>
        <v/>
      </c>
      <c r="K136" s="162" t="str">
        <f>IFERROR(IF(INDEX(SourceData!$A$2:$FR$281,'Row selector'!$G125,21)=0,"-",INDEX(SourceData!$A$2:$FR$281,'Row selector'!$G125,21)),"")</f>
        <v/>
      </c>
      <c r="L136" s="163" t="str">
        <f>IFERROR(IF(INDEX(SourceData!$A$2:$FR$281,'Row selector'!$G125,27)=0,"-",INDEX(SourceData!$A$2:$FR$281,'Row selector'!$G125,27)),"")</f>
        <v/>
      </c>
      <c r="M136" s="161" t="str">
        <f>IFERROR(IF(INDEX(SourceData!$A$2:$FR$281,'Row selector'!$G125,16)=0,"-",INDEX(SourceData!$A$2:$FR$281,'Row selector'!$G125,16)),"")</f>
        <v/>
      </c>
      <c r="N136" s="162" t="str">
        <f>IFERROR(IF(INDEX(SourceData!$A$2:$FR$281,'Row selector'!$G125,22)=0,"-",INDEX(SourceData!$A$2:$FR$281,'Row selector'!$G125,22)),"")</f>
        <v/>
      </c>
      <c r="O136" s="163" t="str">
        <f>IFERROR(IF(INDEX(SourceData!$A$2:$FR$281,'Row selector'!$G125,28)=0,"-",INDEX(SourceData!$A$2:$FR$281,'Row selector'!$G125,28)),"")</f>
        <v/>
      </c>
      <c r="P136" s="161" t="str">
        <f>IFERROR(IF(INDEX(SourceData!$A$2:$FR$281,'Row selector'!$G125,17)=0,"-",INDEX(SourceData!$A$2:$FR$281,'Row selector'!$G125,17)),"")</f>
        <v/>
      </c>
      <c r="Q136" s="162" t="str">
        <f>IFERROR(IF(INDEX(SourceData!$A$2:$FR$281,'Row selector'!$G125,23)=0,"-",INDEX(SourceData!$A$2:$FR$281,'Row selector'!$G125,23)),"")</f>
        <v/>
      </c>
      <c r="R136" s="163" t="str">
        <f>IFERROR(IF(INDEX(SourceData!$A$2:$FR$281,'Row selector'!$G125,29)=0,"-",INDEX(SourceData!$A$2:$FR$281,'Row selector'!$G125,29)),"")</f>
        <v/>
      </c>
      <c r="S136" s="161" t="str">
        <f>IFERROR(IF(INDEX(SourceData!$A$2:$FR$281,'Row selector'!$G125,18)=0,"-",INDEX(SourceData!$A$2:$FR$281,'Row selector'!$G125,18)),"")</f>
        <v/>
      </c>
      <c r="T136" s="162" t="str">
        <f>IFERROR(IF(INDEX(SourceData!$A$2:$FR$281,'Row selector'!$G125,24)=0,"-",INDEX(SourceData!$A$2:$FR$281,'Row selector'!$G125,24)),"")</f>
        <v/>
      </c>
      <c r="U136" s="163" t="str">
        <f>IFERROR(IF(INDEX(SourceData!$A$2:$FR$281,'Row selector'!$G125,30)=0,"-",INDEX(SourceData!$A$2:$FR$281,'Row selector'!$G125,30)),"")</f>
        <v/>
      </c>
      <c r="V136" s="161" t="str">
        <f>IFERROR(IF(INDEX(SourceData!$A$2:$FR$281,'Row selector'!$G125,31)=0,"-",INDEX(SourceData!$A$2:$FR$281,'Row selector'!$G125,31)),"")</f>
        <v/>
      </c>
      <c r="W136" s="162" t="str">
        <f>IFERROR(IF(INDEX(SourceData!$A$2:$FR$281,'Row selector'!$G125,37)=0,"-",INDEX(SourceData!$A$2:$FR$281,'Row selector'!$G125,37)),"")</f>
        <v/>
      </c>
      <c r="X136" s="163" t="str">
        <f>IFERROR(IF(INDEX(SourceData!$A$2:$FR$281,'Row selector'!$G125,43)=0,"-",INDEX(SourceData!$A$2:$FR$281,'Row selector'!$G125,43)),"")</f>
        <v/>
      </c>
      <c r="Y136" s="161" t="str">
        <f>IFERROR(IF(INDEX(SourceData!$A$2:$FR$281,'Row selector'!$G125,32)=0,"-",INDEX(SourceData!$A$2:$FR$281,'Row selector'!$G125,32)),"")</f>
        <v/>
      </c>
      <c r="Z136" s="162" t="str">
        <f>IFERROR(IF(INDEX(SourceData!$A$2:$FR$281,'Row selector'!$G125,38)=0,"-",INDEX(SourceData!$A$2:$FR$281,'Row selector'!$G125,38)),"")</f>
        <v/>
      </c>
      <c r="AA136" s="163" t="str">
        <f>IFERROR(IF(INDEX(SourceData!$A$2:$FR$281,'Row selector'!$G125,44)=0,"-",INDEX(SourceData!$A$2:$FR$281,'Row selector'!$G125,44)),"")</f>
        <v/>
      </c>
      <c r="AB136" s="161" t="str">
        <f>IFERROR(IF(INDEX(SourceData!$A$2:$FR$281,'Row selector'!$G125,33)=0,"-",INDEX(SourceData!$A$2:$FR$281,'Row selector'!$G125,33)),"")</f>
        <v/>
      </c>
      <c r="AC136" s="162" t="str">
        <f>IFERROR(IF(INDEX(SourceData!$A$2:$FR$281,'Row selector'!$G125,39)=0,"-",INDEX(SourceData!$A$2:$FR$281,'Row selector'!$G125,39)),"")</f>
        <v/>
      </c>
      <c r="AD136" s="163" t="str">
        <f>IFERROR(IF(INDEX(SourceData!$A$2:$FR$281,'Row selector'!$G125,45)=0,"-",INDEX(SourceData!$A$2:$FR$281,'Row selector'!$G125,45)),"")</f>
        <v/>
      </c>
      <c r="AE136" s="161" t="str">
        <f>IFERROR(IF(INDEX(SourceData!$A$2:$FR$281,'Row selector'!$G125,34)=0,"-",INDEX(SourceData!$A$2:$FR$281,'Row selector'!$G125,34)),"")</f>
        <v/>
      </c>
      <c r="AF136" s="162" t="str">
        <f>IFERROR(IF(INDEX(SourceData!$A$2:$FR$281,'Row selector'!$G125,40)=0,"-",INDEX(SourceData!$A$2:$FR$281,'Row selector'!$G125,40)),"")</f>
        <v/>
      </c>
      <c r="AG136" s="163" t="str">
        <f>IFERROR(IF(INDEX(SourceData!$A$2:$FR$281,'Row selector'!$G125,46)=0,"-",INDEX(SourceData!$A$2:$FR$281,'Row selector'!$G125,46)),"")</f>
        <v/>
      </c>
      <c r="AH136" s="161" t="str">
        <f>IFERROR(IF(INDEX(SourceData!$A$2:$FR$281,'Row selector'!$G125,35)=0,"-",INDEX(SourceData!$A$2:$FF$281,'Row selector'!$G125,35)),"")</f>
        <v/>
      </c>
      <c r="AI136" s="162" t="str">
        <f>IFERROR(IF(INDEX(SourceData!$A$2:$FR$281,'Row selector'!$G125,41)=0,"-",INDEX(SourceData!$A$2:$FR$281,'Row selector'!$G125,41)),"")</f>
        <v/>
      </c>
      <c r="AJ136" s="163" t="str">
        <f>IFERROR(IF(INDEX(SourceData!$A$2:$FR$281,'Row selector'!$G125,47)=0,"-",INDEX(SourceData!$A$2:$FR$281,'Row selector'!$G125,47)),"")</f>
        <v/>
      </c>
      <c r="AK136" s="161" t="str">
        <f>IFERROR(IF(INDEX(SourceData!$A$2:$FR$281,'Row selector'!$G125,36)=0,"-",INDEX(SourceData!$A$2:$FR$281,'Row selector'!$G125,36)),"")</f>
        <v/>
      </c>
      <c r="AL136" s="162" t="str">
        <f>IFERROR(IF(INDEX(SourceData!$A$2:$FR$281,'Row selector'!$G125,42)=0,"-",INDEX(SourceData!$A$2:$FR$281,'Row selector'!$G125,42)),"")</f>
        <v/>
      </c>
      <c r="AM136" s="163" t="str">
        <f>IFERROR(IF(INDEX(SourceData!$A$2:$FR$281,'Row selector'!$G125,48)=0,"-",INDEX(SourceData!$A$2:$FR$281,'Row selector'!$G125,48)),"")</f>
        <v/>
      </c>
      <c r="AN136" s="161" t="str">
        <f>IFERROR(IF(INDEX(SourceData!$A$2:$FR$281,'Row selector'!$G125,49)=0,"-",INDEX(SourceData!$A$2:$FR$281,'Row selector'!$G125,49)),"")</f>
        <v/>
      </c>
      <c r="AO136" s="162" t="str">
        <f>IFERROR(IF(INDEX(SourceData!$A$2:$FR$281,'Row selector'!$G125,55)=0,"-",INDEX(SourceData!$A$2:$FR$281,'Row selector'!$G125,55)),"")</f>
        <v/>
      </c>
      <c r="AP136" s="163" t="str">
        <f>IFERROR(IF(INDEX(SourceData!$A$2:$FR$281,'Row selector'!$G125,61)=0,"-",INDEX(SourceData!$A$2:$FR$281,'Row selector'!$G125,61)),"")</f>
        <v/>
      </c>
      <c r="AQ136" s="161" t="str">
        <f>IFERROR(IF(INDEX(SourceData!$A$2:$FR$281,'Row selector'!$G125,50)=0,"-",INDEX(SourceData!$A$2:$FR$281,'Row selector'!$G125,50)),"")</f>
        <v/>
      </c>
      <c r="AR136" s="162" t="str">
        <f>IFERROR(IF(INDEX(SourceData!$A$2:$FR$281,'Row selector'!$G125,56)=0,"-",INDEX(SourceData!$A$2:$FR$281,'Row selector'!$G125,56)),"")</f>
        <v/>
      </c>
      <c r="AS136" s="163" t="str">
        <f>IFERROR(IF(INDEX(SourceData!$A$2:$FR$281,'Row selector'!$G125,62)=0,"-",INDEX(SourceData!$A$2:$FR$281,'Row selector'!$G125,62)),"")</f>
        <v/>
      </c>
      <c r="AT136" s="161" t="str">
        <f>IFERROR(IF(INDEX(SourceData!$A$2:$FR$281,'Row selector'!$G125,51)=0,"-",INDEX(SourceData!$A$2:$FR$281,'Row selector'!$G125,51)),"")</f>
        <v/>
      </c>
      <c r="AU136" s="162" t="str">
        <f>IFERROR(IF(INDEX(SourceData!$A$2:$FR$281,'Row selector'!$G125,57)=0,"-",INDEX(SourceData!$A$2:$FR$281,'Row selector'!$G125,57)),"")</f>
        <v/>
      </c>
      <c r="AV136" s="163" t="str">
        <f>IFERROR(IF(INDEX(SourceData!$A$2:$FR$281,'Row selector'!$G125,63)=0,"-",INDEX(SourceData!$A$2:$FR$281,'Row selector'!$G125,63)),"")</f>
        <v/>
      </c>
      <c r="AW136" s="158" t="str">
        <f>IFERROR(IF(INDEX(SourceData!$A$2:$FR$281,'Row selector'!$G125,52)=0,"-",INDEX(SourceData!$A$2:$FR$281,'Row selector'!$G125,52)),"")</f>
        <v/>
      </c>
      <c r="AX136" s="138" t="str">
        <f>IFERROR(IF(INDEX(SourceData!$A$2:$FR$281,'Row selector'!$G125,58)=0,"-",INDEX(SourceData!$A$2:$FR$281,'Row selector'!$G125,58)),"")</f>
        <v/>
      </c>
      <c r="AY136" s="162" t="str">
        <f>IFERROR(IF(INDEX(SourceData!$A$2:$FR$281,'Row selector'!$G125,64)=0,"-",INDEX(SourceData!$A$2:$FR$281,'Row selector'!$G125,64)),"")</f>
        <v/>
      </c>
      <c r="AZ136" s="161" t="str">
        <f>IFERROR(IF(INDEX(SourceData!$A$2:$FR$281,'Row selector'!$G125,53)=0,"-",INDEX(SourceData!$A$2:$FR$281,'Row selector'!$G125,53)),"")</f>
        <v/>
      </c>
      <c r="BA136" s="162" t="str">
        <f>IFERROR(IF(INDEX(SourceData!$A$2:$FR$281,'Row selector'!$G125,59)=0,"-",INDEX(SourceData!$A$2:$FR$281,'Row selector'!$G125,59)),"")</f>
        <v/>
      </c>
      <c r="BB136" s="163" t="str">
        <f>IFERROR(IF(INDEX(SourceData!$A$2:$FR$281,'Row selector'!$G125,65)=0,"-",INDEX(SourceData!$A$2:$FR$281,'Row selector'!$G125,65)),"")</f>
        <v/>
      </c>
      <c r="BC136" s="161" t="str">
        <f>IFERROR(IF(INDEX(SourceData!$A$2:$FR$281,'Row selector'!$G125,54)=0,"-",INDEX(SourceData!$A$2:$FR$281,'Row selector'!$G125,54)),"")</f>
        <v/>
      </c>
      <c r="BD136" s="162" t="str">
        <f>IFERROR(IF(INDEX(SourceData!$A$2:$FR$281,'Row selector'!$G125,60)=0,"-",INDEX(SourceData!$A$2:$FR$281,'Row selector'!$G125,60)),"")</f>
        <v/>
      </c>
      <c r="BE136" s="163" t="str">
        <f>IFERROR(IF(INDEX(SourceData!$A$2:$FR$281,'Row selector'!$G125,66)=0,"-",INDEX(SourceData!$A$2:$FR$281,'Row selector'!$G125,66)),"")</f>
        <v/>
      </c>
      <c r="BF136" s="99"/>
    </row>
    <row r="137" spans="1:58">
      <c r="A137" s="171" t="str">
        <f>IFERROR(INDEX(SourceData!$A$2:$FR$281,'Row selector'!$G126,1),"")</f>
        <v/>
      </c>
      <c r="B137" s="157" t="str">
        <f>IFERROR(INDEX(SourceData!$A$2:$FR$281,'Row selector'!$G126,2),"")</f>
        <v/>
      </c>
      <c r="C137" s="204" t="str">
        <f t="shared" si="1"/>
        <v/>
      </c>
      <c r="D137" s="161" t="str">
        <f>IFERROR(IF(INDEX(SourceData!$A$2:$FR$281,'Row selector'!$G126,13)=0,"-",INDEX(SourceData!$A$2:$FR$281,'Row selector'!$G126,13)),"")</f>
        <v/>
      </c>
      <c r="E137" s="162" t="str">
        <f>IFERROR(IF(INDEX(SourceData!$A$2:$FR$281,'Row selector'!$G126,19)=0,"-",INDEX(SourceData!$A$2:$FR$281,'Row selector'!$G126,19)),"")</f>
        <v/>
      </c>
      <c r="F137" s="163" t="str">
        <f>IFERROR(IF(INDEX(SourceData!$A$2:$FR$281,'Row selector'!$G126,25)=0,"-",INDEX(SourceData!$A$2:$FR$281,'Row selector'!$G126,25)),"")</f>
        <v/>
      </c>
      <c r="G137" s="161" t="str">
        <f>IFERROR(IF(INDEX(SourceData!$A$2:$FR$281,'Row selector'!$G126,14)=0,"-",INDEX(SourceData!$A$2:$FR$281,'Row selector'!$G126,14)),"")</f>
        <v/>
      </c>
      <c r="H137" s="162" t="str">
        <f>IFERROR(IF(INDEX(SourceData!$A$2:$FR$281,'Row selector'!$G126,20)=0,"-",INDEX(SourceData!$A$2:$FR$281,'Row selector'!$G126,20)),"")</f>
        <v/>
      </c>
      <c r="I137" s="163" t="str">
        <f>IFERROR(IF(INDEX(SourceData!$A$2:$FR$281,'Row selector'!$G126,26)=0,"-",INDEX(SourceData!$A$2:$FR$281,'Row selector'!$G126,26)),"")</f>
        <v/>
      </c>
      <c r="J137" s="161" t="str">
        <f>IFERROR(IF(INDEX(SourceData!$A$2:$FR$281,'Row selector'!$G126,15)=0,"-",INDEX(SourceData!$A$2:$FR$281,'Row selector'!$G126,15)),"")</f>
        <v/>
      </c>
      <c r="K137" s="162" t="str">
        <f>IFERROR(IF(INDEX(SourceData!$A$2:$FR$281,'Row selector'!$G126,21)=0,"-",INDEX(SourceData!$A$2:$FR$281,'Row selector'!$G126,21)),"")</f>
        <v/>
      </c>
      <c r="L137" s="163" t="str">
        <f>IFERROR(IF(INDEX(SourceData!$A$2:$FR$281,'Row selector'!$G126,27)=0,"-",INDEX(SourceData!$A$2:$FR$281,'Row selector'!$G126,27)),"")</f>
        <v/>
      </c>
      <c r="M137" s="161" t="str">
        <f>IFERROR(IF(INDEX(SourceData!$A$2:$FR$281,'Row selector'!$G126,16)=0,"-",INDEX(SourceData!$A$2:$FR$281,'Row selector'!$G126,16)),"")</f>
        <v/>
      </c>
      <c r="N137" s="162" t="str">
        <f>IFERROR(IF(INDEX(SourceData!$A$2:$FR$281,'Row selector'!$G126,22)=0,"-",INDEX(SourceData!$A$2:$FR$281,'Row selector'!$G126,22)),"")</f>
        <v/>
      </c>
      <c r="O137" s="163" t="str">
        <f>IFERROR(IF(INDEX(SourceData!$A$2:$FR$281,'Row selector'!$G126,28)=0,"-",INDEX(SourceData!$A$2:$FR$281,'Row selector'!$G126,28)),"")</f>
        <v/>
      </c>
      <c r="P137" s="161" t="str">
        <f>IFERROR(IF(INDEX(SourceData!$A$2:$FR$281,'Row selector'!$G126,17)=0,"-",INDEX(SourceData!$A$2:$FR$281,'Row selector'!$G126,17)),"")</f>
        <v/>
      </c>
      <c r="Q137" s="162" t="str">
        <f>IFERROR(IF(INDEX(SourceData!$A$2:$FR$281,'Row selector'!$G126,23)=0,"-",INDEX(SourceData!$A$2:$FR$281,'Row selector'!$G126,23)),"")</f>
        <v/>
      </c>
      <c r="R137" s="163" t="str">
        <f>IFERROR(IF(INDEX(SourceData!$A$2:$FR$281,'Row selector'!$G126,29)=0,"-",INDEX(SourceData!$A$2:$FR$281,'Row selector'!$G126,29)),"")</f>
        <v/>
      </c>
      <c r="S137" s="161" t="str">
        <f>IFERROR(IF(INDEX(SourceData!$A$2:$FR$281,'Row selector'!$G126,18)=0,"-",INDEX(SourceData!$A$2:$FR$281,'Row selector'!$G126,18)),"")</f>
        <v/>
      </c>
      <c r="T137" s="162" t="str">
        <f>IFERROR(IF(INDEX(SourceData!$A$2:$FR$281,'Row selector'!$G126,24)=0,"-",INDEX(SourceData!$A$2:$FR$281,'Row selector'!$G126,24)),"")</f>
        <v/>
      </c>
      <c r="U137" s="163" t="str">
        <f>IFERROR(IF(INDEX(SourceData!$A$2:$FR$281,'Row selector'!$G126,30)=0,"-",INDEX(SourceData!$A$2:$FR$281,'Row selector'!$G126,30)),"")</f>
        <v/>
      </c>
      <c r="V137" s="161" t="str">
        <f>IFERROR(IF(INDEX(SourceData!$A$2:$FR$281,'Row selector'!$G126,31)=0,"-",INDEX(SourceData!$A$2:$FR$281,'Row selector'!$G126,31)),"")</f>
        <v/>
      </c>
      <c r="W137" s="162" t="str">
        <f>IFERROR(IF(INDEX(SourceData!$A$2:$FR$281,'Row selector'!$G126,37)=0,"-",INDEX(SourceData!$A$2:$FR$281,'Row selector'!$G126,37)),"")</f>
        <v/>
      </c>
      <c r="X137" s="163" t="str">
        <f>IFERROR(IF(INDEX(SourceData!$A$2:$FR$281,'Row selector'!$G126,43)=0,"-",INDEX(SourceData!$A$2:$FR$281,'Row selector'!$G126,43)),"")</f>
        <v/>
      </c>
      <c r="Y137" s="161" t="str">
        <f>IFERROR(IF(INDEX(SourceData!$A$2:$FR$281,'Row selector'!$G126,32)=0,"-",INDEX(SourceData!$A$2:$FR$281,'Row selector'!$G126,32)),"")</f>
        <v/>
      </c>
      <c r="Z137" s="162" t="str">
        <f>IFERROR(IF(INDEX(SourceData!$A$2:$FR$281,'Row selector'!$G126,38)=0,"-",INDEX(SourceData!$A$2:$FR$281,'Row selector'!$G126,38)),"")</f>
        <v/>
      </c>
      <c r="AA137" s="163" t="str">
        <f>IFERROR(IF(INDEX(SourceData!$A$2:$FR$281,'Row selector'!$G126,44)=0,"-",INDEX(SourceData!$A$2:$FR$281,'Row selector'!$G126,44)),"")</f>
        <v/>
      </c>
      <c r="AB137" s="161" t="str">
        <f>IFERROR(IF(INDEX(SourceData!$A$2:$FR$281,'Row selector'!$G126,33)=0,"-",INDEX(SourceData!$A$2:$FR$281,'Row selector'!$G126,33)),"")</f>
        <v/>
      </c>
      <c r="AC137" s="162" t="str">
        <f>IFERROR(IF(INDEX(SourceData!$A$2:$FR$281,'Row selector'!$G126,39)=0,"-",INDEX(SourceData!$A$2:$FR$281,'Row selector'!$G126,39)),"")</f>
        <v/>
      </c>
      <c r="AD137" s="163" t="str">
        <f>IFERROR(IF(INDEX(SourceData!$A$2:$FR$281,'Row selector'!$G126,45)=0,"-",INDEX(SourceData!$A$2:$FR$281,'Row selector'!$G126,45)),"")</f>
        <v/>
      </c>
      <c r="AE137" s="161" t="str">
        <f>IFERROR(IF(INDEX(SourceData!$A$2:$FR$281,'Row selector'!$G126,34)=0,"-",INDEX(SourceData!$A$2:$FR$281,'Row selector'!$G126,34)),"")</f>
        <v/>
      </c>
      <c r="AF137" s="162" t="str">
        <f>IFERROR(IF(INDEX(SourceData!$A$2:$FR$281,'Row selector'!$G126,40)=0,"-",INDEX(SourceData!$A$2:$FR$281,'Row selector'!$G126,40)),"")</f>
        <v/>
      </c>
      <c r="AG137" s="163" t="str">
        <f>IFERROR(IF(INDEX(SourceData!$A$2:$FR$281,'Row selector'!$G126,46)=0,"-",INDEX(SourceData!$A$2:$FR$281,'Row selector'!$G126,46)),"")</f>
        <v/>
      </c>
      <c r="AH137" s="161" t="str">
        <f>IFERROR(IF(INDEX(SourceData!$A$2:$FR$281,'Row selector'!$G126,35)=0,"-",INDEX(SourceData!$A$2:$FF$281,'Row selector'!$G126,35)),"")</f>
        <v/>
      </c>
      <c r="AI137" s="162" t="str">
        <f>IFERROR(IF(INDEX(SourceData!$A$2:$FR$281,'Row selector'!$G126,41)=0,"-",INDEX(SourceData!$A$2:$FR$281,'Row selector'!$G126,41)),"")</f>
        <v/>
      </c>
      <c r="AJ137" s="163" t="str">
        <f>IFERROR(IF(INDEX(SourceData!$A$2:$FR$281,'Row selector'!$G126,47)=0,"-",INDEX(SourceData!$A$2:$FR$281,'Row selector'!$G126,47)),"")</f>
        <v/>
      </c>
      <c r="AK137" s="161" t="str">
        <f>IFERROR(IF(INDEX(SourceData!$A$2:$FR$281,'Row selector'!$G126,36)=0,"-",INDEX(SourceData!$A$2:$FR$281,'Row selector'!$G126,36)),"")</f>
        <v/>
      </c>
      <c r="AL137" s="162" t="str">
        <f>IFERROR(IF(INDEX(SourceData!$A$2:$FR$281,'Row selector'!$G126,42)=0,"-",INDEX(SourceData!$A$2:$FR$281,'Row selector'!$G126,42)),"")</f>
        <v/>
      </c>
      <c r="AM137" s="163" t="str">
        <f>IFERROR(IF(INDEX(SourceData!$A$2:$FR$281,'Row selector'!$G126,48)=0,"-",INDEX(SourceData!$A$2:$FR$281,'Row selector'!$G126,48)),"")</f>
        <v/>
      </c>
      <c r="AN137" s="161" t="str">
        <f>IFERROR(IF(INDEX(SourceData!$A$2:$FR$281,'Row selector'!$G126,49)=0,"-",INDEX(SourceData!$A$2:$FR$281,'Row selector'!$G126,49)),"")</f>
        <v/>
      </c>
      <c r="AO137" s="162" t="str">
        <f>IFERROR(IF(INDEX(SourceData!$A$2:$FR$281,'Row selector'!$G126,55)=0,"-",INDEX(SourceData!$A$2:$FR$281,'Row selector'!$G126,55)),"")</f>
        <v/>
      </c>
      <c r="AP137" s="163" t="str">
        <f>IFERROR(IF(INDEX(SourceData!$A$2:$FR$281,'Row selector'!$G126,61)=0,"-",INDEX(SourceData!$A$2:$FR$281,'Row selector'!$G126,61)),"")</f>
        <v/>
      </c>
      <c r="AQ137" s="161" t="str">
        <f>IFERROR(IF(INDEX(SourceData!$A$2:$FR$281,'Row selector'!$G126,50)=0,"-",INDEX(SourceData!$A$2:$FR$281,'Row selector'!$G126,50)),"")</f>
        <v/>
      </c>
      <c r="AR137" s="162" t="str">
        <f>IFERROR(IF(INDEX(SourceData!$A$2:$FR$281,'Row selector'!$G126,56)=0,"-",INDEX(SourceData!$A$2:$FR$281,'Row selector'!$G126,56)),"")</f>
        <v/>
      </c>
      <c r="AS137" s="163" t="str">
        <f>IFERROR(IF(INDEX(SourceData!$A$2:$FR$281,'Row selector'!$G126,62)=0,"-",INDEX(SourceData!$A$2:$FR$281,'Row selector'!$G126,62)),"")</f>
        <v/>
      </c>
      <c r="AT137" s="161" t="str">
        <f>IFERROR(IF(INDEX(SourceData!$A$2:$FR$281,'Row selector'!$G126,51)=0,"-",INDEX(SourceData!$A$2:$FR$281,'Row selector'!$G126,51)),"")</f>
        <v/>
      </c>
      <c r="AU137" s="162" t="str">
        <f>IFERROR(IF(INDEX(SourceData!$A$2:$FR$281,'Row selector'!$G126,57)=0,"-",INDEX(SourceData!$A$2:$FR$281,'Row selector'!$G126,57)),"")</f>
        <v/>
      </c>
      <c r="AV137" s="163" t="str">
        <f>IFERROR(IF(INDEX(SourceData!$A$2:$FR$281,'Row selector'!$G126,63)=0,"-",INDEX(SourceData!$A$2:$FR$281,'Row selector'!$G126,63)),"")</f>
        <v/>
      </c>
      <c r="AW137" s="158" t="str">
        <f>IFERROR(IF(INDEX(SourceData!$A$2:$FR$281,'Row selector'!$G126,52)=0,"-",INDEX(SourceData!$A$2:$FR$281,'Row selector'!$G126,52)),"")</f>
        <v/>
      </c>
      <c r="AX137" s="138" t="str">
        <f>IFERROR(IF(INDEX(SourceData!$A$2:$FR$281,'Row selector'!$G126,58)=0,"-",INDEX(SourceData!$A$2:$FR$281,'Row selector'!$G126,58)),"")</f>
        <v/>
      </c>
      <c r="AY137" s="162" t="str">
        <f>IFERROR(IF(INDEX(SourceData!$A$2:$FR$281,'Row selector'!$G126,64)=0,"-",INDEX(SourceData!$A$2:$FR$281,'Row selector'!$G126,64)),"")</f>
        <v/>
      </c>
      <c r="AZ137" s="161" t="str">
        <f>IFERROR(IF(INDEX(SourceData!$A$2:$FR$281,'Row selector'!$G126,53)=0,"-",INDEX(SourceData!$A$2:$FR$281,'Row selector'!$G126,53)),"")</f>
        <v/>
      </c>
      <c r="BA137" s="162" t="str">
        <f>IFERROR(IF(INDEX(SourceData!$A$2:$FR$281,'Row selector'!$G126,59)=0,"-",INDEX(SourceData!$A$2:$FR$281,'Row selector'!$G126,59)),"")</f>
        <v/>
      </c>
      <c r="BB137" s="163" t="str">
        <f>IFERROR(IF(INDEX(SourceData!$A$2:$FR$281,'Row selector'!$G126,65)=0,"-",INDEX(SourceData!$A$2:$FR$281,'Row selector'!$G126,65)),"")</f>
        <v/>
      </c>
      <c r="BC137" s="161" t="str">
        <f>IFERROR(IF(INDEX(SourceData!$A$2:$FR$281,'Row selector'!$G126,54)=0,"-",INDEX(SourceData!$A$2:$FR$281,'Row selector'!$G126,54)),"")</f>
        <v/>
      </c>
      <c r="BD137" s="162" t="str">
        <f>IFERROR(IF(INDEX(SourceData!$A$2:$FR$281,'Row selector'!$G126,60)=0,"-",INDEX(SourceData!$A$2:$FR$281,'Row selector'!$G126,60)),"")</f>
        <v/>
      </c>
      <c r="BE137" s="163" t="str">
        <f>IFERROR(IF(INDEX(SourceData!$A$2:$FR$281,'Row selector'!$G126,66)=0,"-",INDEX(SourceData!$A$2:$FR$281,'Row selector'!$G126,66)),"")</f>
        <v/>
      </c>
      <c r="BF137" s="99"/>
    </row>
    <row r="138" spans="1:58">
      <c r="A138" s="171" t="str">
        <f>IFERROR(INDEX(SourceData!$A$2:$FR$281,'Row selector'!$G127,1),"")</f>
        <v/>
      </c>
      <c r="B138" s="157" t="str">
        <f>IFERROR(INDEX(SourceData!$A$2:$FR$281,'Row selector'!$G127,2),"")</f>
        <v/>
      </c>
      <c r="C138" s="204" t="str">
        <f t="shared" si="1"/>
        <v/>
      </c>
      <c r="D138" s="161" t="str">
        <f>IFERROR(IF(INDEX(SourceData!$A$2:$FR$281,'Row selector'!$G127,13)=0,"-",INDEX(SourceData!$A$2:$FR$281,'Row selector'!$G127,13)),"")</f>
        <v/>
      </c>
      <c r="E138" s="162" t="str">
        <f>IFERROR(IF(INDEX(SourceData!$A$2:$FR$281,'Row selector'!$G127,19)=0,"-",INDEX(SourceData!$A$2:$FR$281,'Row selector'!$G127,19)),"")</f>
        <v/>
      </c>
      <c r="F138" s="163" t="str">
        <f>IFERROR(IF(INDEX(SourceData!$A$2:$FR$281,'Row selector'!$G127,25)=0,"-",INDEX(SourceData!$A$2:$FR$281,'Row selector'!$G127,25)),"")</f>
        <v/>
      </c>
      <c r="G138" s="161" t="str">
        <f>IFERROR(IF(INDEX(SourceData!$A$2:$FR$281,'Row selector'!$G127,14)=0,"-",INDEX(SourceData!$A$2:$FR$281,'Row selector'!$G127,14)),"")</f>
        <v/>
      </c>
      <c r="H138" s="162" t="str">
        <f>IFERROR(IF(INDEX(SourceData!$A$2:$FR$281,'Row selector'!$G127,20)=0,"-",INDEX(SourceData!$A$2:$FR$281,'Row selector'!$G127,20)),"")</f>
        <v/>
      </c>
      <c r="I138" s="163" t="str">
        <f>IFERROR(IF(INDEX(SourceData!$A$2:$FR$281,'Row selector'!$G127,26)=0,"-",INDEX(SourceData!$A$2:$FR$281,'Row selector'!$G127,26)),"")</f>
        <v/>
      </c>
      <c r="J138" s="161" t="str">
        <f>IFERROR(IF(INDEX(SourceData!$A$2:$FR$281,'Row selector'!$G127,15)=0,"-",INDEX(SourceData!$A$2:$FR$281,'Row selector'!$G127,15)),"")</f>
        <v/>
      </c>
      <c r="K138" s="162" t="str">
        <f>IFERROR(IF(INDEX(SourceData!$A$2:$FR$281,'Row selector'!$G127,21)=0,"-",INDEX(SourceData!$A$2:$FR$281,'Row selector'!$G127,21)),"")</f>
        <v/>
      </c>
      <c r="L138" s="163" t="str">
        <f>IFERROR(IF(INDEX(SourceData!$A$2:$FR$281,'Row selector'!$G127,27)=0,"-",INDEX(SourceData!$A$2:$FR$281,'Row selector'!$G127,27)),"")</f>
        <v/>
      </c>
      <c r="M138" s="161" t="str">
        <f>IFERROR(IF(INDEX(SourceData!$A$2:$FR$281,'Row selector'!$G127,16)=0,"-",INDEX(SourceData!$A$2:$FR$281,'Row selector'!$G127,16)),"")</f>
        <v/>
      </c>
      <c r="N138" s="162" t="str">
        <f>IFERROR(IF(INDEX(SourceData!$A$2:$FR$281,'Row selector'!$G127,22)=0,"-",INDEX(SourceData!$A$2:$FR$281,'Row selector'!$G127,22)),"")</f>
        <v/>
      </c>
      <c r="O138" s="163" t="str">
        <f>IFERROR(IF(INDEX(SourceData!$A$2:$FR$281,'Row selector'!$G127,28)=0,"-",INDEX(SourceData!$A$2:$FR$281,'Row selector'!$G127,28)),"")</f>
        <v/>
      </c>
      <c r="P138" s="161" t="str">
        <f>IFERROR(IF(INDEX(SourceData!$A$2:$FR$281,'Row selector'!$G127,17)=0,"-",INDEX(SourceData!$A$2:$FR$281,'Row selector'!$G127,17)),"")</f>
        <v/>
      </c>
      <c r="Q138" s="162" t="str">
        <f>IFERROR(IF(INDEX(SourceData!$A$2:$FR$281,'Row selector'!$G127,23)=0,"-",INDEX(SourceData!$A$2:$FR$281,'Row selector'!$G127,23)),"")</f>
        <v/>
      </c>
      <c r="R138" s="163" t="str">
        <f>IFERROR(IF(INDEX(SourceData!$A$2:$FR$281,'Row selector'!$G127,29)=0,"-",INDEX(SourceData!$A$2:$FR$281,'Row selector'!$G127,29)),"")</f>
        <v/>
      </c>
      <c r="S138" s="161" t="str">
        <f>IFERROR(IF(INDEX(SourceData!$A$2:$FR$281,'Row selector'!$G127,18)=0,"-",INDEX(SourceData!$A$2:$FR$281,'Row selector'!$G127,18)),"")</f>
        <v/>
      </c>
      <c r="T138" s="162" t="str">
        <f>IFERROR(IF(INDEX(SourceData!$A$2:$FR$281,'Row selector'!$G127,24)=0,"-",INDEX(SourceData!$A$2:$FR$281,'Row selector'!$G127,24)),"")</f>
        <v/>
      </c>
      <c r="U138" s="163" t="str">
        <f>IFERROR(IF(INDEX(SourceData!$A$2:$FR$281,'Row selector'!$G127,30)=0,"-",INDEX(SourceData!$A$2:$FR$281,'Row selector'!$G127,30)),"")</f>
        <v/>
      </c>
      <c r="V138" s="161" t="str">
        <f>IFERROR(IF(INDEX(SourceData!$A$2:$FR$281,'Row selector'!$G127,31)=0,"-",INDEX(SourceData!$A$2:$FR$281,'Row selector'!$G127,31)),"")</f>
        <v/>
      </c>
      <c r="W138" s="162" t="str">
        <f>IFERROR(IF(INDEX(SourceData!$A$2:$FR$281,'Row selector'!$G127,37)=0,"-",INDEX(SourceData!$A$2:$FR$281,'Row selector'!$G127,37)),"")</f>
        <v/>
      </c>
      <c r="X138" s="163" t="str">
        <f>IFERROR(IF(INDEX(SourceData!$A$2:$FR$281,'Row selector'!$G127,43)=0,"-",INDEX(SourceData!$A$2:$FR$281,'Row selector'!$G127,43)),"")</f>
        <v/>
      </c>
      <c r="Y138" s="161" t="str">
        <f>IFERROR(IF(INDEX(SourceData!$A$2:$FR$281,'Row selector'!$G127,32)=0,"-",INDEX(SourceData!$A$2:$FR$281,'Row selector'!$G127,32)),"")</f>
        <v/>
      </c>
      <c r="Z138" s="162" t="str">
        <f>IFERROR(IF(INDEX(SourceData!$A$2:$FR$281,'Row selector'!$G127,38)=0,"-",INDEX(SourceData!$A$2:$FR$281,'Row selector'!$G127,38)),"")</f>
        <v/>
      </c>
      <c r="AA138" s="163" t="str">
        <f>IFERROR(IF(INDEX(SourceData!$A$2:$FR$281,'Row selector'!$G127,44)=0,"-",INDEX(SourceData!$A$2:$FR$281,'Row selector'!$G127,44)),"")</f>
        <v/>
      </c>
      <c r="AB138" s="161" t="str">
        <f>IFERROR(IF(INDEX(SourceData!$A$2:$FR$281,'Row selector'!$G127,33)=0,"-",INDEX(SourceData!$A$2:$FR$281,'Row selector'!$G127,33)),"")</f>
        <v/>
      </c>
      <c r="AC138" s="162" t="str">
        <f>IFERROR(IF(INDEX(SourceData!$A$2:$FR$281,'Row selector'!$G127,39)=0,"-",INDEX(SourceData!$A$2:$FR$281,'Row selector'!$G127,39)),"")</f>
        <v/>
      </c>
      <c r="AD138" s="163" t="str">
        <f>IFERROR(IF(INDEX(SourceData!$A$2:$FR$281,'Row selector'!$G127,45)=0,"-",INDEX(SourceData!$A$2:$FR$281,'Row selector'!$G127,45)),"")</f>
        <v/>
      </c>
      <c r="AE138" s="161" t="str">
        <f>IFERROR(IF(INDEX(SourceData!$A$2:$FR$281,'Row selector'!$G127,34)=0,"-",INDEX(SourceData!$A$2:$FR$281,'Row selector'!$G127,34)),"")</f>
        <v/>
      </c>
      <c r="AF138" s="162" t="str">
        <f>IFERROR(IF(INDEX(SourceData!$A$2:$FR$281,'Row selector'!$G127,40)=0,"-",INDEX(SourceData!$A$2:$FR$281,'Row selector'!$G127,40)),"")</f>
        <v/>
      </c>
      <c r="AG138" s="163" t="str">
        <f>IFERROR(IF(INDEX(SourceData!$A$2:$FR$281,'Row selector'!$G127,46)=0,"-",INDEX(SourceData!$A$2:$FR$281,'Row selector'!$G127,46)),"")</f>
        <v/>
      </c>
      <c r="AH138" s="161" t="str">
        <f>IFERROR(IF(INDEX(SourceData!$A$2:$FR$281,'Row selector'!$G127,35)=0,"-",INDEX(SourceData!$A$2:$FF$281,'Row selector'!$G127,35)),"")</f>
        <v/>
      </c>
      <c r="AI138" s="162" t="str">
        <f>IFERROR(IF(INDEX(SourceData!$A$2:$FR$281,'Row selector'!$G127,41)=0,"-",INDEX(SourceData!$A$2:$FR$281,'Row selector'!$G127,41)),"")</f>
        <v/>
      </c>
      <c r="AJ138" s="163" t="str">
        <f>IFERROR(IF(INDEX(SourceData!$A$2:$FR$281,'Row selector'!$G127,47)=0,"-",INDEX(SourceData!$A$2:$FR$281,'Row selector'!$G127,47)),"")</f>
        <v/>
      </c>
      <c r="AK138" s="161" t="str">
        <f>IFERROR(IF(INDEX(SourceData!$A$2:$FR$281,'Row selector'!$G127,36)=0,"-",INDEX(SourceData!$A$2:$FR$281,'Row selector'!$G127,36)),"")</f>
        <v/>
      </c>
      <c r="AL138" s="162" t="str">
        <f>IFERROR(IF(INDEX(SourceData!$A$2:$FR$281,'Row selector'!$G127,42)=0,"-",INDEX(SourceData!$A$2:$FR$281,'Row selector'!$G127,42)),"")</f>
        <v/>
      </c>
      <c r="AM138" s="163" t="str">
        <f>IFERROR(IF(INDEX(SourceData!$A$2:$FR$281,'Row selector'!$G127,48)=0,"-",INDEX(SourceData!$A$2:$FR$281,'Row selector'!$G127,48)),"")</f>
        <v/>
      </c>
      <c r="AN138" s="161" t="str">
        <f>IFERROR(IF(INDEX(SourceData!$A$2:$FR$281,'Row selector'!$G127,49)=0,"-",INDEX(SourceData!$A$2:$FR$281,'Row selector'!$G127,49)),"")</f>
        <v/>
      </c>
      <c r="AO138" s="162" t="str">
        <f>IFERROR(IF(INDEX(SourceData!$A$2:$FR$281,'Row selector'!$G127,55)=0,"-",INDEX(SourceData!$A$2:$FR$281,'Row selector'!$G127,55)),"")</f>
        <v/>
      </c>
      <c r="AP138" s="163" t="str">
        <f>IFERROR(IF(INDEX(SourceData!$A$2:$FR$281,'Row selector'!$G127,61)=0,"-",INDEX(SourceData!$A$2:$FR$281,'Row selector'!$G127,61)),"")</f>
        <v/>
      </c>
      <c r="AQ138" s="161" t="str">
        <f>IFERROR(IF(INDEX(SourceData!$A$2:$FR$281,'Row selector'!$G127,50)=0,"-",INDEX(SourceData!$A$2:$FR$281,'Row selector'!$G127,50)),"")</f>
        <v/>
      </c>
      <c r="AR138" s="162" t="str">
        <f>IFERROR(IF(INDEX(SourceData!$A$2:$FR$281,'Row selector'!$G127,56)=0,"-",INDEX(SourceData!$A$2:$FR$281,'Row selector'!$G127,56)),"")</f>
        <v/>
      </c>
      <c r="AS138" s="163" t="str">
        <f>IFERROR(IF(INDEX(SourceData!$A$2:$FR$281,'Row selector'!$G127,62)=0,"-",INDEX(SourceData!$A$2:$FR$281,'Row selector'!$G127,62)),"")</f>
        <v/>
      </c>
      <c r="AT138" s="161" t="str">
        <f>IFERROR(IF(INDEX(SourceData!$A$2:$FR$281,'Row selector'!$G127,51)=0,"-",INDEX(SourceData!$A$2:$FR$281,'Row selector'!$G127,51)),"")</f>
        <v/>
      </c>
      <c r="AU138" s="162" t="str">
        <f>IFERROR(IF(INDEX(SourceData!$A$2:$FR$281,'Row selector'!$G127,57)=0,"-",INDEX(SourceData!$A$2:$FR$281,'Row selector'!$G127,57)),"")</f>
        <v/>
      </c>
      <c r="AV138" s="163" t="str">
        <f>IFERROR(IF(INDEX(SourceData!$A$2:$FR$281,'Row selector'!$G127,63)=0,"-",INDEX(SourceData!$A$2:$FR$281,'Row selector'!$G127,63)),"")</f>
        <v/>
      </c>
      <c r="AW138" s="158" t="str">
        <f>IFERROR(IF(INDEX(SourceData!$A$2:$FR$281,'Row selector'!$G127,52)=0,"-",INDEX(SourceData!$A$2:$FR$281,'Row selector'!$G127,52)),"")</f>
        <v/>
      </c>
      <c r="AX138" s="138" t="str">
        <f>IFERROR(IF(INDEX(SourceData!$A$2:$FR$281,'Row selector'!$G127,58)=0,"-",INDEX(SourceData!$A$2:$FR$281,'Row selector'!$G127,58)),"")</f>
        <v/>
      </c>
      <c r="AY138" s="162" t="str">
        <f>IFERROR(IF(INDEX(SourceData!$A$2:$FR$281,'Row selector'!$G127,64)=0,"-",INDEX(SourceData!$A$2:$FR$281,'Row selector'!$G127,64)),"")</f>
        <v/>
      </c>
      <c r="AZ138" s="161" t="str">
        <f>IFERROR(IF(INDEX(SourceData!$A$2:$FR$281,'Row selector'!$G127,53)=0,"-",INDEX(SourceData!$A$2:$FR$281,'Row selector'!$G127,53)),"")</f>
        <v/>
      </c>
      <c r="BA138" s="162" t="str">
        <f>IFERROR(IF(INDEX(SourceData!$A$2:$FR$281,'Row selector'!$G127,59)=0,"-",INDEX(SourceData!$A$2:$FR$281,'Row selector'!$G127,59)),"")</f>
        <v/>
      </c>
      <c r="BB138" s="163" t="str">
        <f>IFERROR(IF(INDEX(SourceData!$A$2:$FR$281,'Row selector'!$G127,65)=0,"-",INDEX(SourceData!$A$2:$FR$281,'Row selector'!$G127,65)),"")</f>
        <v/>
      </c>
      <c r="BC138" s="161" t="str">
        <f>IFERROR(IF(INDEX(SourceData!$A$2:$FR$281,'Row selector'!$G127,54)=0,"-",INDEX(SourceData!$A$2:$FR$281,'Row selector'!$G127,54)),"")</f>
        <v/>
      </c>
      <c r="BD138" s="162" t="str">
        <f>IFERROR(IF(INDEX(SourceData!$A$2:$FR$281,'Row selector'!$G127,60)=0,"-",INDEX(SourceData!$A$2:$FR$281,'Row selector'!$G127,60)),"")</f>
        <v/>
      </c>
      <c r="BE138" s="163" t="str">
        <f>IFERROR(IF(INDEX(SourceData!$A$2:$FR$281,'Row selector'!$G127,66)=0,"-",INDEX(SourceData!$A$2:$FR$281,'Row selector'!$G127,66)),"")</f>
        <v/>
      </c>
      <c r="BF138" s="99"/>
    </row>
    <row r="139" spans="1:58">
      <c r="A139" s="171" t="str">
        <f>IFERROR(INDEX(SourceData!$A$2:$FR$281,'Row selector'!$G128,1),"")</f>
        <v/>
      </c>
      <c r="B139" s="157" t="str">
        <f>IFERROR(INDEX(SourceData!$A$2:$FR$281,'Row selector'!$G128,2),"")</f>
        <v/>
      </c>
      <c r="C139" s="204" t="str">
        <f t="shared" si="1"/>
        <v/>
      </c>
      <c r="D139" s="161" t="str">
        <f>IFERROR(IF(INDEX(SourceData!$A$2:$FR$281,'Row selector'!$G128,13)=0,"-",INDEX(SourceData!$A$2:$FR$281,'Row selector'!$G128,13)),"")</f>
        <v/>
      </c>
      <c r="E139" s="162" t="str">
        <f>IFERROR(IF(INDEX(SourceData!$A$2:$FR$281,'Row selector'!$G128,19)=0,"-",INDEX(SourceData!$A$2:$FR$281,'Row selector'!$G128,19)),"")</f>
        <v/>
      </c>
      <c r="F139" s="163" t="str">
        <f>IFERROR(IF(INDEX(SourceData!$A$2:$FR$281,'Row selector'!$G128,25)=0,"-",INDEX(SourceData!$A$2:$FR$281,'Row selector'!$G128,25)),"")</f>
        <v/>
      </c>
      <c r="G139" s="161" t="str">
        <f>IFERROR(IF(INDEX(SourceData!$A$2:$FR$281,'Row selector'!$G128,14)=0,"-",INDEX(SourceData!$A$2:$FR$281,'Row selector'!$G128,14)),"")</f>
        <v/>
      </c>
      <c r="H139" s="162" t="str">
        <f>IFERROR(IF(INDEX(SourceData!$A$2:$FR$281,'Row selector'!$G128,20)=0,"-",INDEX(SourceData!$A$2:$FR$281,'Row selector'!$G128,20)),"")</f>
        <v/>
      </c>
      <c r="I139" s="163" t="str">
        <f>IFERROR(IF(INDEX(SourceData!$A$2:$FR$281,'Row selector'!$G128,26)=0,"-",INDEX(SourceData!$A$2:$FR$281,'Row selector'!$G128,26)),"")</f>
        <v/>
      </c>
      <c r="J139" s="161" t="str">
        <f>IFERROR(IF(INDEX(SourceData!$A$2:$FR$281,'Row selector'!$G128,15)=0,"-",INDEX(SourceData!$A$2:$FR$281,'Row selector'!$G128,15)),"")</f>
        <v/>
      </c>
      <c r="K139" s="162" t="str">
        <f>IFERROR(IF(INDEX(SourceData!$A$2:$FR$281,'Row selector'!$G128,21)=0,"-",INDEX(SourceData!$A$2:$FR$281,'Row selector'!$G128,21)),"")</f>
        <v/>
      </c>
      <c r="L139" s="163" t="str">
        <f>IFERROR(IF(INDEX(SourceData!$A$2:$FR$281,'Row selector'!$G128,27)=0,"-",INDEX(SourceData!$A$2:$FR$281,'Row selector'!$G128,27)),"")</f>
        <v/>
      </c>
      <c r="M139" s="161" t="str">
        <f>IFERROR(IF(INDEX(SourceData!$A$2:$FR$281,'Row selector'!$G128,16)=0,"-",INDEX(SourceData!$A$2:$FR$281,'Row selector'!$G128,16)),"")</f>
        <v/>
      </c>
      <c r="N139" s="162" t="str">
        <f>IFERROR(IF(INDEX(SourceData!$A$2:$FR$281,'Row selector'!$G128,22)=0,"-",INDEX(SourceData!$A$2:$FR$281,'Row selector'!$G128,22)),"")</f>
        <v/>
      </c>
      <c r="O139" s="163" t="str">
        <f>IFERROR(IF(INDEX(SourceData!$A$2:$FR$281,'Row selector'!$G128,28)=0,"-",INDEX(SourceData!$A$2:$FR$281,'Row selector'!$G128,28)),"")</f>
        <v/>
      </c>
      <c r="P139" s="161" t="str">
        <f>IFERROR(IF(INDEX(SourceData!$A$2:$FR$281,'Row selector'!$G128,17)=0,"-",INDEX(SourceData!$A$2:$FR$281,'Row selector'!$G128,17)),"")</f>
        <v/>
      </c>
      <c r="Q139" s="162" t="str">
        <f>IFERROR(IF(INDEX(SourceData!$A$2:$FR$281,'Row selector'!$G128,23)=0,"-",INDEX(SourceData!$A$2:$FR$281,'Row selector'!$G128,23)),"")</f>
        <v/>
      </c>
      <c r="R139" s="163" t="str">
        <f>IFERROR(IF(INDEX(SourceData!$A$2:$FR$281,'Row selector'!$G128,29)=0,"-",INDEX(SourceData!$A$2:$FR$281,'Row selector'!$G128,29)),"")</f>
        <v/>
      </c>
      <c r="S139" s="161" t="str">
        <f>IFERROR(IF(INDEX(SourceData!$A$2:$FR$281,'Row selector'!$G128,18)=0,"-",INDEX(SourceData!$A$2:$FR$281,'Row selector'!$G128,18)),"")</f>
        <v/>
      </c>
      <c r="T139" s="162" t="str">
        <f>IFERROR(IF(INDEX(SourceData!$A$2:$FR$281,'Row selector'!$G128,24)=0,"-",INDEX(SourceData!$A$2:$FR$281,'Row selector'!$G128,24)),"")</f>
        <v/>
      </c>
      <c r="U139" s="163" t="str">
        <f>IFERROR(IF(INDEX(SourceData!$A$2:$FR$281,'Row selector'!$G128,30)=0,"-",INDEX(SourceData!$A$2:$FR$281,'Row selector'!$G128,30)),"")</f>
        <v/>
      </c>
      <c r="V139" s="161" t="str">
        <f>IFERROR(IF(INDEX(SourceData!$A$2:$FR$281,'Row selector'!$G128,31)=0,"-",INDEX(SourceData!$A$2:$FR$281,'Row selector'!$G128,31)),"")</f>
        <v/>
      </c>
      <c r="W139" s="162" t="str">
        <f>IFERROR(IF(INDEX(SourceData!$A$2:$FR$281,'Row selector'!$G128,37)=0,"-",INDEX(SourceData!$A$2:$FR$281,'Row selector'!$G128,37)),"")</f>
        <v/>
      </c>
      <c r="X139" s="163" t="str">
        <f>IFERROR(IF(INDEX(SourceData!$A$2:$FR$281,'Row selector'!$G128,43)=0,"-",INDEX(SourceData!$A$2:$FR$281,'Row selector'!$G128,43)),"")</f>
        <v/>
      </c>
      <c r="Y139" s="161" t="str">
        <f>IFERROR(IF(INDEX(SourceData!$A$2:$FR$281,'Row selector'!$G128,32)=0,"-",INDEX(SourceData!$A$2:$FR$281,'Row selector'!$G128,32)),"")</f>
        <v/>
      </c>
      <c r="Z139" s="162" t="str">
        <f>IFERROR(IF(INDEX(SourceData!$A$2:$FR$281,'Row selector'!$G128,38)=0,"-",INDEX(SourceData!$A$2:$FR$281,'Row selector'!$G128,38)),"")</f>
        <v/>
      </c>
      <c r="AA139" s="163" t="str">
        <f>IFERROR(IF(INDEX(SourceData!$A$2:$FR$281,'Row selector'!$G128,44)=0,"-",INDEX(SourceData!$A$2:$FR$281,'Row selector'!$G128,44)),"")</f>
        <v/>
      </c>
      <c r="AB139" s="161" t="str">
        <f>IFERROR(IF(INDEX(SourceData!$A$2:$FR$281,'Row selector'!$G128,33)=0,"-",INDEX(SourceData!$A$2:$FR$281,'Row selector'!$G128,33)),"")</f>
        <v/>
      </c>
      <c r="AC139" s="162" t="str">
        <f>IFERROR(IF(INDEX(SourceData!$A$2:$FR$281,'Row selector'!$G128,39)=0,"-",INDEX(SourceData!$A$2:$FR$281,'Row selector'!$G128,39)),"")</f>
        <v/>
      </c>
      <c r="AD139" s="163" t="str">
        <f>IFERROR(IF(INDEX(SourceData!$A$2:$FR$281,'Row selector'!$G128,45)=0,"-",INDEX(SourceData!$A$2:$FR$281,'Row selector'!$G128,45)),"")</f>
        <v/>
      </c>
      <c r="AE139" s="161" t="str">
        <f>IFERROR(IF(INDEX(SourceData!$A$2:$FR$281,'Row selector'!$G128,34)=0,"-",INDEX(SourceData!$A$2:$FR$281,'Row selector'!$G128,34)),"")</f>
        <v/>
      </c>
      <c r="AF139" s="162" t="str">
        <f>IFERROR(IF(INDEX(SourceData!$A$2:$FR$281,'Row selector'!$G128,40)=0,"-",INDEX(SourceData!$A$2:$FR$281,'Row selector'!$G128,40)),"")</f>
        <v/>
      </c>
      <c r="AG139" s="163" t="str">
        <f>IFERROR(IF(INDEX(SourceData!$A$2:$FR$281,'Row selector'!$G128,46)=0,"-",INDEX(SourceData!$A$2:$FR$281,'Row selector'!$G128,46)),"")</f>
        <v/>
      </c>
      <c r="AH139" s="161" t="str">
        <f>IFERROR(IF(INDEX(SourceData!$A$2:$FR$281,'Row selector'!$G128,35)=0,"-",INDEX(SourceData!$A$2:$FF$281,'Row selector'!$G128,35)),"")</f>
        <v/>
      </c>
      <c r="AI139" s="162" t="str">
        <f>IFERROR(IF(INDEX(SourceData!$A$2:$FR$281,'Row selector'!$G128,41)=0,"-",INDEX(SourceData!$A$2:$FR$281,'Row selector'!$G128,41)),"")</f>
        <v/>
      </c>
      <c r="AJ139" s="163" t="str">
        <f>IFERROR(IF(INDEX(SourceData!$A$2:$FR$281,'Row selector'!$G128,47)=0,"-",INDEX(SourceData!$A$2:$FR$281,'Row selector'!$G128,47)),"")</f>
        <v/>
      </c>
      <c r="AK139" s="161" t="str">
        <f>IFERROR(IF(INDEX(SourceData!$A$2:$FR$281,'Row selector'!$G128,36)=0,"-",INDEX(SourceData!$A$2:$FR$281,'Row selector'!$G128,36)),"")</f>
        <v/>
      </c>
      <c r="AL139" s="162" t="str">
        <f>IFERROR(IF(INDEX(SourceData!$A$2:$FR$281,'Row selector'!$G128,42)=0,"-",INDEX(SourceData!$A$2:$FR$281,'Row selector'!$G128,42)),"")</f>
        <v/>
      </c>
      <c r="AM139" s="163" t="str">
        <f>IFERROR(IF(INDEX(SourceData!$A$2:$FR$281,'Row selector'!$G128,48)=0,"-",INDEX(SourceData!$A$2:$FR$281,'Row selector'!$G128,48)),"")</f>
        <v/>
      </c>
      <c r="AN139" s="161" t="str">
        <f>IFERROR(IF(INDEX(SourceData!$A$2:$FR$281,'Row selector'!$G128,49)=0,"-",INDEX(SourceData!$A$2:$FR$281,'Row selector'!$G128,49)),"")</f>
        <v/>
      </c>
      <c r="AO139" s="162" t="str">
        <f>IFERROR(IF(INDEX(SourceData!$A$2:$FR$281,'Row selector'!$G128,55)=0,"-",INDEX(SourceData!$A$2:$FR$281,'Row selector'!$G128,55)),"")</f>
        <v/>
      </c>
      <c r="AP139" s="163" t="str">
        <f>IFERROR(IF(INDEX(SourceData!$A$2:$FR$281,'Row selector'!$G128,61)=0,"-",INDEX(SourceData!$A$2:$FR$281,'Row selector'!$G128,61)),"")</f>
        <v/>
      </c>
      <c r="AQ139" s="161" t="str">
        <f>IFERROR(IF(INDEX(SourceData!$A$2:$FR$281,'Row selector'!$G128,50)=0,"-",INDEX(SourceData!$A$2:$FR$281,'Row selector'!$G128,50)),"")</f>
        <v/>
      </c>
      <c r="AR139" s="162" t="str">
        <f>IFERROR(IF(INDEX(SourceData!$A$2:$FR$281,'Row selector'!$G128,56)=0,"-",INDEX(SourceData!$A$2:$FR$281,'Row selector'!$G128,56)),"")</f>
        <v/>
      </c>
      <c r="AS139" s="163" t="str">
        <f>IFERROR(IF(INDEX(SourceData!$A$2:$FR$281,'Row selector'!$G128,62)=0,"-",INDEX(SourceData!$A$2:$FR$281,'Row selector'!$G128,62)),"")</f>
        <v/>
      </c>
      <c r="AT139" s="161" t="str">
        <f>IFERROR(IF(INDEX(SourceData!$A$2:$FR$281,'Row selector'!$G128,51)=0,"-",INDEX(SourceData!$A$2:$FR$281,'Row selector'!$G128,51)),"")</f>
        <v/>
      </c>
      <c r="AU139" s="162" t="str">
        <f>IFERROR(IF(INDEX(SourceData!$A$2:$FR$281,'Row selector'!$G128,57)=0,"-",INDEX(SourceData!$A$2:$FR$281,'Row selector'!$G128,57)),"")</f>
        <v/>
      </c>
      <c r="AV139" s="163" t="str">
        <f>IFERROR(IF(INDEX(SourceData!$A$2:$FR$281,'Row selector'!$G128,63)=0,"-",INDEX(SourceData!$A$2:$FR$281,'Row selector'!$G128,63)),"")</f>
        <v/>
      </c>
      <c r="AW139" s="158" t="str">
        <f>IFERROR(IF(INDEX(SourceData!$A$2:$FR$281,'Row selector'!$G128,52)=0,"-",INDEX(SourceData!$A$2:$FR$281,'Row selector'!$G128,52)),"")</f>
        <v/>
      </c>
      <c r="AX139" s="138" t="str">
        <f>IFERROR(IF(INDEX(SourceData!$A$2:$FR$281,'Row selector'!$G128,58)=0,"-",INDEX(SourceData!$A$2:$FR$281,'Row selector'!$G128,58)),"")</f>
        <v/>
      </c>
      <c r="AY139" s="162" t="str">
        <f>IFERROR(IF(INDEX(SourceData!$A$2:$FR$281,'Row selector'!$G128,64)=0,"-",INDEX(SourceData!$A$2:$FR$281,'Row selector'!$G128,64)),"")</f>
        <v/>
      </c>
      <c r="AZ139" s="161" t="str">
        <f>IFERROR(IF(INDEX(SourceData!$A$2:$FR$281,'Row selector'!$G128,53)=0,"-",INDEX(SourceData!$A$2:$FR$281,'Row selector'!$G128,53)),"")</f>
        <v/>
      </c>
      <c r="BA139" s="162" t="str">
        <f>IFERROR(IF(INDEX(SourceData!$A$2:$FR$281,'Row selector'!$G128,59)=0,"-",INDEX(SourceData!$A$2:$FR$281,'Row selector'!$G128,59)),"")</f>
        <v/>
      </c>
      <c r="BB139" s="163" t="str">
        <f>IFERROR(IF(INDEX(SourceData!$A$2:$FR$281,'Row selector'!$G128,65)=0,"-",INDEX(SourceData!$A$2:$FR$281,'Row selector'!$G128,65)),"")</f>
        <v/>
      </c>
      <c r="BC139" s="161" t="str">
        <f>IFERROR(IF(INDEX(SourceData!$A$2:$FR$281,'Row selector'!$G128,54)=0,"-",INDEX(SourceData!$A$2:$FR$281,'Row selector'!$G128,54)),"")</f>
        <v/>
      </c>
      <c r="BD139" s="162" t="str">
        <f>IFERROR(IF(INDEX(SourceData!$A$2:$FR$281,'Row selector'!$G128,60)=0,"-",INDEX(SourceData!$A$2:$FR$281,'Row selector'!$G128,60)),"")</f>
        <v/>
      </c>
      <c r="BE139" s="163" t="str">
        <f>IFERROR(IF(INDEX(SourceData!$A$2:$FR$281,'Row selector'!$G128,66)=0,"-",INDEX(SourceData!$A$2:$FR$281,'Row selector'!$G128,66)),"")</f>
        <v/>
      </c>
      <c r="BF139" s="99"/>
    </row>
    <row r="140" spans="1:58">
      <c r="A140" s="171" t="str">
        <f>IFERROR(INDEX(SourceData!$A$2:$FR$281,'Row selector'!$G129,1),"")</f>
        <v/>
      </c>
      <c r="B140" s="157" t="str">
        <f>IFERROR(INDEX(SourceData!$A$2:$FR$281,'Row selector'!$G129,2),"")</f>
        <v/>
      </c>
      <c r="C140" s="204" t="str">
        <f t="shared" si="1"/>
        <v/>
      </c>
      <c r="D140" s="161" t="str">
        <f>IFERROR(IF(INDEX(SourceData!$A$2:$FR$281,'Row selector'!$G129,13)=0,"-",INDEX(SourceData!$A$2:$FR$281,'Row selector'!$G129,13)),"")</f>
        <v/>
      </c>
      <c r="E140" s="162" t="str">
        <f>IFERROR(IF(INDEX(SourceData!$A$2:$FR$281,'Row selector'!$G129,19)=0,"-",INDEX(SourceData!$A$2:$FR$281,'Row selector'!$G129,19)),"")</f>
        <v/>
      </c>
      <c r="F140" s="163" t="str">
        <f>IFERROR(IF(INDEX(SourceData!$A$2:$FR$281,'Row selector'!$G129,25)=0,"-",INDEX(SourceData!$A$2:$FR$281,'Row selector'!$G129,25)),"")</f>
        <v/>
      </c>
      <c r="G140" s="161" t="str">
        <f>IFERROR(IF(INDEX(SourceData!$A$2:$FR$281,'Row selector'!$G129,14)=0,"-",INDEX(SourceData!$A$2:$FR$281,'Row selector'!$G129,14)),"")</f>
        <v/>
      </c>
      <c r="H140" s="162" t="str">
        <f>IFERROR(IF(INDEX(SourceData!$A$2:$FR$281,'Row selector'!$G129,20)=0,"-",INDEX(SourceData!$A$2:$FR$281,'Row selector'!$G129,20)),"")</f>
        <v/>
      </c>
      <c r="I140" s="163" t="str">
        <f>IFERROR(IF(INDEX(SourceData!$A$2:$FR$281,'Row selector'!$G129,26)=0,"-",INDEX(SourceData!$A$2:$FR$281,'Row selector'!$G129,26)),"")</f>
        <v/>
      </c>
      <c r="J140" s="161" t="str">
        <f>IFERROR(IF(INDEX(SourceData!$A$2:$FR$281,'Row selector'!$G129,15)=0,"-",INDEX(SourceData!$A$2:$FR$281,'Row selector'!$G129,15)),"")</f>
        <v/>
      </c>
      <c r="K140" s="162" t="str">
        <f>IFERROR(IF(INDEX(SourceData!$A$2:$FR$281,'Row selector'!$G129,21)=0,"-",INDEX(SourceData!$A$2:$FR$281,'Row selector'!$G129,21)),"")</f>
        <v/>
      </c>
      <c r="L140" s="163" t="str">
        <f>IFERROR(IF(INDEX(SourceData!$A$2:$FR$281,'Row selector'!$G129,27)=0,"-",INDEX(SourceData!$A$2:$FR$281,'Row selector'!$G129,27)),"")</f>
        <v/>
      </c>
      <c r="M140" s="161" t="str">
        <f>IFERROR(IF(INDEX(SourceData!$A$2:$FR$281,'Row selector'!$G129,16)=0,"-",INDEX(SourceData!$A$2:$FR$281,'Row selector'!$G129,16)),"")</f>
        <v/>
      </c>
      <c r="N140" s="162" t="str">
        <f>IFERROR(IF(INDEX(SourceData!$A$2:$FR$281,'Row selector'!$G129,22)=0,"-",INDEX(SourceData!$A$2:$FR$281,'Row selector'!$G129,22)),"")</f>
        <v/>
      </c>
      <c r="O140" s="163" t="str">
        <f>IFERROR(IF(INDEX(SourceData!$A$2:$FR$281,'Row selector'!$G129,28)=0,"-",INDEX(SourceData!$A$2:$FR$281,'Row selector'!$G129,28)),"")</f>
        <v/>
      </c>
      <c r="P140" s="161" t="str">
        <f>IFERROR(IF(INDEX(SourceData!$A$2:$FR$281,'Row selector'!$G129,17)=0,"-",INDEX(SourceData!$A$2:$FR$281,'Row selector'!$G129,17)),"")</f>
        <v/>
      </c>
      <c r="Q140" s="162" t="str">
        <f>IFERROR(IF(INDEX(SourceData!$A$2:$FR$281,'Row selector'!$G129,23)=0,"-",INDEX(SourceData!$A$2:$FR$281,'Row selector'!$G129,23)),"")</f>
        <v/>
      </c>
      <c r="R140" s="163" t="str">
        <f>IFERROR(IF(INDEX(SourceData!$A$2:$FR$281,'Row selector'!$G129,29)=0,"-",INDEX(SourceData!$A$2:$FR$281,'Row selector'!$G129,29)),"")</f>
        <v/>
      </c>
      <c r="S140" s="161" t="str">
        <f>IFERROR(IF(INDEX(SourceData!$A$2:$FR$281,'Row selector'!$G129,18)=0,"-",INDEX(SourceData!$A$2:$FR$281,'Row selector'!$G129,18)),"")</f>
        <v/>
      </c>
      <c r="T140" s="162" t="str">
        <f>IFERROR(IF(INDEX(SourceData!$A$2:$FR$281,'Row selector'!$G129,24)=0,"-",INDEX(SourceData!$A$2:$FR$281,'Row selector'!$G129,24)),"")</f>
        <v/>
      </c>
      <c r="U140" s="163" t="str">
        <f>IFERROR(IF(INDEX(SourceData!$A$2:$FR$281,'Row selector'!$G129,30)=0,"-",INDEX(SourceData!$A$2:$FR$281,'Row selector'!$G129,30)),"")</f>
        <v/>
      </c>
      <c r="V140" s="161" t="str">
        <f>IFERROR(IF(INDEX(SourceData!$A$2:$FR$281,'Row selector'!$G129,31)=0,"-",INDEX(SourceData!$A$2:$FR$281,'Row selector'!$G129,31)),"")</f>
        <v/>
      </c>
      <c r="W140" s="162" t="str">
        <f>IFERROR(IF(INDEX(SourceData!$A$2:$FR$281,'Row selector'!$G129,37)=0,"-",INDEX(SourceData!$A$2:$FR$281,'Row selector'!$G129,37)),"")</f>
        <v/>
      </c>
      <c r="X140" s="163" t="str">
        <f>IFERROR(IF(INDEX(SourceData!$A$2:$FR$281,'Row selector'!$G129,43)=0,"-",INDEX(SourceData!$A$2:$FR$281,'Row selector'!$G129,43)),"")</f>
        <v/>
      </c>
      <c r="Y140" s="161" t="str">
        <f>IFERROR(IF(INDEX(SourceData!$A$2:$FR$281,'Row selector'!$G129,32)=0,"-",INDEX(SourceData!$A$2:$FR$281,'Row selector'!$G129,32)),"")</f>
        <v/>
      </c>
      <c r="Z140" s="162" t="str">
        <f>IFERROR(IF(INDEX(SourceData!$A$2:$FR$281,'Row selector'!$G129,38)=0,"-",INDEX(SourceData!$A$2:$FR$281,'Row selector'!$G129,38)),"")</f>
        <v/>
      </c>
      <c r="AA140" s="163" t="str">
        <f>IFERROR(IF(INDEX(SourceData!$A$2:$FR$281,'Row selector'!$G129,44)=0,"-",INDEX(SourceData!$A$2:$FR$281,'Row selector'!$G129,44)),"")</f>
        <v/>
      </c>
      <c r="AB140" s="161" t="str">
        <f>IFERROR(IF(INDEX(SourceData!$A$2:$FR$281,'Row selector'!$G129,33)=0,"-",INDEX(SourceData!$A$2:$FR$281,'Row selector'!$G129,33)),"")</f>
        <v/>
      </c>
      <c r="AC140" s="162" t="str">
        <f>IFERROR(IF(INDEX(SourceData!$A$2:$FR$281,'Row selector'!$G129,39)=0,"-",INDEX(SourceData!$A$2:$FR$281,'Row selector'!$G129,39)),"")</f>
        <v/>
      </c>
      <c r="AD140" s="163" t="str">
        <f>IFERROR(IF(INDEX(SourceData!$A$2:$FR$281,'Row selector'!$G129,45)=0,"-",INDEX(SourceData!$A$2:$FR$281,'Row selector'!$G129,45)),"")</f>
        <v/>
      </c>
      <c r="AE140" s="161" t="str">
        <f>IFERROR(IF(INDEX(SourceData!$A$2:$FR$281,'Row selector'!$G129,34)=0,"-",INDEX(SourceData!$A$2:$FR$281,'Row selector'!$G129,34)),"")</f>
        <v/>
      </c>
      <c r="AF140" s="162" t="str">
        <f>IFERROR(IF(INDEX(SourceData!$A$2:$FR$281,'Row selector'!$G129,40)=0,"-",INDEX(SourceData!$A$2:$FR$281,'Row selector'!$G129,40)),"")</f>
        <v/>
      </c>
      <c r="AG140" s="163" t="str">
        <f>IFERROR(IF(INDEX(SourceData!$A$2:$FR$281,'Row selector'!$G129,46)=0,"-",INDEX(SourceData!$A$2:$FR$281,'Row selector'!$G129,46)),"")</f>
        <v/>
      </c>
      <c r="AH140" s="161" t="str">
        <f>IFERROR(IF(INDEX(SourceData!$A$2:$FR$281,'Row selector'!$G129,35)=0,"-",INDEX(SourceData!$A$2:$FF$281,'Row selector'!$G129,35)),"")</f>
        <v/>
      </c>
      <c r="AI140" s="162" t="str">
        <f>IFERROR(IF(INDEX(SourceData!$A$2:$FR$281,'Row selector'!$G129,41)=0,"-",INDEX(SourceData!$A$2:$FR$281,'Row selector'!$G129,41)),"")</f>
        <v/>
      </c>
      <c r="AJ140" s="163" t="str">
        <f>IFERROR(IF(INDEX(SourceData!$A$2:$FR$281,'Row selector'!$G129,47)=0,"-",INDEX(SourceData!$A$2:$FR$281,'Row selector'!$G129,47)),"")</f>
        <v/>
      </c>
      <c r="AK140" s="161" t="str">
        <f>IFERROR(IF(INDEX(SourceData!$A$2:$FR$281,'Row selector'!$G129,36)=0,"-",INDEX(SourceData!$A$2:$FR$281,'Row selector'!$G129,36)),"")</f>
        <v/>
      </c>
      <c r="AL140" s="162" t="str">
        <f>IFERROR(IF(INDEX(SourceData!$A$2:$FR$281,'Row selector'!$G129,42)=0,"-",INDEX(SourceData!$A$2:$FR$281,'Row selector'!$G129,42)),"")</f>
        <v/>
      </c>
      <c r="AM140" s="163" t="str">
        <f>IFERROR(IF(INDEX(SourceData!$A$2:$FR$281,'Row selector'!$G129,48)=0,"-",INDEX(SourceData!$A$2:$FR$281,'Row selector'!$G129,48)),"")</f>
        <v/>
      </c>
      <c r="AN140" s="161" t="str">
        <f>IFERROR(IF(INDEX(SourceData!$A$2:$FR$281,'Row selector'!$G129,49)=0,"-",INDEX(SourceData!$A$2:$FR$281,'Row selector'!$G129,49)),"")</f>
        <v/>
      </c>
      <c r="AO140" s="162" t="str">
        <f>IFERROR(IF(INDEX(SourceData!$A$2:$FR$281,'Row selector'!$G129,55)=0,"-",INDEX(SourceData!$A$2:$FR$281,'Row selector'!$G129,55)),"")</f>
        <v/>
      </c>
      <c r="AP140" s="163" t="str">
        <f>IFERROR(IF(INDEX(SourceData!$A$2:$FR$281,'Row selector'!$G129,61)=0,"-",INDEX(SourceData!$A$2:$FR$281,'Row selector'!$G129,61)),"")</f>
        <v/>
      </c>
      <c r="AQ140" s="161" t="str">
        <f>IFERROR(IF(INDEX(SourceData!$A$2:$FR$281,'Row selector'!$G129,50)=0,"-",INDEX(SourceData!$A$2:$FR$281,'Row selector'!$G129,50)),"")</f>
        <v/>
      </c>
      <c r="AR140" s="162" t="str">
        <f>IFERROR(IF(INDEX(SourceData!$A$2:$FR$281,'Row selector'!$G129,56)=0,"-",INDEX(SourceData!$A$2:$FR$281,'Row selector'!$G129,56)),"")</f>
        <v/>
      </c>
      <c r="AS140" s="163" t="str">
        <f>IFERROR(IF(INDEX(SourceData!$A$2:$FR$281,'Row selector'!$G129,62)=0,"-",INDEX(SourceData!$A$2:$FR$281,'Row selector'!$G129,62)),"")</f>
        <v/>
      </c>
      <c r="AT140" s="161" t="str">
        <f>IFERROR(IF(INDEX(SourceData!$A$2:$FR$281,'Row selector'!$G129,51)=0,"-",INDEX(SourceData!$A$2:$FR$281,'Row selector'!$G129,51)),"")</f>
        <v/>
      </c>
      <c r="AU140" s="162" t="str">
        <f>IFERROR(IF(INDEX(SourceData!$A$2:$FR$281,'Row selector'!$G129,57)=0,"-",INDEX(SourceData!$A$2:$FR$281,'Row selector'!$G129,57)),"")</f>
        <v/>
      </c>
      <c r="AV140" s="163" t="str">
        <f>IFERROR(IF(INDEX(SourceData!$A$2:$FR$281,'Row selector'!$G129,63)=0,"-",INDEX(SourceData!$A$2:$FR$281,'Row selector'!$G129,63)),"")</f>
        <v/>
      </c>
      <c r="AW140" s="158" t="str">
        <f>IFERROR(IF(INDEX(SourceData!$A$2:$FR$281,'Row selector'!$G129,52)=0,"-",INDEX(SourceData!$A$2:$FR$281,'Row selector'!$G129,52)),"")</f>
        <v/>
      </c>
      <c r="AX140" s="138" t="str">
        <f>IFERROR(IF(INDEX(SourceData!$A$2:$FR$281,'Row selector'!$G129,58)=0,"-",INDEX(SourceData!$A$2:$FR$281,'Row selector'!$G129,58)),"")</f>
        <v/>
      </c>
      <c r="AY140" s="162" t="str">
        <f>IFERROR(IF(INDEX(SourceData!$A$2:$FR$281,'Row selector'!$G129,64)=0,"-",INDEX(SourceData!$A$2:$FR$281,'Row selector'!$G129,64)),"")</f>
        <v/>
      </c>
      <c r="AZ140" s="161" t="str">
        <f>IFERROR(IF(INDEX(SourceData!$A$2:$FR$281,'Row selector'!$G129,53)=0,"-",INDEX(SourceData!$A$2:$FR$281,'Row selector'!$G129,53)),"")</f>
        <v/>
      </c>
      <c r="BA140" s="162" t="str">
        <f>IFERROR(IF(INDEX(SourceData!$A$2:$FR$281,'Row selector'!$G129,59)=0,"-",INDEX(SourceData!$A$2:$FR$281,'Row selector'!$G129,59)),"")</f>
        <v/>
      </c>
      <c r="BB140" s="163" t="str">
        <f>IFERROR(IF(INDEX(SourceData!$A$2:$FR$281,'Row selector'!$G129,65)=0,"-",INDEX(SourceData!$A$2:$FR$281,'Row selector'!$G129,65)),"")</f>
        <v/>
      </c>
      <c r="BC140" s="161" t="str">
        <f>IFERROR(IF(INDEX(SourceData!$A$2:$FR$281,'Row selector'!$G129,54)=0,"-",INDEX(SourceData!$A$2:$FR$281,'Row selector'!$G129,54)),"")</f>
        <v/>
      </c>
      <c r="BD140" s="162" t="str">
        <f>IFERROR(IF(INDEX(SourceData!$A$2:$FR$281,'Row selector'!$G129,60)=0,"-",INDEX(SourceData!$A$2:$FR$281,'Row selector'!$G129,60)),"")</f>
        <v/>
      </c>
      <c r="BE140" s="163" t="str">
        <f>IFERROR(IF(INDEX(SourceData!$A$2:$FR$281,'Row selector'!$G129,66)=0,"-",INDEX(SourceData!$A$2:$FR$281,'Row selector'!$G129,66)),"")</f>
        <v/>
      </c>
      <c r="BF140" s="99"/>
    </row>
    <row r="141" spans="1:58">
      <c r="A141" s="171" t="str">
        <f>IFERROR(INDEX(SourceData!$A$2:$FR$281,'Row selector'!$G130,1),"")</f>
        <v/>
      </c>
      <c r="B141" s="157" t="str">
        <f>IFERROR(INDEX(SourceData!$A$2:$FR$281,'Row selector'!$G130,2),"")</f>
        <v/>
      </c>
      <c r="C141" s="204" t="str">
        <f t="shared" si="1"/>
        <v/>
      </c>
      <c r="D141" s="161" t="str">
        <f>IFERROR(IF(INDEX(SourceData!$A$2:$FR$281,'Row selector'!$G130,13)=0,"-",INDEX(SourceData!$A$2:$FR$281,'Row selector'!$G130,13)),"")</f>
        <v/>
      </c>
      <c r="E141" s="162" t="str">
        <f>IFERROR(IF(INDEX(SourceData!$A$2:$FR$281,'Row selector'!$G130,19)=0,"-",INDEX(SourceData!$A$2:$FR$281,'Row selector'!$G130,19)),"")</f>
        <v/>
      </c>
      <c r="F141" s="163" t="str">
        <f>IFERROR(IF(INDEX(SourceData!$A$2:$FR$281,'Row selector'!$G130,25)=0,"-",INDEX(SourceData!$A$2:$FR$281,'Row selector'!$G130,25)),"")</f>
        <v/>
      </c>
      <c r="G141" s="161" t="str">
        <f>IFERROR(IF(INDEX(SourceData!$A$2:$FR$281,'Row selector'!$G130,14)=0,"-",INDEX(SourceData!$A$2:$FR$281,'Row selector'!$G130,14)),"")</f>
        <v/>
      </c>
      <c r="H141" s="162" t="str">
        <f>IFERROR(IF(INDEX(SourceData!$A$2:$FR$281,'Row selector'!$G130,20)=0,"-",INDEX(SourceData!$A$2:$FR$281,'Row selector'!$G130,20)),"")</f>
        <v/>
      </c>
      <c r="I141" s="163" t="str">
        <f>IFERROR(IF(INDEX(SourceData!$A$2:$FR$281,'Row selector'!$G130,26)=0,"-",INDEX(SourceData!$A$2:$FR$281,'Row selector'!$G130,26)),"")</f>
        <v/>
      </c>
      <c r="J141" s="161" t="str">
        <f>IFERROR(IF(INDEX(SourceData!$A$2:$FR$281,'Row selector'!$G130,15)=0,"-",INDEX(SourceData!$A$2:$FR$281,'Row selector'!$G130,15)),"")</f>
        <v/>
      </c>
      <c r="K141" s="162" t="str">
        <f>IFERROR(IF(INDEX(SourceData!$A$2:$FR$281,'Row selector'!$G130,21)=0,"-",INDEX(SourceData!$A$2:$FR$281,'Row selector'!$G130,21)),"")</f>
        <v/>
      </c>
      <c r="L141" s="163" t="str">
        <f>IFERROR(IF(INDEX(SourceData!$A$2:$FR$281,'Row selector'!$G130,27)=0,"-",INDEX(SourceData!$A$2:$FR$281,'Row selector'!$G130,27)),"")</f>
        <v/>
      </c>
      <c r="M141" s="161" t="str">
        <f>IFERROR(IF(INDEX(SourceData!$A$2:$FR$281,'Row selector'!$G130,16)=0,"-",INDEX(SourceData!$A$2:$FR$281,'Row selector'!$G130,16)),"")</f>
        <v/>
      </c>
      <c r="N141" s="162" t="str">
        <f>IFERROR(IF(INDEX(SourceData!$A$2:$FR$281,'Row selector'!$G130,22)=0,"-",INDEX(SourceData!$A$2:$FR$281,'Row selector'!$G130,22)),"")</f>
        <v/>
      </c>
      <c r="O141" s="163" t="str">
        <f>IFERROR(IF(INDEX(SourceData!$A$2:$FR$281,'Row selector'!$G130,28)=0,"-",INDEX(SourceData!$A$2:$FR$281,'Row selector'!$G130,28)),"")</f>
        <v/>
      </c>
      <c r="P141" s="161" t="str">
        <f>IFERROR(IF(INDEX(SourceData!$A$2:$FR$281,'Row selector'!$G130,17)=0,"-",INDEX(SourceData!$A$2:$FR$281,'Row selector'!$G130,17)),"")</f>
        <v/>
      </c>
      <c r="Q141" s="162" t="str">
        <f>IFERROR(IF(INDEX(SourceData!$A$2:$FR$281,'Row selector'!$G130,23)=0,"-",INDEX(SourceData!$A$2:$FR$281,'Row selector'!$G130,23)),"")</f>
        <v/>
      </c>
      <c r="R141" s="163" t="str">
        <f>IFERROR(IF(INDEX(SourceData!$A$2:$FR$281,'Row selector'!$G130,29)=0,"-",INDEX(SourceData!$A$2:$FR$281,'Row selector'!$G130,29)),"")</f>
        <v/>
      </c>
      <c r="S141" s="161" t="str">
        <f>IFERROR(IF(INDEX(SourceData!$A$2:$FR$281,'Row selector'!$G130,18)=0,"-",INDEX(SourceData!$A$2:$FR$281,'Row selector'!$G130,18)),"")</f>
        <v/>
      </c>
      <c r="T141" s="162" t="str">
        <f>IFERROR(IF(INDEX(SourceData!$A$2:$FR$281,'Row selector'!$G130,24)=0,"-",INDEX(SourceData!$A$2:$FR$281,'Row selector'!$G130,24)),"")</f>
        <v/>
      </c>
      <c r="U141" s="163" t="str">
        <f>IFERROR(IF(INDEX(SourceData!$A$2:$FR$281,'Row selector'!$G130,30)=0,"-",INDEX(SourceData!$A$2:$FR$281,'Row selector'!$G130,30)),"")</f>
        <v/>
      </c>
      <c r="V141" s="161" t="str">
        <f>IFERROR(IF(INDEX(SourceData!$A$2:$FR$281,'Row selector'!$G130,31)=0,"-",INDEX(SourceData!$A$2:$FR$281,'Row selector'!$G130,31)),"")</f>
        <v/>
      </c>
      <c r="W141" s="162" t="str">
        <f>IFERROR(IF(INDEX(SourceData!$A$2:$FR$281,'Row selector'!$G130,37)=0,"-",INDEX(SourceData!$A$2:$FR$281,'Row selector'!$G130,37)),"")</f>
        <v/>
      </c>
      <c r="X141" s="163" t="str">
        <f>IFERROR(IF(INDEX(SourceData!$A$2:$FR$281,'Row selector'!$G130,43)=0,"-",INDEX(SourceData!$A$2:$FR$281,'Row selector'!$G130,43)),"")</f>
        <v/>
      </c>
      <c r="Y141" s="161" t="str">
        <f>IFERROR(IF(INDEX(SourceData!$A$2:$FR$281,'Row selector'!$G130,32)=0,"-",INDEX(SourceData!$A$2:$FR$281,'Row selector'!$G130,32)),"")</f>
        <v/>
      </c>
      <c r="Z141" s="162" t="str">
        <f>IFERROR(IF(INDEX(SourceData!$A$2:$FR$281,'Row selector'!$G130,38)=0,"-",INDEX(SourceData!$A$2:$FR$281,'Row selector'!$G130,38)),"")</f>
        <v/>
      </c>
      <c r="AA141" s="163" t="str">
        <f>IFERROR(IF(INDEX(SourceData!$A$2:$FR$281,'Row selector'!$G130,44)=0,"-",INDEX(SourceData!$A$2:$FR$281,'Row selector'!$G130,44)),"")</f>
        <v/>
      </c>
      <c r="AB141" s="161" t="str">
        <f>IFERROR(IF(INDEX(SourceData!$A$2:$FR$281,'Row selector'!$G130,33)=0,"-",INDEX(SourceData!$A$2:$FR$281,'Row selector'!$G130,33)),"")</f>
        <v/>
      </c>
      <c r="AC141" s="162" t="str">
        <f>IFERROR(IF(INDEX(SourceData!$A$2:$FR$281,'Row selector'!$G130,39)=0,"-",INDEX(SourceData!$A$2:$FR$281,'Row selector'!$G130,39)),"")</f>
        <v/>
      </c>
      <c r="AD141" s="163" t="str">
        <f>IFERROR(IF(INDEX(SourceData!$A$2:$FR$281,'Row selector'!$G130,45)=0,"-",INDEX(SourceData!$A$2:$FR$281,'Row selector'!$G130,45)),"")</f>
        <v/>
      </c>
      <c r="AE141" s="161" t="str">
        <f>IFERROR(IF(INDEX(SourceData!$A$2:$FR$281,'Row selector'!$G130,34)=0,"-",INDEX(SourceData!$A$2:$FR$281,'Row selector'!$G130,34)),"")</f>
        <v/>
      </c>
      <c r="AF141" s="162" t="str">
        <f>IFERROR(IF(INDEX(SourceData!$A$2:$FR$281,'Row selector'!$G130,40)=0,"-",INDEX(SourceData!$A$2:$FR$281,'Row selector'!$G130,40)),"")</f>
        <v/>
      </c>
      <c r="AG141" s="163" t="str">
        <f>IFERROR(IF(INDEX(SourceData!$A$2:$FR$281,'Row selector'!$G130,46)=0,"-",INDEX(SourceData!$A$2:$FR$281,'Row selector'!$G130,46)),"")</f>
        <v/>
      </c>
      <c r="AH141" s="161" t="str">
        <f>IFERROR(IF(INDEX(SourceData!$A$2:$FR$281,'Row selector'!$G130,35)=0,"-",INDEX(SourceData!$A$2:$FF$281,'Row selector'!$G130,35)),"")</f>
        <v/>
      </c>
      <c r="AI141" s="162" t="str">
        <f>IFERROR(IF(INDEX(SourceData!$A$2:$FR$281,'Row selector'!$G130,41)=0,"-",INDEX(SourceData!$A$2:$FR$281,'Row selector'!$G130,41)),"")</f>
        <v/>
      </c>
      <c r="AJ141" s="163" t="str">
        <f>IFERROR(IF(INDEX(SourceData!$A$2:$FR$281,'Row selector'!$G130,47)=0,"-",INDEX(SourceData!$A$2:$FR$281,'Row selector'!$G130,47)),"")</f>
        <v/>
      </c>
      <c r="AK141" s="161" t="str">
        <f>IFERROR(IF(INDEX(SourceData!$A$2:$FR$281,'Row selector'!$G130,36)=0,"-",INDEX(SourceData!$A$2:$FR$281,'Row selector'!$G130,36)),"")</f>
        <v/>
      </c>
      <c r="AL141" s="162" t="str">
        <f>IFERROR(IF(INDEX(SourceData!$A$2:$FR$281,'Row selector'!$G130,42)=0,"-",INDEX(SourceData!$A$2:$FR$281,'Row selector'!$G130,42)),"")</f>
        <v/>
      </c>
      <c r="AM141" s="163" t="str">
        <f>IFERROR(IF(INDEX(SourceData!$A$2:$FR$281,'Row selector'!$G130,48)=0,"-",INDEX(SourceData!$A$2:$FR$281,'Row selector'!$G130,48)),"")</f>
        <v/>
      </c>
      <c r="AN141" s="161" t="str">
        <f>IFERROR(IF(INDEX(SourceData!$A$2:$FR$281,'Row selector'!$G130,49)=0,"-",INDEX(SourceData!$A$2:$FR$281,'Row selector'!$G130,49)),"")</f>
        <v/>
      </c>
      <c r="AO141" s="162" t="str">
        <f>IFERROR(IF(INDEX(SourceData!$A$2:$FR$281,'Row selector'!$G130,55)=0,"-",INDEX(SourceData!$A$2:$FR$281,'Row selector'!$G130,55)),"")</f>
        <v/>
      </c>
      <c r="AP141" s="163" t="str">
        <f>IFERROR(IF(INDEX(SourceData!$A$2:$FR$281,'Row selector'!$G130,61)=0,"-",INDEX(SourceData!$A$2:$FR$281,'Row selector'!$G130,61)),"")</f>
        <v/>
      </c>
      <c r="AQ141" s="161" t="str">
        <f>IFERROR(IF(INDEX(SourceData!$A$2:$FR$281,'Row selector'!$G130,50)=0,"-",INDEX(SourceData!$A$2:$FR$281,'Row selector'!$G130,50)),"")</f>
        <v/>
      </c>
      <c r="AR141" s="162" t="str">
        <f>IFERROR(IF(INDEX(SourceData!$A$2:$FR$281,'Row selector'!$G130,56)=0,"-",INDEX(SourceData!$A$2:$FR$281,'Row selector'!$G130,56)),"")</f>
        <v/>
      </c>
      <c r="AS141" s="163" t="str">
        <f>IFERROR(IF(INDEX(SourceData!$A$2:$FR$281,'Row selector'!$G130,62)=0,"-",INDEX(SourceData!$A$2:$FR$281,'Row selector'!$G130,62)),"")</f>
        <v/>
      </c>
      <c r="AT141" s="161" t="str">
        <f>IFERROR(IF(INDEX(SourceData!$A$2:$FR$281,'Row selector'!$G130,51)=0,"-",INDEX(SourceData!$A$2:$FR$281,'Row selector'!$G130,51)),"")</f>
        <v/>
      </c>
      <c r="AU141" s="162" t="str">
        <f>IFERROR(IF(INDEX(SourceData!$A$2:$FR$281,'Row selector'!$G130,57)=0,"-",INDEX(SourceData!$A$2:$FR$281,'Row selector'!$G130,57)),"")</f>
        <v/>
      </c>
      <c r="AV141" s="163" t="str">
        <f>IFERROR(IF(INDEX(SourceData!$A$2:$FR$281,'Row selector'!$G130,63)=0,"-",INDEX(SourceData!$A$2:$FR$281,'Row selector'!$G130,63)),"")</f>
        <v/>
      </c>
      <c r="AW141" s="158" t="str">
        <f>IFERROR(IF(INDEX(SourceData!$A$2:$FR$281,'Row selector'!$G130,52)=0,"-",INDEX(SourceData!$A$2:$FR$281,'Row selector'!$G130,52)),"")</f>
        <v/>
      </c>
      <c r="AX141" s="138" t="str">
        <f>IFERROR(IF(INDEX(SourceData!$A$2:$FR$281,'Row selector'!$G130,58)=0,"-",INDEX(SourceData!$A$2:$FR$281,'Row selector'!$G130,58)),"")</f>
        <v/>
      </c>
      <c r="AY141" s="162" t="str">
        <f>IFERROR(IF(INDEX(SourceData!$A$2:$FR$281,'Row selector'!$G130,64)=0,"-",INDEX(SourceData!$A$2:$FR$281,'Row selector'!$G130,64)),"")</f>
        <v/>
      </c>
      <c r="AZ141" s="161" t="str">
        <f>IFERROR(IF(INDEX(SourceData!$A$2:$FR$281,'Row selector'!$G130,53)=0,"-",INDEX(SourceData!$A$2:$FR$281,'Row selector'!$G130,53)),"")</f>
        <v/>
      </c>
      <c r="BA141" s="162" t="str">
        <f>IFERROR(IF(INDEX(SourceData!$A$2:$FR$281,'Row selector'!$G130,59)=0,"-",INDEX(SourceData!$A$2:$FR$281,'Row selector'!$G130,59)),"")</f>
        <v/>
      </c>
      <c r="BB141" s="163" t="str">
        <f>IFERROR(IF(INDEX(SourceData!$A$2:$FR$281,'Row selector'!$G130,65)=0,"-",INDEX(SourceData!$A$2:$FR$281,'Row selector'!$G130,65)),"")</f>
        <v/>
      </c>
      <c r="BC141" s="161" t="str">
        <f>IFERROR(IF(INDEX(SourceData!$A$2:$FR$281,'Row selector'!$G130,54)=0,"-",INDEX(SourceData!$A$2:$FR$281,'Row selector'!$G130,54)),"")</f>
        <v/>
      </c>
      <c r="BD141" s="162" t="str">
        <f>IFERROR(IF(INDEX(SourceData!$A$2:$FR$281,'Row selector'!$G130,60)=0,"-",INDEX(SourceData!$A$2:$FR$281,'Row selector'!$G130,60)),"")</f>
        <v/>
      </c>
      <c r="BE141" s="163" t="str">
        <f>IFERROR(IF(INDEX(SourceData!$A$2:$FR$281,'Row selector'!$G130,66)=0,"-",INDEX(SourceData!$A$2:$FR$281,'Row selector'!$G130,66)),"")</f>
        <v/>
      </c>
      <c r="BF141" s="99"/>
    </row>
    <row r="142" spans="1:58">
      <c r="A142" s="171" t="str">
        <f>IFERROR(INDEX(SourceData!$A$2:$FR$281,'Row selector'!$G131,1),"")</f>
        <v/>
      </c>
      <c r="B142" s="157" t="str">
        <f>IFERROR(INDEX(SourceData!$A$2:$FR$281,'Row selector'!$G131,2),"")</f>
        <v/>
      </c>
      <c r="C142" s="204" t="str">
        <f t="shared" ref="C142:C205" si="2">IF(B142="","","&gt;")</f>
        <v/>
      </c>
      <c r="D142" s="161" t="str">
        <f>IFERROR(IF(INDEX(SourceData!$A$2:$FR$281,'Row selector'!$G131,13)=0,"-",INDEX(SourceData!$A$2:$FR$281,'Row selector'!$G131,13)),"")</f>
        <v/>
      </c>
      <c r="E142" s="162" t="str">
        <f>IFERROR(IF(INDEX(SourceData!$A$2:$FR$281,'Row selector'!$G131,19)=0,"-",INDEX(SourceData!$A$2:$FR$281,'Row selector'!$G131,19)),"")</f>
        <v/>
      </c>
      <c r="F142" s="163" t="str">
        <f>IFERROR(IF(INDEX(SourceData!$A$2:$FR$281,'Row selector'!$G131,25)=0,"-",INDEX(SourceData!$A$2:$FR$281,'Row selector'!$G131,25)),"")</f>
        <v/>
      </c>
      <c r="G142" s="161" t="str">
        <f>IFERROR(IF(INDEX(SourceData!$A$2:$FR$281,'Row selector'!$G131,14)=0,"-",INDEX(SourceData!$A$2:$FR$281,'Row selector'!$G131,14)),"")</f>
        <v/>
      </c>
      <c r="H142" s="162" t="str">
        <f>IFERROR(IF(INDEX(SourceData!$A$2:$FR$281,'Row selector'!$G131,20)=0,"-",INDEX(SourceData!$A$2:$FR$281,'Row selector'!$G131,20)),"")</f>
        <v/>
      </c>
      <c r="I142" s="163" t="str">
        <f>IFERROR(IF(INDEX(SourceData!$A$2:$FR$281,'Row selector'!$G131,26)=0,"-",INDEX(SourceData!$A$2:$FR$281,'Row selector'!$G131,26)),"")</f>
        <v/>
      </c>
      <c r="J142" s="161" t="str">
        <f>IFERROR(IF(INDEX(SourceData!$A$2:$FR$281,'Row selector'!$G131,15)=0,"-",INDEX(SourceData!$A$2:$FR$281,'Row selector'!$G131,15)),"")</f>
        <v/>
      </c>
      <c r="K142" s="162" t="str">
        <f>IFERROR(IF(INDEX(SourceData!$A$2:$FR$281,'Row selector'!$G131,21)=0,"-",INDEX(SourceData!$A$2:$FR$281,'Row selector'!$G131,21)),"")</f>
        <v/>
      </c>
      <c r="L142" s="163" t="str">
        <f>IFERROR(IF(INDEX(SourceData!$A$2:$FR$281,'Row selector'!$G131,27)=0,"-",INDEX(SourceData!$A$2:$FR$281,'Row selector'!$G131,27)),"")</f>
        <v/>
      </c>
      <c r="M142" s="161" t="str">
        <f>IFERROR(IF(INDEX(SourceData!$A$2:$FR$281,'Row selector'!$G131,16)=0,"-",INDEX(SourceData!$A$2:$FR$281,'Row selector'!$G131,16)),"")</f>
        <v/>
      </c>
      <c r="N142" s="162" t="str">
        <f>IFERROR(IF(INDEX(SourceData!$A$2:$FR$281,'Row selector'!$G131,22)=0,"-",INDEX(SourceData!$A$2:$FR$281,'Row selector'!$G131,22)),"")</f>
        <v/>
      </c>
      <c r="O142" s="163" t="str">
        <f>IFERROR(IF(INDEX(SourceData!$A$2:$FR$281,'Row selector'!$G131,28)=0,"-",INDEX(SourceData!$A$2:$FR$281,'Row selector'!$G131,28)),"")</f>
        <v/>
      </c>
      <c r="P142" s="161" t="str">
        <f>IFERROR(IF(INDEX(SourceData!$A$2:$FR$281,'Row selector'!$G131,17)=0,"-",INDEX(SourceData!$A$2:$FR$281,'Row selector'!$G131,17)),"")</f>
        <v/>
      </c>
      <c r="Q142" s="162" t="str">
        <f>IFERROR(IF(INDEX(SourceData!$A$2:$FR$281,'Row selector'!$G131,23)=0,"-",INDEX(SourceData!$A$2:$FR$281,'Row selector'!$G131,23)),"")</f>
        <v/>
      </c>
      <c r="R142" s="163" t="str">
        <f>IFERROR(IF(INDEX(SourceData!$A$2:$FR$281,'Row selector'!$G131,29)=0,"-",INDEX(SourceData!$A$2:$FR$281,'Row selector'!$G131,29)),"")</f>
        <v/>
      </c>
      <c r="S142" s="161" t="str">
        <f>IFERROR(IF(INDEX(SourceData!$A$2:$FR$281,'Row selector'!$G131,18)=0,"-",INDEX(SourceData!$A$2:$FR$281,'Row selector'!$G131,18)),"")</f>
        <v/>
      </c>
      <c r="T142" s="162" t="str">
        <f>IFERROR(IF(INDEX(SourceData!$A$2:$FR$281,'Row selector'!$G131,24)=0,"-",INDEX(SourceData!$A$2:$FR$281,'Row selector'!$G131,24)),"")</f>
        <v/>
      </c>
      <c r="U142" s="163" t="str">
        <f>IFERROR(IF(INDEX(SourceData!$A$2:$FR$281,'Row selector'!$G131,30)=0,"-",INDEX(SourceData!$A$2:$FR$281,'Row selector'!$G131,30)),"")</f>
        <v/>
      </c>
      <c r="V142" s="161" t="str">
        <f>IFERROR(IF(INDEX(SourceData!$A$2:$FR$281,'Row selector'!$G131,31)=0,"-",INDEX(SourceData!$A$2:$FR$281,'Row selector'!$G131,31)),"")</f>
        <v/>
      </c>
      <c r="W142" s="162" t="str">
        <f>IFERROR(IF(INDEX(SourceData!$A$2:$FR$281,'Row selector'!$G131,37)=0,"-",INDEX(SourceData!$A$2:$FR$281,'Row selector'!$G131,37)),"")</f>
        <v/>
      </c>
      <c r="X142" s="163" t="str">
        <f>IFERROR(IF(INDEX(SourceData!$A$2:$FR$281,'Row selector'!$G131,43)=0,"-",INDEX(SourceData!$A$2:$FR$281,'Row selector'!$G131,43)),"")</f>
        <v/>
      </c>
      <c r="Y142" s="161" t="str">
        <f>IFERROR(IF(INDEX(SourceData!$A$2:$FR$281,'Row selector'!$G131,32)=0,"-",INDEX(SourceData!$A$2:$FR$281,'Row selector'!$G131,32)),"")</f>
        <v/>
      </c>
      <c r="Z142" s="162" t="str">
        <f>IFERROR(IF(INDEX(SourceData!$A$2:$FR$281,'Row selector'!$G131,38)=0,"-",INDEX(SourceData!$A$2:$FR$281,'Row selector'!$G131,38)),"")</f>
        <v/>
      </c>
      <c r="AA142" s="163" t="str">
        <f>IFERROR(IF(INDEX(SourceData!$A$2:$FR$281,'Row selector'!$G131,44)=0,"-",INDEX(SourceData!$A$2:$FR$281,'Row selector'!$G131,44)),"")</f>
        <v/>
      </c>
      <c r="AB142" s="161" t="str">
        <f>IFERROR(IF(INDEX(SourceData!$A$2:$FR$281,'Row selector'!$G131,33)=0,"-",INDEX(SourceData!$A$2:$FR$281,'Row selector'!$G131,33)),"")</f>
        <v/>
      </c>
      <c r="AC142" s="162" t="str">
        <f>IFERROR(IF(INDEX(SourceData!$A$2:$FR$281,'Row selector'!$G131,39)=0,"-",INDEX(SourceData!$A$2:$FR$281,'Row selector'!$G131,39)),"")</f>
        <v/>
      </c>
      <c r="AD142" s="163" t="str">
        <f>IFERROR(IF(INDEX(SourceData!$A$2:$FR$281,'Row selector'!$G131,45)=0,"-",INDEX(SourceData!$A$2:$FR$281,'Row selector'!$G131,45)),"")</f>
        <v/>
      </c>
      <c r="AE142" s="161" t="str">
        <f>IFERROR(IF(INDEX(SourceData!$A$2:$FR$281,'Row selector'!$G131,34)=0,"-",INDEX(SourceData!$A$2:$FR$281,'Row selector'!$G131,34)),"")</f>
        <v/>
      </c>
      <c r="AF142" s="162" t="str">
        <f>IFERROR(IF(INDEX(SourceData!$A$2:$FR$281,'Row selector'!$G131,40)=0,"-",INDEX(SourceData!$A$2:$FR$281,'Row selector'!$G131,40)),"")</f>
        <v/>
      </c>
      <c r="AG142" s="163" t="str">
        <f>IFERROR(IF(INDEX(SourceData!$A$2:$FR$281,'Row selector'!$G131,46)=0,"-",INDEX(SourceData!$A$2:$FR$281,'Row selector'!$G131,46)),"")</f>
        <v/>
      </c>
      <c r="AH142" s="161" t="str">
        <f>IFERROR(IF(INDEX(SourceData!$A$2:$FR$281,'Row selector'!$G131,35)=0,"-",INDEX(SourceData!$A$2:$FF$281,'Row selector'!$G131,35)),"")</f>
        <v/>
      </c>
      <c r="AI142" s="162" t="str">
        <f>IFERROR(IF(INDEX(SourceData!$A$2:$FR$281,'Row selector'!$G131,41)=0,"-",INDEX(SourceData!$A$2:$FR$281,'Row selector'!$G131,41)),"")</f>
        <v/>
      </c>
      <c r="AJ142" s="163" t="str">
        <f>IFERROR(IF(INDEX(SourceData!$A$2:$FR$281,'Row selector'!$G131,47)=0,"-",INDEX(SourceData!$A$2:$FR$281,'Row selector'!$G131,47)),"")</f>
        <v/>
      </c>
      <c r="AK142" s="161" t="str">
        <f>IFERROR(IF(INDEX(SourceData!$A$2:$FR$281,'Row selector'!$G131,36)=0,"-",INDEX(SourceData!$A$2:$FR$281,'Row selector'!$G131,36)),"")</f>
        <v/>
      </c>
      <c r="AL142" s="162" t="str">
        <f>IFERROR(IF(INDEX(SourceData!$A$2:$FR$281,'Row selector'!$G131,42)=0,"-",INDEX(SourceData!$A$2:$FR$281,'Row selector'!$G131,42)),"")</f>
        <v/>
      </c>
      <c r="AM142" s="163" t="str">
        <f>IFERROR(IF(INDEX(SourceData!$A$2:$FR$281,'Row selector'!$G131,48)=0,"-",INDEX(SourceData!$A$2:$FR$281,'Row selector'!$G131,48)),"")</f>
        <v/>
      </c>
      <c r="AN142" s="161" t="str">
        <f>IFERROR(IF(INDEX(SourceData!$A$2:$FR$281,'Row selector'!$G131,49)=0,"-",INDEX(SourceData!$A$2:$FR$281,'Row selector'!$G131,49)),"")</f>
        <v/>
      </c>
      <c r="AO142" s="162" t="str">
        <f>IFERROR(IF(INDEX(SourceData!$A$2:$FR$281,'Row selector'!$G131,55)=0,"-",INDEX(SourceData!$A$2:$FR$281,'Row selector'!$G131,55)),"")</f>
        <v/>
      </c>
      <c r="AP142" s="163" t="str">
        <f>IFERROR(IF(INDEX(SourceData!$A$2:$FR$281,'Row selector'!$G131,61)=0,"-",INDEX(SourceData!$A$2:$FR$281,'Row selector'!$G131,61)),"")</f>
        <v/>
      </c>
      <c r="AQ142" s="161" t="str">
        <f>IFERROR(IF(INDEX(SourceData!$A$2:$FR$281,'Row selector'!$G131,50)=0,"-",INDEX(SourceData!$A$2:$FR$281,'Row selector'!$G131,50)),"")</f>
        <v/>
      </c>
      <c r="AR142" s="162" t="str">
        <f>IFERROR(IF(INDEX(SourceData!$A$2:$FR$281,'Row selector'!$G131,56)=0,"-",INDEX(SourceData!$A$2:$FR$281,'Row selector'!$G131,56)),"")</f>
        <v/>
      </c>
      <c r="AS142" s="163" t="str">
        <f>IFERROR(IF(INDEX(SourceData!$A$2:$FR$281,'Row selector'!$G131,62)=0,"-",INDEX(SourceData!$A$2:$FR$281,'Row selector'!$G131,62)),"")</f>
        <v/>
      </c>
      <c r="AT142" s="161" t="str">
        <f>IFERROR(IF(INDEX(SourceData!$A$2:$FR$281,'Row selector'!$G131,51)=0,"-",INDEX(SourceData!$A$2:$FR$281,'Row selector'!$G131,51)),"")</f>
        <v/>
      </c>
      <c r="AU142" s="162" t="str">
        <f>IFERROR(IF(INDEX(SourceData!$A$2:$FR$281,'Row selector'!$G131,57)=0,"-",INDEX(SourceData!$A$2:$FR$281,'Row selector'!$G131,57)),"")</f>
        <v/>
      </c>
      <c r="AV142" s="163" t="str">
        <f>IFERROR(IF(INDEX(SourceData!$A$2:$FR$281,'Row selector'!$G131,63)=0,"-",INDEX(SourceData!$A$2:$FR$281,'Row selector'!$G131,63)),"")</f>
        <v/>
      </c>
      <c r="AW142" s="158" t="str">
        <f>IFERROR(IF(INDEX(SourceData!$A$2:$FR$281,'Row selector'!$G131,52)=0,"-",INDEX(SourceData!$A$2:$FR$281,'Row selector'!$G131,52)),"")</f>
        <v/>
      </c>
      <c r="AX142" s="138" t="str">
        <f>IFERROR(IF(INDEX(SourceData!$A$2:$FR$281,'Row selector'!$G131,58)=0,"-",INDEX(SourceData!$A$2:$FR$281,'Row selector'!$G131,58)),"")</f>
        <v/>
      </c>
      <c r="AY142" s="162" t="str">
        <f>IFERROR(IF(INDEX(SourceData!$A$2:$FR$281,'Row selector'!$G131,64)=0,"-",INDEX(SourceData!$A$2:$FR$281,'Row selector'!$G131,64)),"")</f>
        <v/>
      </c>
      <c r="AZ142" s="161" t="str">
        <f>IFERROR(IF(INDEX(SourceData!$A$2:$FR$281,'Row selector'!$G131,53)=0,"-",INDEX(SourceData!$A$2:$FR$281,'Row selector'!$G131,53)),"")</f>
        <v/>
      </c>
      <c r="BA142" s="162" t="str">
        <f>IFERROR(IF(INDEX(SourceData!$A$2:$FR$281,'Row selector'!$G131,59)=0,"-",INDEX(SourceData!$A$2:$FR$281,'Row selector'!$G131,59)),"")</f>
        <v/>
      </c>
      <c r="BB142" s="163" t="str">
        <f>IFERROR(IF(INDEX(SourceData!$A$2:$FR$281,'Row selector'!$G131,65)=0,"-",INDEX(SourceData!$A$2:$FR$281,'Row selector'!$G131,65)),"")</f>
        <v/>
      </c>
      <c r="BC142" s="161" t="str">
        <f>IFERROR(IF(INDEX(SourceData!$A$2:$FR$281,'Row selector'!$G131,54)=0,"-",INDEX(SourceData!$A$2:$FR$281,'Row selector'!$G131,54)),"")</f>
        <v/>
      </c>
      <c r="BD142" s="162" t="str">
        <f>IFERROR(IF(INDEX(SourceData!$A$2:$FR$281,'Row selector'!$G131,60)=0,"-",INDEX(SourceData!$A$2:$FR$281,'Row selector'!$G131,60)),"")</f>
        <v/>
      </c>
      <c r="BE142" s="163" t="str">
        <f>IFERROR(IF(INDEX(SourceData!$A$2:$FR$281,'Row selector'!$G131,66)=0,"-",INDEX(SourceData!$A$2:$FR$281,'Row selector'!$G131,66)),"")</f>
        <v/>
      </c>
      <c r="BF142" s="99"/>
    </row>
    <row r="143" spans="1:58">
      <c r="A143" s="171" t="str">
        <f>IFERROR(INDEX(SourceData!$A$2:$FR$281,'Row selector'!$G132,1),"")</f>
        <v/>
      </c>
      <c r="B143" s="157" t="str">
        <f>IFERROR(INDEX(SourceData!$A$2:$FR$281,'Row selector'!$G132,2),"")</f>
        <v/>
      </c>
      <c r="C143" s="204" t="str">
        <f t="shared" si="2"/>
        <v/>
      </c>
      <c r="D143" s="161" t="str">
        <f>IFERROR(IF(INDEX(SourceData!$A$2:$FR$281,'Row selector'!$G132,13)=0,"-",INDEX(SourceData!$A$2:$FR$281,'Row selector'!$G132,13)),"")</f>
        <v/>
      </c>
      <c r="E143" s="162" t="str">
        <f>IFERROR(IF(INDEX(SourceData!$A$2:$FR$281,'Row selector'!$G132,19)=0,"-",INDEX(SourceData!$A$2:$FR$281,'Row selector'!$G132,19)),"")</f>
        <v/>
      </c>
      <c r="F143" s="163" t="str">
        <f>IFERROR(IF(INDEX(SourceData!$A$2:$FR$281,'Row selector'!$G132,25)=0,"-",INDEX(SourceData!$A$2:$FR$281,'Row selector'!$G132,25)),"")</f>
        <v/>
      </c>
      <c r="G143" s="161" t="str">
        <f>IFERROR(IF(INDEX(SourceData!$A$2:$FR$281,'Row selector'!$G132,14)=0,"-",INDEX(SourceData!$A$2:$FR$281,'Row selector'!$G132,14)),"")</f>
        <v/>
      </c>
      <c r="H143" s="162" t="str">
        <f>IFERROR(IF(INDEX(SourceData!$A$2:$FR$281,'Row selector'!$G132,20)=0,"-",INDEX(SourceData!$A$2:$FR$281,'Row selector'!$G132,20)),"")</f>
        <v/>
      </c>
      <c r="I143" s="163" t="str">
        <f>IFERROR(IF(INDEX(SourceData!$A$2:$FR$281,'Row selector'!$G132,26)=0,"-",INDEX(SourceData!$A$2:$FR$281,'Row selector'!$G132,26)),"")</f>
        <v/>
      </c>
      <c r="J143" s="161" t="str">
        <f>IFERROR(IF(INDEX(SourceData!$A$2:$FR$281,'Row selector'!$G132,15)=0,"-",INDEX(SourceData!$A$2:$FR$281,'Row selector'!$G132,15)),"")</f>
        <v/>
      </c>
      <c r="K143" s="162" t="str">
        <f>IFERROR(IF(INDEX(SourceData!$A$2:$FR$281,'Row selector'!$G132,21)=0,"-",INDEX(SourceData!$A$2:$FR$281,'Row selector'!$G132,21)),"")</f>
        <v/>
      </c>
      <c r="L143" s="163" t="str">
        <f>IFERROR(IF(INDEX(SourceData!$A$2:$FR$281,'Row selector'!$G132,27)=0,"-",INDEX(SourceData!$A$2:$FR$281,'Row selector'!$G132,27)),"")</f>
        <v/>
      </c>
      <c r="M143" s="161" t="str">
        <f>IFERROR(IF(INDEX(SourceData!$A$2:$FR$281,'Row selector'!$G132,16)=0,"-",INDEX(SourceData!$A$2:$FR$281,'Row selector'!$G132,16)),"")</f>
        <v/>
      </c>
      <c r="N143" s="162" t="str">
        <f>IFERROR(IF(INDEX(SourceData!$A$2:$FR$281,'Row selector'!$G132,22)=0,"-",INDEX(SourceData!$A$2:$FR$281,'Row selector'!$G132,22)),"")</f>
        <v/>
      </c>
      <c r="O143" s="163" t="str">
        <f>IFERROR(IF(INDEX(SourceData!$A$2:$FR$281,'Row selector'!$G132,28)=0,"-",INDEX(SourceData!$A$2:$FR$281,'Row selector'!$G132,28)),"")</f>
        <v/>
      </c>
      <c r="P143" s="161" t="str">
        <f>IFERROR(IF(INDEX(SourceData!$A$2:$FR$281,'Row selector'!$G132,17)=0,"-",INDEX(SourceData!$A$2:$FR$281,'Row selector'!$G132,17)),"")</f>
        <v/>
      </c>
      <c r="Q143" s="162" t="str">
        <f>IFERROR(IF(INDEX(SourceData!$A$2:$FR$281,'Row selector'!$G132,23)=0,"-",INDEX(SourceData!$A$2:$FR$281,'Row selector'!$G132,23)),"")</f>
        <v/>
      </c>
      <c r="R143" s="163" t="str">
        <f>IFERROR(IF(INDEX(SourceData!$A$2:$FR$281,'Row selector'!$G132,29)=0,"-",INDEX(SourceData!$A$2:$FR$281,'Row selector'!$G132,29)),"")</f>
        <v/>
      </c>
      <c r="S143" s="161" t="str">
        <f>IFERROR(IF(INDEX(SourceData!$A$2:$FR$281,'Row selector'!$G132,18)=0,"-",INDEX(SourceData!$A$2:$FR$281,'Row selector'!$G132,18)),"")</f>
        <v/>
      </c>
      <c r="T143" s="162" t="str">
        <f>IFERROR(IF(INDEX(SourceData!$A$2:$FR$281,'Row selector'!$G132,24)=0,"-",INDEX(SourceData!$A$2:$FR$281,'Row selector'!$G132,24)),"")</f>
        <v/>
      </c>
      <c r="U143" s="163" t="str">
        <f>IFERROR(IF(INDEX(SourceData!$A$2:$FR$281,'Row selector'!$G132,30)=0,"-",INDEX(SourceData!$A$2:$FR$281,'Row selector'!$G132,30)),"")</f>
        <v/>
      </c>
      <c r="V143" s="161" t="str">
        <f>IFERROR(IF(INDEX(SourceData!$A$2:$FR$281,'Row selector'!$G132,31)=0,"-",INDEX(SourceData!$A$2:$FR$281,'Row selector'!$G132,31)),"")</f>
        <v/>
      </c>
      <c r="W143" s="162" t="str">
        <f>IFERROR(IF(INDEX(SourceData!$A$2:$FR$281,'Row selector'!$G132,37)=0,"-",INDEX(SourceData!$A$2:$FR$281,'Row selector'!$G132,37)),"")</f>
        <v/>
      </c>
      <c r="X143" s="163" t="str">
        <f>IFERROR(IF(INDEX(SourceData!$A$2:$FR$281,'Row selector'!$G132,43)=0,"-",INDEX(SourceData!$A$2:$FR$281,'Row selector'!$G132,43)),"")</f>
        <v/>
      </c>
      <c r="Y143" s="161" t="str">
        <f>IFERROR(IF(INDEX(SourceData!$A$2:$FR$281,'Row selector'!$G132,32)=0,"-",INDEX(SourceData!$A$2:$FR$281,'Row selector'!$G132,32)),"")</f>
        <v/>
      </c>
      <c r="Z143" s="162" t="str">
        <f>IFERROR(IF(INDEX(SourceData!$A$2:$FR$281,'Row selector'!$G132,38)=0,"-",INDEX(SourceData!$A$2:$FR$281,'Row selector'!$G132,38)),"")</f>
        <v/>
      </c>
      <c r="AA143" s="163" t="str">
        <f>IFERROR(IF(INDEX(SourceData!$A$2:$FR$281,'Row selector'!$G132,44)=0,"-",INDEX(SourceData!$A$2:$FR$281,'Row selector'!$G132,44)),"")</f>
        <v/>
      </c>
      <c r="AB143" s="161" t="str">
        <f>IFERROR(IF(INDEX(SourceData!$A$2:$FR$281,'Row selector'!$G132,33)=0,"-",INDEX(SourceData!$A$2:$FR$281,'Row selector'!$G132,33)),"")</f>
        <v/>
      </c>
      <c r="AC143" s="162" t="str">
        <f>IFERROR(IF(INDEX(SourceData!$A$2:$FR$281,'Row selector'!$G132,39)=0,"-",INDEX(SourceData!$A$2:$FR$281,'Row selector'!$G132,39)),"")</f>
        <v/>
      </c>
      <c r="AD143" s="163" t="str">
        <f>IFERROR(IF(INDEX(SourceData!$A$2:$FR$281,'Row selector'!$G132,45)=0,"-",INDEX(SourceData!$A$2:$FR$281,'Row selector'!$G132,45)),"")</f>
        <v/>
      </c>
      <c r="AE143" s="161" t="str">
        <f>IFERROR(IF(INDEX(SourceData!$A$2:$FR$281,'Row selector'!$G132,34)=0,"-",INDEX(SourceData!$A$2:$FR$281,'Row selector'!$G132,34)),"")</f>
        <v/>
      </c>
      <c r="AF143" s="162" t="str">
        <f>IFERROR(IF(INDEX(SourceData!$A$2:$FR$281,'Row selector'!$G132,40)=0,"-",INDEX(SourceData!$A$2:$FR$281,'Row selector'!$G132,40)),"")</f>
        <v/>
      </c>
      <c r="AG143" s="163" t="str">
        <f>IFERROR(IF(INDEX(SourceData!$A$2:$FR$281,'Row selector'!$G132,46)=0,"-",INDEX(SourceData!$A$2:$FR$281,'Row selector'!$G132,46)),"")</f>
        <v/>
      </c>
      <c r="AH143" s="161" t="str">
        <f>IFERROR(IF(INDEX(SourceData!$A$2:$FR$281,'Row selector'!$G132,35)=0,"-",INDEX(SourceData!$A$2:$FF$281,'Row selector'!$G132,35)),"")</f>
        <v/>
      </c>
      <c r="AI143" s="162" t="str">
        <f>IFERROR(IF(INDEX(SourceData!$A$2:$FR$281,'Row selector'!$G132,41)=0,"-",INDEX(SourceData!$A$2:$FR$281,'Row selector'!$G132,41)),"")</f>
        <v/>
      </c>
      <c r="AJ143" s="163" t="str">
        <f>IFERROR(IF(INDEX(SourceData!$A$2:$FR$281,'Row selector'!$G132,47)=0,"-",INDEX(SourceData!$A$2:$FR$281,'Row selector'!$G132,47)),"")</f>
        <v/>
      </c>
      <c r="AK143" s="161" t="str">
        <f>IFERROR(IF(INDEX(SourceData!$A$2:$FR$281,'Row selector'!$G132,36)=0,"-",INDEX(SourceData!$A$2:$FR$281,'Row selector'!$G132,36)),"")</f>
        <v/>
      </c>
      <c r="AL143" s="162" t="str">
        <f>IFERROR(IF(INDEX(SourceData!$A$2:$FR$281,'Row selector'!$G132,42)=0,"-",INDEX(SourceData!$A$2:$FR$281,'Row selector'!$G132,42)),"")</f>
        <v/>
      </c>
      <c r="AM143" s="163" t="str">
        <f>IFERROR(IF(INDEX(SourceData!$A$2:$FR$281,'Row selector'!$G132,48)=0,"-",INDEX(SourceData!$A$2:$FR$281,'Row selector'!$G132,48)),"")</f>
        <v/>
      </c>
      <c r="AN143" s="161" t="str">
        <f>IFERROR(IF(INDEX(SourceData!$A$2:$FR$281,'Row selector'!$G132,49)=0,"-",INDEX(SourceData!$A$2:$FR$281,'Row selector'!$G132,49)),"")</f>
        <v/>
      </c>
      <c r="AO143" s="162" t="str">
        <f>IFERROR(IF(INDEX(SourceData!$A$2:$FR$281,'Row selector'!$G132,55)=0,"-",INDEX(SourceData!$A$2:$FR$281,'Row selector'!$G132,55)),"")</f>
        <v/>
      </c>
      <c r="AP143" s="163" t="str">
        <f>IFERROR(IF(INDEX(SourceData!$A$2:$FR$281,'Row selector'!$G132,61)=0,"-",INDEX(SourceData!$A$2:$FR$281,'Row selector'!$G132,61)),"")</f>
        <v/>
      </c>
      <c r="AQ143" s="161" t="str">
        <f>IFERROR(IF(INDEX(SourceData!$A$2:$FR$281,'Row selector'!$G132,50)=0,"-",INDEX(SourceData!$A$2:$FR$281,'Row selector'!$G132,50)),"")</f>
        <v/>
      </c>
      <c r="AR143" s="162" t="str">
        <f>IFERROR(IF(INDEX(SourceData!$A$2:$FR$281,'Row selector'!$G132,56)=0,"-",INDEX(SourceData!$A$2:$FR$281,'Row selector'!$G132,56)),"")</f>
        <v/>
      </c>
      <c r="AS143" s="163" t="str">
        <f>IFERROR(IF(INDEX(SourceData!$A$2:$FR$281,'Row selector'!$G132,62)=0,"-",INDEX(SourceData!$A$2:$FR$281,'Row selector'!$G132,62)),"")</f>
        <v/>
      </c>
      <c r="AT143" s="161" t="str">
        <f>IFERROR(IF(INDEX(SourceData!$A$2:$FR$281,'Row selector'!$G132,51)=0,"-",INDEX(SourceData!$A$2:$FR$281,'Row selector'!$G132,51)),"")</f>
        <v/>
      </c>
      <c r="AU143" s="162" t="str">
        <f>IFERROR(IF(INDEX(SourceData!$A$2:$FR$281,'Row selector'!$G132,57)=0,"-",INDEX(SourceData!$A$2:$FR$281,'Row selector'!$G132,57)),"")</f>
        <v/>
      </c>
      <c r="AV143" s="163" t="str">
        <f>IFERROR(IF(INDEX(SourceData!$A$2:$FR$281,'Row selector'!$G132,63)=0,"-",INDEX(SourceData!$A$2:$FR$281,'Row selector'!$G132,63)),"")</f>
        <v/>
      </c>
      <c r="AW143" s="158" t="str">
        <f>IFERROR(IF(INDEX(SourceData!$A$2:$FR$281,'Row selector'!$G132,52)=0,"-",INDEX(SourceData!$A$2:$FR$281,'Row selector'!$G132,52)),"")</f>
        <v/>
      </c>
      <c r="AX143" s="138" t="str">
        <f>IFERROR(IF(INDEX(SourceData!$A$2:$FR$281,'Row selector'!$G132,58)=0,"-",INDEX(SourceData!$A$2:$FR$281,'Row selector'!$G132,58)),"")</f>
        <v/>
      </c>
      <c r="AY143" s="162" t="str">
        <f>IFERROR(IF(INDEX(SourceData!$A$2:$FR$281,'Row selector'!$G132,64)=0,"-",INDEX(SourceData!$A$2:$FR$281,'Row selector'!$G132,64)),"")</f>
        <v/>
      </c>
      <c r="AZ143" s="161" t="str">
        <f>IFERROR(IF(INDEX(SourceData!$A$2:$FR$281,'Row selector'!$G132,53)=0,"-",INDEX(SourceData!$A$2:$FR$281,'Row selector'!$G132,53)),"")</f>
        <v/>
      </c>
      <c r="BA143" s="162" t="str">
        <f>IFERROR(IF(INDEX(SourceData!$A$2:$FR$281,'Row selector'!$G132,59)=0,"-",INDEX(SourceData!$A$2:$FR$281,'Row selector'!$G132,59)),"")</f>
        <v/>
      </c>
      <c r="BB143" s="163" t="str">
        <f>IFERROR(IF(INDEX(SourceData!$A$2:$FR$281,'Row selector'!$G132,65)=0,"-",INDEX(SourceData!$A$2:$FR$281,'Row selector'!$G132,65)),"")</f>
        <v/>
      </c>
      <c r="BC143" s="161" t="str">
        <f>IFERROR(IF(INDEX(SourceData!$A$2:$FR$281,'Row selector'!$G132,54)=0,"-",INDEX(SourceData!$A$2:$FR$281,'Row selector'!$G132,54)),"")</f>
        <v/>
      </c>
      <c r="BD143" s="162" t="str">
        <f>IFERROR(IF(INDEX(SourceData!$A$2:$FR$281,'Row selector'!$G132,60)=0,"-",INDEX(SourceData!$A$2:$FR$281,'Row selector'!$G132,60)),"")</f>
        <v/>
      </c>
      <c r="BE143" s="163" t="str">
        <f>IFERROR(IF(INDEX(SourceData!$A$2:$FR$281,'Row selector'!$G132,66)=0,"-",INDEX(SourceData!$A$2:$FR$281,'Row selector'!$G132,66)),"")</f>
        <v/>
      </c>
      <c r="BF143" s="99"/>
    </row>
    <row r="144" spans="1:58">
      <c r="A144" s="171" t="str">
        <f>IFERROR(INDEX(SourceData!$A$2:$FR$281,'Row selector'!$G133,1),"")</f>
        <v/>
      </c>
      <c r="B144" s="157" t="str">
        <f>IFERROR(INDEX(SourceData!$A$2:$FR$281,'Row selector'!$G133,2),"")</f>
        <v/>
      </c>
      <c r="C144" s="204" t="str">
        <f t="shared" si="2"/>
        <v/>
      </c>
      <c r="D144" s="161" t="str">
        <f>IFERROR(IF(INDEX(SourceData!$A$2:$FR$281,'Row selector'!$G133,13)=0,"-",INDEX(SourceData!$A$2:$FR$281,'Row selector'!$G133,13)),"")</f>
        <v/>
      </c>
      <c r="E144" s="162" t="str">
        <f>IFERROR(IF(INDEX(SourceData!$A$2:$FR$281,'Row selector'!$G133,19)=0,"-",INDEX(SourceData!$A$2:$FR$281,'Row selector'!$G133,19)),"")</f>
        <v/>
      </c>
      <c r="F144" s="163" t="str">
        <f>IFERROR(IF(INDEX(SourceData!$A$2:$FR$281,'Row selector'!$G133,25)=0,"-",INDEX(SourceData!$A$2:$FR$281,'Row selector'!$G133,25)),"")</f>
        <v/>
      </c>
      <c r="G144" s="161" t="str">
        <f>IFERROR(IF(INDEX(SourceData!$A$2:$FR$281,'Row selector'!$G133,14)=0,"-",INDEX(SourceData!$A$2:$FR$281,'Row selector'!$G133,14)),"")</f>
        <v/>
      </c>
      <c r="H144" s="162" t="str">
        <f>IFERROR(IF(INDEX(SourceData!$A$2:$FR$281,'Row selector'!$G133,20)=0,"-",INDEX(SourceData!$A$2:$FR$281,'Row selector'!$G133,20)),"")</f>
        <v/>
      </c>
      <c r="I144" s="163" t="str">
        <f>IFERROR(IF(INDEX(SourceData!$A$2:$FR$281,'Row selector'!$G133,26)=0,"-",INDEX(SourceData!$A$2:$FR$281,'Row selector'!$G133,26)),"")</f>
        <v/>
      </c>
      <c r="J144" s="161" t="str">
        <f>IFERROR(IF(INDEX(SourceData!$A$2:$FR$281,'Row selector'!$G133,15)=0,"-",INDEX(SourceData!$A$2:$FR$281,'Row selector'!$G133,15)),"")</f>
        <v/>
      </c>
      <c r="K144" s="162" t="str">
        <f>IFERROR(IF(INDEX(SourceData!$A$2:$FR$281,'Row selector'!$G133,21)=0,"-",INDEX(SourceData!$A$2:$FR$281,'Row selector'!$G133,21)),"")</f>
        <v/>
      </c>
      <c r="L144" s="163" t="str">
        <f>IFERROR(IF(INDEX(SourceData!$A$2:$FR$281,'Row selector'!$G133,27)=0,"-",INDEX(SourceData!$A$2:$FR$281,'Row selector'!$G133,27)),"")</f>
        <v/>
      </c>
      <c r="M144" s="161" t="str">
        <f>IFERROR(IF(INDEX(SourceData!$A$2:$FR$281,'Row selector'!$G133,16)=0,"-",INDEX(SourceData!$A$2:$FR$281,'Row selector'!$G133,16)),"")</f>
        <v/>
      </c>
      <c r="N144" s="162" t="str">
        <f>IFERROR(IF(INDEX(SourceData!$A$2:$FR$281,'Row selector'!$G133,22)=0,"-",INDEX(SourceData!$A$2:$FR$281,'Row selector'!$G133,22)),"")</f>
        <v/>
      </c>
      <c r="O144" s="163" t="str">
        <f>IFERROR(IF(INDEX(SourceData!$A$2:$FR$281,'Row selector'!$G133,28)=0,"-",INDEX(SourceData!$A$2:$FR$281,'Row selector'!$G133,28)),"")</f>
        <v/>
      </c>
      <c r="P144" s="161" t="str">
        <f>IFERROR(IF(INDEX(SourceData!$A$2:$FR$281,'Row selector'!$G133,17)=0,"-",INDEX(SourceData!$A$2:$FR$281,'Row selector'!$G133,17)),"")</f>
        <v/>
      </c>
      <c r="Q144" s="162" t="str">
        <f>IFERROR(IF(INDEX(SourceData!$A$2:$FR$281,'Row selector'!$G133,23)=0,"-",INDEX(SourceData!$A$2:$FR$281,'Row selector'!$G133,23)),"")</f>
        <v/>
      </c>
      <c r="R144" s="163" t="str">
        <f>IFERROR(IF(INDEX(SourceData!$A$2:$FR$281,'Row selector'!$G133,29)=0,"-",INDEX(SourceData!$A$2:$FR$281,'Row selector'!$G133,29)),"")</f>
        <v/>
      </c>
      <c r="S144" s="161" t="str">
        <f>IFERROR(IF(INDEX(SourceData!$A$2:$FR$281,'Row selector'!$G133,18)=0,"-",INDEX(SourceData!$A$2:$FR$281,'Row selector'!$G133,18)),"")</f>
        <v/>
      </c>
      <c r="T144" s="162" t="str">
        <f>IFERROR(IF(INDEX(SourceData!$A$2:$FR$281,'Row selector'!$G133,24)=0,"-",INDEX(SourceData!$A$2:$FR$281,'Row selector'!$G133,24)),"")</f>
        <v/>
      </c>
      <c r="U144" s="163" t="str">
        <f>IFERROR(IF(INDEX(SourceData!$A$2:$FR$281,'Row selector'!$G133,30)=0,"-",INDEX(SourceData!$A$2:$FR$281,'Row selector'!$G133,30)),"")</f>
        <v/>
      </c>
      <c r="V144" s="161" t="str">
        <f>IFERROR(IF(INDEX(SourceData!$A$2:$FR$281,'Row selector'!$G133,31)=0,"-",INDEX(SourceData!$A$2:$FR$281,'Row selector'!$G133,31)),"")</f>
        <v/>
      </c>
      <c r="W144" s="162" t="str">
        <f>IFERROR(IF(INDEX(SourceData!$A$2:$FR$281,'Row selector'!$G133,37)=0,"-",INDEX(SourceData!$A$2:$FR$281,'Row selector'!$G133,37)),"")</f>
        <v/>
      </c>
      <c r="X144" s="163" t="str">
        <f>IFERROR(IF(INDEX(SourceData!$A$2:$FR$281,'Row selector'!$G133,43)=0,"-",INDEX(SourceData!$A$2:$FR$281,'Row selector'!$G133,43)),"")</f>
        <v/>
      </c>
      <c r="Y144" s="161" t="str">
        <f>IFERROR(IF(INDEX(SourceData!$A$2:$FR$281,'Row selector'!$G133,32)=0,"-",INDEX(SourceData!$A$2:$FR$281,'Row selector'!$G133,32)),"")</f>
        <v/>
      </c>
      <c r="Z144" s="162" t="str">
        <f>IFERROR(IF(INDEX(SourceData!$A$2:$FR$281,'Row selector'!$G133,38)=0,"-",INDEX(SourceData!$A$2:$FR$281,'Row selector'!$G133,38)),"")</f>
        <v/>
      </c>
      <c r="AA144" s="163" t="str">
        <f>IFERROR(IF(INDEX(SourceData!$A$2:$FR$281,'Row selector'!$G133,44)=0,"-",INDEX(SourceData!$A$2:$FR$281,'Row selector'!$G133,44)),"")</f>
        <v/>
      </c>
      <c r="AB144" s="161" t="str">
        <f>IFERROR(IF(INDEX(SourceData!$A$2:$FR$281,'Row selector'!$G133,33)=0,"-",INDEX(SourceData!$A$2:$FR$281,'Row selector'!$G133,33)),"")</f>
        <v/>
      </c>
      <c r="AC144" s="162" t="str">
        <f>IFERROR(IF(INDEX(SourceData!$A$2:$FR$281,'Row selector'!$G133,39)=0,"-",INDEX(SourceData!$A$2:$FR$281,'Row selector'!$G133,39)),"")</f>
        <v/>
      </c>
      <c r="AD144" s="163" t="str">
        <f>IFERROR(IF(INDEX(SourceData!$A$2:$FR$281,'Row selector'!$G133,45)=0,"-",INDEX(SourceData!$A$2:$FR$281,'Row selector'!$G133,45)),"")</f>
        <v/>
      </c>
      <c r="AE144" s="161" t="str">
        <f>IFERROR(IF(INDEX(SourceData!$A$2:$FR$281,'Row selector'!$G133,34)=0,"-",INDEX(SourceData!$A$2:$FR$281,'Row selector'!$G133,34)),"")</f>
        <v/>
      </c>
      <c r="AF144" s="162" t="str">
        <f>IFERROR(IF(INDEX(SourceData!$A$2:$FR$281,'Row selector'!$G133,40)=0,"-",INDEX(SourceData!$A$2:$FR$281,'Row selector'!$G133,40)),"")</f>
        <v/>
      </c>
      <c r="AG144" s="163" t="str">
        <f>IFERROR(IF(INDEX(SourceData!$A$2:$FR$281,'Row selector'!$G133,46)=0,"-",INDEX(SourceData!$A$2:$FR$281,'Row selector'!$G133,46)),"")</f>
        <v/>
      </c>
      <c r="AH144" s="161" t="str">
        <f>IFERROR(IF(INDEX(SourceData!$A$2:$FR$281,'Row selector'!$G133,35)=0,"-",INDEX(SourceData!$A$2:$FF$281,'Row selector'!$G133,35)),"")</f>
        <v/>
      </c>
      <c r="AI144" s="162" t="str">
        <f>IFERROR(IF(INDEX(SourceData!$A$2:$FR$281,'Row selector'!$G133,41)=0,"-",INDEX(SourceData!$A$2:$FR$281,'Row selector'!$G133,41)),"")</f>
        <v/>
      </c>
      <c r="AJ144" s="163" t="str">
        <f>IFERROR(IF(INDEX(SourceData!$A$2:$FR$281,'Row selector'!$G133,47)=0,"-",INDEX(SourceData!$A$2:$FR$281,'Row selector'!$G133,47)),"")</f>
        <v/>
      </c>
      <c r="AK144" s="161" t="str">
        <f>IFERROR(IF(INDEX(SourceData!$A$2:$FR$281,'Row selector'!$G133,36)=0,"-",INDEX(SourceData!$A$2:$FR$281,'Row selector'!$G133,36)),"")</f>
        <v/>
      </c>
      <c r="AL144" s="162" t="str">
        <f>IFERROR(IF(INDEX(SourceData!$A$2:$FR$281,'Row selector'!$G133,42)=0,"-",INDEX(SourceData!$A$2:$FR$281,'Row selector'!$G133,42)),"")</f>
        <v/>
      </c>
      <c r="AM144" s="163" t="str">
        <f>IFERROR(IF(INDEX(SourceData!$A$2:$FR$281,'Row selector'!$G133,48)=0,"-",INDEX(SourceData!$A$2:$FR$281,'Row selector'!$G133,48)),"")</f>
        <v/>
      </c>
      <c r="AN144" s="161" t="str">
        <f>IFERROR(IF(INDEX(SourceData!$A$2:$FR$281,'Row selector'!$G133,49)=0,"-",INDEX(SourceData!$A$2:$FR$281,'Row selector'!$G133,49)),"")</f>
        <v/>
      </c>
      <c r="AO144" s="162" t="str">
        <f>IFERROR(IF(INDEX(SourceData!$A$2:$FR$281,'Row selector'!$G133,55)=0,"-",INDEX(SourceData!$A$2:$FR$281,'Row selector'!$G133,55)),"")</f>
        <v/>
      </c>
      <c r="AP144" s="163" t="str">
        <f>IFERROR(IF(INDEX(SourceData!$A$2:$FR$281,'Row selector'!$G133,61)=0,"-",INDEX(SourceData!$A$2:$FR$281,'Row selector'!$G133,61)),"")</f>
        <v/>
      </c>
      <c r="AQ144" s="161" t="str">
        <f>IFERROR(IF(INDEX(SourceData!$A$2:$FR$281,'Row selector'!$G133,50)=0,"-",INDEX(SourceData!$A$2:$FR$281,'Row selector'!$G133,50)),"")</f>
        <v/>
      </c>
      <c r="AR144" s="162" t="str">
        <f>IFERROR(IF(INDEX(SourceData!$A$2:$FR$281,'Row selector'!$G133,56)=0,"-",INDEX(SourceData!$A$2:$FR$281,'Row selector'!$G133,56)),"")</f>
        <v/>
      </c>
      <c r="AS144" s="163" t="str">
        <f>IFERROR(IF(INDEX(SourceData!$A$2:$FR$281,'Row selector'!$G133,62)=0,"-",INDEX(SourceData!$A$2:$FR$281,'Row selector'!$G133,62)),"")</f>
        <v/>
      </c>
      <c r="AT144" s="161" t="str">
        <f>IFERROR(IF(INDEX(SourceData!$A$2:$FR$281,'Row selector'!$G133,51)=0,"-",INDEX(SourceData!$A$2:$FR$281,'Row selector'!$G133,51)),"")</f>
        <v/>
      </c>
      <c r="AU144" s="162" t="str">
        <f>IFERROR(IF(INDEX(SourceData!$A$2:$FR$281,'Row selector'!$G133,57)=0,"-",INDEX(SourceData!$A$2:$FR$281,'Row selector'!$G133,57)),"")</f>
        <v/>
      </c>
      <c r="AV144" s="163" t="str">
        <f>IFERROR(IF(INDEX(SourceData!$A$2:$FR$281,'Row selector'!$G133,63)=0,"-",INDEX(SourceData!$A$2:$FR$281,'Row selector'!$G133,63)),"")</f>
        <v/>
      </c>
      <c r="AW144" s="158" t="str">
        <f>IFERROR(IF(INDEX(SourceData!$A$2:$FR$281,'Row selector'!$G133,52)=0,"-",INDEX(SourceData!$A$2:$FR$281,'Row selector'!$G133,52)),"")</f>
        <v/>
      </c>
      <c r="AX144" s="138" t="str">
        <f>IFERROR(IF(INDEX(SourceData!$A$2:$FR$281,'Row selector'!$G133,58)=0,"-",INDEX(SourceData!$A$2:$FR$281,'Row selector'!$G133,58)),"")</f>
        <v/>
      </c>
      <c r="AY144" s="162" t="str">
        <f>IFERROR(IF(INDEX(SourceData!$A$2:$FR$281,'Row selector'!$G133,64)=0,"-",INDEX(SourceData!$A$2:$FR$281,'Row selector'!$G133,64)),"")</f>
        <v/>
      </c>
      <c r="AZ144" s="161" t="str">
        <f>IFERROR(IF(INDEX(SourceData!$A$2:$FR$281,'Row selector'!$G133,53)=0,"-",INDEX(SourceData!$A$2:$FR$281,'Row selector'!$G133,53)),"")</f>
        <v/>
      </c>
      <c r="BA144" s="162" t="str">
        <f>IFERROR(IF(INDEX(SourceData!$A$2:$FR$281,'Row selector'!$G133,59)=0,"-",INDEX(SourceData!$A$2:$FR$281,'Row selector'!$G133,59)),"")</f>
        <v/>
      </c>
      <c r="BB144" s="163" t="str">
        <f>IFERROR(IF(INDEX(SourceData!$A$2:$FR$281,'Row selector'!$G133,65)=0,"-",INDEX(SourceData!$A$2:$FR$281,'Row selector'!$G133,65)),"")</f>
        <v/>
      </c>
      <c r="BC144" s="161" t="str">
        <f>IFERROR(IF(INDEX(SourceData!$A$2:$FR$281,'Row selector'!$G133,54)=0,"-",INDEX(SourceData!$A$2:$FR$281,'Row selector'!$G133,54)),"")</f>
        <v/>
      </c>
      <c r="BD144" s="162" t="str">
        <f>IFERROR(IF(INDEX(SourceData!$A$2:$FR$281,'Row selector'!$G133,60)=0,"-",INDEX(SourceData!$A$2:$FR$281,'Row selector'!$G133,60)),"")</f>
        <v/>
      </c>
      <c r="BE144" s="163" t="str">
        <f>IFERROR(IF(INDEX(SourceData!$A$2:$FR$281,'Row selector'!$G133,66)=0,"-",INDEX(SourceData!$A$2:$FR$281,'Row selector'!$G133,66)),"")</f>
        <v/>
      </c>
      <c r="BF144" s="99"/>
    </row>
    <row r="145" spans="1:58">
      <c r="A145" s="171" t="str">
        <f>IFERROR(INDEX(SourceData!$A$2:$FR$281,'Row selector'!$G134,1),"")</f>
        <v/>
      </c>
      <c r="B145" s="157" t="str">
        <f>IFERROR(INDEX(SourceData!$A$2:$FR$281,'Row selector'!$G134,2),"")</f>
        <v/>
      </c>
      <c r="C145" s="204" t="str">
        <f t="shared" si="2"/>
        <v/>
      </c>
      <c r="D145" s="161" t="str">
        <f>IFERROR(IF(INDEX(SourceData!$A$2:$FR$281,'Row selector'!$G134,13)=0,"-",INDEX(SourceData!$A$2:$FR$281,'Row selector'!$G134,13)),"")</f>
        <v/>
      </c>
      <c r="E145" s="162" t="str">
        <f>IFERROR(IF(INDEX(SourceData!$A$2:$FR$281,'Row selector'!$G134,19)=0,"-",INDEX(SourceData!$A$2:$FR$281,'Row selector'!$G134,19)),"")</f>
        <v/>
      </c>
      <c r="F145" s="163" t="str">
        <f>IFERROR(IF(INDEX(SourceData!$A$2:$FR$281,'Row selector'!$G134,25)=0,"-",INDEX(SourceData!$A$2:$FR$281,'Row selector'!$G134,25)),"")</f>
        <v/>
      </c>
      <c r="G145" s="161" t="str">
        <f>IFERROR(IF(INDEX(SourceData!$A$2:$FR$281,'Row selector'!$G134,14)=0,"-",INDEX(SourceData!$A$2:$FR$281,'Row selector'!$G134,14)),"")</f>
        <v/>
      </c>
      <c r="H145" s="162" t="str">
        <f>IFERROR(IF(INDEX(SourceData!$A$2:$FR$281,'Row selector'!$G134,20)=0,"-",INDEX(SourceData!$A$2:$FR$281,'Row selector'!$G134,20)),"")</f>
        <v/>
      </c>
      <c r="I145" s="163" t="str">
        <f>IFERROR(IF(INDEX(SourceData!$A$2:$FR$281,'Row selector'!$G134,26)=0,"-",INDEX(SourceData!$A$2:$FR$281,'Row selector'!$G134,26)),"")</f>
        <v/>
      </c>
      <c r="J145" s="161" t="str">
        <f>IFERROR(IF(INDEX(SourceData!$A$2:$FR$281,'Row selector'!$G134,15)=0,"-",INDEX(SourceData!$A$2:$FR$281,'Row selector'!$G134,15)),"")</f>
        <v/>
      </c>
      <c r="K145" s="162" t="str">
        <f>IFERROR(IF(INDEX(SourceData!$A$2:$FR$281,'Row selector'!$G134,21)=0,"-",INDEX(SourceData!$A$2:$FR$281,'Row selector'!$G134,21)),"")</f>
        <v/>
      </c>
      <c r="L145" s="163" t="str">
        <f>IFERROR(IF(INDEX(SourceData!$A$2:$FR$281,'Row selector'!$G134,27)=0,"-",INDEX(SourceData!$A$2:$FR$281,'Row selector'!$G134,27)),"")</f>
        <v/>
      </c>
      <c r="M145" s="161" t="str">
        <f>IFERROR(IF(INDEX(SourceData!$A$2:$FR$281,'Row selector'!$G134,16)=0,"-",INDEX(SourceData!$A$2:$FR$281,'Row selector'!$G134,16)),"")</f>
        <v/>
      </c>
      <c r="N145" s="162" t="str">
        <f>IFERROR(IF(INDEX(SourceData!$A$2:$FR$281,'Row selector'!$G134,22)=0,"-",INDEX(SourceData!$A$2:$FR$281,'Row selector'!$G134,22)),"")</f>
        <v/>
      </c>
      <c r="O145" s="163" t="str">
        <f>IFERROR(IF(INDEX(SourceData!$A$2:$FR$281,'Row selector'!$G134,28)=0,"-",INDEX(SourceData!$A$2:$FR$281,'Row selector'!$G134,28)),"")</f>
        <v/>
      </c>
      <c r="P145" s="161" t="str">
        <f>IFERROR(IF(INDEX(SourceData!$A$2:$FR$281,'Row selector'!$G134,17)=0,"-",INDEX(SourceData!$A$2:$FR$281,'Row selector'!$G134,17)),"")</f>
        <v/>
      </c>
      <c r="Q145" s="162" t="str">
        <f>IFERROR(IF(INDEX(SourceData!$A$2:$FR$281,'Row selector'!$G134,23)=0,"-",INDEX(SourceData!$A$2:$FR$281,'Row selector'!$G134,23)),"")</f>
        <v/>
      </c>
      <c r="R145" s="163" t="str">
        <f>IFERROR(IF(INDEX(SourceData!$A$2:$FR$281,'Row selector'!$G134,29)=0,"-",INDEX(SourceData!$A$2:$FR$281,'Row selector'!$G134,29)),"")</f>
        <v/>
      </c>
      <c r="S145" s="161" t="str">
        <f>IFERROR(IF(INDEX(SourceData!$A$2:$FR$281,'Row selector'!$G134,18)=0,"-",INDEX(SourceData!$A$2:$FR$281,'Row selector'!$G134,18)),"")</f>
        <v/>
      </c>
      <c r="T145" s="162" t="str">
        <f>IFERROR(IF(INDEX(SourceData!$A$2:$FR$281,'Row selector'!$G134,24)=0,"-",INDEX(SourceData!$A$2:$FR$281,'Row selector'!$G134,24)),"")</f>
        <v/>
      </c>
      <c r="U145" s="163" t="str">
        <f>IFERROR(IF(INDEX(SourceData!$A$2:$FR$281,'Row selector'!$G134,30)=0,"-",INDEX(SourceData!$A$2:$FR$281,'Row selector'!$G134,30)),"")</f>
        <v/>
      </c>
      <c r="V145" s="161" t="str">
        <f>IFERROR(IF(INDEX(SourceData!$A$2:$FR$281,'Row selector'!$G134,31)=0,"-",INDEX(SourceData!$A$2:$FR$281,'Row selector'!$G134,31)),"")</f>
        <v/>
      </c>
      <c r="W145" s="162" t="str">
        <f>IFERROR(IF(INDEX(SourceData!$A$2:$FR$281,'Row selector'!$G134,37)=0,"-",INDEX(SourceData!$A$2:$FR$281,'Row selector'!$G134,37)),"")</f>
        <v/>
      </c>
      <c r="X145" s="163" t="str">
        <f>IFERROR(IF(INDEX(SourceData!$A$2:$FR$281,'Row selector'!$G134,43)=0,"-",INDEX(SourceData!$A$2:$FR$281,'Row selector'!$G134,43)),"")</f>
        <v/>
      </c>
      <c r="Y145" s="161" t="str">
        <f>IFERROR(IF(INDEX(SourceData!$A$2:$FR$281,'Row selector'!$G134,32)=0,"-",INDEX(SourceData!$A$2:$FR$281,'Row selector'!$G134,32)),"")</f>
        <v/>
      </c>
      <c r="Z145" s="162" t="str">
        <f>IFERROR(IF(INDEX(SourceData!$A$2:$FR$281,'Row selector'!$G134,38)=0,"-",INDEX(SourceData!$A$2:$FR$281,'Row selector'!$G134,38)),"")</f>
        <v/>
      </c>
      <c r="AA145" s="163" t="str">
        <f>IFERROR(IF(INDEX(SourceData!$A$2:$FR$281,'Row selector'!$G134,44)=0,"-",INDEX(SourceData!$A$2:$FR$281,'Row selector'!$G134,44)),"")</f>
        <v/>
      </c>
      <c r="AB145" s="161" t="str">
        <f>IFERROR(IF(INDEX(SourceData!$A$2:$FR$281,'Row selector'!$G134,33)=0,"-",INDEX(SourceData!$A$2:$FR$281,'Row selector'!$G134,33)),"")</f>
        <v/>
      </c>
      <c r="AC145" s="162" t="str">
        <f>IFERROR(IF(INDEX(SourceData!$A$2:$FR$281,'Row selector'!$G134,39)=0,"-",INDEX(SourceData!$A$2:$FR$281,'Row selector'!$G134,39)),"")</f>
        <v/>
      </c>
      <c r="AD145" s="163" t="str">
        <f>IFERROR(IF(INDEX(SourceData!$A$2:$FR$281,'Row selector'!$G134,45)=0,"-",INDEX(SourceData!$A$2:$FR$281,'Row selector'!$G134,45)),"")</f>
        <v/>
      </c>
      <c r="AE145" s="161" t="str">
        <f>IFERROR(IF(INDEX(SourceData!$A$2:$FR$281,'Row selector'!$G134,34)=0,"-",INDEX(SourceData!$A$2:$FR$281,'Row selector'!$G134,34)),"")</f>
        <v/>
      </c>
      <c r="AF145" s="162" t="str">
        <f>IFERROR(IF(INDEX(SourceData!$A$2:$FR$281,'Row selector'!$G134,40)=0,"-",INDEX(SourceData!$A$2:$FR$281,'Row selector'!$G134,40)),"")</f>
        <v/>
      </c>
      <c r="AG145" s="163" t="str">
        <f>IFERROR(IF(INDEX(SourceData!$A$2:$FR$281,'Row selector'!$G134,46)=0,"-",INDEX(SourceData!$A$2:$FR$281,'Row selector'!$G134,46)),"")</f>
        <v/>
      </c>
      <c r="AH145" s="161" t="str">
        <f>IFERROR(IF(INDEX(SourceData!$A$2:$FR$281,'Row selector'!$G134,35)=0,"-",INDEX(SourceData!$A$2:$FF$281,'Row selector'!$G134,35)),"")</f>
        <v/>
      </c>
      <c r="AI145" s="162" t="str">
        <f>IFERROR(IF(INDEX(SourceData!$A$2:$FR$281,'Row selector'!$G134,41)=0,"-",INDEX(SourceData!$A$2:$FR$281,'Row selector'!$G134,41)),"")</f>
        <v/>
      </c>
      <c r="AJ145" s="163" t="str">
        <f>IFERROR(IF(INDEX(SourceData!$A$2:$FR$281,'Row selector'!$G134,47)=0,"-",INDEX(SourceData!$A$2:$FR$281,'Row selector'!$G134,47)),"")</f>
        <v/>
      </c>
      <c r="AK145" s="161" t="str">
        <f>IFERROR(IF(INDEX(SourceData!$A$2:$FR$281,'Row selector'!$G134,36)=0,"-",INDEX(SourceData!$A$2:$FR$281,'Row selector'!$G134,36)),"")</f>
        <v/>
      </c>
      <c r="AL145" s="162" t="str">
        <f>IFERROR(IF(INDEX(SourceData!$A$2:$FR$281,'Row selector'!$G134,42)=0,"-",INDEX(SourceData!$A$2:$FR$281,'Row selector'!$G134,42)),"")</f>
        <v/>
      </c>
      <c r="AM145" s="163" t="str">
        <f>IFERROR(IF(INDEX(SourceData!$A$2:$FR$281,'Row selector'!$G134,48)=0,"-",INDEX(SourceData!$A$2:$FR$281,'Row selector'!$G134,48)),"")</f>
        <v/>
      </c>
      <c r="AN145" s="161" t="str">
        <f>IFERROR(IF(INDEX(SourceData!$A$2:$FR$281,'Row selector'!$G134,49)=0,"-",INDEX(SourceData!$A$2:$FR$281,'Row selector'!$G134,49)),"")</f>
        <v/>
      </c>
      <c r="AO145" s="162" t="str">
        <f>IFERROR(IF(INDEX(SourceData!$A$2:$FR$281,'Row selector'!$G134,55)=0,"-",INDEX(SourceData!$A$2:$FR$281,'Row selector'!$G134,55)),"")</f>
        <v/>
      </c>
      <c r="AP145" s="163" t="str">
        <f>IFERROR(IF(INDEX(SourceData!$A$2:$FR$281,'Row selector'!$G134,61)=0,"-",INDEX(SourceData!$A$2:$FR$281,'Row selector'!$G134,61)),"")</f>
        <v/>
      </c>
      <c r="AQ145" s="161" t="str">
        <f>IFERROR(IF(INDEX(SourceData!$A$2:$FR$281,'Row selector'!$G134,50)=0,"-",INDEX(SourceData!$A$2:$FR$281,'Row selector'!$G134,50)),"")</f>
        <v/>
      </c>
      <c r="AR145" s="162" t="str">
        <f>IFERROR(IF(INDEX(SourceData!$A$2:$FR$281,'Row selector'!$G134,56)=0,"-",INDEX(SourceData!$A$2:$FR$281,'Row selector'!$G134,56)),"")</f>
        <v/>
      </c>
      <c r="AS145" s="163" t="str">
        <f>IFERROR(IF(INDEX(SourceData!$A$2:$FR$281,'Row selector'!$G134,62)=0,"-",INDEX(SourceData!$A$2:$FR$281,'Row selector'!$G134,62)),"")</f>
        <v/>
      </c>
      <c r="AT145" s="161" t="str">
        <f>IFERROR(IF(INDEX(SourceData!$A$2:$FR$281,'Row selector'!$G134,51)=0,"-",INDEX(SourceData!$A$2:$FR$281,'Row selector'!$G134,51)),"")</f>
        <v/>
      </c>
      <c r="AU145" s="162" t="str">
        <f>IFERROR(IF(INDEX(SourceData!$A$2:$FR$281,'Row selector'!$G134,57)=0,"-",INDEX(SourceData!$A$2:$FR$281,'Row selector'!$G134,57)),"")</f>
        <v/>
      </c>
      <c r="AV145" s="163" t="str">
        <f>IFERROR(IF(INDEX(SourceData!$A$2:$FR$281,'Row selector'!$G134,63)=0,"-",INDEX(SourceData!$A$2:$FR$281,'Row selector'!$G134,63)),"")</f>
        <v/>
      </c>
      <c r="AW145" s="158" t="str">
        <f>IFERROR(IF(INDEX(SourceData!$A$2:$FR$281,'Row selector'!$G134,52)=0,"-",INDEX(SourceData!$A$2:$FR$281,'Row selector'!$G134,52)),"")</f>
        <v/>
      </c>
      <c r="AX145" s="138" t="str">
        <f>IFERROR(IF(INDEX(SourceData!$A$2:$FR$281,'Row selector'!$G134,58)=0,"-",INDEX(SourceData!$A$2:$FR$281,'Row selector'!$G134,58)),"")</f>
        <v/>
      </c>
      <c r="AY145" s="162" t="str">
        <f>IFERROR(IF(INDEX(SourceData!$A$2:$FR$281,'Row selector'!$G134,64)=0,"-",INDEX(SourceData!$A$2:$FR$281,'Row selector'!$G134,64)),"")</f>
        <v/>
      </c>
      <c r="AZ145" s="161" t="str">
        <f>IFERROR(IF(INDEX(SourceData!$A$2:$FR$281,'Row selector'!$G134,53)=0,"-",INDEX(SourceData!$A$2:$FR$281,'Row selector'!$G134,53)),"")</f>
        <v/>
      </c>
      <c r="BA145" s="162" t="str">
        <f>IFERROR(IF(INDEX(SourceData!$A$2:$FR$281,'Row selector'!$G134,59)=0,"-",INDEX(SourceData!$A$2:$FR$281,'Row selector'!$G134,59)),"")</f>
        <v/>
      </c>
      <c r="BB145" s="163" t="str">
        <f>IFERROR(IF(INDEX(SourceData!$A$2:$FR$281,'Row selector'!$G134,65)=0,"-",INDEX(SourceData!$A$2:$FR$281,'Row selector'!$G134,65)),"")</f>
        <v/>
      </c>
      <c r="BC145" s="161" t="str">
        <f>IFERROR(IF(INDEX(SourceData!$A$2:$FR$281,'Row selector'!$G134,54)=0,"-",INDEX(SourceData!$A$2:$FR$281,'Row selector'!$G134,54)),"")</f>
        <v/>
      </c>
      <c r="BD145" s="162" t="str">
        <f>IFERROR(IF(INDEX(SourceData!$A$2:$FR$281,'Row selector'!$G134,60)=0,"-",INDEX(SourceData!$A$2:$FR$281,'Row selector'!$G134,60)),"")</f>
        <v/>
      </c>
      <c r="BE145" s="163" t="str">
        <f>IFERROR(IF(INDEX(SourceData!$A$2:$FR$281,'Row selector'!$G134,66)=0,"-",INDEX(SourceData!$A$2:$FR$281,'Row selector'!$G134,66)),"")</f>
        <v/>
      </c>
      <c r="BF145" s="99"/>
    </row>
    <row r="146" spans="1:58">
      <c r="A146" s="171" t="str">
        <f>IFERROR(INDEX(SourceData!$A$2:$FR$281,'Row selector'!$G135,1),"")</f>
        <v/>
      </c>
      <c r="B146" s="157" t="str">
        <f>IFERROR(INDEX(SourceData!$A$2:$FR$281,'Row selector'!$G135,2),"")</f>
        <v/>
      </c>
      <c r="C146" s="204" t="str">
        <f t="shared" si="2"/>
        <v/>
      </c>
      <c r="D146" s="161" t="str">
        <f>IFERROR(IF(INDEX(SourceData!$A$2:$FR$281,'Row selector'!$G135,13)=0,"-",INDEX(SourceData!$A$2:$FR$281,'Row selector'!$G135,13)),"")</f>
        <v/>
      </c>
      <c r="E146" s="162" t="str">
        <f>IFERROR(IF(INDEX(SourceData!$A$2:$FR$281,'Row selector'!$G135,19)=0,"-",INDEX(SourceData!$A$2:$FR$281,'Row selector'!$G135,19)),"")</f>
        <v/>
      </c>
      <c r="F146" s="163" t="str">
        <f>IFERROR(IF(INDEX(SourceData!$A$2:$FR$281,'Row selector'!$G135,25)=0,"-",INDEX(SourceData!$A$2:$FR$281,'Row selector'!$G135,25)),"")</f>
        <v/>
      </c>
      <c r="G146" s="161" t="str">
        <f>IFERROR(IF(INDEX(SourceData!$A$2:$FR$281,'Row selector'!$G135,14)=0,"-",INDEX(SourceData!$A$2:$FR$281,'Row selector'!$G135,14)),"")</f>
        <v/>
      </c>
      <c r="H146" s="162" t="str">
        <f>IFERROR(IF(INDEX(SourceData!$A$2:$FR$281,'Row selector'!$G135,20)=0,"-",INDEX(SourceData!$A$2:$FR$281,'Row selector'!$G135,20)),"")</f>
        <v/>
      </c>
      <c r="I146" s="163" t="str">
        <f>IFERROR(IF(INDEX(SourceData!$A$2:$FR$281,'Row selector'!$G135,26)=0,"-",INDEX(SourceData!$A$2:$FR$281,'Row selector'!$G135,26)),"")</f>
        <v/>
      </c>
      <c r="J146" s="161" t="str">
        <f>IFERROR(IF(INDEX(SourceData!$A$2:$FR$281,'Row selector'!$G135,15)=0,"-",INDEX(SourceData!$A$2:$FR$281,'Row selector'!$G135,15)),"")</f>
        <v/>
      </c>
      <c r="K146" s="162" t="str">
        <f>IFERROR(IF(INDEX(SourceData!$A$2:$FR$281,'Row selector'!$G135,21)=0,"-",INDEX(SourceData!$A$2:$FR$281,'Row selector'!$G135,21)),"")</f>
        <v/>
      </c>
      <c r="L146" s="163" t="str">
        <f>IFERROR(IF(INDEX(SourceData!$A$2:$FR$281,'Row selector'!$G135,27)=0,"-",INDEX(SourceData!$A$2:$FR$281,'Row selector'!$G135,27)),"")</f>
        <v/>
      </c>
      <c r="M146" s="161" t="str">
        <f>IFERROR(IF(INDEX(SourceData!$A$2:$FR$281,'Row selector'!$G135,16)=0,"-",INDEX(SourceData!$A$2:$FR$281,'Row selector'!$G135,16)),"")</f>
        <v/>
      </c>
      <c r="N146" s="162" t="str">
        <f>IFERROR(IF(INDEX(SourceData!$A$2:$FR$281,'Row selector'!$G135,22)=0,"-",INDEX(SourceData!$A$2:$FR$281,'Row selector'!$G135,22)),"")</f>
        <v/>
      </c>
      <c r="O146" s="163" t="str">
        <f>IFERROR(IF(INDEX(SourceData!$A$2:$FR$281,'Row selector'!$G135,28)=0,"-",INDEX(SourceData!$A$2:$FR$281,'Row selector'!$G135,28)),"")</f>
        <v/>
      </c>
      <c r="P146" s="161" t="str">
        <f>IFERROR(IF(INDEX(SourceData!$A$2:$FR$281,'Row selector'!$G135,17)=0,"-",INDEX(SourceData!$A$2:$FR$281,'Row selector'!$G135,17)),"")</f>
        <v/>
      </c>
      <c r="Q146" s="162" t="str">
        <f>IFERROR(IF(INDEX(SourceData!$A$2:$FR$281,'Row selector'!$G135,23)=0,"-",INDEX(SourceData!$A$2:$FR$281,'Row selector'!$G135,23)),"")</f>
        <v/>
      </c>
      <c r="R146" s="163" t="str">
        <f>IFERROR(IF(INDEX(SourceData!$A$2:$FR$281,'Row selector'!$G135,29)=0,"-",INDEX(SourceData!$A$2:$FR$281,'Row selector'!$G135,29)),"")</f>
        <v/>
      </c>
      <c r="S146" s="161" t="str">
        <f>IFERROR(IF(INDEX(SourceData!$A$2:$FR$281,'Row selector'!$G135,18)=0,"-",INDEX(SourceData!$A$2:$FR$281,'Row selector'!$G135,18)),"")</f>
        <v/>
      </c>
      <c r="T146" s="162" t="str">
        <f>IFERROR(IF(INDEX(SourceData!$A$2:$FR$281,'Row selector'!$G135,24)=0,"-",INDEX(SourceData!$A$2:$FR$281,'Row selector'!$G135,24)),"")</f>
        <v/>
      </c>
      <c r="U146" s="163" t="str">
        <f>IFERROR(IF(INDEX(SourceData!$A$2:$FR$281,'Row selector'!$G135,30)=0,"-",INDEX(SourceData!$A$2:$FR$281,'Row selector'!$G135,30)),"")</f>
        <v/>
      </c>
      <c r="V146" s="161" t="str">
        <f>IFERROR(IF(INDEX(SourceData!$A$2:$FR$281,'Row selector'!$G135,31)=0,"-",INDEX(SourceData!$A$2:$FR$281,'Row selector'!$G135,31)),"")</f>
        <v/>
      </c>
      <c r="W146" s="162" t="str">
        <f>IFERROR(IF(INDEX(SourceData!$A$2:$FR$281,'Row selector'!$G135,37)=0,"-",INDEX(SourceData!$A$2:$FR$281,'Row selector'!$G135,37)),"")</f>
        <v/>
      </c>
      <c r="X146" s="163" t="str">
        <f>IFERROR(IF(INDEX(SourceData!$A$2:$FR$281,'Row selector'!$G135,43)=0,"-",INDEX(SourceData!$A$2:$FR$281,'Row selector'!$G135,43)),"")</f>
        <v/>
      </c>
      <c r="Y146" s="161" t="str">
        <f>IFERROR(IF(INDEX(SourceData!$A$2:$FR$281,'Row selector'!$G135,32)=0,"-",INDEX(SourceData!$A$2:$FR$281,'Row selector'!$G135,32)),"")</f>
        <v/>
      </c>
      <c r="Z146" s="162" t="str">
        <f>IFERROR(IF(INDEX(SourceData!$A$2:$FR$281,'Row selector'!$G135,38)=0,"-",INDEX(SourceData!$A$2:$FR$281,'Row selector'!$G135,38)),"")</f>
        <v/>
      </c>
      <c r="AA146" s="163" t="str">
        <f>IFERROR(IF(INDEX(SourceData!$A$2:$FR$281,'Row selector'!$G135,44)=0,"-",INDEX(SourceData!$A$2:$FR$281,'Row selector'!$G135,44)),"")</f>
        <v/>
      </c>
      <c r="AB146" s="161" t="str">
        <f>IFERROR(IF(INDEX(SourceData!$A$2:$FR$281,'Row selector'!$G135,33)=0,"-",INDEX(SourceData!$A$2:$FR$281,'Row selector'!$G135,33)),"")</f>
        <v/>
      </c>
      <c r="AC146" s="162" t="str">
        <f>IFERROR(IF(INDEX(SourceData!$A$2:$FR$281,'Row selector'!$G135,39)=0,"-",INDEX(SourceData!$A$2:$FR$281,'Row selector'!$G135,39)),"")</f>
        <v/>
      </c>
      <c r="AD146" s="163" t="str">
        <f>IFERROR(IF(INDEX(SourceData!$A$2:$FR$281,'Row selector'!$G135,45)=0,"-",INDEX(SourceData!$A$2:$FR$281,'Row selector'!$G135,45)),"")</f>
        <v/>
      </c>
      <c r="AE146" s="161" t="str">
        <f>IFERROR(IF(INDEX(SourceData!$A$2:$FR$281,'Row selector'!$G135,34)=0,"-",INDEX(SourceData!$A$2:$FR$281,'Row selector'!$G135,34)),"")</f>
        <v/>
      </c>
      <c r="AF146" s="162" t="str">
        <f>IFERROR(IF(INDEX(SourceData!$A$2:$FR$281,'Row selector'!$G135,40)=0,"-",INDEX(SourceData!$A$2:$FR$281,'Row selector'!$G135,40)),"")</f>
        <v/>
      </c>
      <c r="AG146" s="163" t="str">
        <f>IFERROR(IF(INDEX(SourceData!$A$2:$FR$281,'Row selector'!$G135,46)=0,"-",INDEX(SourceData!$A$2:$FR$281,'Row selector'!$G135,46)),"")</f>
        <v/>
      </c>
      <c r="AH146" s="161" t="str">
        <f>IFERROR(IF(INDEX(SourceData!$A$2:$FR$281,'Row selector'!$G135,35)=0,"-",INDEX(SourceData!$A$2:$FF$281,'Row selector'!$G135,35)),"")</f>
        <v/>
      </c>
      <c r="AI146" s="162" t="str">
        <f>IFERROR(IF(INDEX(SourceData!$A$2:$FR$281,'Row selector'!$G135,41)=0,"-",INDEX(SourceData!$A$2:$FR$281,'Row selector'!$G135,41)),"")</f>
        <v/>
      </c>
      <c r="AJ146" s="163" t="str">
        <f>IFERROR(IF(INDEX(SourceData!$A$2:$FR$281,'Row selector'!$G135,47)=0,"-",INDEX(SourceData!$A$2:$FR$281,'Row selector'!$G135,47)),"")</f>
        <v/>
      </c>
      <c r="AK146" s="161" t="str">
        <f>IFERROR(IF(INDEX(SourceData!$A$2:$FR$281,'Row selector'!$G135,36)=0,"-",INDEX(SourceData!$A$2:$FR$281,'Row selector'!$G135,36)),"")</f>
        <v/>
      </c>
      <c r="AL146" s="162" t="str">
        <f>IFERROR(IF(INDEX(SourceData!$A$2:$FR$281,'Row selector'!$G135,42)=0,"-",INDEX(SourceData!$A$2:$FR$281,'Row selector'!$G135,42)),"")</f>
        <v/>
      </c>
      <c r="AM146" s="163" t="str">
        <f>IFERROR(IF(INDEX(SourceData!$A$2:$FR$281,'Row selector'!$G135,48)=0,"-",INDEX(SourceData!$A$2:$FR$281,'Row selector'!$G135,48)),"")</f>
        <v/>
      </c>
      <c r="AN146" s="161" t="str">
        <f>IFERROR(IF(INDEX(SourceData!$A$2:$FR$281,'Row selector'!$G135,49)=0,"-",INDEX(SourceData!$A$2:$FR$281,'Row selector'!$G135,49)),"")</f>
        <v/>
      </c>
      <c r="AO146" s="162" t="str">
        <f>IFERROR(IF(INDEX(SourceData!$A$2:$FR$281,'Row selector'!$G135,55)=0,"-",INDEX(SourceData!$A$2:$FR$281,'Row selector'!$G135,55)),"")</f>
        <v/>
      </c>
      <c r="AP146" s="163" t="str">
        <f>IFERROR(IF(INDEX(SourceData!$A$2:$FR$281,'Row selector'!$G135,61)=0,"-",INDEX(SourceData!$A$2:$FR$281,'Row selector'!$G135,61)),"")</f>
        <v/>
      </c>
      <c r="AQ146" s="161" t="str">
        <f>IFERROR(IF(INDEX(SourceData!$A$2:$FR$281,'Row selector'!$G135,50)=0,"-",INDEX(SourceData!$A$2:$FR$281,'Row selector'!$G135,50)),"")</f>
        <v/>
      </c>
      <c r="AR146" s="162" t="str">
        <f>IFERROR(IF(INDEX(SourceData!$A$2:$FR$281,'Row selector'!$G135,56)=0,"-",INDEX(SourceData!$A$2:$FR$281,'Row selector'!$G135,56)),"")</f>
        <v/>
      </c>
      <c r="AS146" s="163" t="str">
        <f>IFERROR(IF(INDEX(SourceData!$A$2:$FR$281,'Row selector'!$G135,62)=0,"-",INDEX(SourceData!$A$2:$FR$281,'Row selector'!$G135,62)),"")</f>
        <v/>
      </c>
      <c r="AT146" s="161" t="str">
        <f>IFERROR(IF(INDEX(SourceData!$A$2:$FR$281,'Row selector'!$G135,51)=0,"-",INDEX(SourceData!$A$2:$FR$281,'Row selector'!$G135,51)),"")</f>
        <v/>
      </c>
      <c r="AU146" s="162" t="str">
        <f>IFERROR(IF(INDEX(SourceData!$A$2:$FR$281,'Row selector'!$G135,57)=0,"-",INDEX(SourceData!$A$2:$FR$281,'Row selector'!$G135,57)),"")</f>
        <v/>
      </c>
      <c r="AV146" s="163" t="str">
        <f>IFERROR(IF(INDEX(SourceData!$A$2:$FR$281,'Row selector'!$G135,63)=0,"-",INDEX(SourceData!$A$2:$FR$281,'Row selector'!$G135,63)),"")</f>
        <v/>
      </c>
      <c r="AW146" s="158" t="str">
        <f>IFERROR(IF(INDEX(SourceData!$A$2:$FR$281,'Row selector'!$G135,52)=0,"-",INDEX(SourceData!$A$2:$FR$281,'Row selector'!$G135,52)),"")</f>
        <v/>
      </c>
      <c r="AX146" s="138" t="str">
        <f>IFERROR(IF(INDEX(SourceData!$A$2:$FR$281,'Row selector'!$G135,58)=0,"-",INDEX(SourceData!$A$2:$FR$281,'Row selector'!$G135,58)),"")</f>
        <v/>
      </c>
      <c r="AY146" s="162" t="str">
        <f>IFERROR(IF(INDEX(SourceData!$A$2:$FR$281,'Row selector'!$G135,64)=0,"-",INDEX(SourceData!$A$2:$FR$281,'Row selector'!$G135,64)),"")</f>
        <v/>
      </c>
      <c r="AZ146" s="161" t="str">
        <f>IFERROR(IF(INDEX(SourceData!$A$2:$FR$281,'Row selector'!$G135,53)=0,"-",INDEX(SourceData!$A$2:$FR$281,'Row selector'!$G135,53)),"")</f>
        <v/>
      </c>
      <c r="BA146" s="162" t="str">
        <f>IFERROR(IF(INDEX(SourceData!$A$2:$FR$281,'Row selector'!$G135,59)=0,"-",INDEX(SourceData!$A$2:$FR$281,'Row selector'!$G135,59)),"")</f>
        <v/>
      </c>
      <c r="BB146" s="163" t="str">
        <f>IFERROR(IF(INDEX(SourceData!$A$2:$FR$281,'Row selector'!$G135,65)=0,"-",INDEX(SourceData!$A$2:$FR$281,'Row selector'!$G135,65)),"")</f>
        <v/>
      </c>
      <c r="BC146" s="161" t="str">
        <f>IFERROR(IF(INDEX(SourceData!$A$2:$FR$281,'Row selector'!$G135,54)=0,"-",INDEX(SourceData!$A$2:$FR$281,'Row selector'!$G135,54)),"")</f>
        <v/>
      </c>
      <c r="BD146" s="162" t="str">
        <f>IFERROR(IF(INDEX(SourceData!$A$2:$FR$281,'Row selector'!$G135,60)=0,"-",INDEX(SourceData!$A$2:$FR$281,'Row selector'!$G135,60)),"")</f>
        <v/>
      </c>
      <c r="BE146" s="163" t="str">
        <f>IFERROR(IF(INDEX(SourceData!$A$2:$FR$281,'Row selector'!$G135,66)=0,"-",INDEX(SourceData!$A$2:$FR$281,'Row selector'!$G135,66)),"")</f>
        <v/>
      </c>
      <c r="BF146" s="99"/>
    </row>
    <row r="147" spans="1:58">
      <c r="A147" s="171" t="str">
        <f>IFERROR(INDEX(SourceData!$A$2:$FR$281,'Row selector'!$G136,1),"")</f>
        <v/>
      </c>
      <c r="B147" s="157" t="str">
        <f>IFERROR(INDEX(SourceData!$A$2:$FR$281,'Row selector'!$G136,2),"")</f>
        <v/>
      </c>
      <c r="C147" s="204" t="str">
        <f t="shared" si="2"/>
        <v/>
      </c>
      <c r="D147" s="161" t="str">
        <f>IFERROR(IF(INDEX(SourceData!$A$2:$FR$281,'Row selector'!$G136,13)=0,"-",INDEX(SourceData!$A$2:$FR$281,'Row selector'!$G136,13)),"")</f>
        <v/>
      </c>
      <c r="E147" s="162" t="str">
        <f>IFERROR(IF(INDEX(SourceData!$A$2:$FR$281,'Row selector'!$G136,19)=0,"-",INDEX(SourceData!$A$2:$FR$281,'Row selector'!$G136,19)),"")</f>
        <v/>
      </c>
      <c r="F147" s="163" t="str">
        <f>IFERROR(IF(INDEX(SourceData!$A$2:$FR$281,'Row selector'!$G136,25)=0,"-",INDEX(SourceData!$A$2:$FR$281,'Row selector'!$G136,25)),"")</f>
        <v/>
      </c>
      <c r="G147" s="161" t="str">
        <f>IFERROR(IF(INDEX(SourceData!$A$2:$FR$281,'Row selector'!$G136,14)=0,"-",INDEX(SourceData!$A$2:$FR$281,'Row selector'!$G136,14)),"")</f>
        <v/>
      </c>
      <c r="H147" s="162" t="str">
        <f>IFERROR(IF(INDEX(SourceData!$A$2:$FR$281,'Row selector'!$G136,20)=0,"-",INDEX(SourceData!$A$2:$FR$281,'Row selector'!$G136,20)),"")</f>
        <v/>
      </c>
      <c r="I147" s="163" t="str">
        <f>IFERROR(IF(INDEX(SourceData!$A$2:$FR$281,'Row selector'!$G136,26)=0,"-",INDEX(SourceData!$A$2:$FR$281,'Row selector'!$G136,26)),"")</f>
        <v/>
      </c>
      <c r="J147" s="161" t="str">
        <f>IFERROR(IF(INDEX(SourceData!$A$2:$FR$281,'Row selector'!$G136,15)=0,"-",INDEX(SourceData!$A$2:$FR$281,'Row selector'!$G136,15)),"")</f>
        <v/>
      </c>
      <c r="K147" s="162" t="str">
        <f>IFERROR(IF(INDEX(SourceData!$A$2:$FR$281,'Row selector'!$G136,21)=0,"-",INDEX(SourceData!$A$2:$FR$281,'Row selector'!$G136,21)),"")</f>
        <v/>
      </c>
      <c r="L147" s="163" t="str">
        <f>IFERROR(IF(INDEX(SourceData!$A$2:$FR$281,'Row selector'!$G136,27)=0,"-",INDEX(SourceData!$A$2:$FR$281,'Row selector'!$G136,27)),"")</f>
        <v/>
      </c>
      <c r="M147" s="161" t="str">
        <f>IFERROR(IF(INDEX(SourceData!$A$2:$FR$281,'Row selector'!$G136,16)=0,"-",INDEX(SourceData!$A$2:$FR$281,'Row selector'!$G136,16)),"")</f>
        <v/>
      </c>
      <c r="N147" s="162" t="str">
        <f>IFERROR(IF(INDEX(SourceData!$A$2:$FR$281,'Row selector'!$G136,22)=0,"-",INDEX(SourceData!$A$2:$FR$281,'Row selector'!$G136,22)),"")</f>
        <v/>
      </c>
      <c r="O147" s="163" t="str">
        <f>IFERROR(IF(INDEX(SourceData!$A$2:$FR$281,'Row selector'!$G136,28)=0,"-",INDEX(SourceData!$A$2:$FR$281,'Row selector'!$G136,28)),"")</f>
        <v/>
      </c>
      <c r="P147" s="161" t="str">
        <f>IFERROR(IF(INDEX(SourceData!$A$2:$FR$281,'Row selector'!$G136,17)=0,"-",INDEX(SourceData!$A$2:$FR$281,'Row selector'!$G136,17)),"")</f>
        <v/>
      </c>
      <c r="Q147" s="162" t="str">
        <f>IFERROR(IF(INDEX(SourceData!$A$2:$FR$281,'Row selector'!$G136,23)=0,"-",INDEX(SourceData!$A$2:$FR$281,'Row selector'!$G136,23)),"")</f>
        <v/>
      </c>
      <c r="R147" s="163" t="str">
        <f>IFERROR(IF(INDEX(SourceData!$A$2:$FR$281,'Row selector'!$G136,29)=0,"-",INDEX(SourceData!$A$2:$FR$281,'Row selector'!$G136,29)),"")</f>
        <v/>
      </c>
      <c r="S147" s="161" t="str">
        <f>IFERROR(IF(INDEX(SourceData!$A$2:$FR$281,'Row selector'!$G136,18)=0,"-",INDEX(SourceData!$A$2:$FR$281,'Row selector'!$G136,18)),"")</f>
        <v/>
      </c>
      <c r="T147" s="162" t="str">
        <f>IFERROR(IF(INDEX(SourceData!$A$2:$FR$281,'Row selector'!$G136,24)=0,"-",INDEX(SourceData!$A$2:$FR$281,'Row selector'!$G136,24)),"")</f>
        <v/>
      </c>
      <c r="U147" s="163" t="str">
        <f>IFERROR(IF(INDEX(SourceData!$A$2:$FR$281,'Row selector'!$G136,30)=0,"-",INDEX(SourceData!$A$2:$FR$281,'Row selector'!$G136,30)),"")</f>
        <v/>
      </c>
      <c r="V147" s="161" t="str">
        <f>IFERROR(IF(INDEX(SourceData!$A$2:$FR$281,'Row selector'!$G136,31)=0,"-",INDEX(SourceData!$A$2:$FR$281,'Row selector'!$G136,31)),"")</f>
        <v/>
      </c>
      <c r="W147" s="162" t="str">
        <f>IFERROR(IF(INDEX(SourceData!$A$2:$FR$281,'Row selector'!$G136,37)=0,"-",INDEX(SourceData!$A$2:$FR$281,'Row selector'!$G136,37)),"")</f>
        <v/>
      </c>
      <c r="X147" s="163" t="str">
        <f>IFERROR(IF(INDEX(SourceData!$A$2:$FR$281,'Row selector'!$G136,43)=0,"-",INDEX(SourceData!$A$2:$FR$281,'Row selector'!$G136,43)),"")</f>
        <v/>
      </c>
      <c r="Y147" s="161" t="str">
        <f>IFERROR(IF(INDEX(SourceData!$A$2:$FR$281,'Row selector'!$G136,32)=0,"-",INDEX(SourceData!$A$2:$FR$281,'Row selector'!$G136,32)),"")</f>
        <v/>
      </c>
      <c r="Z147" s="162" t="str">
        <f>IFERROR(IF(INDEX(SourceData!$A$2:$FR$281,'Row selector'!$G136,38)=0,"-",INDEX(SourceData!$A$2:$FR$281,'Row selector'!$G136,38)),"")</f>
        <v/>
      </c>
      <c r="AA147" s="163" t="str">
        <f>IFERROR(IF(INDEX(SourceData!$A$2:$FR$281,'Row selector'!$G136,44)=0,"-",INDEX(SourceData!$A$2:$FR$281,'Row selector'!$G136,44)),"")</f>
        <v/>
      </c>
      <c r="AB147" s="161" t="str">
        <f>IFERROR(IF(INDEX(SourceData!$A$2:$FR$281,'Row selector'!$G136,33)=0,"-",INDEX(SourceData!$A$2:$FR$281,'Row selector'!$G136,33)),"")</f>
        <v/>
      </c>
      <c r="AC147" s="162" t="str">
        <f>IFERROR(IF(INDEX(SourceData!$A$2:$FR$281,'Row selector'!$G136,39)=0,"-",INDEX(SourceData!$A$2:$FR$281,'Row selector'!$G136,39)),"")</f>
        <v/>
      </c>
      <c r="AD147" s="163" t="str">
        <f>IFERROR(IF(INDEX(SourceData!$A$2:$FR$281,'Row selector'!$G136,45)=0,"-",INDEX(SourceData!$A$2:$FR$281,'Row selector'!$G136,45)),"")</f>
        <v/>
      </c>
      <c r="AE147" s="161" t="str">
        <f>IFERROR(IF(INDEX(SourceData!$A$2:$FR$281,'Row selector'!$G136,34)=0,"-",INDEX(SourceData!$A$2:$FR$281,'Row selector'!$G136,34)),"")</f>
        <v/>
      </c>
      <c r="AF147" s="162" t="str">
        <f>IFERROR(IF(INDEX(SourceData!$A$2:$FR$281,'Row selector'!$G136,40)=0,"-",INDEX(SourceData!$A$2:$FR$281,'Row selector'!$G136,40)),"")</f>
        <v/>
      </c>
      <c r="AG147" s="163" t="str">
        <f>IFERROR(IF(INDEX(SourceData!$A$2:$FR$281,'Row selector'!$G136,46)=0,"-",INDEX(SourceData!$A$2:$FR$281,'Row selector'!$G136,46)),"")</f>
        <v/>
      </c>
      <c r="AH147" s="161" t="str">
        <f>IFERROR(IF(INDEX(SourceData!$A$2:$FR$281,'Row selector'!$G136,35)=0,"-",INDEX(SourceData!$A$2:$FF$281,'Row selector'!$G136,35)),"")</f>
        <v/>
      </c>
      <c r="AI147" s="162" t="str">
        <f>IFERROR(IF(INDEX(SourceData!$A$2:$FR$281,'Row selector'!$G136,41)=0,"-",INDEX(SourceData!$A$2:$FR$281,'Row selector'!$G136,41)),"")</f>
        <v/>
      </c>
      <c r="AJ147" s="163" t="str">
        <f>IFERROR(IF(INDEX(SourceData!$A$2:$FR$281,'Row selector'!$G136,47)=0,"-",INDEX(SourceData!$A$2:$FR$281,'Row selector'!$G136,47)),"")</f>
        <v/>
      </c>
      <c r="AK147" s="161" t="str">
        <f>IFERROR(IF(INDEX(SourceData!$A$2:$FR$281,'Row selector'!$G136,36)=0,"-",INDEX(SourceData!$A$2:$FR$281,'Row selector'!$G136,36)),"")</f>
        <v/>
      </c>
      <c r="AL147" s="162" t="str">
        <f>IFERROR(IF(INDEX(SourceData!$A$2:$FR$281,'Row selector'!$G136,42)=0,"-",INDEX(SourceData!$A$2:$FR$281,'Row selector'!$G136,42)),"")</f>
        <v/>
      </c>
      <c r="AM147" s="163" t="str">
        <f>IFERROR(IF(INDEX(SourceData!$A$2:$FR$281,'Row selector'!$G136,48)=0,"-",INDEX(SourceData!$A$2:$FR$281,'Row selector'!$G136,48)),"")</f>
        <v/>
      </c>
      <c r="AN147" s="161" t="str">
        <f>IFERROR(IF(INDEX(SourceData!$A$2:$FR$281,'Row selector'!$G136,49)=0,"-",INDEX(SourceData!$A$2:$FR$281,'Row selector'!$G136,49)),"")</f>
        <v/>
      </c>
      <c r="AO147" s="162" t="str">
        <f>IFERROR(IF(INDEX(SourceData!$A$2:$FR$281,'Row selector'!$G136,55)=0,"-",INDEX(SourceData!$A$2:$FR$281,'Row selector'!$G136,55)),"")</f>
        <v/>
      </c>
      <c r="AP147" s="163" t="str">
        <f>IFERROR(IF(INDEX(SourceData!$A$2:$FR$281,'Row selector'!$G136,61)=0,"-",INDEX(SourceData!$A$2:$FR$281,'Row selector'!$G136,61)),"")</f>
        <v/>
      </c>
      <c r="AQ147" s="161" t="str">
        <f>IFERROR(IF(INDEX(SourceData!$A$2:$FR$281,'Row selector'!$G136,50)=0,"-",INDEX(SourceData!$A$2:$FR$281,'Row selector'!$G136,50)),"")</f>
        <v/>
      </c>
      <c r="AR147" s="162" t="str">
        <f>IFERROR(IF(INDEX(SourceData!$A$2:$FR$281,'Row selector'!$G136,56)=0,"-",INDEX(SourceData!$A$2:$FR$281,'Row selector'!$G136,56)),"")</f>
        <v/>
      </c>
      <c r="AS147" s="163" t="str">
        <f>IFERROR(IF(INDEX(SourceData!$A$2:$FR$281,'Row selector'!$G136,62)=0,"-",INDEX(SourceData!$A$2:$FR$281,'Row selector'!$G136,62)),"")</f>
        <v/>
      </c>
      <c r="AT147" s="161" t="str">
        <f>IFERROR(IF(INDEX(SourceData!$A$2:$FR$281,'Row selector'!$G136,51)=0,"-",INDEX(SourceData!$A$2:$FR$281,'Row selector'!$G136,51)),"")</f>
        <v/>
      </c>
      <c r="AU147" s="162" t="str">
        <f>IFERROR(IF(INDEX(SourceData!$A$2:$FR$281,'Row selector'!$G136,57)=0,"-",INDEX(SourceData!$A$2:$FR$281,'Row selector'!$G136,57)),"")</f>
        <v/>
      </c>
      <c r="AV147" s="163" t="str">
        <f>IFERROR(IF(INDEX(SourceData!$A$2:$FR$281,'Row selector'!$G136,63)=0,"-",INDEX(SourceData!$A$2:$FR$281,'Row selector'!$G136,63)),"")</f>
        <v/>
      </c>
      <c r="AW147" s="158" t="str">
        <f>IFERROR(IF(INDEX(SourceData!$A$2:$FR$281,'Row selector'!$G136,52)=0,"-",INDEX(SourceData!$A$2:$FR$281,'Row selector'!$G136,52)),"")</f>
        <v/>
      </c>
      <c r="AX147" s="138" t="str">
        <f>IFERROR(IF(INDEX(SourceData!$A$2:$FR$281,'Row selector'!$G136,58)=0,"-",INDEX(SourceData!$A$2:$FR$281,'Row selector'!$G136,58)),"")</f>
        <v/>
      </c>
      <c r="AY147" s="162" t="str">
        <f>IFERROR(IF(INDEX(SourceData!$A$2:$FR$281,'Row selector'!$G136,64)=0,"-",INDEX(SourceData!$A$2:$FR$281,'Row selector'!$G136,64)),"")</f>
        <v/>
      </c>
      <c r="AZ147" s="161" t="str">
        <f>IFERROR(IF(INDEX(SourceData!$A$2:$FR$281,'Row selector'!$G136,53)=0,"-",INDEX(SourceData!$A$2:$FR$281,'Row selector'!$G136,53)),"")</f>
        <v/>
      </c>
      <c r="BA147" s="162" t="str">
        <f>IFERROR(IF(INDEX(SourceData!$A$2:$FR$281,'Row selector'!$G136,59)=0,"-",INDEX(SourceData!$A$2:$FR$281,'Row selector'!$G136,59)),"")</f>
        <v/>
      </c>
      <c r="BB147" s="163" t="str">
        <f>IFERROR(IF(INDEX(SourceData!$A$2:$FR$281,'Row selector'!$G136,65)=0,"-",INDEX(SourceData!$A$2:$FR$281,'Row selector'!$G136,65)),"")</f>
        <v/>
      </c>
      <c r="BC147" s="161" t="str">
        <f>IFERROR(IF(INDEX(SourceData!$A$2:$FR$281,'Row selector'!$G136,54)=0,"-",INDEX(SourceData!$A$2:$FR$281,'Row selector'!$G136,54)),"")</f>
        <v/>
      </c>
      <c r="BD147" s="162" t="str">
        <f>IFERROR(IF(INDEX(SourceData!$A$2:$FR$281,'Row selector'!$G136,60)=0,"-",INDEX(SourceData!$A$2:$FR$281,'Row selector'!$G136,60)),"")</f>
        <v/>
      </c>
      <c r="BE147" s="163" t="str">
        <f>IFERROR(IF(INDEX(SourceData!$A$2:$FR$281,'Row selector'!$G136,66)=0,"-",INDEX(SourceData!$A$2:$FR$281,'Row selector'!$G136,66)),"")</f>
        <v/>
      </c>
      <c r="BF147" s="99"/>
    </row>
    <row r="148" spans="1:58">
      <c r="A148" s="171" t="str">
        <f>IFERROR(INDEX(SourceData!$A$2:$FR$281,'Row selector'!$G137,1),"")</f>
        <v/>
      </c>
      <c r="B148" s="157" t="str">
        <f>IFERROR(INDEX(SourceData!$A$2:$FR$281,'Row selector'!$G137,2),"")</f>
        <v/>
      </c>
      <c r="C148" s="204" t="str">
        <f t="shared" si="2"/>
        <v/>
      </c>
      <c r="D148" s="161" t="str">
        <f>IFERROR(IF(INDEX(SourceData!$A$2:$FR$281,'Row selector'!$G137,13)=0,"-",INDEX(SourceData!$A$2:$FR$281,'Row selector'!$G137,13)),"")</f>
        <v/>
      </c>
      <c r="E148" s="162" t="str">
        <f>IFERROR(IF(INDEX(SourceData!$A$2:$FR$281,'Row selector'!$G137,19)=0,"-",INDEX(SourceData!$A$2:$FR$281,'Row selector'!$G137,19)),"")</f>
        <v/>
      </c>
      <c r="F148" s="163" t="str">
        <f>IFERROR(IF(INDEX(SourceData!$A$2:$FR$281,'Row selector'!$G137,25)=0,"-",INDEX(SourceData!$A$2:$FR$281,'Row selector'!$G137,25)),"")</f>
        <v/>
      </c>
      <c r="G148" s="161" t="str">
        <f>IFERROR(IF(INDEX(SourceData!$A$2:$FR$281,'Row selector'!$G137,14)=0,"-",INDEX(SourceData!$A$2:$FR$281,'Row selector'!$G137,14)),"")</f>
        <v/>
      </c>
      <c r="H148" s="162" t="str">
        <f>IFERROR(IF(INDEX(SourceData!$A$2:$FR$281,'Row selector'!$G137,20)=0,"-",INDEX(SourceData!$A$2:$FR$281,'Row selector'!$G137,20)),"")</f>
        <v/>
      </c>
      <c r="I148" s="163" t="str">
        <f>IFERROR(IF(INDEX(SourceData!$A$2:$FR$281,'Row selector'!$G137,26)=0,"-",INDEX(SourceData!$A$2:$FR$281,'Row selector'!$G137,26)),"")</f>
        <v/>
      </c>
      <c r="J148" s="161" t="str">
        <f>IFERROR(IF(INDEX(SourceData!$A$2:$FR$281,'Row selector'!$G137,15)=0,"-",INDEX(SourceData!$A$2:$FR$281,'Row selector'!$G137,15)),"")</f>
        <v/>
      </c>
      <c r="K148" s="162" t="str">
        <f>IFERROR(IF(INDEX(SourceData!$A$2:$FR$281,'Row selector'!$G137,21)=0,"-",INDEX(SourceData!$A$2:$FR$281,'Row selector'!$G137,21)),"")</f>
        <v/>
      </c>
      <c r="L148" s="163" t="str">
        <f>IFERROR(IF(INDEX(SourceData!$A$2:$FR$281,'Row selector'!$G137,27)=0,"-",INDEX(SourceData!$A$2:$FR$281,'Row selector'!$G137,27)),"")</f>
        <v/>
      </c>
      <c r="M148" s="161" t="str">
        <f>IFERROR(IF(INDEX(SourceData!$A$2:$FR$281,'Row selector'!$G137,16)=0,"-",INDEX(SourceData!$A$2:$FR$281,'Row selector'!$G137,16)),"")</f>
        <v/>
      </c>
      <c r="N148" s="162" t="str">
        <f>IFERROR(IF(INDEX(SourceData!$A$2:$FR$281,'Row selector'!$G137,22)=0,"-",INDEX(SourceData!$A$2:$FR$281,'Row selector'!$G137,22)),"")</f>
        <v/>
      </c>
      <c r="O148" s="163" t="str">
        <f>IFERROR(IF(INDEX(SourceData!$A$2:$FR$281,'Row selector'!$G137,28)=0,"-",INDEX(SourceData!$A$2:$FR$281,'Row selector'!$G137,28)),"")</f>
        <v/>
      </c>
      <c r="P148" s="161" t="str">
        <f>IFERROR(IF(INDEX(SourceData!$A$2:$FR$281,'Row selector'!$G137,17)=0,"-",INDEX(SourceData!$A$2:$FR$281,'Row selector'!$G137,17)),"")</f>
        <v/>
      </c>
      <c r="Q148" s="162" t="str">
        <f>IFERROR(IF(INDEX(SourceData!$A$2:$FR$281,'Row selector'!$G137,23)=0,"-",INDEX(SourceData!$A$2:$FR$281,'Row selector'!$G137,23)),"")</f>
        <v/>
      </c>
      <c r="R148" s="163" t="str">
        <f>IFERROR(IF(INDEX(SourceData!$A$2:$FR$281,'Row selector'!$G137,29)=0,"-",INDEX(SourceData!$A$2:$FR$281,'Row selector'!$G137,29)),"")</f>
        <v/>
      </c>
      <c r="S148" s="161" t="str">
        <f>IFERROR(IF(INDEX(SourceData!$A$2:$FR$281,'Row selector'!$G137,18)=0,"-",INDEX(SourceData!$A$2:$FR$281,'Row selector'!$G137,18)),"")</f>
        <v/>
      </c>
      <c r="T148" s="162" t="str">
        <f>IFERROR(IF(INDEX(SourceData!$A$2:$FR$281,'Row selector'!$G137,24)=0,"-",INDEX(SourceData!$A$2:$FR$281,'Row selector'!$G137,24)),"")</f>
        <v/>
      </c>
      <c r="U148" s="163" t="str">
        <f>IFERROR(IF(INDEX(SourceData!$A$2:$FR$281,'Row selector'!$G137,30)=0,"-",INDEX(SourceData!$A$2:$FR$281,'Row selector'!$G137,30)),"")</f>
        <v/>
      </c>
      <c r="V148" s="161" t="str">
        <f>IFERROR(IF(INDEX(SourceData!$A$2:$FR$281,'Row selector'!$G137,31)=0,"-",INDEX(SourceData!$A$2:$FR$281,'Row selector'!$G137,31)),"")</f>
        <v/>
      </c>
      <c r="W148" s="162" t="str">
        <f>IFERROR(IF(INDEX(SourceData!$A$2:$FR$281,'Row selector'!$G137,37)=0,"-",INDEX(SourceData!$A$2:$FR$281,'Row selector'!$G137,37)),"")</f>
        <v/>
      </c>
      <c r="X148" s="163" t="str">
        <f>IFERROR(IF(INDEX(SourceData!$A$2:$FR$281,'Row selector'!$G137,43)=0,"-",INDEX(SourceData!$A$2:$FR$281,'Row selector'!$G137,43)),"")</f>
        <v/>
      </c>
      <c r="Y148" s="161" t="str">
        <f>IFERROR(IF(INDEX(SourceData!$A$2:$FR$281,'Row selector'!$G137,32)=0,"-",INDEX(SourceData!$A$2:$FR$281,'Row selector'!$G137,32)),"")</f>
        <v/>
      </c>
      <c r="Z148" s="162" t="str">
        <f>IFERROR(IF(INDEX(SourceData!$A$2:$FR$281,'Row selector'!$G137,38)=0,"-",INDEX(SourceData!$A$2:$FR$281,'Row selector'!$G137,38)),"")</f>
        <v/>
      </c>
      <c r="AA148" s="163" t="str">
        <f>IFERROR(IF(INDEX(SourceData!$A$2:$FR$281,'Row selector'!$G137,44)=0,"-",INDEX(SourceData!$A$2:$FR$281,'Row selector'!$G137,44)),"")</f>
        <v/>
      </c>
      <c r="AB148" s="161" t="str">
        <f>IFERROR(IF(INDEX(SourceData!$A$2:$FR$281,'Row selector'!$G137,33)=0,"-",INDEX(SourceData!$A$2:$FR$281,'Row selector'!$G137,33)),"")</f>
        <v/>
      </c>
      <c r="AC148" s="162" t="str">
        <f>IFERROR(IF(INDEX(SourceData!$A$2:$FR$281,'Row selector'!$G137,39)=0,"-",INDEX(SourceData!$A$2:$FR$281,'Row selector'!$G137,39)),"")</f>
        <v/>
      </c>
      <c r="AD148" s="163" t="str">
        <f>IFERROR(IF(INDEX(SourceData!$A$2:$FR$281,'Row selector'!$G137,45)=0,"-",INDEX(SourceData!$A$2:$FR$281,'Row selector'!$G137,45)),"")</f>
        <v/>
      </c>
      <c r="AE148" s="161" t="str">
        <f>IFERROR(IF(INDEX(SourceData!$A$2:$FR$281,'Row selector'!$G137,34)=0,"-",INDEX(SourceData!$A$2:$FR$281,'Row selector'!$G137,34)),"")</f>
        <v/>
      </c>
      <c r="AF148" s="162" t="str">
        <f>IFERROR(IF(INDEX(SourceData!$A$2:$FR$281,'Row selector'!$G137,40)=0,"-",INDEX(SourceData!$A$2:$FR$281,'Row selector'!$G137,40)),"")</f>
        <v/>
      </c>
      <c r="AG148" s="163" t="str">
        <f>IFERROR(IF(INDEX(SourceData!$A$2:$FR$281,'Row selector'!$G137,46)=0,"-",INDEX(SourceData!$A$2:$FR$281,'Row selector'!$G137,46)),"")</f>
        <v/>
      </c>
      <c r="AH148" s="161" t="str">
        <f>IFERROR(IF(INDEX(SourceData!$A$2:$FR$281,'Row selector'!$G137,35)=0,"-",INDEX(SourceData!$A$2:$FF$281,'Row selector'!$G137,35)),"")</f>
        <v/>
      </c>
      <c r="AI148" s="162" t="str">
        <f>IFERROR(IF(INDEX(SourceData!$A$2:$FR$281,'Row selector'!$G137,41)=0,"-",INDEX(SourceData!$A$2:$FR$281,'Row selector'!$G137,41)),"")</f>
        <v/>
      </c>
      <c r="AJ148" s="163" t="str">
        <f>IFERROR(IF(INDEX(SourceData!$A$2:$FR$281,'Row selector'!$G137,47)=0,"-",INDEX(SourceData!$A$2:$FR$281,'Row selector'!$G137,47)),"")</f>
        <v/>
      </c>
      <c r="AK148" s="161" t="str">
        <f>IFERROR(IF(INDEX(SourceData!$A$2:$FR$281,'Row selector'!$G137,36)=0,"-",INDEX(SourceData!$A$2:$FR$281,'Row selector'!$G137,36)),"")</f>
        <v/>
      </c>
      <c r="AL148" s="162" t="str">
        <f>IFERROR(IF(INDEX(SourceData!$A$2:$FR$281,'Row selector'!$G137,42)=0,"-",INDEX(SourceData!$A$2:$FR$281,'Row selector'!$G137,42)),"")</f>
        <v/>
      </c>
      <c r="AM148" s="163" t="str">
        <f>IFERROR(IF(INDEX(SourceData!$A$2:$FR$281,'Row selector'!$G137,48)=0,"-",INDEX(SourceData!$A$2:$FR$281,'Row selector'!$G137,48)),"")</f>
        <v/>
      </c>
      <c r="AN148" s="161" t="str">
        <f>IFERROR(IF(INDEX(SourceData!$A$2:$FR$281,'Row selector'!$G137,49)=0,"-",INDEX(SourceData!$A$2:$FR$281,'Row selector'!$G137,49)),"")</f>
        <v/>
      </c>
      <c r="AO148" s="162" t="str">
        <f>IFERROR(IF(INDEX(SourceData!$A$2:$FR$281,'Row selector'!$G137,55)=0,"-",INDEX(SourceData!$A$2:$FR$281,'Row selector'!$G137,55)),"")</f>
        <v/>
      </c>
      <c r="AP148" s="163" t="str">
        <f>IFERROR(IF(INDEX(SourceData!$A$2:$FR$281,'Row selector'!$G137,61)=0,"-",INDEX(SourceData!$A$2:$FR$281,'Row selector'!$G137,61)),"")</f>
        <v/>
      </c>
      <c r="AQ148" s="161" t="str">
        <f>IFERROR(IF(INDEX(SourceData!$A$2:$FR$281,'Row selector'!$G137,50)=0,"-",INDEX(SourceData!$A$2:$FR$281,'Row selector'!$G137,50)),"")</f>
        <v/>
      </c>
      <c r="AR148" s="162" t="str">
        <f>IFERROR(IF(INDEX(SourceData!$A$2:$FR$281,'Row selector'!$G137,56)=0,"-",INDEX(SourceData!$A$2:$FR$281,'Row selector'!$G137,56)),"")</f>
        <v/>
      </c>
      <c r="AS148" s="163" t="str">
        <f>IFERROR(IF(INDEX(SourceData!$A$2:$FR$281,'Row selector'!$G137,62)=0,"-",INDEX(SourceData!$A$2:$FR$281,'Row selector'!$G137,62)),"")</f>
        <v/>
      </c>
      <c r="AT148" s="161" t="str">
        <f>IFERROR(IF(INDEX(SourceData!$A$2:$FR$281,'Row selector'!$G137,51)=0,"-",INDEX(SourceData!$A$2:$FR$281,'Row selector'!$G137,51)),"")</f>
        <v/>
      </c>
      <c r="AU148" s="162" t="str">
        <f>IFERROR(IF(INDEX(SourceData!$A$2:$FR$281,'Row selector'!$G137,57)=0,"-",INDEX(SourceData!$A$2:$FR$281,'Row selector'!$G137,57)),"")</f>
        <v/>
      </c>
      <c r="AV148" s="163" t="str">
        <f>IFERROR(IF(INDEX(SourceData!$A$2:$FR$281,'Row selector'!$G137,63)=0,"-",INDEX(SourceData!$A$2:$FR$281,'Row selector'!$G137,63)),"")</f>
        <v/>
      </c>
      <c r="AW148" s="158" t="str">
        <f>IFERROR(IF(INDEX(SourceData!$A$2:$FR$281,'Row selector'!$G137,52)=0,"-",INDEX(SourceData!$A$2:$FR$281,'Row selector'!$G137,52)),"")</f>
        <v/>
      </c>
      <c r="AX148" s="138" t="str">
        <f>IFERROR(IF(INDEX(SourceData!$A$2:$FR$281,'Row selector'!$G137,58)=0,"-",INDEX(SourceData!$A$2:$FR$281,'Row selector'!$G137,58)),"")</f>
        <v/>
      </c>
      <c r="AY148" s="162" t="str">
        <f>IFERROR(IF(INDEX(SourceData!$A$2:$FR$281,'Row selector'!$G137,64)=0,"-",INDEX(SourceData!$A$2:$FR$281,'Row selector'!$G137,64)),"")</f>
        <v/>
      </c>
      <c r="AZ148" s="161" t="str">
        <f>IFERROR(IF(INDEX(SourceData!$A$2:$FR$281,'Row selector'!$G137,53)=0,"-",INDEX(SourceData!$A$2:$FR$281,'Row selector'!$G137,53)),"")</f>
        <v/>
      </c>
      <c r="BA148" s="162" t="str">
        <f>IFERROR(IF(INDEX(SourceData!$A$2:$FR$281,'Row selector'!$G137,59)=0,"-",INDEX(SourceData!$A$2:$FR$281,'Row selector'!$G137,59)),"")</f>
        <v/>
      </c>
      <c r="BB148" s="163" t="str">
        <f>IFERROR(IF(INDEX(SourceData!$A$2:$FR$281,'Row selector'!$G137,65)=0,"-",INDEX(SourceData!$A$2:$FR$281,'Row selector'!$G137,65)),"")</f>
        <v/>
      </c>
      <c r="BC148" s="161" t="str">
        <f>IFERROR(IF(INDEX(SourceData!$A$2:$FR$281,'Row selector'!$G137,54)=0,"-",INDEX(SourceData!$A$2:$FR$281,'Row selector'!$G137,54)),"")</f>
        <v/>
      </c>
      <c r="BD148" s="162" t="str">
        <f>IFERROR(IF(INDEX(SourceData!$A$2:$FR$281,'Row selector'!$G137,60)=0,"-",INDEX(SourceData!$A$2:$FR$281,'Row selector'!$G137,60)),"")</f>
        <v/>
      </c>
      <c r="BE148" s="163" t="str">
        <f>IFERROR(IF(INDEX(SourceData!$A$2:$FR$281,'Row selector'!$G137,66)=0,"-",INDEX(SourceData!$A$2:$FR$281,'Row selector'!$G137,66)),"")</f>
        <v/>
      </c>
      <c r="BF148" s="99"/>
    </row>
    <row r="149" spans="1:58">
      <c r="A149" s="171" t="str">
        <f>IFERROR(INDEX(SourceData!$A$2:$FR$281,'Row selector'!$G138,1),"")</f>
        <v/>
      </c>
      <c r="B149" s="157" t="str">
        <f>IFERROR(INDEX(SourceData!$A$2:$FR$281,'Row selector'!$G138,2),"")</f>
        <v/>
      </c>
      <c r="C149" s="204" t="str">
        <f t="shared" si="2"/>
        <v/>
      </c>
      <c r="D149" s="161" t="str">
        <f>IFERROR(IF(INDEX(SourceData!$A$2:$FR$281,'Row selector'!$G138,13)=0,"-",INDEX(SourceData!$A$2:$FR$281,'Row selector'!$G138,13)),"")</f>
        <v/>
      </c>
      <c r="E149" s="162" t="str">
        <f>IFERROR(IF(INDEX(SourceData!$A$2:$FR$281,'Row selector'!$G138,19)=0,"-",INDEX(SourceData!$A$2:$FR$281,'Row selector'!$G138,19)),"")</f>
        <v/>
      </c>
      <c r="F149" s="163" t="str">
        <f>IFERROR(IF(INDEX(SourceData!$A$2:$FR$281,'Row selector'!$G138,25)=0,"-",INDEX(SourceData!$A$2:$FR$281,'Row selector'!$G138,25)),"")</f>
        <v/>
      </c>
      <c r="G149" s="161" t="str">
        <f>IFERROR(IF(INDEX(SourceData!$A$2:$FR$281,'Row selector'!$G138,14)=0,"-",INDEX(SourceData!$A$2:$FR$281,'Row selector'!$G138,14)),"")</f>
        <v/>
      </c>
      <c r="H149" s="162" t="str">
        <f>IFERROR(IF(INDEX(SourceData!$A$2:$FR$281,'Row selector'!$G138,20)=0,"-",INDEX(SourceData!$A$2:$FR$281,'Row selector'!$G138,20)),"")</f>
        <v/>
      </c>
      <c r="I149" s="163" t="str">
        <f>IFERROR(IF(INDEX(SourceData!$A$2:$FR$281,'Row selector'!$G138,26)=0,"-",INDEX(SourceData!$A$2:$FR$281,'Row selector'!$G138,26)),"")</f>
        <v/>
      </c>
      <c r="J149" s="161" t="str">
        <f>IFERROR(IF(INDEX(SourceData!$A$2:$FR$281,'Row selector'!$G138,15)=0,"-",INDEX(SourceData!$A$2:$FR$281,'Row selector'!$G138,15)),"")</f>
        <v/>
      </c>
      <c r="K149" s="162" t="str">
        <f>IFERROR(IF(INDEX(SourceData!$A$2:$FR$281,'Row selector'!$G138,21)=0,"-",INDEX(SourceData!$A$2:$FR$281,'Row selector'!$G138,21)),"")</f>
        <v/>
      </c>
      <c r="L149" s="163" t="str">
        <f>IFERROR(IF(INDEX(SourceData!$A$2:$FR$281,'Row selector'!$G138,27)=0,"-",INDEX(SourceData!$A$2:$FR$281,'Row selector'!$G138,27)),"")</f>
        <v/>
      </c>
      <c r="M149" s="161" t="str">
        <f>IFERROR(IF(INDEX(SourceData!$A$2:$FR$281,'Row selector'!$G138,16)=0,"-",INDEX(SourceData!$A$2:$FR$281,'Row selector'!$G138,16)),"")</f>
        <v/>
      </c>
      <c r="N149" s="162" t="str">
        <f>IFERROR(IF(INDEX(SourceData!$A$2:$FR$281,'Row selector'!$G138,22)=0,"-",INDEX(SourceData!$A$2:$FR$281,'Row selector'!$G138,22)),"")</f>
        <v/>
      </c>
      <c r="O149" s="163" t="str">
        <f>IFERROR(IF(INDEX(SourceData!$A$2:$FR$281,'Row selector'!$G138,28)=0,"-",INDEX(SourceData!$A$2:$FR$281,'Row selector'!$G138,28)),"")</f>
        <v/>
      </c>
      <c r="P149" s="161" t="str">
        <f>IFERROR(IF(INDEX(SourceData!$A$2:$FR$281,'Row selector'!$G138,17)=0,"-",INDEX(SourceData!$A$2:$FR$281,'Row selector'!$G138,17)),"")</f>
        <v/>
      </c>
      <c r="Q149" s="162" t="str">
        <f>IFERROR(IF(INDEX(SourceData!$A$2:$FR$281,'Row selector'!$G138,23)=0,"-",INDEX(SourceData!$A$2:$FR$281,'Row selector'!$G138,23)),"")</f>
        <v/>
      </c>
      <c r="R149" s="163" t="str">
        <f>IFERROR(IF(INDEX(SourceData!$A$2:$FR$281,'Row selector'!$G138,29)=0,"-",INDEX(SourceData!$A$2:$FR$281,'Row selector'!$G138,29)),"")</f>
        <v/>
      </c>
      <c r="S149" s="161" t="str">
        <f>IFERROR(IF(INDEX(SourceData!$A$2:$FR$281,'Row selector'!$G138,18)=0,"-",INDEX(SourceData!$A$2:$FR$281,'Row selector'!$G138,18)),"")</f>
        <v/>
      </c>
      <c r="T149" s="162" t="str">
        <f>IFERROR(IF(INDEX(SourceData!$A$2:$FR$281,'Row selector'!$G138,24)=0,"-",INDEX(SourceData!$A$2:$FR$281,'Row selector'!$G138,24)),"")</f>
        <v/>
      </c>
      <c r="U149" s="163" t="str">
        <f>IFERROR(IF(INDEX(SourceData!$A$2:$FR$281,'Row selector'!$G138,30)=0,"-",INDEX(SourceData!$A$2:$FR$281,'Row selector'!$G138,30)),"")</f>
        <v/>
      </c>
      <c r="V149" s="161" t="str">
        <f>IFERROR(IF(INDEX(SourceData!$A$2:$FR$281,'Row selector'!$G138,31)=0,"-",INDEX(SourceData!$A$2:$FR$281,'Row selector'!$G138,31)),"")</f>
        <v/>
      </c>
      <c r="W149" s="162" t="str">
        <f>IFERROR(IF(INDEX(SourceData!$A$2:$FR$281,'Row selector'!$G138,37)=0,"-",INDEX(SourceData!$A$2:$FR$281,'Row selector'!$G138,37)),"")</f>
        <v/>
      </c>
      <c r="X149" s="163" t="str">
        <f>IFERROR(IF(INDEX(SourceData!$A$2:$FR$281,'Row selector'!$G138,43)=0,"-",INDEX(SourceData!$A$2:$FR$281,'Row selector'!$G138,43)),"")</f>
        <v/>
      </c>
      <c r="Y149" s="161" t="str">
        <f>IFERROR(IF(INDEX(SourceData!$A$2:$FR$281,'Row selector'!$G138,32)=0,"-",INDEX(SourceData!$A$2:$FR$281,'Row selector'!$G138,32)),"")</f>
        <v/>
      </c>
      <c r="Z149" s="162" t="str">
        <f>IFERROR(IF(INDEX(SourceData!$A$2:$FR$281,'Row selector'!$G138,38)=0,"-",INDEX(SourceData!$A$2:$FR$281,'Row selector'!$G138,38)),"")</f>
        <v/>
      </c>
      <c r="AA149" s="163" t="str">
        <f>IFERROR(IF(INDEX(SourceData!$A$2:$FR$281,'Row selector'!$G138,44)=0,"-",INDEX(SourceData!$A$2:$FR$281,'Row selector'!$G138,44)),"")</f>
        <v/>
      </c>
      <c r="AB149" s="161" t="str">
        <f>IFERROR(IF(INDEX(SourceData!$A$2:$FR$281,'Row selector'!$G138,33)=0,"-",INDEX(SourceData!$A$2:$FR$281,'Row selector'!$G138,33)),"")</f>
        <v/>
      </c>
      <c r="AC149" s="162" t="str">
        <f>IFERROR(IF(INDEX(SourceData!$A$2:$FR$281,'Row selector'!$G138,39)=0,"-",INDEX(SourceData!$A$2:$FR$281,'Row selector'!$G138,39)),"")</f>
        <v/>
      </c>
      <c r="AD149" s="163" t="str">
        <f>IFERROR(IF(INDEX(SourceData!$A$2:$FR$281,'Row selector'!$G138,45)=0,"-",INDEX(SourceData!$A$2:$FR$281,'Row selector'!$G138,45)),"")</f>
        <v/>
      </c>
      <c r="AE149" s="161" t="str">
        <f>IFERROR(IF(INDEX(SourceData!$A$2:$FR$281,'Row selector'!$G138,34)=0,"-",INDEX(SourceData!$A$2:$FR$281,'Row selector'!$G138,34)),"")</f>
        <v/>
      </c>
      <c r="AF149" s="162" t="str">
        <f>IFERROR(IF(INDEX(SourceData!$A$2:$FR$281,'Row selector'!$G138,40)=0,"-",INDEX(SourceData!$A$2:$FR$281,'Row selector'!$G138,40)),"")</f>
        <v/>
      </c>
      <c r="AG149" s="163" t="str">
        <f>IFERROR(IF(INDEX(SourceData!$A$2:$FR$281,'Row selector'!$G138,46)=0,"-",INDEX(SourceData!$A$2:$FR$281,'Row selector'!$G138,46)),"")</f>
        <v/>
      </c>
      <c r="AH149" s="161" t="str">
        <f>IFERROR(IF(INDEX(SourceData!$A$2:$FR$281,'Row selector'!$G138,35)=0,"-",INDEX(SourceData!$A$2:$FF$281,'Row selector'!$G138,35)),"")</f>
        <v/>
      </c>
      <c r="AI149" s="162" t="str">
        <f>IFERROR(IF(INDEX(SourceData!$A$2:$FR$281,'Row selector'!$G138,41)=0,"-",INDEX(SourceData!$A$2:$FR$281,'Row selector'!$G138,41)),"")</f>
        <v/>
      </c>
      <c r="AJ149" s="163" t="str">
        <f>IFERROR(IF(INDEX(SourceData!$A$2:$FR$281,'Row selector'!$G138,47)=0,"-",INDEX(SourceData!$A$2:$FR$281,'Row selector'!$G138,47)),"")</f>
        <v/>
      </c>
      <c r="AK149" s="161" t="str">
        <f>IFERROR(IF(INDEX(SourceData!$A$2:$FR$281,'Row selector'!$G138,36)=0,"-",INDEX(SourceData!$A$2:$FR$281,'Row selector'!$G138,36)),"")</f>
        <v/>
      </c>
      <c r="AL149" s="162" t="str">
        <f>IFERROR(IF(INDEX(SourceData!$A$2:$FR$281,'Row selector'!$G138,42)=0,"-",INDEX(SourceData!$A$2:$FR$281,'Row selector'!$G138,42)),"")</f>
        <v/>
      </c>
      <c r="AM149" s="163" t="str">
        <f>IFERROR(IF(INDEX(SourceData!$A$2:$FR$281,'Row selector'!$G138,48)=0,"-",INDEX(SourceData!$A$2:$FR$281,'Row selector'!$G138,48)),"")</f>
        <v/>
      </c>
      <c r="AN149" s="161" t="str">
        <f>IFERROR(IF(INDEX(SourceData!$A$2:$FR$281,'Row selector'!$G138,49)=0,"-",INDEX(SourceData!$A$2:$FR$281,'Row selector'!$G138,49)),"")</f>
        <v/>
      </c>
      <c r="AO149" s="162" t="str">
        <f>IFERROR(IF(INDEX(SourceData!$A$2:$FR$281,'Row selector'!$G138,55)=0,"-",INDEX(SourceData!$A$2:$FR$281,'Row selector'!$G138,55)),"")</f>
        <v/>
      </c>
      <c r="AP149" s="163" t="str">
        <f>IFERROR(IF(INDEX(SourceData!$A$2:$FR$281,'Row selector'!$G138,61)=0,"-",INDEX(SourceData!$A$2:$FR$281,'Row selector'!$G138,61)),"")</f>
        <v/>
      </c>
      <c r="AQ149" s="161" t="str">
        <f>IFERROR(IF(INDEX(SourceData!$A$2:$FR$281,'Row selector'!$G138,50)=0,"-",INDEX(SourceData!$A$2:$FR$281,'Row selector'!$G138,50)),"")</f>
        <v/>
      </c>
      <c r="AR149" s="162" t="str">
        <f>IFERROR(IF(INDEX(SourceData!$A$2:$FR$281,'Row selector'!$G138,56)=0,"-",INDEX(SourceData!$A$2:$FR$281,'Row selector'!$G138,56)),"")</f>
        <v/>
      </c>
      <c r="AS149" s="163" t="str">
        <f>IFERROR(IF(INDEX(SourceData!$A$2:$FR$281,'Row selector'!$G138,62)=0,"-",INDEX(SourceData!$A$2:$FR$281,'Row selector'!$G138,62)),"")</f>
        <v/>
      </c>
      <c r="AT149" s="161" t="str">
        <f>IFERROR(IF(INDEX(SourceData!$A$2:$FR$281,'Row selector'!$G138,51)=0,"-",INDEX(SourceData!$A$2:$FR$281,'Row selector'!$G138,51)),"")</f>
        <v/>
      </c>
      <c r="AU149" s="162" t="str">
        <f>IFERROR(IF(INDEX(SourceData!$A$2:$FR$281,'Row selector'!$G138,57)=0,"-",INDEX(SourceData!$A$2:$FR$281,'Row selector'!$G138,57)),"")</f>
        <v/>
      </c>
      <c r="AV149" s="163" t="str">
        <f>IFERROR(IF(INDEX(SourceData!$A$2:$FR$281,'Row selector'!$G138,63)=0,"-",INDEX(SourceData!$A$2:$FR$281,'Row selector'!$G138,63)),"")</f>
        <v/>
      </c>
      <c r="AW149" s="158" t="str">
        <f>IFERROR(IF(INDEX(SourceData!$A$2:$FR$281,'Row selector'!$G138,52)=0,"-",INDEX(SourceData!$A$2:$FR$281,'Row selector'!$G138,52)),"")</f>
        <v/>
      </c>
      <c r="AX149" s="138" t="str">
        <f>IFERROR(IF(INDEX(SourceData!$A$2:$FR$281,'Row selector'!$G138,58)=0,"-",INDEX(SourceData!$A$2:$FR$281,'Row selector'!$G138,58)),"")</f>
        <v/>
      </c>
      <c r="AY149" s="162" t="str">
        <f>IFERROR(IF(INDEX(SourceData!$A$2:$FR$281,'Row selector'!$G138,64)=0,"-",INDEX(SourceData!$A$2:$FR$281,'Row selector'!$G138,64)),"")</f>
        <v/>
      </c>
      <c r="AZ149" s="161" t="str">
        <f>IFERROR(IF(INDEX(SourceData!$A$2:$FR$281,'Row selector'!$G138,53)=0,"-",INDEX(SourceData!$A$2:$FR$281,'Row selector'!$G138,53)),"")</f>
        <v/>
      </c>
      <c r="BA149" s="162" t="str">
        <f>IFERROR(IF(INDEX(SourceData!$A$2:$FR$281,'Row selector'!$G138,59)=0,"-",INDEX(SourceData!$A$2:$FR$281,'Row selector'!$G138,59)),"")</f>
        <v/>
      </c>
      <c r="BB149" s="163" t="str">
        <f>IFERROR(IF(INDEX(SourceData!$A$2:$FR$281,'Row selector'!$G138,65)=0,"-",INDEX(SourceData!$A$2:$FR$281,'Row selector'!$G138,65)),"")</f>
        <v/>
      </c>
      <c r="BC149" s="161" t="str">
        <f>IFERROR(IF(INDEX(SourceData!$A$2:$FR$281,'Row selector'!$G138,54)=0,"-",INDEX(SourceData!$A$2:$FR$281,'Row selector'!$G138,54)),"")</f>
        <v/>
      </c>
      <c r="BD149" s="162" t="str">
        <f>IFERROR(IF(INDEX(SourceData!$A$2:$FR$281,'Row selector'!$G138,60)=0,"-",INDEX(SourceData!$A$2:$FR$281,'Row selector'!$G138,60)),"")</f>
        <v/>
      </c>
      <c r="BE149" s="163" t="str">
        <f>IFERROR(IF(INDEX(SourceData!$A$2:$FR$281,'Row selector'!$G138,66)=0,"-",INDEX(SourceData!$A$2:$FR$281,'Row selector'!$G138,66)),"")</f>
        <v/>
      </c>
      <c r="BF149" s="99"/>
    </row>
    <row r="150" spans="1:58">
      <c r="A150" s="171" t="str">
        <f>IFERROR(INDEX(SourceData!$A$2:$FR$281,'Row selector'!$G139,1),"")</f>
        <v/>
      </c>
      <c r="B150" s="157" t="str">
        <f>IFERROR(INDEX(SourceData!$A$2:$FR$281,'Row selector'!$G139,2),"")</f>
        <v/>
      </c>
      <c r="C150" s="204" t="str">
        <f t="shared" si="2"/>
        <v/>
      </c>
      <c r="D150" s="161" t="str">
        <f>IFERROR(IF(INDEX(SourceData!$A$2:$FR$281,'Row selector'!$G139,13)=0,"-",INDEX(SourceData!$A$2:$FR$281,'Row selector'!$G139,13)),"")</f>
        <v/>
      </c>
      <c r="E150" s="162" t="str">
        <f>IFERROR(IF(INDEX(SourceData!$A$2:$FR$281,'Row selector'!$G139,19)=0,"-",INDEX(SourceData!$A$2:$FR$281,'Row selector'!$G139,19)),"")</f>
        <v/>
      </c>
      <c r="F150" s="163" t="str">
        <f>IFERROR(IF(INDEX(SourceData!$A$2:$FR$281,'Row selector'!$G139,25)=0,"-",INDEX(SourceData!$A$2:$FR$281,'Row selector'!$G139,25)),"")</f>
        <v/>
      </c>
      <c r="G150" s="161" t="str">
        <f>IFERROR(IF(INDEX(SourceData!$A$2:$FR$281,'Row selector'!$G139,14)=0,"-",INDEX(SourceData!$A$2:$FR$281,'Row selector'!$G139,14)),"")</f>
        <v/>
      </c>
      <c r="H150" s="162" t="str">
        <f>IFERROR(IF(INDEX(SourceData!$A$2:$FR$281,'Row selector'!$G139,20)=0,"-",INDEX(SourceData!$A$2:$FR$281,'Row selector'!$G139,20)),"")</f>
        <v/>
      </c>
      <c r="I150" s="163" t="str">
        <f>IFERROR(IF(INDEX(SourceData!$A$2:$FR$281,'Row selector'!$G139,26)=0,"-",INDEX(SourceData!$A$2:$FR$281,'Row selector'!$G139,26)),"")</f>
        <v/>
      </c>
      <c r="J150" s="161" t="str">
        <f>IFERROR(IF(INDEX(SourceData!$A$2:$FR$281,'Row selector'!$G139,15)=0,"-",INDEX(SourceData!$A$2:$FR$281,'Row selector'!$G139,15)),"")</f>
        <v/>
      </c>
      <c r="K150" s="162" t="str">
        <f>IFERROR(IF(INDEX(SourceData!$A$2:$FR$281,'Row selector'!$G139,21)=0,"-",INDEX(SourceData!$A$2:$FR$281,'Row selector'!$G139,21)),"")</f>
        <v/>
      </c>
      <c r="L150" s="163" t="str">
        <f>IFERROR(IF(INDEX(SourceData!$A$2:$FR$281,'Row selector'!$G139,27)=0,"-",INDEX(SourceData!$A$2:$FR$281,'Row selector'!$G139,27)),"")</f>
        <v/>
      </c>
      <c r="M150" s="161" t="str">
        <f>IFERROR(IF(INDEX(SourceData!$A$2:$FR$281,'Row selector'!$G139,16)=0,"-",INDEX(SourceData!$A$2:$FR$281,'Row selector'!$G139,16)),"")</f>
        <v/>
      </c>
      <c r="N150" s="162" t="str">
        <f>IFERROR(IF(INDEX(SourceData!$A$2:$FR$281,'Row selector'!$G139,22)=0,"-",INDEX(SourceData!$A$2:$FR$281,'Row selector'!$G139,22)),"")</f>
        <v/>
      </c>
      <c r="O150" s="163" t="str">
        <f>IFERROR(IF(INDEX(SourceData!$A$2:$FR$281,'Row selector'!$G139,28)=0,"-",INDEX(SourceData!$A$2:$FR$281,'Row selector'!$G139,28)),"")</f>
        <v/>
      </c>
      <c r="P150" s="161" t="str">
        <f>IFERROR(IF(INDEX(SourceData!$A$2:$FR$281,'Row selector'!$G139,17)=0,"-",INDEX(SourceData!$A$2:$FR$281,'Row selector'!$G139,17)),"")</f>
        <v/>
      </c>
      <c r="Q150" s="162" t="str">
        <f>IFERROR(IF(INDEX(SourceData!$A$2:$FR$281,'Row selector'!$G139,23)=0,"-",INDEX(SourceData!$A$2:$FR$281,'Row selector'!$G139,23)),"")</f>
        <v/>
      </c>
      <c r="R150" s="163" t="str">
        <f>IFERROR(IF(INDEX(SourceData!$A$2:$FR$281,'Row selector'!$G139,29)=0,"-",INDEX(SourceData!$A$2:$FR$281,'Row selector'!$G139,29)),"")</f>
        <v/>
      </c>
      <c r="S150" s="161" t="str">
        <f>IFERROR(IF(INDEX(SourceData!$A$2:$FR$281,'Row selector'!$G139,18)=0,"-",INDEX(SourceData!$A$2:$FR$281,'Row selector'!$G139,18)),"")</f>
        <v/>
      </c>
      <c r="T150" s="162" t="str">
        <f>IFERROR(IF(INDEX(SourceData!$A$2:$FR$281,'Row selector'!$G139,24)=0,"-",INDEX(SourceData!$A$2:$FR$281,'Row selector'!$G139,24)),"")</f>
        <v/>
      </c>
      <c r="U150" s="163" t="str">
        <f>IFERROR(IF(INDEX(SourceData!$A$2:$FR$281,'Row selector'!$G139,30)=0,"-",INDEX(SourceData!$A$2:$FR$281,'Row selector'!$G139,30)),"")</f>
        <v/>
      </c>
      <c r="V150" s="161" t="str">
        <f>IFERROR(IF(INDEX(SourceData!$A$2:$FR$281,'Row selector'!$G139,31)=0,"-",INDEX(SourceData!$A$2:$FR$281,'Row selector'!$G139,31)),"")</f>
        <v/>
      </c>
      <c r="W150" s="162" t="str">
        <f>IFERROR(IF(INDEX(SourceData!$A$2:$FR$281,'Row selector'!$G139,37)=0,"-",INDEX(SourceData!$A$2:$FR$281,'Row selector'!$G139,37)),"")</f>
        <v/>
      </c>
      <c r="X150" s="163" t="str">
        <f>IFERROR(IF(INDEX(SourceData!$A$2:$FR$281,'Row selector'!$G139,43)=0,"-",INDEX(SourceData!$A$2:$FR$281,'Row selector'!$G139,43)),"")</f>
        <v/>
      </c>
      <c r="Y150" s="161" t="str">
        <f>IFERROR(IF(INDEX(SourceData!$A$2:$FR$281,'Row selector'!$G139,32)=0,"-",INDEX(SourceData!$A$2:$FR$281,'Row selector'!$G139,32)),"")</f>
        <v/>
      </c>
      <c r="Z150" s="162" t="str">
        <f>IFERROR(IF(INDEX(SourceData!$A$2:$FR$281,'Row selector'!$G139,38)=0,"-",INDEX(SourceData!$A$2:$FR$281,'Row selector'!$G139,38)),"")</f>
        <v/>
      </c>
      <c r="AA150" s="163" t="str">
        <f>IFERROR(IF(INDEX(SourceData!$A$2:$FR$281,'Row selector'!$G139,44)=0,"-",INDEX(SourceData!$A$2:$FR$281,'Row selector'!$G139,44)),"")</f>
        <v/>
      </c>
      <c r="AB150" s="161" t="str">
        <f>IFERROR(IF(INDEX(SourceData!$A$2:$FR$281,'Row selector'!$G139,33)=0,"-",INDEX(SourceData!$A$2:$FR$281,'Row selector'!$G139,33)),"")</f>
        <v/>
      </c>
      <c r="AC150" s="162" t="str">
        <f>IFERROR(IF(INDEX(SourceData!$A$2:$FR$281,'Row selector'!$G139,39)=0,"-",INDEX(SourceData!$A$2:$FR$281,'Row selector'!$G139,39)),"")</f>
        <v/>
      </c>
      <c r="AD150" s="163" t="str">
        <f>IFERROR(IF(INDEX(SourceData!$A$2:$FR$281,'Row selector'!$G139,45)=0,"-",INDEX(SourceData!$A$2:$FR$281,'Row selector'!$G139,45)),"")</f>
        <v/>
      </c>
      <c r="AE150" s="161" t="str">
        <f>IFERROR(IF(INDEX(SourceData!$A$2:$FR$281,'Row selector'!$G139,34)=0,"-",INDEX(SourceData!$A$2:$FR$281,'Row selector'!$G139,34)),"")</f>
        <v/>
      </c>
      <c r="AF150" s="162" t="str">
        <f>IFERROR(IF(INDEX(SourceData!$A$2:$FR$281,'Row selector'!$G139,40)=0,"-",INDEX(SourceData!$A$2:$FR$281,'Row selector'!$G139,40)),"")</f>
        <v/>
      </c>
      <c r="AG150" s="163" t="str">
        <f>IFERROR(IF(INDEX(SourceData!$A$2:$FR$281,'Row selector'!$G139,46)=0,"-",INDEX(SourceData!$A$2:$FR$281,'Row selector'!$G139,46)),"")</f>
        <v/>
      </c>
      <c r="AH150" s="161" t="str">
        <f>IFERROR(IF(INDEX(SourceData!$A$2:$FR$281,'Row selector'!$G139,35)=0,"-",INDEX(SourceData!$A$2:$FF$281,'Row selector'!$G139,35)),"")</f>
        <v/>
      </c>
      <c r="AI150" s="162" t="str">
        <f>IFERROR(IF(INDEX(SourceData!$A$2:$FR$281,'Row selector'!$G139,41)=0,"-",INDEX(SourceData!$A$2:$FR$281,'Row selector'!$G139,41)),"")</f>
        <v/>
      </c>
      <c r="AJ150" s="163" t="str">
        <f>IFERROR(IF(INDEX(SourceData!$A$2:$FR$281,'Row selector'!$G139,47)=0,"-",INDEX(SourceData!$A$2:$FR$281,'Row selector'!$G139,47)),"")</f>
        <v/>
      </c>
      <c r="AK150" s="161" t="str">
        <f>IFERROR(IF(INDEX(SourceData!$A$2:$FR$281,'Row selector'!$G139,36)=0,"-",INDEX(SourceData!$A$2:$FR$281,'Row selector'!$G139,36)),"")</f>
        <v/>
      </c>
      <c r="AL150" s="162" t="str">
        <f>IFERROR(IF(INDEX(SourceData!$A$2:$FR$281,'Row selector'!$G139,42)=0,"-",INDEX(SourceData!$A$2:$FR$281,'Row selector'!$G139,42)),"")</f>
        <v/>
      </c>
      <c r="AM150" s="163" t="str">
        <f>IFERROR(IF(INDEX(SourceData!$A$2:$FR$281,'Row selector'!$G139,48)=0,"-",INDEX(SourceData!$A$2:$FR$281,'Row selector'!$G139,48)),"")</f>
        <v/>
      </c>
      <c r="AN150" s="161" t="str">
        <f>IFERROR(IF(INDEX(SourceData!$A$2:$FR$281,'Row selector'!$G139,49)=0,"-",INDEX(SourceData!$A$2:$FR$281,'Row selector'!$G139,49)),"")</f>
        <v/>
      </c>
      <c r="AO150" s="162" t="str">
        <f>IFERROR(IF(INDEX(SourceData!$A$2:$FR$281,'Row selector'!$G139,55)=0,"-",INDEX(SourceData!$A$2:$FR$281,'Row selector'!$G139,55)),"")</f>
        <v/>
      </c>
      <c r="AP150" s="163" t="str">
        <f>IFERROR(IF(INDEX(SourceData!$A$2:$FR$281,'Row selector'!$G139,61)=0,"-",INDEX(SourceData!$A$2:$FR$281,'Row selector'!$G139,61)),"")</f>
        <v/>
      </c>
      <c r="AQ150" s="161" t="str">
        <f>IFERROR(IF(INDEX(SourceData!$A$2:$FR$281,'Row selector'!$G139,50)=0,"-",INDEX(SourceData!$A$2:$FR$281,'Row selector'!$G139,50)),"")</f>
        <v/>
      </c>
      <c r="AR150" s="162" t="str">
        <f>IFERROR(IF(INDEX(SourceData!$A$2:$FR$281,'Row selector'!$G139,56)=0,"-",INDEX(SourceData!$A$2:$FR$281,'Row selector'!$G139,56)),"")</f>
        <v/>
      </c>
      <c r="AS150" s="163" t="str">
        <f>IFERROR(IF(INDEX(SourceData!$A$2:$FR$281,'Row selector'!$G139,62)=0,"-",INDEX(SourceData!$A$2:$FR$281,'Row selector'!$G139,62)),"")</f>
        <v/>
      </c>
      <c r="AT150" s="161" t="str">
        <f>IFERROR(IF(INDEX(SourceData!$A$2:$FR$281,'Row selector'!$G139,51)=0,"-",INDEX(SourceData!$A$2:$FR$281,'Row selector'!$G139,51)),"")</f>
        <v/>
      </c>
      <c r="AU150" s="162" t="str">
        <f>IFERROR(IF(INDEX(SourceData!$A$2:$FR$281,'Row selector'!$G139,57)=0,"-",INDEX(SourceData!$A$2:$FR$281,'Row selector'!$G139,57)),"")</f>
        <v/>
      </c>
      <c r="AV150" s="163" t="str">
        <f>IFERROR(IF(INDEX(SourceData!$A$2:$FR$281,'Row selector'!$G139,63)=0,"-",INDEX(SourceData!$A$2:$FR$281,'Row selector'!$G139,63)),"")</f>
        <v/>
      </c>
      <c r="AW150" s="158" t="str">
        <f>IFERROR(IF(INDEX(SourceData!$A$2:$FR$281,'Row selector'!$G139,52)=0,"-",INDEX(SourceData!$A$2:$FR$281,'Row selector'!$G139,52)),"")</f>
        <v/>
      </c>
      <c r="AX150" s="138" t="str">
        <f>IFERROR(IF(INDEX(SourceData!$A$2:$FR$281,'Row selector'!$G139,58)=0,"-",INDEX(SourceData!$A$2:$FR$281,'Row selector'!$G139,58)),"")</f>
        <v/>
      </c>
      <c r="AY150" s="162" t="str">
        <f>IFERROR(IF(INDEX(SourceData!$A$2:$FR$281,'Row selector'!$G139,64)=0,"-",INDEX(SourceData!$A$2:$FR$281,'Row selector'!$G139,64)),"")</f>
        <v/>
      </c>
      <c r="AZ150" s="161" t="str">
        <f>IFERROR(IF(INDEX(SourceData!$A$2:$FR$281,'Row selector'!$G139,53)=0,"-",INDEX(SourceData!$A$2:$FR$281,'Row selector'!$G139,53)),"")</f>
        <v/>
      </c>
      <c r="BA150" s="162" t="str">
        <f>IFERROR(IF(INDEX(SourceData!$A$2:$FR$281,'Row selector'!$G139,59)=0,"-",INDEX(SourceData!$A$2:$FR$281,'Row selector'!$G139,59)),"")</f>
        <v/>
      </c>
      <c r="BB150" s="163" t="str">
        <f>IFERROR(IF(INDEX(SourceData!$A$2:$FR$281,'Row selector'!$G139,65)=0,"-",INDEX(SourceData!$A$2:$FR$281,'Row selector'!$G139,65)),"")</f>
        <v/>
      </c>
      <c r="BC150" s="161" t="str">
        <f>IFERROR(IF(INDEX(SourceData!$A$2:$FR$281,'Row selector'!$G139,54)=0,"-",INDEX(SourceData!$A$2:$FR$281,'Row selector'!$G139,54)),"")</f>
        <v/>
      </c>
      <c r="BD150" s="162" t="str">
        <f>IFERROR(IF(INDEX(SourceData!$A$2:$FR$281,'Row selector'!$G139,60)=0,"-",INDEX(SourceData!$A$2:$FR$281,'Row selector'!$G139,60)),"")</f>
        <v/>
      </c>
      <c r="BE150" s="163" t="str">
        <f>IFERROR(IF(INDEX(SourceData!$A$2:$FR$281,'Row selector'!$G139,66)=0,"-",INDEX(SourceData!$A$2:$FR$281,'Row selector'!$G139,66)),"")</f>
        <v/>
      </c>
      <c r="BF150" s="99"/>
    </row>
    <row r="151" spans="1:58">
      <c r="A151" s="171" t="str">
        <f>IFERROR(INDEX(SourceData!$A$2:$FR$281,'Row selector'!$G140,1),"")</f>
        <v/>
      </c>
      <c r="B151" s="157" t="str">
        <f>IFERROR(INDEX(SourceData!$A$2:$FR$281,'Row selector'!$G140,2),"")</f>
        <v/>
      </c>
      <c r="C151" s="204" t="str">
        <f t="shared" si="2"/>
        <v/>
      </c>
      <c r="D151" s="161" t="str">
        <f>IFERROR(IF(INDEX(SourceData!$A$2:$FR$281,'Row selector'!$G140,13)=0,"-",INDEX(SourceData!$A$2:$FR$281,'Row selector'!$G140,13)),"")</f>
        <v/>
      </c>
      <c r="E151" s="162" t="str">
        <f>IFERROR(IF(INDEX(SourceData!$A$2:$FR$281,'Row selector'!$G140,19)=0,"-",INDEX(SourceData!$A$2:$FR$281,'Row selector'!$G140,19)),"")</f>
        <v/>
      </c>
      <c r="F151" s="163" t="str">
        <f>IFERROR(IF(INDEX(SourceData!$A$2:$FR$281,'Row selector'!$G140,25)=0,"-",INDEX(SourceData!$A$2:$FR$281,'Row selector'!$G140,25)),"")</f>
        <v/>
      </c>
      <c r="G151" s="161" t="str">
        <f>IFERROR(IF(INDEX(SourceData!$A$2:$FR$281,'Row selector'!$G140,14)=0,"-",INDEX(SourceData!$A$2:$FR$281,'Row selector'!$G140,14)),"")</f>
        <v/>
      </c>
      <c r="H151" s="162" t="str">
        <f>IFERROR(IF(INDEX(SourceData!$A$2:$FR$281,'Row selector'!$G140,20)=0,"-",INDEX(SourceData!$A$2:$FR$281,'Row selector'!$G140,20)),"")</f>
        <v/>
      </c>
      <c r="I151" s="163" t="str">
        <f>IFERROR(IF(INDEX(SourceData!$A$2:$FR$281,'Row selector'!$G140,26)=0,"-",INDEX(SourceData!$A$2:$FR$281,'Row selector'!$G140,26)),"")</f>
        <v/>
      </c>
      <c r="J151" s="161" t="str">
        <f>IFERROR(IF(INDEX(SourceData!$A$2:$FR$281,'Row selector'!$G140,15)=0,"-",INDEX(SourceData!$A$2:$FR$281,'Row selector'!$G140,15)),"")</f>
        <v/>
      </c>
      <c r="K151" s="162" t="str">
        <f>IFERROR(IF(INDEX(SourceData!$A$2:$FR$281,'Row selector'!$G140,21)=0,"-",INDEX(SourceData!$A$2:$FR$281,'Row selector'!$G140,21)),"")</f>
        <v/>
      </c>
      <c r="L151" s="163" t="str">
        <f>IFERROR(IF(INDEX(SourceData!$A$2:$FR$281,'Row selector'!$G140,27)=0,"-",INDEX(SourceData!$A$2:$FR$281,'Row selector'!$G140,27)),"")</f>
        <v/>
      </c>
      <c r="M151" s="161" t="str">
        <f>IFERROR(IF(INDEX(SourceData!$A$2:$FR$281,'Row selector'!$G140,16)=0,"-",INDEX(SourceData!$A$2:$FR$281,'Row selector'!$G140,16)),"")</f>
        <v/>
      </c>
      <c r="N151" s="162" t="str">
        <f>IFERROR(IF(INDEX(SourceData!$A$2:$FR$281,'Row selector'!$G140,22)=0,"-",INDEX(SourceData!$A$2:$FR$281,'Row selector'!$G140,22)),"")</f>
        <v/>
      </c>
      <c r="O151" s="163" t="str">
        <f>IFERROR(IF(INDEX(SourceData!$A$2:$FR$281,'Row selector'!$G140,28)=0,"-",INDEX(SourceData!$A$2:$FR$281,'Row selector'!$G140,28)),"")</f>
        <v/>
      </c>
      <c r="P151" s="161" t="str">
        <f>IFERROR(IF(INDEX(SourceData!$A$2:$FR$281,'Row selector'!$G140,17)=0,"-",INDEX(SourceData!$A$2:$FR$281,'Row selector'!$G140,17)),"")</f>
        <v/>
      </c>
      <c r="Q151" s="162" t="str">
        <f>IFERROR(IF(INDEX(SourceData!$A$2:$FR$281,'Row selector'!$G140,23)=0,"-",INDEX(SourceData!$A$2:$FR$281,'Row selector'!$G140,23)),"")</f>
        <v/>
      </c>
      <c r="R151" s="163" t="str">
        <f>IFERROR(IF(INDEX(SourceData!$A$2:$FR$281,'Row selector'!$G140,29)=0,"-",INDEX(SourceData!$A$2:$FR$281,'Row selector'!$G140,29)),"")</f>
        <v/>
      </c>
      <c r="S151" s="161" t="str">
        <f>IFERROR(IF(INDEX(SourceData!$A$2:$FR$281,'Row selector'!$G140,18)=0,"-",INDEX(SourceData!$A$2:$FR$281,'Row selector'!$G140,18)),"")</f>
        <v/>
      </c>
      <c r="T151" s="162" t="str">
        <f>IFERROR(IF(INDEX(SourceData!$A$2:$FR$281,'Row selector'!$G140,24)=0,"-",INDEX(SourceData!$A$2:$FR$281,'Row selector'!$G140,24)),"")</f>
        <v/>
      </c>
      <c r="U151" s="163" t="str">
        <f>IFERROR(IF(INDEX(SourceData!$A$2:$FR$281,'Row selector'!$G140,30)=0,"-",INDEX(SourceData!$A$2:$FR$281,'Row selector'!$G140,30)),"")</f>
        <v/>
      </c>
      <c r="V151" s="161" t="str">
        <f>IFERROR(IF(INDEX(SourceData!$A$2:$FR$281,'Row selector'!$G140,31)=0,"-",INDEX(SourceData!$A$2:$FR$281,'Row selector'!$G140,31)),"")</f>
        <v/>
      </c>
      <c r="W151" s="162" t="str">
        <f>IFERROR(IF(INDEX(SourceData!$A$2:$FR$281,'Row selector'!$G140,37)=0,"-",INDEX(SourceData!$A$2:$FR$281,'Row selector'!$G140,37)),"")</f>
        <v/>
      </c>
      <c r="X151" s="163" t="str">
        <f>IFERROR(IF(INDEX(SourceData!$A$2:$FR$281,'Row selector'!$G140,43)=0,"-",INDEX(SourceData!$A$2:$FR$281,'Row selector'!$G140,43)),"")</f>
        <v/>
      </c>
      <c r="Y151" s="161" t="str">
        <f>IFERROR(IF(INDEX(SourceData!$A$2:$FR$281,'Row selector'!$G140,32)=0,"-",INDEX(SourceData!$A$2:$FR$281,'Row selector'!$G140,32)),"")</f>
        <v/>
      </c>
      <c r="Z151" s="162" t="str">
        <f>IFERROR(IF(INDEX(SourceData!$A$2:$FR$281,'Row selector'!$G140,38)=0,"-",INDEX(SourceData!$A$2:$FR$281,'Row selector'!$G140,38)),"")</f>
        <v/>
      </c>
      <c r="AA151" s="163" t="str">
        <f>IFERROR(IF(INDEX(SourceData!$A$2:$FR$281,'Row selector'!$G140,44)=0,"-",INDEX(SourceData!$A$2:$FR$281,'Row selector'!$G140,44)),"")</f>
        <v/>
      </c>
      <c r="AB151" s="161" t="str">
        <f>IFERROR(IF(INDEX(SourceData!$A$2:$FR$281,'Row selector'!$G140,33)=0,"-",INDEX(SourceData!$A$2:$FR$281,'Row selector'!$G140,33)),"")</f>
        <v/>
      </c>
      <c r="AC151" s="162" t="str">
        <f>IFERROR(IF(INDEX(SourceData!$A$2:$FR$281,'Row selector'!$G140,39)=0,"-",INDEX(SourceData!$A$2:$FR$281,'Row selector'!$G140,39)),"")</f>
        <v/>
      </c>
      <c r="AD151" s="163" t="str">
        <f>IFERROR(IF(INDEX(SourceData!$A$2:$FR$281,'Row selector'!$G140,45)=0,"-",INDEX(SourceData!$A$2:$FR$281,'Row selector'!$G140,45)),"")</f>
        <v/>
      </c>
      <c r="AE151" s="161" t="str">
        <f>IFERROR(IF(INDEX(SourceData!$A$2:$FR$281,'Row selector'!$G140,34)=0,"-",INDEX(SourceData!$A$2:$FR$281,'Row selector'!$G140,34)),"")</f>
        <v/>
      </c>
      <c r="AF151" s="162" t="str">
        <f>IFERROR(IF(INDEX(SourceData!$A$2:$FR$281,'Row selector'!$G140,40)=0,"-",INDEX(SourceData!$A$2:$FR$281,'Row selector'!$G140,40)),"")</f>
        <v/>
      </c>
      <c r="AG151" s="163" t="str">
        <f>IFERROR(IF(INDEX(SourceData!$A$2:$FR$281,'Row selector'!$G140,46)=0,"-",INDEX(SourceData!$A$2:$FR$281,'Row selector'!$G140,46)),"")</f>
        <v/>
      </c>
      <c r="AH151" s="161" t="str">
        <f>IFERROR(IF(INDEX(SourceData!$A$2:$FR$281,'Row selector'!$G140,35)=0,"-",INDEX(SourceData!$A$2:$FF$281,'Row selector'!$G140,35)),"")</f>
        <v/>
      </c>
      <c r="AI151" s="162" t="str">
        <f>IFERROR(IF(INDEX(SourceData!$A$2:$FR$281,'Row selector'!$G140,41)=0,"-",INDEX(SourceData!$A$2:$FR$281,'Row selector'!$G140,41)),"")</f>
        <v/>
      </c>
      <c r="AJ151" s="163" t="str">
        <f>IFERROR(IF(INDEX(SourceData!$A$2:$FR$281,'Row selector'!$G140,47)=0,"-",INDEX(SourceData!$A$2:$FR$281,'Row selector'!$G140,47)),"")</f>
        <v/>
      </c>
      <c r="AK151" s="161" t="str">
        <f>IFERROR(IF(INDEX(SourceData!$A$2:$FR$281,'Row selector'!$G140,36)=0,"-",INDEX(SourceData!$A$2:$FR$281,'Row selector'!$G140,36)),"")</f>
        <v/>
      </c>
      <c r="AL151" s="162" t="str">
        <f>IFERROR(IF(INDEX(SourceData!$A$2:$FR$281,'Row selector'!$G140,42)=0,"-",INDEX(SourceData!$A$2:$FR$281,'Row selector'!$G140,42)),"")</f>
        <v/>
      </c>
      <c r="AM151" s="163" t="str">
        <f>IFERROR(IF(INDEX(SourceData!$A$2:$FR$281,'Row selector'!$G140,48)=0,"-",INDEX(SourceData!$A$2:$FR$281,'Row selector'!$G140,48)),"")</f>
        <v/>
      </c>
      <c r="AN151" s="161" t="str">
        <f>IFERROR(IF(INDEX(SourceData!$A$2:$FR$281,'Row selector'!$G140,49)=0,"-",INDEX(SourceData!$A$2:$FR$281,'Row selector'!$G140,49)),"")</f>
        <v/>
      </c>
      <c r="AO151" s="162" t="str">
        <f>IFERROR(IF(INDEX(SourceData!$A$2:$FR$281,'Row selector'!$G140,55)=0,"-",INDEX(SourceData!$A$2:$FR$281,'Row selector'!$G140,55)),"")</f>
        <v/>
      </c>
      <c r="AP151" s="163" t="str">
        <f>IFERROR(IF(INDEX(SourceData!$A$2:$FR$281,'Row selector'!$G140,61)=0,"-",INDEX(SourceData!$A$2:$FR$281,'Row selector'!$G140,61)),"")</f>
        <v/>
      </c>
      <c r="AQ151" s="161" t="str">
        <f>IFERROR(IF(INDEX(SourceData!$A$2:$FR$281,'Row selector'!$G140,50)=0,"-",INDEX(SourceData!$A$2:$FR$281,'Row selector'!$G140,50)),"")</f>
        <v/>
      </c>
      <c r="AR151" s="162" t="str">
        <f>IFERROR(IF(INDEX(SourceData!$A$2:$FR$281,'Row selector'!$G140,56)=0,"-",INDEX(SourceData!$A$2:$FR$281,'Row selector'!$G140,56)),"")</f>
        <v/>
      </c>
      <c r="AS151" s="163" t="str">
        <f>IFERROR(IF(INDEX(SourceData!$A$2:$FR$281,'Row selector'!$G140,62)=0,"-",INDEX(SourceData!$A$2:$FR$281,'Row selector'!$G140,62)),"")</f>
        <v/>
      </c>
      <c r="AT151" s="161" t="str">
        <f>IFERROR(IF(INDEX(SourceData!$A$2:$FR$281,'Row selector'!$G140,51)=0,"-",INDEX(SourceData!$A$2:$FR$281,'Row selector'!$G140,51)),"")</f>
        <v/>
      </c>
      <c r="AU151" s="162" t="str">
        <f>IFERROR(IF(INDEX(SourceData!$A$2:$FR$281,'Row selector'!$G140,57)=0,"-",INDEX(SourceData!$A$2:$FR$281,'Row selector'!$G140,57)),"")</f>
        <v/>
      </c>
      <c r="AV151" s="163" t="str">
        <f>IFERROR(IF(INDEX(SourceData!$A$2:$FR$281,'Row selector'!$G140,63)=0,"-",INDEX(SourceData!$A$2:$FR$281,'Row selector'!$G140,63)),"")</f>
        <v/>
      </c>
      <c r="AW151" s="158" t="str">
        <f>IFERROR(IF(INDEX(SourceData!$A$2:$FR$281,'Row selector'!$G140,52)=0,"-",INDEX(SourceData!$A$2:$FR$281,'Row selector'!$G140,52)),"")</f>
        <v/>
      </c>
      <c r="AX151" s="138" t="str">
        <f>IFERROR(IF(INDEX(SourceData!$A$2:$FR$281,'Row selector'!$G140,58)=0,"-",INDEX(SourceData!$A$2:$FR$281,'Row selector'!$G140,58)),"")</f>
        <v/>
      </c>
      <c r="AY151" s="162" t="str">
        <f>IFERROR(IF(INDEX(SourceData!$A$2:$FR$281,'Row selector'!$G140,64)=0,"-",INDEX(SourceData!$A$2:$FR$281,'Row selector'!$G140,64)),"")</f>
        <v/>
      </c>
      <c r="AZ151" s="161" t="str">
        <f>IFERROR(IF(INDEX(SourceData!$A$2:$FR$281,'Row selector'!$G140,53)=0,"-",INDEX(SourceData!$A$2:$FR$281,'Row selector'!$G140,53)),"")</f>
        <v/>
      </c>
      <c r="BA151" s="162" t="str">
        <f>IFERROR(IF(INDEX(SourceData!$A$2:$FR$281,'Row selector'!$G140,59)=0,"-",INDEX(SourceData!$A$2:$FR$281,'Row selector'!$G140,59)),"")</f>
        <v/>
      </c>
      <c r="BB151" s="163" t="str">
        <f>IFERROR(IF(INDEX(SourceData!$A$2:$FR$281,'Row selector'!$G140,65)=0,"-",INDEX(SourceData!$A$2:$FR$281,'Row selector'!$G140,65)),"")</f>
        <v/>
      </c>
      <c r="BC151" s="161" t="str">
        <f>IFERROR(IF(INDEX(SourceData!$A$2:$FR$281,'Row selector'!$G140,54)=0,"-",INDEX(SourceData!$A$2:$FR$281,'Row selector'!$G140,54)),"")</f>
        <v/>
      </c>
      <c r="BD151" s="162" t="str">
        <f>IFERROR(IF(INDEX(SourceData!$A$2:$FR$281,'Row selector'!$G140,60)=0,"-",INDEX(SourceData!$A$2:$FR$281,'Row selector'!$G140,60)),"")</f>
        <v/>
      </c>
      <c r="BE151" s="163" t="str">
        <f>IFERROR(IF(INDEX(SourceData!$A$2:$FR$281,'Row selector'!$G140,66)=0,"-",INDEX(SourceData!$A$2:$FR$281,'Row selector'!$G140,66)),"")</f>
        <v/>
      </c>
      <c r="BF151" s="99"/>
    </row>
    <row r="152" spans="1:58">
      <c r="A152" s="171" t="str">
        <f>IFERROR(INDEX(SourceData!$A$2:$FR$281,'Row selector'!$G141,1),"")</f>
        <v/>
      </c>
      <c r="B152" s="157" t="str">
        <f>IFERROR(INDEX(SourceData!$A$2:$FR$281,'Row selector'!$G141,2),"")</f>
        <v/>
      </c>
      <c r="C152" s="204" t="str">
        <f t="shared" si="2"/>
        <v/>
      </c>
      <c r="D152" s="161" t="str">
        <f>IFERROR(IF(INDEX(SourceData!$A$2:$FR$281,'Row selector'!$G141,13)=0,"-",INDEX(SourceData!$A$2:$FR$281,'Row selector'!$G141,13)),"")</f>
        <v/>
      </c>
      <c r="E152" s="162" t="str">
        <f>IFERROR(IF(INDEX(SourceData!$A$2:$FR$281,'Row selector'!$G141,19)=0,"-",INDEX(SourceData!$A$2:$FR$281,'Row selector'!$G141,19)),"")</f>
        <v/>
      </c>
      <c r="F152" s="163" t="str">
        <f>IFERROR(IF(INDEX(SourceData!$A$2:$FR$281,'Row selector'!$G141,25)=0,"-",INDEX(SourceData!$A$2:$FR$281,'Row selector'!$G141,25)),"")</f>
        <v/>
      </c>
      <c r="G152" s="161" t="str">
        <f>IFERROR(IF(INDEX(SourceData!$A$2:$FR$281,'Row selector'!$G141,14)=0,"-",INDEX(SourceData!$A$2:$FR$281,'Row selector'!$G141,14)),"")</f>
        <v/>
      </c>
      <c r="H152" s="162" t="str">
        <f>IFERROR(IF(INDEX(SourceData!$A$2:$FR$281,'Row selector'!$G141,20)=0,"-",INDEX(SourceData!$A$2:$FR$281,'Row selector'!$G141,20)),"")</f>
        <v/>
      </c>
      <c r="I152" s="163" t="str">
        <f>IFERROR(IF(INDEX(SourceData!$A$2:$FR$281,'Row selector'!$G141,26)=0,"-",INDEX(SourceData!$A$2:$FR$281,'Row selector'!$G141,26)),"")</f>
        <v/>
      </c>
      <c r="J152" s="161" t="str">
        <f>IFERROR(IF(INDEX(SourceData!$A$2:$FR$281,'Row selector'!$G141,15)=0,"-",INDEX(SourceData!$A$2:$FR$281,'Row selector'!$G141,15)),"")</f>
        <v/>
      </c>
      <c r="K152" s="162" t="str">
        <f>IFERROR(IF(INDEX(SourceData!$A$2:$FR$281,'Row selector'!$G141,21)=0,"-",INDEX(SourceData!$A$2:$FR$281,'Row selector'!$G141,21)),"")</f>
        <v/>
      </c>
      <c r="L152" s="163" t="str">
        <f>IFERROR(IF(INDEX(SourceData!$A$2:$FR$281,'Row selector'!$G141,27)=0,"-",INDEX(SourceData!$A$2:$FR$281,'Row selector'!$G141,27)),"")</f>
        <v/>
      </c>
      <c r="M152" s="161" t="str">
        <f>IFERROR(IF(INDEX(SourceData!$A$2:$FR$281,'Row selector'!$G141,16)=0,"-",INDEX(SourceData!$A$2:$FR$281,'Row selector'!$G141,16)),"")</f>
        <v/>
      </c>
      <c r="N152" s="162" t="str">
        <f>IFERROR(IF(INDEX(SourceData!$A$2:$FR$281,'Row selector'!$G141,22)=0,"-",INDEX(SourceData!$A$2:$FR$281,'Row selector'!$G141,22)),"")</f>
        <v/>
      </c>
      <c r="O152" s="163" t="str">
        <f>IFERROR(IF(INDEX(SourceData!$A$2:$FR$281,'Row selector'!$G141,28)=0,"-",INDEX(SourceData!$A$2:$FR$281,'Row selector'!$G141,28)),"")</f>
        <v/>
      </c>
      <c r="P152" s="161" t="str">
        <f>IFERROR(IF(INDEX(SourceData!$A$2:$FR$281,'Row selector'!$G141,17)=0,"-",INDEX(SourceData!$A$2:$FR$281,'Row selector'!$G141,17)),"")</f>
        <v/>
      </c>
      <c r="Q152" s="162" t="str">
        <f>IFERROR(IF(INDEX(SourceData!$A$2:$FR$281,'Row selector'!$G141,23)=0,"-",INDEX(SourceData!$A$2:$FR$281,'Row selector'!$G141,23)),"")</f>
        <v/>
      </c>
      <c r="R152" s="163" t="str">
        <f>IFERROR(IF(INDEX(SourceData!$A$2:$FR$281,'Row selector'!$G141,29)=0,"-",INDEX(SourceData!$A$2:$FR$281,'Row selector'!$G141,29)),"")</f>
        <v/>
      </c>
      <c r="S152" s="161" t="str">
        <f>IFERROR(IF(INDEX(SourceData!$A$2:$FR$281,'Row selector'!$G141,18)=0,"-",INDEX(SourceData!$A$2:$FR$281,'Row selector'!$G141,18)),"")</f>
        <v/>
      </c>
      <c r="T152" s="162" t="str">
        <f>IFERROR(IF(INDEX(SourceData!$A$2:$FR$281,'Row selector'!$G141,24)=0,"-",INDEX(SourceData!$A$2:$FR$281,'Row selector'!$G141,24)),"")</f>
        <v/>
      </c>
      <c r="U152" s="163" t="str">
        <f>IFERROR(IF(INDEX(SourceData!$A$2:$FR$281,'Row selector'!$G141,30)=0,"-",INDEX(SourceData!$A$2:$FR$281,'Row selector'!$G141,30)),"")</f>
        <v/>
      </c>
      <c r="V152" s="161" t="str">
        <f>IFERROR(IF(INDEX(SourceData!$A$2:$FR$281,'Row selector'!$G141,31)=0,"-",INDEX(SourceData!$A$2:$FR$281,'Row selector'!$G141,31)),"")</f>
        <v/>
      </c>
      <c r="W152" s="162" t="str">
        <f>IFERROR(IF(INDEX(SourceData!$A$2:$FR$281,'Row selector'!$G141,37)=0,"-",INDEX(SourceData!$A$2:$FR$281,'Row selector'!$G141,37)),"")</f>
        <v/>
      </c>
      <c r="X152" s="163" t="str">
        <f>IFERROR(IF(INDEX(SourceData!$A$2:$FR$281,'Row selector'!$G141,43)=0,"-",INDEX(SourceData!$A$2:$FR$281,'Row selector'!$G141,43)),"")</f>
        <v/>
      </c>
      <c r="Y152" s="161" t="str">
        <f>IFERROR(IF(INDEX(SourceData!$A$2:$FR$281,'Row selector'!$G141,32)=0,"-",INDEX(SourceData!$A$2:$FR$281,'Row selector'!$G141,32)),"")</f>
        <v/>
      </c>
      <c r="Z152" s="162" t="str">
        <f>IFERROR(IF(INDEX(SourceData!$A$2:$FR$281,'Row selector'!$G141,38)=0,"-",INDEX(SourceData!$A$2:$FR$281,'Row selector'!$G141,38)),"")</f>
        <v/>
      </c>
      <c r="AA152" s="163" t="str">
        <f>IFERROR(IF(INDEX(SourceData!$A$2:$FR$281,'Row selector'!$G141,44)=0,"-",INDEX(SourceData!$A$2:$FR$281,'Row selector'!$G141,44)),"")</f>
        <v/>
      </c>
      <c r="AB152" s="161" t="str">
        <f>IFERROR(IF(INDEX(SourceData!$A$2:$FR$281,'Row selector'!$G141,33)=0,"-",INDEX(SourceData!$A$2:$FR$281,'Row selector'!$G141,33)),"")</f>
        <v/>
      </c>
      <c r="AC152" s="162" t="str">
        <f>IFERROR(IF(INDEX(SourceData!$A$2:$FR$281,'Row selector'!$G141,39)=0,"-",INDEX(SourceData!$A$2:$FR$281,'Row selector'!$G141,39)),"")</f>
        <v/>
      </c>
      <c r="AD152" s="163" t="str">
        <f>IFERROR(IF(INDEX(SourceData!$A$2:$FR$281,'Row selector'!$G141,45)=0,"-",INDEX(SourceData!$A$2:$FR$281,'Row selector'!$G141,45)),"")</f>
        <v/>
      </c>
      <c r="AE152" s="161" t="str">
        <f>IFERROR(IF(INDEX(SourceData!$A$2:$FR$281,'Row selector'!$G141,34)=0,"-",INDEX(SourceData!$A$2:$FR$281,'Row selector'!$G141,34)),"")</f>
        <v/>
      </c>
      <c r="AF152" s="162" t="str">
        <f>IFERROR(IF(INDEX(SourceData!$A$2:$FR$281,'Row selector'!$G141,40)=0,"-",INDEX(SourceData!$A$2:$FR$281,'Row selector'!$G141,40)),"")</f>
        <v/>
      </c>
      <c r="AG152" s="163" t="str">
        <f>IFERROR(IF(INDEX(SourceData!$A$2:$FR$281,'Row selector'!$G141,46)=0,"-",INDEX(SourceData!$A$2:$FR$281,'Row selector'!$G141,46)),"")</f>
        <v/>
      </c>
      <c r="AH152" s="161" t="str">
        <f>IFERROR(IF(INDEX(SourceData!$A$2:$FR$281,'Row selector'!$G141,35)=0,"-",INDEX(SourceData!$A$2:$FF$281,'Row selector'!$G141,35)),"")</f>
        <v/>
      </c>
      <c r="AI152" s="162" t="str">
        <f>IFERROR(IF(INDEX(SourceData!$A$2:$FR$281,'Row selector'!$G141,41)=0,"-",INDEX(SourceData!$A$2:$FR$281,'Row selector'!$G141,41)),"")</f>
        <v/>
      </c>
      <c r="AJ152" s="163" t="str">
        <f>IFERROR(IF(INDEX(SourceData!$A$2:$FR$281,'Row selector'!$G141,47)=0,"-",INDEX(SourceData!$A$2:$FR$281,'Row selector'!$G141,47)),"")</f>
        <v/>
      </c>
      <c r="AK152" s="161" t="str">
        <f>IFERROR(IF(INDEX(SourceData!$A$2:$FR$281,'Row selector'!$G141,36)=0,"-",INDEX(SourceData!$A$2:$FR$281,'Row selector'!$G141,36)),"")</f>
        <v/>
      </c>
      <c r="AL152" s="162" t="str">
        <f>IFERROR(IF(INDEX(SourceData!$A$2:$FR$281,'Row selector'!$G141,42)=0,"-",INDEX(SourceData!$A$2:$FR$281,'Row selector'!$G141,42)),"")</f>
        <v/>
      </c>
      <c r="AM152" s="163" t="str">
        <f>IFERROR(IF(INDEX(SourceData!$A$2:$FR$281,'Row selector'!$G141,48)=0,"-",INDEX(SourceData!$A$2:$FR$281,'Row selector'!$G141,48)),"")</f>
        <v/>
      </c>
      <c r="AN152" s="161" t="str">
        <f>IFERROR(IF(INDEX(SourceData!$A$2:$FR$281,'Row selector'!$G141,49)=0,"-",INDEX(SourceData!$A$2:$FR$281,'Row selector'!$G141,49)),"")</f>
        <v/>
      </c>
      <c r="AO152" s="162" t="str">
        <f>IFERROR(IF(INDEX(SourceData!$A$2:$FR$281,'Row selector'!$G141,55)=0,"-",INDEX(SourceData!$A$2:$FR$281,'Row selector'!$G141,55)),"")</f>
        <v/>
      </c>
      <c r="AP152" s="163" t="str">
        <f>IFERROR(IF(INDEX(SourceData!$A$2:$FR$281,'Row selector'!$G141,61)=0,"-",INDEX(SourceData!$A$2:$FR$281,'Row selector'!$G141,61)),"")</f>
        <v/>
      </c>
      <c r="AQ152" s="161" t="str">
        <f>IFERROR(IF(INDEX(SourceData!$A$2:$FR$281,'Row selector'!$G141,50)=0,"-",INDEX(SourceData!$A$2:$FR$281,'Row selector'!$G141,50)),"")</f>
        <v/>
      </c>
      <c r="AR152" s="162" t="str">
        <f>IFERROR(IF(INDEX(SourceData!$A$2:$FR$281,'Row selector'!$G141,56)=0,"-",INDEX(SourceData!$A$2:$FR$281,'Row selector'!$G141,56)),"")</f>
        <v/>
      </c>
      <c r="AS152" s="163" t="str">
        <f>IFERROR(IF(INDEX(SourceData!$A$2:$FR$281,'Row selector'!$G141,62)=0,"-",INDEX(SourceData!$A$2:$FR$281,'Row selector'!$G141,62)),"")</f>
        <v/>
      </c>
      <c r="AT152" s="161" t="str">
        <f>IFERROR(IF(INDEX(SourceData!$A$2:$FR$281,'Row selector'!$G141,51)=0,"-",INDEX(SourceData!$A$2:$FR$281,'Row selector'!$G141,51)),"")</f>
        <v/>
      </c>
      <c r="AU152" s="162" t="str">
        <f>IFERROR(IF(INDEX(SourceData!$A$2:$FR$281,'Row selector'!$G141,57)=0,"-",INDEX(SourceData!$A$2:$FR$281,'Row selector'!$G141,57)),"")</f>
        <v/>
      </c>
      <c r="AV152" s="163" t="str">
        <f>IFERROR(IF(INDEX(SourceData!$A$2:$FR$281,'Row selector'!$G141,63)=0,"-",INDEX(SourceData!$A$2:$FR$281,'Row selector'!$G141,63)),"")</f>
        <v/>
      </c>
      <c r="AW152" s="158" t="str">
        <f>IFERROR(IF(INDEX(SourceData!$A$2:$FR$281,'Row selector'!$G141,52)=0,"-",INDEX(SourceData!$A$2:$FR$281,'Row selector'!$G141,52)),"")</f>
        <v/>
      </c>
      <c r="AX152" s="138" t="str">
        <f>IFERROR(IF(INDEX(SourceData!$A$2:$FR$281,'Row selector'!$G141,58)=0,"-",INDEX(SourceData!$A$2:$FR$281,'Row selector'!$G141,58)),"")</f>
        <v/>
      </c>
      <c r="AY152" s="162" t="str">
        <f>IFERROR(IF(INDEX(SourceData!$A$2:$FR$281,'Row selector'!$G141,64)=0,"-",INDEX(SourceData!$A$2:$FR$281,'Row selector'!$G141,64)),"")</f>
        <v/>
      </c>
      <c r="AZ152" s="161" t="str">
        <f>IFERROR(IF(INDEX(SourceData!$A$2:$FR$281,'Row selector'!$G141,53)=0,"-",INDEX(SourceData!$A$2:$FR$281,'Row selector'!$G141,53)),"")</f>
        <v/>
      </c>
      <c r="BA152" s="162" t="str">
        <f>IFERROR(IF(INDEX(SourceData!$A$2:$FR$281,'Row selector'!$G141,59)=0,"-",INDEX(SourceData!$A$2:$FR$281,'Row selector'!$G141,59)),"")</f>
        <v/>
      </c>
      <c r="BB152" s="163" t="str">
        <f>IFERROR(IF(INDEX(SourceData!$A$2:$FR$281,'Row selector'!$G141,65)=0,"-",INDEX(SourceData!$A$2:$FR$281,'Row selector'!$G141,65)),"")</f>
        <v/>
      </c>
      <c r="BC152" s="161" t="str">
        <f>IFERROR(IF(INDEX(SourceData!$A$2:$FR$281,'Row selector'!$G141,54)=0,"-",INDEX(SourceData!$A$2:$FR$281,'Row selector'!$G141,54)),"")</f>
        <v/>
      </c>
      <c r="BD152" s="162" t="str">
        <f>IFERROR(IF(INDEX(SourceData!$A$2:$FR$281,'Row selector'!$G141,60)=0,"-",INDEX(SourceData!$A$2:$FR$281,'Row selector'!$G141,60)),"")</f>
        <v/>
      </c>
      <c r="BE152" s="163" t="str">
        <f>IFERROR(IF(INDEX(SourceData!$A$2:$FR$281,'Row selector'!$G141,66)=0,"-",INDEX(SourceData!$A$2:$FR$281,'Row selector'!$G141,66)),"")</f>
        <v/>
      </c>
      <c r="BF152" s="99"/>
    </row>
    <row r="153" spans="1:58">
      <c r="A153" s="171" t="str">
        <f>IFERROR(INDEX(SourceData!$A$2:$FR$281,'Row selector'!$G142,1),"")</f>
        <v/>
      </c>
      <c r="B153" s="157" t="str">
        <f>IFERROR(INDEX(SourceData!$A$2:$FR$281,'Row selector'!$G142,2),"")</f>
        <v/>
      </c>
      <c r="C153" s="204" t="str">
        <f t="shared" si="2"/>
        <v/>
      </c>
      <c r="D153" s="161" t="str">
        <f>IFERROR(IF(INDEX(SourceData!$A$2:$FR$281,'Row selector'!$G142,13)=0,"-",INDEX(SourceData!$A$2:$FR$281,'Row selector'!$G142,13)),"")</f>
        <v/>
      </c>
      <c r="E153" s="162" t="str">
        <f>IFERROR(IF(INDEX(SourceData!$A$2:$FR$281,'Row selector'!$G142,19)=0,"-",INDEX(SourceData!$A$2:$FR$281,'Row selector'!$G142,19)),"")</f>
        <v/>
      </c>
      <c r="F153" s="163" t="str">
        <f>IFERROR(IF(INDEX(SourceData!$A$2:$FR$281,'Row selector'!$G142,25)=0,"-",INDEX(SourceData!$A$2:$FR$281,'Row selector'!$G142,25)),"")</f>
        <v/>
      </c>
      <c r="G153" s="161" t="str">
        <f>IFERROR(IF(INDEX(SourceData!$A$2:$FR$281,'Row selector'!$G142,14)=0,"-",INDEX(SourceData!$A$2:$FR$281,'Row selector'!$G142,14)),"")</f>
        <v/>
      </c>
      <c r="H153" s="162" t="str">
        <f>IFERROR(IF(INDEX(SourceData!$A$2:$FR$281,'Row selector'!$G142,20)=0,"-",INDEX(SourceData!$A$2:$FR$281,'Row selector'!$G142,20)),"")</f>
        <v/>
      </c>
      <c r="I153" s="163" t="str">
        <f>IFERROR(IF(INDEX(SourceData!$A$2:$FR$281,'Row selector'!$G142,26)=0,"-",INDEX(SourceData!$A$2:$FR$281,'Row selector'!$G142,26)),"")</f>
        <v/>
      </c>
      <c r="J153" s="161" t="str">
        <f>IFERROR(IF(INDEX(SourceData!$A$2:$FR$281,'Row selector'!$G142,15)=0,"-",INDEX(SourceData!$A$2:$FR$281,'Row selector'!$G142,15)),"")</f>
        <v/>
      </c>
      <c r="K153" s="162" t="str">
        <f>IFERROR(IF(INDEX(SourceData!$A$2:$FR$281,'Row selector'!$G142,21)=0,"-",INDEX(SourceData!$A$2:$FR$281,'Row selector'!$G142,21)),"")</f>
        <v/>
      </c>
      <c r="L153" s="163" t="str">
        <f>IFERROR(IF(INDEX(SourceData!$A$2:$FR$281,'Row selector'!$G142,27)=0,"-",INDEX(SourceData!$A$2:$FR$281,'Row selector'!$G142,27)),"")</f>
        <v/>
      </c>
      <c r="M153" s="161" t="str">
        <f>IFERROR(IF(INDEX(SourceData!$A$2:$FR$281,'Row selector'!$G142,16)=0,"-",INDEX(SourceData!$A$2:$FR$281,'Row selector'!$G142,16)),"")</f>
        <v/>
      </c>
      <c r="N153" s="162" t="str">
        <f>IFERROR(IF(INDEX(SourceData!$A$2:$FR$281,'Row selector'!$G142,22)=0,"-",INDEX(SourceData!$A$2:$FR$281,'Row selector'!$G142,22)),"")</f>
        <v/>
      </c>
      <c r="O153" s="163" t="str">
        <f>IFERROR(IF(INDEX(SourceData!$A$2:$FR$281,'Row selector'!$G142,28)=0,"-",INDEX(SourceData!$A$2:$FR$281,'Row selector'!$G142,28)),"")</f>
        <v/>
      </c>
      <c r="P153" s="161" t="str">
        <f>IFERROR(IF(INDEX(SourceData!$A$2:$FR$281,'Row selector'!$G142,17)=0,"-",INDEX(SourceData!$A$2:$FR$281,'Row selector'!$G142,17)),"")</f>
        <v/>
      </c>
      <c r="Q153" s="162" t="str">
        <f>IFERROR(IF(INDEX(SourceData!$A$2:$FR$281,'Row selector'!$G142,23)=0,"-",INDEX(SourceData!$A$2:$FR$281,'Row selector'!$G142,23)),"")</f>
        <v/>
      </c>
      <c r="R153" s="163" t="str">
        <f>IFERROR(IF(INDEX(SourceData!$A$2:$FR$281,'Row selector'!$G142,29)=0,"-",INDEX(SourceData!$A$2:$FR$281,'Row selector'!$G142,29)),"")</f>
        <v/>
      </c>
      <c r="S153" s="161" t="str">
        <f>IFERROR(IF(INDEX(SourceData!$A$2:$FR$281,'Row selector'!$G142,18)=0,"-",INDEX(SourceData!$A$2:$FR$281,'Row selector'!$G142,18)),"")</f>
        <v/>
      </c>
      <c r="T153" s="162" t="str">
        <f>IFERROR(IF(INDEX(SourceData!$A$2:$FR$281,'Row selector'!$G142,24)=0,"-",INDEX(SourceData!$A$2:$FR$281,'Row selector'!$G142,24)),"")</f>
        <v/>
      </c>
      <c r="U153" s="163" t="str">
        <f>IFERROR(IF(INDEX(SourceData!$A$2:$FR$281,'Row selector'!$G142,30)=0,"-",INDEX(SourceData!$A$2:$FR$281,'Row selector'!$G142,30)),"")</f>
        <v/>
      </c>
      <c r="V153" s="161" t="str">
        <f>IFERROR(IF(INDEX(SourceData!$A$2:$FR$281,'Row selector'!$G142,31)=0,"-",INDEX(SourceData!$A$2:$FR$281,'Row selector'!$G142,31)),"")</f>
        <v/>
      </c>
      <c r="W153" s="162" t="str">
        <f>IFERROR(IF(INDEX(SourceData!$A$2:$FR$281,'Row selector'!$G142,37)=0,"-",INDEX(SourceData!$A$2:$FR$281,'Row selector'!$G142,37)),"")</f>
        <v/>
      </c>
      <c r="X153" s="163" t="str">
        <f>IFERROR(IF(INDEX(SourceData!$A$2:$FR$281,'Row selector'!$G142,43)=0,"-",INDEX(SourceData!$A$2:$FR$281,'Row selector'!$G142,43)),"")</f>
        <v/>
      </c>
      <c r="Y153" s="161" t="str">
        <f>IFERROR(IF(INDEX(SourceData!$A$2:$FR$281,'Row selector'!$G142,32)=0,"-",INDEX(SourceData!$A$2:$FR$281,'Row selector'!$G142,32)),"")</f>
        <v/>
      </c>
      <c r="Z153" s="162" t="str">
        <f>IFERROR(IF(INDEX(SourceData!$A$2:$FR$281,'Row selector'!$G142,38)=0,"-",INDEX(SourceData!$A$2:$FR$281,'Row selector'!$G142,38)),"")</f>
        <v/>
      </c>
      <c r="AA153" s="163" t="str">
        <f>IFERROR(IF(INDEX(SourceData!$A$2:$FR$281,'Row selector'!$G142,44)=0,"-",INDEX(SourceData!$A$2:$FR$281,'Row selector'!$G142,44)),"")</f>
        <v/>
      </c>
      <c r="AB153" s="161" t="str">
        <f>IFERROR(IF(INDEX(SourceData!$A$2:$FR$281,'Row selector'!$G142,33)=0,"-",INDEX(SourceData!$A$2:$FR$281,'Row selector'!$G142,33)),"")</f>
        <v/>
      </c>
      <c r="AC153" s="162" t="str">
        <f>IFERROR(IF(INDEX(SourceData!$A$2:$FR$281,'Row selector'!$G142,39)=0,"-",INDEX(SourceData!$A$2:$FR$281,'Row selector'!$G142,39)),"")</f>
        <v/>
      </c>
      <c r="AD153" s="163" t="str">
        <f>IFERROR(IF(INDEX(SourceData!$A$2:$FR$281,'Row selector'!$G142,45)=0,"-",INDEX(SourceData!$A$2:$FR$281,'Row selector'!$G142,45)),"")</f>
        <v/>
      </c>
      <c r="AE153" s="161" t="str">
        <f>IFERROR(IF(INDEX(SourceData!$A$2:$FR$281,'Row selector'!$G142,34)=0,"-",INDEX(SourceData!$A$2:$FR$281,'Row selector'!$G142,34)),"")</f>
        <v/>
      </c>
      <c r="AF153" s="162" t="str">
        <f>IFERROR(IF(INDEX(SourceData!$A$2:$FR$281,'Row selector'!$G142,40)=0,"-",INDEX(SourceData!$A$2:$FR$281,'Row selector'!$G142,40)),"")</f>
        <v/>
      </c>
      <c r="AG153" s="163" t="str">
        <f>IFERROR(IF(INDEX(SourceData!$A$2:$FR$281,'Row selector'!$G142,46)=0,"-",INDEX(SourceData!$A$2:$FR$281,'Row selector'!$G142,46)),"")</f>
        <v/>
      </c>
      <c r="AH153" s="161" t="str">
        <f>IFERROR(IF(INDEX(SourceData!$A$2:$FR$281,'Row selector'!$G142,35)=0,"-",INDEX(SourceData!$A$2:$FF$281,'Row selector'!$G142,35)),"")</f>
        <v/>
      </c>
      <c r="AI153" s="162" t="str">
        <f>IFERROR(IF(INDEX(SourceData!$A$2:$FR$281,'Row selector'!$G142,41)=0,"-",INDEX(SourceData!$A$2:$FR$281,'Row selector'!$G142,41)),"")</f>
        <v/>
      </c>
      <c r="AJ153" s="163" t="str">
        <f>IFERROR(IF(INDEX(SourceData!$A$2:$FR$281,'Row selector'!$G142,47)=0,"-",INDEX(SourceData!$A$2:$FR$281,'Row selector'!$G142,47)),"")</f>
        <v/>
      </c>
      <c r="AK153" s="161" t="str">
        <f>IFERROR(IF(INDEX(SourceData!$A$2:$FR$281,'Row selector'!$G142,36)=0,"-",INDEX(SourceData!$A$2:$FR$281,'Row selector'!$G142,36)),"")</f>
        <v/>
      </c>
      <c r="AL153" s="162" t="str">
        <f>IFERROR(IF(INDEX(SourceData!$A$2:$FR$281,'Row selector'!$G142,42)=0,"-",INDEX(SourceData!$A$2:$FR$281,'Row selector'!$G142,42)),"")</f>
        <v/>
      </c>
      <c r="AM153" s="163" t="str">
        <f>IFERROR(IF(INDEX(SourceData!$A$2:$FR$281,'Row selector'!$G142,48)=0,"-",INDEX(SourceData!$A$2:$FR$281,'Row selector'!$G142,48)),"")</f>
        <v/>
      </c>
      <c r="AN153" s="161" t="str">
        <f>IFERROR(IF(INDEX(SourceData!$A$2:$FR$281,'Row selector'!$G142,49)=0,"-",INDEX(SourceData!$A$2:$FR$281,'Row selector'!$G142,49)),"")</f>
        <v/>
      </c>
      <c r="AO153" s="162" t="str">
        <f>IFERROR(IF(INDEX(SourceData!$A$2:$FR$281,'Row selector'!$G142,55)=0,"-",INDEX(SourceData!$A$2:$FR$281,'Row selector'!$G142,55)),"")</f>
        <v/>
      </c>
      <c r="AP153" s="163" t="str">
        <f>IFERROR(IF(INDEX(SourceData!$A$2:$FR$281,'Row selector'!$G142,61)=0,"-",INDEX(SourceData!$A$2:$FR$281,'Row selector'!$G142,61)),"")</f>
        <v/>
      </c>
      <c r="AQ153" s="161" t="str">
        <f>IFERROR(IF(INDEX(SourceData!$A$2:$FR$281,'Row selector'!$G142,50)=0,"-",INDEX(SourceData!$A$2:$FR$281,'Row selector'!$G142,50)),"")</f>
        <v/>
      </c>
      <c r="AR153" s="162" t="str">
        <f>IFERROR(IF(INDEX(SourceData!$A$2:$FR$281,'Row selector'!$G142,56)=0,"-",INDEX(SourceData!$A$2:$FR$281,'Row selector'!$G142,56)),"")</f>
        <v/>
      </c>
      <c r="AS153" s="163" t="str">
        <f>IFERROR(IF(INDEX(SourceData!$A$2:$FR$281,'Row selector'!$G142,62)=0,"-",INDEX(SourceData!$A$2:$FR$281,'Row selector'!$G142,62)),"")</f>
        <v/>
      </c>
      <c r="AT153" s="161" t="str">
        <f>IFERROR(IF(INDEX(SourceData!$A$2:$FR$281,'Row selector'!$G142,51)=0,"-",INDEX(SourceData!$A$2:$FR$281,'Row selector'!$G142,51)),"")</f>
        <v/>
      </c>
      <c r="AU153" s="162" t="str">
        <f>IFERROR(IF(INDEX(SourceData!$A$2:$FR$281,'Row selector'!$G142,57)=0,"-",INDEX(SourceData!$A$2:$FR$281,'Row selector'!$G142,57)),"")</f>
        <v/>
      </c>
      <c r="AV153" s="163" t="str">
        <f>IFERROR(IF(INDEX(SourceData!$A$2:$FR$281,'Row selector'!$G142,63)=0,"-",INDEX(SourceData!$A$2:$FR$281,'Row selector'!$G142,63)),"")</f>
        <v/>
      </c>
      <c r="AW153" s="158" t="str">
        <f>IFERROR(IF(INDEX(SourceData!$A$2:$FR$281,'Row selector'!$G142,52)=0,"-",INDEX(SourceData!$A$2:$FR$281,'Row selector'!$G142,52)),"")</f>
        <v/>
      </c>
      <c r="AX153" s="138" t="str">
        <f>IFERROR(IF(INDEX(SourceData!$A$2:$FR$281,'Row selector'!$G142,58)=0,"-",INDEX(SourceData!$A$2:$FR$281,'Row selector'!$G142,58)),"")</f>
        <v/>
      </c>
      <c r="AY153" s="162" t="str">
        <f>IFERROR(IF(INDEX(SourceData!$A$2:$FR$281,'Row selector'!$G142,64)=0,"-",INDEX(SourceData!$A$2:$FR$281,'Row selector'!$G142,64)),"")</f>
        <v/>
      </c>
      <c r="AZ153" s="161" t="str">
        <f>IFERROR(IF(INDEX(SourceData!$A$2:$FR$281,'Row selector'!$G142,53)=0,"-",INDEX(SourceData!$A$2:$FR$281,'Row selector'!$G142,53)),"")</f>
        <v/>
      </c>
      <c r="BA153" s="162" t="str">
        <f>IFERROR(IF(INDEX(SourceData!$A$2:$FR$281,'Row selector'!$G142,59)=0,"-",INDEX(SourceData!$A$2:$FR$281,'Row selector'!$G142,59)),"")</f>
        <v/>
      </c>
      <c r="BB153" s="163" t="str">
        <f>IFERROR(IF(INDEX(SourceData!$A$2:$FR$281,'Row selector'!$G142,65)=0,"-",INDEX(SourceData!$A$2:$FR$281,'Row selector'!$G142,65)),"")</f>
        <v/>
      </c>
      <c r="BC153" s="161" t="str">
        <f>IFERROR(IF(INDEX(SourceData!$A$2:$FR$281,'Row selector'!$G142,54)=0,"-",INDEX(SourceData!$A$2:$FR$281,'Row selector'!$G142,54)),"")</f>
        <v/>
      </c>
      <c r="BD153" s="162" t="str">
        <f>IFERROR(IF(INDEX(SourceData!$A$2:$FR$281,'Row selector'!$G142,60)=0,"-",INDEX(SourceData!$A$2:$FR$281,'Row selector'!$G142,60)),"")</f>
        <v/>
      </c>
      <c r="BE153" s="163" t="str">
        <f>IFERROR(IF(INDEX(SourceData!$A$2:$FR$281,'Row selector'!$G142,66)=0,"-",INDEX(SourceData!$A$2:$FR$281,'Row selector'!$G142,66)),"")</f>
        <v/>
      </c>
      <c r="BF153" s="99"/>
    </row>
    <row r="154" spans="1:58">
      <c r="A154" s="171" t="str">
        <f>IFERROR(INDEX(SourceData!$A$2:$FR$281,'Row selector'!$G143,1),"")</f>
        <v/>
      </c>
      <c r="B154" s="157" t="str">
        <f>IFERROR(INDEX(SourceData!$A$2:$FR$281,'Row selector'!$G143,2),"")</f>
        <v/>
      </c>
      <c r="C154" s="204" t="str">
        <f t="shared" si="2"/>
        <v/>
      </c>
      <c r="D154" s="161" t="str">
        <f>IFERROR(IF(INDEX(SourceData!$A$2:$FR$281,'Row selector'!$G143,13)=0,"-",INDEX(SourceData!$A$2:$FR$281,'Row selector'!$G143,13)),"")</f>
        <v/>
      </c>
      <c r="E154" s="162" t="str">
        <f>IFERROR(IF(INDEX(SourceData!$A$2:$FR$281,'Row selector'!$G143,19)=0,"-",INDEX(SourceData!$A$2:$FR$281,'Row selector'!$G143,19)),"")</f>
        <v/>
      </c>
      <c r="F154" s="163" t="str">
        <f>IFERROR(IF(INDEX(SourceData!$A$2:$FR$281,'Row selector'!$G143,25)=0,"-",INDEX(SourceData!$A$2:$FR$281,'Row selector'!$G143,25)),"")</f>
        <v/>
      </c>
      <c r="G154" s="161" t="str">
        <f>IFERROR(IF(INDEX(SourceData!$A$2:$FR$281,'Row selector'!$G143,14)=0,"-",INDEX(SourceData!$A$2:$FR$281,'Row selector'!$G143,14)),"")</f>
        <v/>
      </c>
      <c r="H154" s="162" t="str">
        <f>IFERROR(IF(INDEX(SourceData!$A$2:$FR$281,'Row selector'!$G143,20)=0,"-",INDEX(SourceData!$A$2:$FR$281,'Row selector'!$G143,20)),"")</f>
        <v/>
      </c>
      <c r="I154" s="163" t="str">
        <f>IFERROR(IF(INDEX(SourceData!$A$2:$FR$281,'Row selector'!$G143,26)=0,"-",INDEX(SourceData!$A$2:$FR$281,'Row selector'!$G143,26)),"")</f>
        <v/>
      </c>
      <c r="J154" s="161" t="str">
        <f>IFERROR(IF(INDEX(SourceData!$A$2:$FR$281,'Row selector'!$G143,15)=0,"-",INDEX(SourceData!$A$2:$FR$281,'Row selector'!$G143,15)),"")</f>
        <v/>
      </c>
      <c r="K154" s="162" t="str">
        <f>IFERROR(IF(INDEX(SourceData!$A$2:$FR$281,'Row selector'!$G143,21)=0,"-",INDEX(SourceData!$A$2:$FR$281,'Row selector'!$G143,21)),"")</f>
        <v/>
      </c>
      <c r="L154" s="163" t="str">
        <f>IFERROR(IF(INDEX(SourceData!$A$2:$FR$281,'Row selector'!$G143,27)=0,"-",INDEX(SourceData!$A$2:$FR$281,'Row selector'!$G143,27)),"")</f>
        <v/>
      </c>
      <c r="M154" s="161" t="str">
        <f>IFERROR(IF(INDEX(SourceData!$A$2:$FR$281,'Row selector'!$G143,16)=0,"-",INDEX(SourceData!$A$2:$FR$281,'Row selector'!$G143,16)),"")</f>
        <v/>
      </c>
      <c r="N154" s="162" t="str">
        <f>IFERROR(IF(INDEX(SourceData!$A$2:$FR$281,'Row selector'!$G143,22)=0,"-",INDEX(SourceData!$A$2:$FR$281,'Row selector'!$G143,22)),"")</f>
        <v/>
      </c>
      <c r="O154" s="163" t="str">
        <f>IFERROR(IF(INDEX(SourceData!$A$2:$FR$281,'Row selector'!$G143,28)=0,"-",INDEX(SourceData!$A$2:$FR$281,'Row selector'!$G143,28)),"")</f>
        <v/>
      </c>
      <c r="P154" s="161" t="str">
        <f>IFERROR(IF(INDEX(SourceData!$A$2:$FR$281,'Row selector'!$G143,17)=0,"-",INDEX(SourceData!$A$2:$FR$281,'Row selector'!$G143,17)),"")</f>
        <v/>
      </c>
      <c r="Q154" s="162" t="str">
        <f>IFERROR(IF(INDEX(SourceData!$A$2:$FR$281,'Row selector'!$G143,23)=0,"-",INDEX(SourceData!$A$2:$FR$281,'Row selector'!$G143,23)),"")</f>
        <v/>
      </c>
      <c r="R154" s="163" t="str">
        <f>IFERROR(IF(INDEX(SourceData!$A$2:$FR$281,'Row selector'!$G143,29)=0,"-",INDEX(SourceData!$A$2:$FR$281,'Row selector'!$G143,29)),"")</f>
        <v/>
      </c>
      <c r="S154" s="161" t="str">
        <f>IFERROR(IF(INDEX(SourceData!$A$2:$FR$281,'Row selector'!$G143,18)=0,"-",INDEX(SourceData!$A$2:$FR$281,'Row selector'!$G143,18)),"")</f>
        <v/>
      </c>
      <c r="T154" s="162" t="str">
        <f>IFERROR(IF(INDEX(SourceData!$A$2:$FR$281,'Row selector'!$G143,24)=0,"-",INDEX(SourceData!$A$2:$FR$281,'Row selector'!$G143,24)),"")</f>
        <v/>
      </c>
      <c r="U154" s="163" t="str">
        <f>IFERROR(IF(INDEX(SourceData!$A$2:$FR$281,'Row selector'!$G143,30)=0,"-",INDEX(SourceData!$A$2:$FR$281,'Row selector'!$G143,30)),"")</f>
        <v/>
      </c>
      <c r="V154" s="161" t="str">
        <f>IFERROR(IF(INDEX(SourceData!$A$2:$FR$281,'Row selector'!$G143,31)=0,"-",INDEX(SourceData!$A$2:$FR$281,'Row selector'!$G143,31)),"")</f>
        <v/>
      </c>
      <c r="W154" s="162" t="str">
        <f>IFERROR(IF(INDEX(SourceData!$A$2:$FR$281,'Row selector'!$G143,37)=0,"-",INDEX(SourceData!$A$2:$FR$281,'Row selector'!$G143,37)),"")</f>
        <v/>
      </c>
      <c r="X154" s="163" t="str">
        <f>IFERROR(IF(INDEX(SourceData!$A$2:$FR$281,'Row selector'!$G143,43)=0,"-",INDEX(SourceData!$A$2:$FR$281,'Row selector'!$G143,43)),"")</f>
        <v/>
      </c>
      <c r="Y154" s="161" t="str">
        <f>IFERROR(IF(INDEX(SourceData!$A$2:$FR$281,'Row selector'!$G143,32)=0,"-",INDEX(SourceData!$A$2:$FR$281,'Row selector'!$G143,32)),"")</f>
        <v/>
      </c>
      <c r="Z154" s="162" t="str">
        <f>IFERROR(IF(INDEX(SourceData!$A$2:$FR$281,'Row selector'!$G143,38)=0,"-",INDEX(SourceData!$A$2:$FR$281,'Row selector'!$G143,38)),"")</f>
        <v/>
      </c>
      <c r="AA154" s="163" t="str">
        <f>IFERROR(IF(INDEX(SourceData!$A$2:$FR$281,'Row selector'!$G143,44)=0,"-",INDEX(SourceData!$A$2:$FR$281,'Row selector'!$G143,44)),"")</f>
        <v/>
      </c>
      <c r="AB154" s="161" t="str">
        <f>IFERROR(IF(INDEX(SourceData!$A$2:$FR$281,'Row selector'!$G143,33)=0,"-",INDEX(SourceData!$A$2:$FR$281,'Row selector'!$G143,33)),"")</f>
        <v/>
      </c>
      <c r="AC154" s="162" t="str">
        <f>IFERROR(IF(INDEX(SourceData!$A$2:$FR$281,'Row selector'!$G143,39)=0,"-",INDEX(SourceData!$A$2:$FR$281,'Row selector'!$G143,39)),"")</f>
        <v/>
      </c>
      <c r="AD154" s="163" t="str">
        <f>IFERROR(IF(INDEX(SourceData!$A$2:$FR$281,'Row selector'!$G143,45)=0,"-",INDEX(SourceData!$A$2:$FR$281,'Row selector'!$G143,45)),"")</f>
        <v/>
      </c>
      <c r="AE154" s="161" t="str">
        <f>IFERROR(IF(INDEX(SourceData!$A$2:$FR$281,'Row selector'!$G143,34)=0,"-",INDEX(SourceData!$A$2:$FR$281,'Row selector'!$G143,34)),"")</f>
        <v/>
      </c>
      <c r="AF154" s="162" t="str">
        <f>IFERROR(IF(INDEX(SourceData!$A$2:$FR$281,'Row selector'!$G143,40)=0,"-",INDEX(SourceData!$A$2:$FR$281,'Row selector'!$G143,40)),"")</f>
        <v/>
      </c>
      <c r="AG154" s="163" t="str">
        <f>IFERROR(IF(INDEX(SourceData!$A$2:$FR$281,'Row selector'!$G143,46)=0,"-",INDEX(SourceData!$A$2:$FR$281,'Row selector'!$G143,46)),"")</f>
        <v/>
      </c>
      <c r="AH154" s="161" t="str">
        <f>IFERROR(IF(INDEX(SourceData!$A$2:$FR$281,'Row selector'!$G143,35)=0,"-",INDEX(SourceData!$A$2:$FF$281,'Row selector'!$G143,35)),"")</f>
        <v/>
      </c>
      <c r="AI154" s="162" t="str">
        <f>IFERROR(IF(INDEX(SourceData!$A$2:$FR$281,'Row selector'!$G143,41)=0,"-",INDEX(SourceData!$A$2:$FR$281,'Row selector'!$G143,41)),"")</f>
        <v/>
      </c>
      <c r="AJ154" s="163" t="str">
        <f>IFERROR(IF(INDEX(SourceData!$A$2:$FR$281,'Row selector'!$G143,47)=0,"-",INDEX(SourceData!$A$2:$FR$281,'Row selector'!$G143,47)),"")</f>
        <v/>
      </c>
      <c r="AK154" s="161" t="str">
        <f>IFERROR(IF(INDEX(SourceData!$A$2:$FR$281,'Row selector'!$G143,36)=0,"-",INDEX(SourceData!$A$2:$FR$281,'Row selector'!$G143,36)),"")</f>
        <v/>
      </c>
      <c r="AL154" s="162" t="str">
        <f>IFERROR(IF(INDEX(SourceData!$A$2:$FR$281,'Row selector'!$G143,42)=0,"-",INDEX(SourceData!$A$2:$FR$281,'Row selector'!$G143,42)),"")</f>
        <v/>
      </c>
      <c r="AM154" s="163" t="str">
        <f>IFERROR(IF(INDEX(SourceData!$A$2:$FR$281,'Row selector'!$G143,48)=0,"-",INDEX(SourceData!$A$2:$FR$281,'Row selector'!$G143,48)),"")</f>
        <v/>
      </c>
      <c r="AN154" s="161" t="str">
        <f>IFERROR(IF(INDEX(SourceData!$A$2:$FR$281,'Row selector'!$G143,49)=0,"-",INDEX(SourceData!$A$2:$FR$281,'Row selector'!$G143,49)),"")</f>
        <v/>
      </c>
      <c r="AO154" s="162" t="str">
        <f>IFERROR(IF(INDEX(SourceData!$A$2:$FR$281,'Row selector'!$G143,55)=0,"-",INDEX(SourceData!$A$2:$FR$281,'Row selector'!$G143,55)),"")</f>
        <v/>
      </c>
      <c r="AP154" s="163" t="str">
        <f>IFERROR(IF(INDEX(SourceData!$A$2:$FR$281,'Row selector'!$G143,61)=0,"-",INDEX(SourceData!$A$2:$FR$281,'Row selector'!$G143,61)),"")</f>
        <v/>
      </c>
      <c r="AQ154" s="161" t="str">
        <f>IFERROR(IF(INDEX(SourceData!$A$2:$FR$281,'Row selector'!$G143,50)=0,"-",INDEX(SourceData!$A$2:$FR$281,'Row selector'!$G143,50)),"")</f>
        <v/>
      </c>
      <c r="AR154" s="162" t="str">
        <f>IFERROR(IF(INDEX(SourceData!$A$2:$FR$281,'Row selector'!$G143,56)=0,"-",INDEX(SourceData!$A$2:$FR$281,'Row selector'!$G143,56)),"")</f>
        <v/>
      </c>
      <c r="AS154" s="163" t="str">
        <f>IFERROR(IF(INDEX(SourceData!$A$2:$FR$281,'Row selector'!$G143,62)=0,"-",INDEX(SourceData!$A$2:$FR$281,'Row selector'!$G143,62)),"")</f>
        <v/>
      </c>
      <c r="AT154" s="161" t="str">
        <f>IFERROR(IF(INDEX(SourceData!$A$2:$FR$281,'Row selector'!$G143,51)=0,"-",INDEX(SourceData!$A$2:$FR$281,'Row selector'!$G143,51)),"")</f>
        <v/>
      </c>
      <c r="AU154" s="162" t="str">
        <f>IFERROR(IF(INDEX(SourceData!$A$2:$FR$281,'Row selector'!$G143,57)=0,"-",INDEX(SourceData!$A$2:$FR$281,'Row selector'!$G143,57)),"")</f>
        <v/>
      </c>
      <c r="AV154" s="163" t="str">
        <f>IFERROR(IF(INDEX(SourceData!$A$2:$FR$281,'Row selector'!$G143,63)=0,"-",INDEX(SourceData!$A$2:$FR$281,'Row selector'!$G143,63)),"")</f>
        <v/>
      </c>
      <c r="AW154" s="158" t="str">
        <f>IFERROR(IF(INDEX(SourceData!$A$2:$FR$281,'Row selector'!$G143,52)=0,"-",INDEX(SourceData!$A$2:$FR$281,'Row selector'!$G143,52)),"")</f>
        <v/>
      </c>
      <c r="AX154" s="138" t="str">
        <f>IFERROR(IF(INDEX(SourceData!$A$2:$FR$281,'Row selector'!$G143,58)=0,"-",INDEX(SourceData!$A$2:$FR$281,'Row selector'!$G143,58)),"")</f>
        <v/>
      </c>
      <c r="AY154" s="162" t="str">
        <f>IFERROR(IF(INDEX(SourceData!$A$2:$FR$281,'Row selector'!$G143,64)=0,"-",INDEX(SourceData!$A$2:$FR$281,'Row selector'!$G143,64)),"")</f>
        <v/>
      </c>
      <c r="AZ154" s="161" t="str">
        <f>IFERROR(IF(INDEX(SourceData!$A$2:$FR$281,'Row selector'!$G143,53)=0,"-",INDEX(SourceData!$A$2:$FR$281,'Row selector'!$G143,53)),"")</f>
        <v/>
      </c>
      <c r="BA154" s="162" t="str">
        <f>IFERROR(IF(INDEX(SourceData!$A$2:$FR$281,'Row selector'!$G143,59)=0,"-",INDEX(SourceData!$A$2:$FR$281,'Row selector'!$G143,59)),"")</f>
        <v/>
      </c>
      <c r="BB154" s="163" t="str">
        <f>IFERROR(IF(INDEX(SourceData!$A$2:$FR$281,'Row selector'!$G143,65)=0,"-",INDEX(SourceData!$A$2:$FR$281,'Row selector'!$G143,65)),"")</f>
        <v/>
      </c>
      <c r="BC154" s="161" t="str">
        <f>IFERROR(IF(INDEX(SourceData!$A$2:$FR$281,'Row selector'!$G143,54)=0,"-",INDEX(SourceData!$A$2:$FR$281,'Row selector'!$G143,54)),"")</f>
        <v/>
      </c>
      <c r="BD154" s="162" t="str">
        <f>IFERROR(IF(INDEX(SourceData!$A$2:$FR$281,'Row selector'!$G143,60)=0,"-",INDEX(SourceData!$A$2:$FR$281,'Row selector'!$G143,60)),"")</f>
        <v/>
      </c>
      <c r="BE154" s="163" t="str">
        <f>IFERROR(IF(INDEX(SourceData!$A$2:$FR$281,'Row selector'!$G143,66)=0,"-",INDEX(SourceData!$A$2:$FR$281,'Row selector'!$G143,66)),"")</f>
        <v/>
      </c>
      <c r="BF154" s="99"/>
    </row>
    <row r="155" spans="1:58">
      <c r="A155" s="171" t="str">
        <f>IFERROR(INDEX(SourceData!$A$2:$FR$281,'Row selector'!$G144,1),"")</f>
        <v/>
      </c>
      <c r="B155" s="157" t="str">
        <f>IFERROR(INDEX(SourceData!$A$2:$FR$281,'Row selector'!$G144,2),"")</f>
        <v/>
      </c>
      <c r="C155" s="204" t="str">
        <f t="shared" si="2"/>
        <v/>
      </c>
      <c r="D155" s="161" t="str">
        <f>IFERROR(IF(INDEX(SourceData!$A$2:$FR$281,'Row selector'!$G144,13)=0,"-",INDEX(SourceData!$A$2:$FR$281,'Row selector'!$G144,13)),"")</f>
        <v/>
      </c>
      <c r="E155" s="162" t="str">
        <f>IFERROR(IF(INDEX(SourceData!$A$2:$FR$281,'Row selector'!$G144,19)=0,"-",INDEX(SourceData!$A$2:$FR$281,'Row selector'!$G144,19)),"")</f>
        <v/>
      </c>
      <c r="F155" s="163" t="str">
        <f>IFERROR(IF(INDEX(SourceData!$A$2:$FR$281,'Row selector'!$G144,25)=0,"-",INDEX(SourceData!$A$2:$FR$281,'Row selector'!$G144,25)),"")</f>
        <v/>
      </c>
      <c r="G155" s="161" t="str">
        <f>IFERROR(IF(INDEX(SourceData!$A$2:$FR$281,'Row selector'!$G144,14)=0,"-",INDEX(SourceData!$A$2:$FR$281,'Row selector'!$G144,14)),"")</f>
        <v/>
      </c>
      <c r="H155" s="162" t="str">
        <f>IFERROR(IF(INDEX(SourceData!$A$2:$FR$281,'Row selector'!$G144,20)=0,"-",INDEX(SourceData!$A$2:$FR$281,'Row selector'!$G144,20)),"")</f>
        <v/>
      </c>
      <c r="I155" s="163" t="str">
        <f>IFERROR(IF(INDEX(SourceData!$A$2:$FR$281,'Row selector'!$G144,26)=0,"-",INDEX(SourceData!$A$2:$FR$281,'Row selector'!$G144,26)),"")</f>
        <v/>
      </c>
      <c r="J155" s="161" t="str">
        <f>IFERROR(IF(INDEX(SourceData!$A$2:$FR$281,'Row selector'!$G144,15)=0,"-",INDEX(SourceData!$A$2:$FR$281,'Row selector'!$G144,15)),"")</f>
        <v/>
      </c>
      <c r="K155" s="162" t="str">
        <f>IFERROR(IF(INDEX(SourceData!$A$2:$FR$281,'Row selector'!$G144,21)=0,"-",INDEX(SourceData!$A$2:$FR$281,'Row selector'!$G144,21)),"")</f>
        <v/>
      </c>
      <c r="L155" s="163" t="str">
        <f>IFERROR(IF(INDEX(SourceData!$A$2:$FR$281,'Row selector'!$G144,27)=0,"-",INDEX(SourceData!$A$2:$FR$281,'Row selector'!$G144,27)),"")</f>
        <v/>
      </c>
      <c r="M155" s="161" t="str">
        <f>IFERROR(IF(INDEX(SourceData!$A$2:$FR$281,'Row selector'!$G144,16)=0,"-",INDEX(SourceData!$A$2:$FR$281,'Row selector'!$G144,16)),"")</f>
        <v/>
      </c>
      <c r="N155" s="162" t="str">
        <f>IFERROR(IF(INDEX(SourceData!$A$2:$FR$281,'Row selector'!$G144,22)=0,"-",INDEX(SourceData!$A$2:$FR$281,'Row selector'!$G144,22)),"")</f>
        <v/>
      </c>
      <c r="O155" s="163" t="str">
        <f>IFERROR(IF(INDEX(SourceData!$A$2:$FR$281,'Row selector'!$G144,28)=0,"-",INDEX(SourceData!$A$2:$FR$281,'Row selector'!$G144,28)),"")</f>
        <v/>
      </c>
      <c r="P155" s="161" t="str">
        <f>IFERROR(IF(INDEX(SourceData!$A$2:$FR$281,'Row selector'!$G144,17)=0,"-",INDEX(SourceData!$A$2:$FR$281,'Row selector'!$G144,17)),"")</f>
        <v/>
      </c>
      <c r="Q155" s="162" t="str">
        <f>IFERROR(IF(INDEX(SourceData!$A$2:$FR$281,'Row selector'!$G144,23)=0,"-",INDEX(SourceData!$A$2:$FR$281,'Row selector'!$G144,23)),"")</f>
        <v/>
      </c>
      <c r="R155" s="163" t="str">
        <f>IFERROR(IF(INDEX(SourceData!$A$2:$FR$281,'Row selector'!$G144,29)=0,"-",INDEX(SourceData!$A$2:$FR$281,'Row selector'!$G144,29)),"")</f>
        <v/>
      </c>
      <c r="S155" s="161" t="str">
        <f>IFERROR(IF(INDEX(SourceData!$A$2:$FR$281,'Row selector'!$G144,18)=0,"-",INDEX(SourceData!$A$2:$FR$281,'Row selector'!$G144,18)),"")</f>
        <v/>
      </c>
      <c r="T155" s="162" t="str">
        <f>IFERROR(IF(INDEX(SourceData!$A$2:$FR$281,'Row selector'!$G144,24)=0,"-",INDEX(SourceData!$A$2:$FR$281,'Row selector'!$G144,24)),"")</f>
        <v/>
      </c>
      <c r="U155" s="163" t="str">
        <f>IFERROR(IF(INDEX(SourceData!$A$2:$FR$281,'Row selector'!$G144,30)=0,"-",INDEX(SourceData!$A$2:$FR$281,'Row selector'!$G144,30)),"")</f>
        <v/>
      </c>
      <c r="V155" s="161" t="str">
        <f>IFERROR(IF(INDEX(SourceData!$A$2:$FR$281,'Row selector'!$G144,31)=0,"-",INDEX(SourceData!$A$2:$FR$281,'Row selector'!$G144,31)),"")</f>
        <v/>
      </c>
      <c r="W155" s="162" t="str">
        <f>IFERROR(IF(INDEX(SourceData!$A$2:$FR$281,'Row selector'!$G144,37)=0,"-",INDEX(SourceData!$A$2:$FR$281,'Row selector'!$G144,37)),"")</f>
        <v/>
      </c>
      <c r="X155" s="163" t="str">
        <f>IFERROR(IF(INDEX(SourceData!$A$2:$FR$281,'Row selector'!$G144,43)=0,"-",INDEX(SourceData!$A$2:$FR$281,'Row selector'!$G144,43)),"")</f>
        <v/>
      </c>
      <c r="Y155" s="161" t="str">
        <f>IFERROR(IF(INDEX(SourceData!$A$2:$FR$281,'Row selector'!$G144,32)=0,"-",INDEX(SourceData!$A$2:$FR$281,'Row selector'!$G144,32)),"")</f>
        <v/>
      </c>
      <c r="Z155" s="162" t="str">
        <f>IFERROR(IF(INDEX(SourceData!$A$2:$FR$281,'Row selector'!$G144,38)=0,"-",INDEX(SourceData!$A$2:$FR$281,'Row selector'!$G144,38)),"")</f>
        <v/>
      </c>
      <c r="AA155" s="163" t="str">
        <f>IFERROR(IF(INDEX(SourceData!$A$2:$FR$281,'Row selector'!$G144,44)=0,"-",INDEX(SourceData!$A$2:$FR$281,'Row selector'!$G144,44)),"")</f>
        <v/>
      </c>
      <c r="AB155" s="161" t="str">
        <f>IFERROR(IF(INDEX(SourceData!$A$2:$FR$281,'Row selector'!$G144,33)=0,"-",INDEX(SourceData!$A$2:$FR$281,'Row selector'!$G144,33)),"")</f>
        <v/>
      </c>
      <c r="AC155" s="162" t="str">
        <f>IFERROR(IF(INDEX(SourceData!$A$2:$FR$281,'Row selector'!$G144,39)=0,"-",INDEX(SourceData!$A$2:$FR$281,'Row selector'!$G144,39)),"")</f>
        <v/>
      </c>
      <c r="AD155" s="163" t="str">
        <f>IFERROR(IF(INDEX(SourceData!$A$2:$FR$281,'Row selector'!$G144,45)=0,"-",INDEX(SourceData!$A$2:$FR$281,'Row selector'!$G144,45)),"")</f>
        <v/>
      </c>
      <c r="AE155" s="161" t="str">
        <f>IFERROR(IF(INDEX(SourceData!$A$2:$FR$281,'Row selector'!$G144,34)=0,"-",INDEX(SourceData!$A$2:$FR$281,'Row selector'!$G144,34)),"")</f>
        <v/>
      </c>
      <c r="AF155" s="162" t="str">
        <f>IFERROR(IF(INDEX(SourceData!$A$2:$FR$281,'Row selector'!$G144,40)=0,"-",INDEX(SourceData!$A$2:$FR$281,'Row selector'!$G144,40)),"")</f>
        <v/>
      </c>
      <c r="AG155" s="163" t="str">
        <f>IFERROR(IF(INDEX(SourceData!$A$2:$FR$281,'Row selector'!$G144,46)=0,"-",INDEX(SourceData!$A$2:$FR$281,'Row selector'!$G144,46)),"")</f>
        <v/>
      </c>
      <c r="AH155" s="161" t="str">
        <f>IFERROR(IF(INDEX(SourceData!$A$2:$FR$281,'Row selector'!$G144,35)=0,"-",INDEX(SourceData!$A$2:$FF$281,'Row selector'!$G144,35)),"")</f>
        <v/>
      </c>
      <c r="AI155" s="162" t="str">
        <f>IFERROR(IF(INDEX(SourceData!$A$2:$FR$281,'Row selector'!$G144,41)=0,"-",INDEX(SourceData!$A$2:$FR$281,'Row selector'!$G144,41)),"")</f>
        <v/>
      </c>
      <c r="AJ155" s="163" t="str">
        <f>IFERROR(IF(INDEX(SourceData!$A$2:$FR$281,'Row selector'!$G144,47)=0,"-",INDEX(SourceData!$A$2:$FR$281,'Row selector'!$G144,47)),"")</f>
        <v/>
      </c>
      <c r="AK155" s="161" t="str">
        <f>IFERROR(IF(INDEX(SourceData!$A$2:$FR$281,'Row selector'!$G144,36)=0,"-",INDEX(SourceData!$A$2:$FR$281,'Row selector'!$G144,36)),"")</f>
        <v/>
      </c>
      <c r="AL155" s="162" t="str">
        <f>IFERROR(IF(INDEX(SourceData!$A$2:$FR$281,'Row selector'!$G144,42)=0,"-",INDEX(SourceData!$A$2:$FR$281,'Row selector'!$G144,42)),"")</f>
        <v/>
      </c>
      <c r="AM155" s="163" t="str">
        <f>IFERROR(IF(INDEX(SourceData!$A$2:$FR$281,'Row selector'!$G144,48)=0,"-",INDEX(SourceData!$A$2:$FR$281,'Row selector'!$G144,48)),"")</f>
        <v/>
      </c>
      <c r="AN155" s="161" t="str">
        <f>IFERROR(IF(INDEX(SourceData!$A$2:$FR$281,'Row selector'!$G144,49)=0,"-",INDEX(SourceData!$A$2:$FR$281,'Row selector'!$G144,49)),"")</f>
        <v/>
      </c>
      <c r="AO155" s="162" t="str">
        <f>IFERROR(IF(INDEX(SourceData!$A$2:$FR$281,'Row selector'!$G144,55)=0,"-",INDEX(SourceData!$A$2:$FR$281,'Row selector'!$G144,55)),"")</f>
        <v/>
      </c>
      <c r="AP155" s="163" t="str">
        <f>IFERROR(IF(INDEX(SourceData!$A$2:$FR$281,'Row selector'!$G144,61)=0,"-",INDEX(SourceData!$A$2:$FR$281,'Row selector'!$G144,61)),"")</f>
        <v/>
      </c>
      <c r="AQ155" s="161" t="str">
        <f>IFERROR(IF(INDEX(SourceData!$A$2:$FR$281,'Row selector'!$G144,50)=0,"-",INDEX(SourceData!$A$2:$FR$281,'Row selector'!$G144,50)),"")</f>
        <v/>
      </c>
      <c r="AR155" s="162" t="str">
        <f>IFERROR(IF(INDEX(SourceData!$A$2:$FR$281,'Row selector'!$G144,56)=0,"-",INDEX(SourceData!$A$2:$FR$281,'Row selector'!$G144,56)),"")</f>
        <v/>
      </c>
      <c r="AS155" s="163" t="str">
        <f>IFERROR(IF(INDEX(SourceData!$A$2:$FR$281,'Row selector'!$G144,62)=0,"-",INDEX(SourceData!$A$2:$FR$281,'Row selector'!$G144,62)),"")</f>
        <v/>
      </c>
      <c r="AT155" s="161" t="str">
        <f>IFERROR(IF(INDEX(SourceData!$A$2:$FR$281,'Row selector'!$G144,51)=0,"-",INDEX(SourceData!$A$2:$FR$281,'Row selector'!$G144,51)),"")</f>
        <v/>
      </c>
      <c r="AU155" s="162" t="str">
        <f>IFERROR(IF(INDEX(SourceData!$A$2:$FR$281,'Row selector'!$G144,57)=0,"-",INDEX(SourceData!$A$2:$FR$281,'Row selector'!$G144,57)),"")</f>
        <v/>
      </c>
      <c r="AV155" s="163" t="str">
        <f>IFERROR(IF(INDEX(SourceData!$A$2:$FR$281,'Row selector'!$G144,63)=0,"-",INDEX(SourceData!$A$2:$FR$281,'Row selector'!$G144,63)),"")</f>
        <v/>
      </c>
      <c r="AW155" s="158" t="str">
        <f>IFERROR(IF(INDEX(SourceData!$A$2:$FR$281,'Row selector'!$G144,52)=0,"-",INDEX(SourceData!$A$2:$FR$281,'Row selector'!$G144,52)),"")</f>
        <v/>
      </c>
      <c r="AX155" s="138" t="str">
        <f>IFERROR(IF(INDEX(SourceData!$A$2:$FR$281,'Row selector'!$G144,58)=0,"-",INDEX(SourceData!$A$2:$FR$281,'Row selector'!$G144,58)),"")</f>
        <v/>
      </c>
      <c r="AY155" s="162" t="str">
        <f>IFERROR(IF(INDEX(SourceData!$A$2:$FR$281,'Row selector'!$G144,64)=0,"-",INDEX(SourceData!$A$2:$FR$281,'Row selector'!$G144,64)),"")</f>
        <v/>
      </c>
      <c r="AZ155" s="161" t="str">
        <f>IFERROR(IF(INDEX(SourceData!$A$2:$FR$281,'Row selector'!$G144,53)=0,"-",INDEX(SourceData!$A$2:$FR$281,'Row selector'!$G144,53)),"")</f>
        <v/>
      </c>
      <c r="BA155" s="162" t="str">
        <f>IFERROR(IF(INDEX(SourceData!$A$2:$FR$281,'Row selector'!$G144,59)=0,"-",INDEX(SourceData!$A$2:$FR$281,'Row selector'!$G144,59)),"")</f>
        <v/>
      </c>
      <c r="BB155" s="163" t="str">
        <f>IFERROR(IF(INDEX(SourceData!$A$2:$FR$281,'Row selector'!$G144,65)=0,"-",INDEX(SourceData!$A$2:$FR$281,'Row selector'!$G144,65)),"")</f>
        <v/>
      </c>
      <c r="BC155" s="161" t="str">
        <f>IFERROR(IF(INDEX(SourceData!$A$2:$FR$281,'Row selector'!$G144,54)=0,"-",INDEX(SourceData!$A$2:$FR$281,'Row selector'!$G144,54)),"")</f>
        <v/>
      </c>
      <c r="BD155" s="162" t="str">
        <f>IFERROR(IF(INDEX(SourceData!$A$2:$FR$281,'Row selector'!$G144,60)=0,"-",INDEX(SourceData!$A$2:$FR$281,'Row selector'!$G144,60)),"")</f>
        <v/>
      </c>
      <c r="BE155" s="163" t="str">
        <f>IFERROR(IF(INDEX(SourceData!$A$2:$FR$281,'Row selector'!$G144,66)=0,"-",INDEX(SourceData!$A$2:$FR$281,'Row selector'!$G144,66)),"")</f>
        <v/>
      </c>
      <c r="BF155" s="99"/>
    </row>
    <row r="156" spans="1:58">
      <c r="A156" s="171" t="str">
        <f>IFERROR(INDEX(SourceData!$A$2:$FR$281,'Row selector'!$G145,1),"")</f>
        <v/>
      </c>
      <c r="B156" s="157" t="str">
        <f>IFERROR(INDEX(SourceData!$A$2:$FR$281,'Row selector'!$G145,2),"")</f>
        <v/>
      </c>
      <c r="C156" s="204" t="str">
        <f t="shared" si="2"/>
        <v/>
      </c>
      <c r="D156" s="161" t="str">
        <f>IFERROR(IF(INDEX(SourceData!$A$2:$FR$281,'Row selector'!$G145,13)=0,"-",INDEX(SourceData!$A$2:$FR$281,'Row selector'!$G145,13)),"")</f>
        <v/>
      </c>
      <c r="E156" s="162" t="str">
        <f>IFERROR(IF(INDEX(SourceData!$A$2:$FR$281,'Row selector'!$G145,19)=0,"-",INDEX(SourceData!$A$2:$FR$281,'Row selector'!$G145,19)),"")</f>
        <v/>
      </c>
      <c r="F156" s="163" t="str">
        <f>IFERROR(IF(INDEX(SourceData!$A$2:$FR$281,'Row selector'!$G145,25)=0,"-",INDEX(SourceData!$A$2:$FR$281,'Row selector'!$G145,25)),"")</f>
        <v/>
      </c>
      <c r="G156" s="161" t="str">
        <f>IFERROR(IF(INDEX(SourceData!$A$2:$FR$281,'Row selector'!$G145,14)=0,"-",INDEX(SourceData!$A$2:$FR$281,'Row selector'!$G145,14)),"")</f>
        <v/>
      </c>
      <c r="H156" s="162" t="str">
        <f>IFERROR(IF(INDEX(SourceData!$A$2:$FR$281,'Row selector'!$G145,20)=0,"-",INDEX(SourceData!$A$2:$FR$281,'Row selector'!$G145,20)),"")</f>
        <v/>
      </c>
      <c r="I156" s="163" t="str">
        <f>IFERROR(IF(INDEX(SourceData!$A$2:$FR$281,'Row selector'!$G145,26)=0,"-",INDEX(SourceData!$A$2:$FR$281,'Row selector'!$G145,26)),"")</f>
        <v/>
      </c>
      <c r="J156" s="161" t="str">
        <f>IFERROR(IF(INDEX(SourceData!$A$2:$FR$281,'Row selector'!$G145,15)=0,"-",INDEX(SourceData!$A$2:$FR$281,'Row selector'!$G145,15)),"")</f>
        <v/>
      </c>
      <c r="K156" s="162" t="str">
        <f>IFERROR(IF(INDEX(SourceData!$A$2:$FR$281,'Row selector'!$G145,21)=0,"-",INDEX(SourceData!$A$2:$FR$281,'Row selector'!$G145,21)),"")</f>
        <v/>
      </c>
      <c r="L156" s="163" t="str">
        <f>IFERROR(IF(INDEX(SourceData!$A$2:$FR$281,'Row selector'!$G145,27)=0,"-",INDEX(SourceData!$A$2:$FR$281,'Row selector'!$G145,27)),"")</f>
        <v/>
      </c>
      <c r="M156" s="161" t="str">
        <f>IFERROR(IF(INDEX(SourceData!$A$2:$FR$281,'Row selector'!$G145,16)=0,"-",INDEX(SourceData!$A$2:$FR$281,'Row selector'!$G145,16)),"")</f>
        <v/>
      </c>
      <c r="N156" s="162" t="str">
        <f>IFERROR(IF(INDEX(SourceData!$A$2:$FR$281,'Row selector'!$G145,22)=0,"-",INDEX(SourceData!$A$2:$FR$281,'Row selector'!$G145,22)),"")</f>
        <v/>
      </c>
      <c r="O156" s="163" t="str">
        <f>IFERROR(IF(INDEX(SourceData!$A$2:$FR$281,'Row selector'!$G145,28)=0,"-",INDEX(SourceData!$A$2:$FR$281,'Row selector'!$G145,28)),"")</f>
        <v/>
      </c>
      <c r="P156" s="161" t="str">
        <f>IFERROR(IF(INDEX(SourceData!$A$2:$FR$281,'Row selector'!$G145,17)=0,"-",INDEX(SourceData!$A$2:$FR$281,'Row selector'!$G145,17)),"")</f>
        <v/>
      </c>
      <c r="Q156" s="162" t="str">
        <f>IFERROR(IF(INDEX(SourceData!$A$2:$FR$281,'Row selector'!$G145,23)=0,"-",INDEX(SourceData!$A$2:$FR$281,'Row selector'!$G145,23)),"")</f>
        <v/>
      </c>
      <c r="R156" s="163" t="str">
        <f>IFERROR(IF(INDEX(SourceData!$A$2:$FR$281,'Row selector'!$G145,29)=0,"-",INDEX(SourceData!$A$2:$FR$281,'Row selector'!$G145,29)),"")</f>
        <v/>
      </c>
      <c r="S156" s="161" t="str">
        <f>IFERROR(IF(INDEX(SourceData!$A$2:$FR$281,'Row selector'!$G145,18)=0,"-",INDEX(SourceData!$A$2:$FR$281,'Row selector'!$G145,18)),"")</f>
        <v/>
      </c>
      <c r="T156" s="162" t="str">
        <f>IFERROR(IF(INDEX(SourceData!$A$2:$FR$281,'Row selector'!$G145,24)=0,"-",INDEX(SourceData!$A$2:$FR$281,'Row selector'!$G145,24)),"")</f>
        <v/>
      </c>
      <c r="U156" s="163" t="str">
        <f>IFERROR(IF(INDEX(SourceData!$A$2:$FR$281,'Row selector'!$G145,30)=0,"-",INDEX(SourceData!$A$2:$FR$281,'Row selector'!$G145,30)),"")</f>
        <v/>
      </c>
      <c r="V156" s="161" t="str">
        <f>IFERROR(IF(INDEX(SourceData!$A$2:$FR$281,'Row selector'!$G145,31)=0,"-",INDEX(SourceData!$A$2:$FR$281,'Row selector'!$G145,31)),"")</f>
        <v/>
      </c>
      <c r="W156" s="162" t="str">
        <f>IFERROR(IF(INDEX(SourceData!$A$2:$FR$281,'Row selector'!$G145,37)=0,"-",INDEX(SourceData!$A$2:$FR$281,'Row selector'!$G145,37)),"")</f>
        <v/>
      </c>
      <c r="X156" s="163" t="str">
        <f>IFERROR(IF(INDEX(SourceData!$A$2:$FR$281,'Row selector'!$G145,43)=0,"-",INDEX(SourceData!$A$2:$FR$281,'Row selector'!$G145,43)),"")</f>
        <v/>
      </c>
      <c r="Y156" s="161" t="str">
        <f>IFERROR(IF(INDEX(SourceData!$A$2:$FR$281,'Row selector'!$G145,32)=0,"-",INDEX(SourceData!$A$2:$FR$281,'Row selector'!$G145,32)),"")</f>
        <v/>
      </c>
      <c r="Z156" s="162" t="str">
        <f>IFERROR(IF(INDEX(SourceData!$A$2:$FR$281,'Row selector'!$G145,38)=0,"-",INDEX(SourceData!$A$2:$FR$281,'Row selector'!$G145,38)),"")</f>
        <v/>
      </c>
      <c r="AA156" s="163" t="str">
        <f>IFERROR(IF(INDEX(SourceData!$A$2:$FR$281,'Row selector'!$G145,44)=0,"-",INDEX(SourceData!$A$2:$FR$281,'Row selector'!$G145,44)),"")</f>
        <v/>
      </c>
      <c r="AB156" s="161" t="str">
        <f>IFERROR(IF(INDEX(SourceData!$A$2:$FR$281,'Row selector'!$G145,33)=0,"-",INDEX(SourceData!$A$2:$FR$281,'Row selector'!$G145,33)),"")</f>
        <v/>
      </c>
      <c r="AC156" s="162" t="str">
        <f>IFERROR(IF(INDEX(SourceData!$A$2:$FR$281,'Row selector'!$G145,39)=0,"-",INDEX(SourceData!$A$2:$FR$281,'Row selector'!$G145,39)),"")</f>
        <v/>
      </c>
      <c r="AD156" s="163" t="str">
        <f>IFERROR(IF(INDEX(SourceData!$A$2:$FR$281,'Row selector'!$G145,45)=0,"-",INDEX(SourceData!$A$2:$FR$281,'Row selector'!$G145,45)),"")</f>
        <v/>
      </c>
      <c r="AE156" s="161" t="str">
        <f>IFERROR(IF(INDEX(SourceData!$A$2:$FR$281,'Row selector'!$G145,34)=0,"-",INDEX(SourceData!$A$2:$FR$281,'Row selector'!$G145,34)),"")</f>
        <v/>
      </c>
      <c r="AF156" s="162" t="str">
        <f>IFERROR(IF(INDEX(SourceData!$A$2:$FR$281,'Row selector'!$G145,40)=0,"-",INDEX(SourceData!$A$2:$FR$281,'Row selector'!$G145,40)),"")</f>
        <v/>
      </c>
      <c r="AG156" s="163" t="str">
        <f>IFERROR(IF(INDEX(SourceData!$A$2:$FR$281,'Row selector'!$G145,46)=0,"-",INDEX(SourceData!$A$2:$FR$281,'Row selector'!$G145,46)),"")</f>
        <v/>
      </c>
      <c r="AH156" s="161" t="str">
        <f>IFERROR(IF(INDEX(SourceData!$A$2:$FR$281,'Row selector'!$G145,35)=0,"-",INDEX(SourceData!$A$2:$FF$281,'Row selector'!$G145,35)),"")</f>
        <v/>
      </c>
      <c r="AI156" s="162" t="str">
        <f>IFERROR(IF(INDEX(SourceData!$A$2:$FR$281,'Row selector'!$G145,41)=0,"-",INDEX(SourceData!$A$2:$FR$281,'Row selector'!$G145,41)),"")</f>
        <v/>
      </c>
      <c r="AJ156" s="163" t="str">
        <f>IFERROR(IF(INDEX(SourceData!$A$2:$FR$281,'Row selector'!$G145,47)=0,"-",INDEX(SourceData!$A$2:$FR$281,'Row selector'!$G145,47)),"")</f>
        <v/>
      </c>
      <c r="AK156" s="161" t="str">
        <f>IFERROR(IF(INDEX(SourceData!$A$2:$FR$281,'Row selector'!$G145,36)=0,"-",INDEX(SourceData!$A$2:$FR$281,'Row selector'!$G145,36)),"")</f>
        <v/>
      </c>
      <c r="AL156" s="162" t="str">
        <f>IFERROR(IF(INDEX(SourceData!$A$2:$FR$281,'Row selector'!$G145,42)=0,"-",INDEX(SourceData!$A$2:$FR$281,'Row selector'!$G145,42)),"")</f>
        <v/>
      </c>
      <c r="AM156" s="163" t="str">
        <f>IFERROR(IF(INDEX(SourceData!$A$2:$FR$281,'Row selector'!$G145,48)=0,"-",INDEX(SourceData!$A$2:$FR$281,'Row selector'!$G145,48)),"")</f>
        <v/>
      </c>
      <c r="AN156" s="161" t="str">
        <f>IFERROR(IF(INDEX(SourceData!$A$2:$FR$281,'Row selector'!$G145,49)=0,"-",INDEX(SourceData!$A$2:$FR$281,'Row selector'!$G145,49)),"")</f>
        <v/>
      </c>
      <c r="AO156" s="162" t="str">
        <f>IFERROR(IF(INDEX(SourceData!$A$2:$FR$281,'Row selector'!$G145,55)=0,"-",INDEX(SourceData!$A$2:$FR$281,'Row selector'!$G145,55)),"")</f>
        <v/>
      </c>
      <c r="AP156" s="163" t="str">
        <f>IFERROR(IF(INDEX(SourceData!$A$2:$FR$281,'Row selector'!$G145,61)=0,"-",INDEX(SourceData!$A$2:$FR$281,'Row selector'!$G145,61)),"")</f>
        <v/>
      </c>
      <c r="AQ156" s="161" t="str">
        <f>IFERROR(IF(INDEX(SourceData!$A$2:$FR$281,'Row selector'!$G145,50)=0,"-",INDEX(SourceData!$A$2:$FR$281,'Row selector'!$G145,50)),"")</f>
        <v/>
      </c>
      <c r="AR156" s="162" t="str">
        <f>IFERROR(IF(INDEX(SourceData!$A$2:$FR$281,'Row selector'!$G145,56)=0,"-",INDEX(SourceData!$A$2:$FR$281,'Row selector'!$G145,56)),"")</f>
        <v/>
      </c>
      <c r="AS156" s="163" t="str">
        <f>IFERROR(IF(INDEX(SourceData!$A$2:$FR$281,'Row selector'!$G145,62)=0,"-",INDEX(SourceData!$A$2:$FR$281,'Row selector'!$G145,62)),"")</f>
        <v/>
      </c>
      <c r="AT156" s="161" t="str">
        <f>IFERROR(IF(INDEX(SourceData!$A$2:$FR$281,'Row selector'!$G145,51)=0,"-",INDEX(SourceData!$A$2:$FR$281,'Row selector'!$G145,51)),"")</f>
        <v/>
      </c>
      <c r="AU156" s="162" t="str">
        <f>IFERROR(IF(INDEX(SourceData!$A$2:$FR$281,'Row selector'!$G145,57)=0,"-",INDEX(SourceData!$A$2:$FR$281,'Row selector'!$G145,57)),"")</f>
        <v/>
      </c>
      <c r="AV156" s="163" t="str">
        <f>IFERROR(IF(INDEX(SourceData!$A$2:$FR$281,'Row selector'!$G145,63)=0,"-",INDEX(SourceData!$A$2:$FR$281,'Row selector'!$G145,63)),"")</f>
        <v/>
      </c>
      <c r="AW156" s="158" t="str">
        <f>IFERROR(IF(INDEX(SourceData!$A$2:$FR$281,'Row selector'!$G145,52)=0,"-",INDEX(SourceData!$A$2:$FR$281,'Row selector'!$G145,52)),"")</f>
        <v/>
      </c>
      <c r="AX156" s="138" t="str">
        <f>IFERROR(IF(INDEX(SourceData!$A$2:$FR$281,'Row selector'!$G145,58)=0,"-",INDEX(SourceData!$A$2:$FR$281,'Row selector'!$G145,58)),"")</f>
        <v/>
      </c>
      <c r="AY156" s="162" t="str">
        <f>IFERROR(IF(INDEX(SourceData!$A$2:$FR$281,'Row selector'!$G145,64)=0,"-",INDEX(SourceData!$A$2:$FR$281,'Row selector'!$G145,64)),"")</f>
        <v/>
      </c>
      <c r="AZ156" s="161" t="str">
        <f>IFERROR(IF(INDEX(SourceData!$A$2:$FR$281,'Row selector'!$G145,53)=0,"-",INDEX(SourceData!$A$2:$FR$281,'Row selector'!$G145,53)),"")</f>
        <v/>
      </c>
      <c r="BA156" s="162" t="str">
        <f>IFERROR(IF(INDEX(SourceData!$A$2:$FR$281,'Row selector'!$G145,59)=0,"-",INDEX(SourceData!$A$2:$FR$281,'Row selector'!$G145,59)),"")</f>
        <v/>
      </c>
      <c r="BB156" s="163" t="str">
        <f>IFERROR(IF(INDEX(SourceData!$A$2:$FR$281,'Row selector'!$G145,65)=0,"-",INDEX(SourceData!$A$2:$FR$281,'Row selector'!$G145,65)),"")</f>
        <v/>
      </c>
      <c r="BC156" s="161" t="str">
        <f>IFERROR(IF(INDEX(SourceData!$A$2:$FR$281,'Row selector'!$G145,54)=0,"-",INDEX(SourceData!$A$2:$FR$281,'Row selector'!$G145,54)),"")</f>
        <v/>
      </c>
      <c r="BD156" s="162" t="str">
        <f>IFERROR(IF(INDEX(SourceData!$A$2:$FR$281,'Row selector'!$G145,60)=0,"-",INDEX(SourceData!$A$2:$FR$281,'Row selector'!$G145,60)),"")</f>
        <v/>
      </c>
      <c r="BE156" s="163" t="str">
        <f>IFERROR(IF(INDEX(SourceData!$A$2:$FR$281,'Row selector'!$G145,66)=0,"-",INDEX(SourceData!$A$2:$FR$281,'Row selector'!$G145,66)),"")</f>
        <v/>
      </c>
      <c r="BF156" s="99"/>
    </row>
    <row r="157" spans="1:58">
      <c r="A157" s="171" t="str">
        <f>IFERROR(INDEX(SourceData!$A$2:$FR$281,'Row selector'!$G146,1),"")</f>
        <v/>
      </c>
      <c r="B157" s="157" t="str">
        <f>IFERROR(INDEX(SourceData!$A$2:$FR$281,'Row selector'!$G146,2),"")</f>
        <v/>
      </c>
      <c r="C157" s="204" t="str">
        <f t="shared" si="2"/>
        <v/>
      </c>
      <c r="D157" s="161" t="str">
        <f>IFERROR(IF(INDEX(SourceData!$A$2:$FR$281,'Row selector'!$G146,13)=0,"-",INDEX(SourceData!$A$2:$FR$281,'Row selector'!$G146,13)),"")</f>
        <v/>
      </c>
      <c r="E157" s="162" t="str">
        <f>IFERROR(IF(INDEX(SourceData!$A$2:$FR$281,'Row selector'!$G146,19)=0,"-",INDEX(SourceData!$A$2:$FR$281,'Row selector'!$G146,19)),"")</f>
        <v/>
      </c>
      <c r="F157" s="163" t="str">
        <f>IFERROR(IF(INDEX(SourceData!$A$2:$FR$281,'Row selector'!$G146,25)=0,"-",INDEX(SourceData!$A$2:$FR$281,'Row selector'!$G146,25)),"")</f>
        <v/>
      </c>
      <c r="G157" s="161" t="str">
        <f>IFERROR(IF(INDEX(SourceData!$A$2:$FR$281,'Row selector'!$G146,14)=0,"-",INDEX(SourceData!$A$2:$FR$281,'Row selector'!$G146,14)),"")</f>
        <v/>
      </c>
      <c r="H157" s="162" t="str">
        <f>IFERROR(IF(INDEX(SourceData!$A$2:$FR$281,'Row selector'!$G146,20)=0,"-",INDEX(SourceData!$A$2:$FR$281,'Row selector'!$G146,20)),"")</f>
        <v/>
      </c>
      <c r="I157" s="163" t="str">
        <f>IFERROR(IF(INDEX(SourceData!$A$2:$FR$281,'Row selector'!$G146,26)=0,"-",INDEX(SourceData!$A$2:$FR$281,'Row selector'!$G146,26)),"")</f>
        <v/>
      </c>
      <c r="J157" s="161" t="str">
        <f>IFERROR(IF(INDEX(SourceData!$A$2:$FR$281,'Row selector'!$G146,15)=0,"-",INDEX(SourceData!$A$2:$FR$281,'Row selector'!$G146,15)),"")</f>
        <v/>
      </c>
      <c r="K157" s="162" t="str">
        <f>IFERROR(IF(INDEX(SourceData!$A$2:$FR$281,'Row selector'!$G146,21)=0,"-",INDEX(SourceData!$A$2:$FR$281,'Row selector'!$G146,21)),"")</f>
        <v/>
      </c>
      <c r="L157" s="163" t="str">
        <f>IFERROR(IF(INDEX(SourceData!$A$2:$FR$281,'Row selector'!$G146,27)=0,"-",INDEX(SourceData!$A$2:$FR$281,'Row selector'!$G146,27)),"")</f>
        <v/>
      </c>
      <c r="M157" s="161" t="str">
        <f>IFERROR(IF(INDEX(SourceData!$A$2:$FR$281,'Row selector'!$G146,16)=0,"-",INDEX(SourceData!$A$2:$FR$281,'Row selector'!$G146,16)),"")</f>
        <v/>
      </c>
      <c r="N157" s="162" t="str">
        <f>IFERROR(IF(INDEX(SourceData!$A$2:$FR$281,'Row selector'!$G146,22)=0,"-",INDEX(SourceData!$A$2:$FR$281,'Row selector'!$G146,22)),"")</f>
        <v/>
      </c>
      <c r="O157" s="163" t="str">
        <f>IFERROR(IF(INDEX(SourceData!$A$2:$FR$281,'Row selector'!$G146,28)=0,"-",INDEX(SourceData!$A$2:$FR$281,'Row selector'!$G146,28)),"")</f>
        <v/>
      </c>
      <c r="P157" s="161" t="str">
        <f>IFERROR(IF(INDEX(SourceData!$A$2:$FR$281,'Row selector'!$G146,17)=0,"-",INDEX(SourceData!$A$2:$FR$281,'Row selector'!$G146,17)),"")</f>
        <v/>
      </c>
      <c r="Q157" s="162" t="str">
        <f>IFERROR(IF(INDEX(SourceData!$A$2:$FR$281,'Row selector'!$G146,23)=0,"-",INDEX(SourceData!$A$2:$FR$281,'Row selector'!$G146,23)),"")</f>
        <v/>
      </c>
      <c r="R157" s="163" t="str">
        <f>IFERROR(IF(INDEX(SourceData!$A$2:$FR$281,'Row selector'!$G146,29)=0,"-",INDEX(SourceData!$A$2:$FR$281,'Row selector'!$G146,29)),"")</f>
        <v/>
      </c>
      <c r="S157" s="161" t="str">
        <f>IFERROR(IF(INDEX(SourceData!$A$2:$FR$281,'Row selector'!$G146,18)=0,"-",INDEX(SourceData!$A$2:$FR$281,'Row selector'!$G146,18)),"")</f>
        <v/>
      </c>
      <c r="T157" s="162" t="str">
        <f>IFERROR(IF(INDEX(SourceData!$A$2:$FR$281,'Row selector'!$G146,24)=0,"-",INDEX(SourceData!$A$2:$FR$281,'Row selector'!$G146,24)),"")</f>
        <v/>
      </c>
      <c r="U157" s="163" t="str">
        <f>IFERROR(IF(INDEX(SourceData!$A$2:$FR$281,'Row selector'!$G146,30)=0,"-",INDEX(SourceData!$A$2:$FR$281,'Row selector'!$G146,30)),"")</f>
        <v/>
      </c>
      <c r="V157" s="161" t="str">
        <f>IFERROR(IF(INDEX(SourceData!$A$2:$FR$281,'Row selector'!$G146,31)=0,"-",INDEX(SourceData!$A$2:$FR$281,'Row selector'!$G146,31)),"")</f>
        <v/>
      </c>
      <c r="W157" s="162" t="str">
        <f>IFERROR(IF(INDEX(SourceData!$A$2:$FR$281,'Row selector'!$G146,37)=0,"-",INDEX(SourceData!$A$2:$FR$281,'Row selector'!$G146,37)),"")</f>
        <v/>
      </c>
      <c r="X157" s="163" t="str">
        <f>IFERROR(IF(INDEX(SourceData!$A$2:$FR$281,'Row selector'!$G146,43)=0,"-",INDEX(SourceData!$A$2:$FR$281,'Row selector'!$G146,43)),"")</f>
        <v/>
      </c>
      <c r="Y157" s="161" t="str">
        <f>IFERROR(IF(INDEX(SourceData!$A$2:$FR$281,'Row selector'!$G146,32)=0,"-",INDEX(SourceData!$A$2:$FR$281,'Row selector'!$G146,32)),"")</f>
        <v/>
      </c>
      <c r="Z157" s="162" t="str">
        <f>IFERROR(IF(INDEX(SourceData!$A$2:$FR$281,'Row selector'!$G146,38)=0,"-",INDEX(SourceData!$A$2:$FR$281,'Row selector'!$G146,38)),"")</f>
        <v/>
      </c>
      <c r="AA157" s="163" t="str">
        <f>IFERROR(IF(INDEX(SourceData!$A$2:$FR$281,'Row selector'!$G146,44)=0,"-",INDEX(SourceData!$A$2:$FR$281,'Row selector'!$G146,44)),"")</f>
        <v/>
      </c>
      <c r="AB157" s="161" t="str">
        <f>IFERROR(IF(INDEX(SourceData!$A$2:$FR$281,'Row selector'!$G146,33)=0,"-",INDEX(SourceData!$A$2:$FR$281,'Row selector'!$G146,33)),"")</f>
        <v/>
      </c>
      <c r="AC157" s="162" t="str">
        <f>IFERROR(IF(INDEX(SourceData!$A$2:$FR$281,'Row selector'!$G146,39)=0,"-",INDEX(SourceData!$A$2:$FR$281,'Row selector'!$G146,39)),"")</f>
        <v/>
      </c>
      <c r="AD157" s="163" t="str">
        <f>IFERROR(IF(INDEX(SourceData!$A$2:$FR$281,'Row selector'!$G146,45)=0,"-",INDEX(SourceData!$A$2:$FR$281,'Row selector'!$G146,45)),"")</f>
        <v/>
      </c>
      <c r="AE157" s="161" t="str">
        <f>IFERROR(IF(INDEX(SourceData!$A$2:$FR$281,'Row selector'!$G146,34)=0,"-",INDEX(SourceData!$A$2:$FR$281,'Row selector'!$G146,34)),"")</f>
        <v/>
      </c>
      <c r="AF157" s="162" t="str">
        <f>IFERROR(IF(INDEX(SourceData!$A$2:$FR$281,'Row selector'!$G146,40)=0,"-",INDEX(SourceData!$A$2:$FR$281,'Row selector'!$G146,40)),"")</f>
        <v/>
      </c>
      <c r="AG157" s="163" t="str">
        <f>IFERROR(IF(INDEX(SourceData!$A$2:$FR$281,'Row selector'!$G146,46)=0,"-",INDEX(SourceData!$A$2:$FR$281,'Row selector'!$G146,46)),"")</f>
        <v/>
      </c>
      <c r="AH157" s="161" t="str">
        <f>IFERROR(IF(INDEX(SourceData!$A$2:$FR$281,'Row selector'!$G146,35)=0,"-",INDEX(SourceData!$A$2:$FF$281,'Row selector'!$G146,35)),"")</f>
        <v/>
      </c>
      <c r="AI157" s="162" t="str">
        <f>IFERROR(IF(INDEX(SourceData!$A$2:$FR$281,'Row selector'!$G146,41)=0,"-",INDEX(SourceData!$A$2:$FR$281,'Row selector'!$G146,41)),"")</f>
        <v/>
      </c>
      <c r="AJ157" s="163" t="str">
        <f>IFERROR(IF(INDEX(SourceData!$A$2:$FR$281,'Row selector'!$G146,47)=0,"-",INDEX(SourceData!$A$2:$FR$281,'Row selector'!$G146,47)),"")</f>
        <v/>
      </c>
      <c r="AK157" s="161" t="str">
        <f>IFERROR(IF(INDEX(SourceData!$A$2:$FR$281,'Row selector'!$G146,36)=0,"-",INDEX(SourceData!$A$2:$FR$281,'Row selector'!$G146,36)),"")</f>
        <v/>
      </c>
      <c r="AL157" s="162" t="str">
        <f>IFERROR(IF(INDEX(SourceData!$A$2:$FR$281,'Row selector'!$G146,42)=0,"-",INDEX(SourceData!$A$2:$FR$281,'Row selector'!$G146,42)),"")</f>
        <v/>
      </c>
      <c r="AM157" s="163" t="str">
        <f>IFERROR(IF(INDEX(SourceData!$A$2:$FR$281,'Row selector'!$G146,48)=0,"-",INDEX(SourceData!$A$2:$FR$281,'Row selector'!$G146,48)),"")</f>
        <v/>
      </c>
      <c r="AN157" s="161" t="str">
        <f>IFERROR(IF(INDEX(SourceData!$A$2:$FR$281,'Row selector'!$G146,49)=0,"-",INDEX(SourceData!$A$2:$FR$281,'Row selector'!$G146,49)),"")</f>
        <v/>
      </c>
      <c r="AO157" s="162" t="str">
        <f>IFERROR(IF(INDEX(SourceData!$A$2:$FR$281,'Row selector'!$G146,55)=0,"-",INDEX(SourceData!$A$2:$FR$281,'Row selector'!$G146,55)),"")</f>
        <v/>
      </c>
      <c r="AP157" s="163" t="str">
        <f>IFERROR(IF(INDEX(SourceData!$A$2:$FR$281,'Row selector'!$G146,61)=0,"-",INDEX(SourceData!$A$2:$FR$281,'Row selector'!$G146,61)),"")</f>
        <v/>
      </c>
      <c r="AQ157" s="161" t="str">
        <f>IFERROR(IF(INDEX(SourceData!$A$2:$FR$281,'Row selector'!$G146,50)=0,"-",INDEX(SourceData!$A$2:$FR$281,'Row selector'!$G146,50)),"")</f>
        <v/>
      </c>
      <c r="AR157" s="162" t="str">
        <f>IFERROR(IF(INDEX(SourceData!$A$2:$FR$281,'Row selector'!$G146,56)=0,"-",INDEX(SourceData!$A$2:$FR$281,'Row selector'!$G146,56)),"")</f>
        <v/>
      </c>
      <c r="AS157" s="163" t="str">
        <f>IFERROR(IF(INDEX(SourceData!$A$2:$FR$281,'Row selector'!$G146,62)=0,"-",INDEX(SourceData!$A$2:$FR$281,'Row selector'!$G146,62)),"")</f>
        <v/>
      </c>
      <c r="AT157" s="161" t="str">
        <f>IFERROR(IF(INDEX(SourceData!$A$2:$FR$281,'Row selector'!$G146,51)=0,"-",INDEX(SourceData!$A$2:$FR$281,'Row selector'!$G146,51)),"")</f>
        <v/>
      </c>
      <c r="AU157" s="162" t="str">
        <f>IFERROR(IF(INDEX(SourceData!$A$2:$FR$281,'Row selector'!$G146,57)=0,"-",INDEX(SourceData!$A$2:$FR$281,'Row selector'!$G146,57)),"")</f>
        <v/>
      </c>
      <c r="AV157" s="163" t="str">
        <f>IFERROR(IF(INDEX(SourceData!$A$2:$FR$281,'Row selector'!$G146,63)=0,"-",INDEX(SourceData!$A$2:$FR$281,'Row selector'!$G146,63)),"")</f>
        <v/>
      </c>
      <c r="AW157" s="158" t="str">
        <f>IFERROR(IF(INDEX(SourceData!$A$2:$FR$281,'Row selector'!$G146,52)=0,"-",INDEX(SourceData!$A$2:$FR$281,'Row selector'!$G146,52)),"")</f>
        <v/>
      </c>
      <c r="AX157" s="138" t="str">
        <f>IFERROR(IF(INDEX(SourceData!$A$2:$FR$281,'Row selector'!$G146,58)=0,"-",INDEX(SourceData!$A$2:$FR$281,'Row selector'!$G146,58)),"")</f>
        <v/>
      </c>
      <c r="AY157" s="162" t="str">
        <f>IFERROR(IF(INDEX(SourceData!$A$2:$FR$281,'Row selector'!$G146,64)=0,"-",INDEX(SourceData!$A$2:$FR$281,'Row selector'!$G146,64)),"")</f>
        <v/>
      </c>
      <c r="AZ157" s="161" t="str">
        <f>IFERROR(IF(INDEX(SourceData!$A$2:$FR$281,'Row selector'!$G146,53)=0,"-",INDEX(SourceData!$A$2:$FR$281,'Row selector'!$G146,53)),"")</f>
        <v/>
      </c>
      <c r="BA157" s="162" t="str">
        <f>IFERROR(IF(INDEX(SourceData!$A$2:$FR$281,'Row selector'!$G146,59)=0,"-",INDEX(SourceData!$A$2:$FR$281,'Row selector'!$G146,59)),"")</f>
        <v/>
      </c>
      <c r="BB157" s="163" t="str">
        <f>IFERROR(IF(INDEX(SourceData!$A$2:$FR$281,'Row selector'!$G146,65)=0,"-",INDEX(SourceData!$A$2:$FR$281,'Row selector'!$G146,65)),"")</f>
        <v/>
      </c>
      <c r="BC157" s="161" t="str">
        <f>IFERROR(IF(INDEX(SourceData!$A$2:$FR$281,'Row selector'!$G146,54)=0,"-",INDEX(SourceData!$A$2:$FR$281,'Row selector'!$G146,54)),"")</f>
        <v/>
      </c>
      <c r="BD157" s="162" t="str">
        <f>IFERROR(IF(INDEX(SourceData!$A$2:$FR$281,'Row selector'!$G146,60)=0,"-",INDEX(SourceData!$A$2:$FR$281,'Row selector'!$G146,60)),"")</f>
        <v/>
      </c>
      <c r="BE157" s="163" t="str">
        <f>IFERROR(IF(INDEX(SourceData!$A$2:$FR$281,'Row selector'!$G146,66)=0,"-",INDEX(SourceData!$A$2:$FR$281,'Row selector'!$G146,66)),"")</f>
        <v/>
      </c>
      <c r="BF157" s="99"/>
    </row>
    <row r="158" spans="1:58">
      <c r="A158" s="171" t="str">
        <f>IFERROR(INDEX(SourceData!$A$2:$FR$281,'Row selector'!$G147,1),"")</f>
        <v/>
      </c>
      <c r="B158" s="157" t="str">
        <f>IFERROR(INDEX(SourceData!$A$2:$FR$281,'Row selector'!$G147,2),"")</f>
        <v/>
      </c>
      <c r="C158" s="204" t="str">
        <f t="shared" si="2"/>
        <v/>
      </c>
      <c r="D158" s="161" t="str">
        <f>IFERROR(IF(INDEX(SourceData!$A$2:$FR$281,'Row selector'!$G147,13)=0,"-",INDEX(SourceData!$A$2:$FR$281,'Row selector'!$G147,13)),"")</f>
        <v/>
      </c>
      <c r="E158" s="162" t="str">
        <f>IFERROR(IF(INDEX(SourceData!$A$2:$FR$281,'Row selector'!$G147,19)=0,"-",INDEX(SourceData!$A$2:$FR$281,'Row selector'!$G147,19)),"")</f>
        <v/>
      </c>
      <c r="F158" s="163" t="str">
        <f>IFERROR(IF(INDEX(SourceData!$A$2:$FR$281,'Row selector'!$G147,25)=0,"-",INDEX(SourceData!$A$2:$FR$281,'Row selector'!$G147,25)),"")</f>
        <v/>
      </c>
      <c r="G158" s="161" t="str">
        <f>IFERROR(IF(INDEX(SourceData!$A$2:$FR$281,'Row selector'!$G147,14)=0,"-",INDEX(SourceData!$A$2:$FR$281,'Row selector'!$G147,14)),"")</f>
        <v/>
      </c>
      <c r="H158" s="162" t="str">
        <f>IFERROR(IF(INDEX(SourceData!$A$2:$FR$281,'Row selector'!$G147,20)=0,"-",INDEX(SourceData!$A$2:$FR$281,'Row selector'!$G147,20)),"")</f>
        <v/>
      </c>
      <c r="I158" s="163" t="str">
        <f>IFERROR(IF(INDEX(SourceData!$A$2:$FR$281,'Row selector'!$G147,26)=0,"-",INDEX(SourceData!$A$2:$FR$281,'Row selector'!$G147,26)),"")</f>
        <v/>
      </c>
      <c r="J158" s="161" t="str">
        <f>IFERROR(IF(INDEX(SourceData!$A$2:$FR$281,'Row selector'!$G147,15)=0,"-",INDEX(SourceData!$A$2:$FR$281,'Row selector'!$G147,15)),"")</f>
        <v/>
      </c>
      <c r="K158" s="162" t="str">
        <f>IFERROR(IF(INDEX(SourceData!$A$2:$FR$281,'Row selector'!$G147,21)=0,"-",INDEX(SourceData!$A$2:$FR$281,'Row selector'!$G147,21)),"")</f>
        <v/>
      </c>
      <c r="L158" s="163" t="str">
        <f>IFERROR(IF(INDEX(SourceData!$A$2:$FR$281,'Row selector'!$G147,27)=0,"-",INDEX(SourceData!$A$2:$FR$281,'Row selector'!$G147,27)),"")</f>
        <v/>
      </c>
      <c r="M158" s="161" t="str">
        <f>IFERROR(IF(INDEX(SourceData!$A$2:$FR$281,'Row selector'!$G147,16)=0,"-",INDEX(SourceData!$A$2:$FR$281,'Row selector'!$G147,16)),"")</f>
        <v/>
      </c>
      <c r="N158" s="162" t="str">
        <f>IFERROR(IF(INDEX(SourceData!$A$2:$FR$281,'Row selector'!$G147,22)=0,"-",INDEX(SourceData!$A$2:$FR$281,'Row selector'!$G147,22)),"")</f>
        <v/>
      </c>
      <c r="O158" s="163" t="str">
        <f>IFERROR(IF(INDEX(SourceData!$A$2:$FR$281,'Row selector'!$G147,28)=0,"-",INDEX(SourceData!$A$2:$FR$281,'Row selector'!$G147,28)),"")</f>
        <v/>
      </c>
      <c r="P158" s="161" t="str">
        <f>IFERROR(IF(INDEX(SourceData!$A$2:$FR$281,'Row selector'!$G147,17)=0,"-",INDEX(SourceData!$A$2:$FR$281,'Row selector'!$G147,17)),"")</f>
        <v/>
      </c>
      <c r="Q158" s="162" t="str">
        <f>IFERROR(IF(INDEX(SourceData!$A$2:$FR$281,'Row selector'!$G147,23)=0,"-",INDEX(SourceData!$A$2:$FR$281,'Row selector'!$G147,23)),"")</f>
        <v/>
      </c>
      <c r="R158" s="163" t="str">
        <f>IFERROR(IF(INDEX(SourceData!$A$2:$FR$281,'Row selector'!$G147,29)=0,"-",INDEX(SourceData!$A$2:$FR$281,'Row selector'!$G147,29)),"")</f>
        <v/>
      </c>
      <c r="S158" s="161" t="str">
        <f>IFERROR(IF(INDEX(SourceData!$A$2:$FR$281,'Row selector'!$G147,18)=0,"-",INDEX(SourceData!$A$2:$FR$281,'Row selector'!$G147,18)),"")</f>
        <v/>
      </c>
      <c r="T158" s="162" t="str">
        <f>IFERROR(IF(INDEX(SourceData!$A$2:$FR$281,'Row selector'!$G147,24)=0,"-",INDEX(SourceData!$A$2:$FR$281,'Row selector'!$G147,24)),"")</f>
        <v/>
      </c>
      <c r="U158" s="163" t="str">
        <f>IFERROR(IF(INDEX(SourceData!$A$2:$FR$281,'Row selector'!$G147,30)=0,"-",INDEX(SourceData!$A$2:$FR$281,'Row selector'!$G147,30)),"")</f>
        <v/>
      </c>
      <c r="V158" s="161" t="str">
        <f>IFERROR(IF(INDEX(SourceData!$A$2:$FR$281,'Row selector'!$G147,31)=0,"-",INDEX(SourceData!$A$2:$FR$281,'Row selector'!$G147,31)),"")</f>
        <v/>
      </c>
      <c r="W158" s="162" t="str">
        <f>IFERROR(IF(INDEX(SourceData!$A$2:$FR$281,'Row selector'!$G147,37)=0,"-",INDEX(SourceData!$A$2:$FR$281,'Row selector'!$G147,37)),"")</f>
        <v/>
      </c>
      <c r="X158" s="163" t="str">
        <f>IFERROR(IF(INDEX(SourceData!$A$2:$FR$281,'Row selector'!$G147,43)=0,"-",INDEX(SourceData!$A$2:$FR$281,'Row selector'!$G147,43)),"")</f>
        <v/>
      </c>
      <c r="Y158" s="161" t="str">
        <f>IFERROR(IF(INDEX(SourceData!$A$2:$FR$281,'Row selector'!$G147,32)=0,"-",INDEX(SourceData!$A$2:$FR$281,'Row selector'!$G147,32)),"")</f>
        <v/>
      </c>
      <c r="Z158" s="162" t="str">
        <f>IFERROR(IF(INDEX(SourceData!$A$2:$FR$281,'Row selector'!$G147,38)=0,"-",INDEX(SourceData!$A$2:$FR$281,'Row selector'!$G147,38)),"")</f>
        <v/>
      </c>
      <c r="AA158" s="163" t="str">
        <f>IFERROR(IF(INDEX(SourceData!$A$2:$FR$281,'Row selector'!$G147,44)=0,"-",INDEX(SourceData!$A$2:$FR$281,'Row selector'!$G147,44)),"")</f>
        <v/>
      </c>
      <c r="AB158" s="161" t="str">
        <f>IFERROR(IF(INDEX(SourceData!$A$2:$FR$281,'Row selector'!$G147,33)=0,"-",INDEX(SourceData!$A$2:$FR$281,'Row selector'!$G147,33)),"")</f>
        <v/>
      </c>
      <c r="AC158" s="162" t="str">
        <f>IFERROR(IF(INDEX(SourceData!$A$2:$FR$281,'Row selector'!$G147,39)=0,"-",INDEX(SourceData!$A$2:$FR$281,'Row selector'!$G147,39)),"")</f>
        <v/>
      </c>
      <c r="AD158" s="163" t="str">
        <f>IFERROR(IF(INDEX(SourceData!$A$2:$FR$281,'Row selector'!$G147,45)=0,"-",INDEX(SourceData!$A$2:$FR$281,'Row selector'!$G147,45)),"")</f>
        <v/>
      </c>
      <c r="AE158" s="161" t="str">
        <f>IFERROR(IF(INDEX(SourceData!$A$2:$FR$281,'Row selector'!$G147,34)=0,"-",INDEX(SourceData!$A$2:$FR$281,'Row selector'!$G147,34)),"")</f>
        <v/>
      </c>
      <c r="AF158" s="162" t="str">
        <f>IFERROR(IF(INDEX(SourceData!$A$2:$FR$281,'Row selector'!$G147,40)=0,"-",INDEX(SourceData!$A$2:$FR$281,'Row selector'!$G147,40)),"")</f>
        <v/>
      </c>
      <c r="AG158" s="163" t="str">
        <f>IFERROR(IF(INDEX(SourceData!$A$2:$FR$281,'Row selector'!$G147,46)=0,"-",INDEX(SourceData!$A$2:$FR$281,'Row selector'!$G147,46)),"")</f>
        <v/>
      </c>
      <c r="AH158" s="161" t="str">
        <f>IFERROR(IF(INDEX(SourceData!$A$2:$FR$281,'Row selector'!$G147,35)=0,"-",INDEX(SourceData!$A$2:$FF$281,'Row selector'!$G147,35)),"")</f>
        <v/>
      </c>
      <c r="AI158" s="162" t="str">
        <f>IFERROR(IF(INDEX(SourceData!$A$2:$FR$281,'Row selector'!$G147,41)=0,"-",INDEX(SourceData!$A$2:$FR$281,'Row selector'!$G147,41)),"")</f>
        <v/>
      </c>
      <c r="AJ158" s="163" t="str">
        <f>IFERROR(IF(INDEX(SourceData!$A$2:$FR$281,'Row selector'!$G147,47)=0,"-",INDEX(SourceData!$A$2:$FR$281,'Row selector'!$G147,47)),"")</f>
        <v/>
      </c>
      <c r="AK158" s="161" t="str">
        <f>IFERROR(IF(INDEX(SourceData!$A$2:$FR$281,'Row selector'!$G147,36)=0,"-",INDEX(SourceData!$A$2:$FR$281,'Row selector'!$G147,36)),"")</f>
        <v/>
      </c>
      <c r="AL158" s="162" t="str">
        <f>IFERROR(IF(INDEX(SourceData!$A$2:$FR$281,'Row selector'!$G147,42)=0,"-",INDEX(SourceData!$A$2:$FR$281,'Row selector'!$G147,42)),"")</f>
        <v/>
      </c>
      <c r="AM158" s="163" t="str">
        <f>IFERROR(IF(INDEX(SourceData!$A$2:$FR$281,'Row selector'!$G147,48)=0,"-",INDEX(SourceData!$A$2:$FR$281,'Row selector'!$G147,48)),"")</f>
        <v/>
      </c>
      <c r="AN158" s="161" t="str">
        <f>IFERROR(IF(INDEX(SourceData!$A$2:$FR$281,'Row selector'!$G147,49)=0,"-",INDEX(SourceData!$A$2:$FR$281,'Row selector'!$G147,49)),"")</f>
        <v/>
      </c>
      <c r="AO158" s="162" t="str">
        <f>IFERROR(IF(INDEX(SourceData!$A$2:$FR$281,'Row selector'!$G147,55)=0,"-",INDEX(SourceData!$A$2:$FR$281,'Row selector'!$G147,55)),"")</f>
        <v/>
      </c>
      <c r="AP158" s="163" t="str">
        <f>IFERROR(IF(INDEX(SourceData!$A$2:$FR$281,'Row selector'!$G147,61)=0,"-",INDEX(SourceData!$A$2:$FR$281,'Row selector'!$G147,61)),"")</f>
        <v/>
      </c>
      <c r="AQ158" s="161" t="str">
        <f>IFERROR(IF(INDEX(SourceData!$A$2:$FR$281,'Row selector'!$G147,50)=0,"-",INDEX(SourceData!$A$2:$FR$281,'Row selector'!$G147,50)),"")</f>
        <v/>
      </c>
      <c r="AR158" s="162" t="str">
        <f>IFERROR(IF(INDEX(SourceData!$A$2:$FR$281,'Row selector'!$G147,56)=0,"-",INDEX(SourceData!$A$2:$FR$281,'Row selector'!$G147,56)),"")</f>
        <v/>
      </c>
      <c r="AS158" s="163" t="str">
        <f>IFERROR(IF(INDEX(SourceData!$A$2:$FR$281,'Row selector'!$G147,62)=0,"-",INDEX(SourceData!$A$2:$FR$281,'Row selector'!$G147,62)),"")</f>
        <v/>
      </c>
      <c r="AT158" s="161" t="str">
        <f>IFERROR(IF(INDEX(SourceData!$A$2:$FR$281,'Row selector'!$G147,51)=0,"-",INDEX(SourceData!$A$2:$FR$281,'Row selector'!$G147,51)),"")</f>
        <v/>
      </c>
      <c r="AU158" s="162" t="str">
        <f>IFERROR(IF(INDEX(SourceData!$A$2:$FR$281,'Row selector'!$G147,57)=0,"-",INDEX(SourceData!$A$2:$FR$281,'Row selector'!$G147,57)),"")</f>
        <v/>
      </c>
      <c r="AV158" s="163" t="str">
        <f>IFERROR(IF(INDEX(SourceData!$A$2:$FR$281,'Row selector'!$G147,63)=0,"-",INDEX(SourceData!$A$2:$FR$281,'Row selector'!$G147,63)),"")</f>
        <v/>
      </c>
      <c r="AW158" s="158" t="str">
        <f>IFERROR(IF(INDEX(SourceData!$A$2:$FR$281,'Row selector'!$G147,52)=0,"-",INDEX(SourceData!$A$2:$FR$281,'Row selector'!$G147,52)),"")</f>
        <v/>
      </c>
      <c r="AX158" s="138" t="str">
        <f>IFERROR(IF(INDEX(SourceData!$A$2:$FR$281,'Row selector'!$G147,58)=0,"-",INDEX(SourceData!$A$2:$FR$281,'Row selector'!$G147,58)),"")</f>
        <v/>
      </c>
      <c r="AY158" s="162" t="str">
        <f>IFERROR(IF(INDEX(SourceData!$A$2:$FR$281,'Row selector'!$G147,64)=0,"-",INDEX(SourceData!$A$2:$FR$281,'Row selector'!$G147,64)),"")</f>
        <v/>
      </c>
      <c r="AZ158" s="161" t="str">
        <f>IFERROR(IF(INDEX(SourceData!$A$2:$FR$281,'Row selector'!$G147,53)=0,"-",INDEX(SourceData!$A$2:$FR$281,'Row selector'!$G147,53)),"")</f>
        <v/>
      </c>
      <c r="BA158" s="162" t="str">
        <f>IFERROR(IF(INDEX(SourceData!$A$2:$FR$281,'Row selector'!$G147,59)=0,"-",INDEX(SourceData!$A$2:$FR$281,'Row selector'!$G147,59)),"")</f>
        <v/>
      </c>
      <c r="BB158" s="163" t="str">
        <f>IFERROR(IF(INDEX(SourceData!$A$2:$FR$281,'Row selector'!$G147,65)=0,"-",INDEX(SourceData!$A$2:$FR$281,'Row selector'!$G147,65)),"")</f>
        <v/>
      </c>
      <c r="BC158" s="161" t="str">
        <f>IFERROR(IF(INDEX(SourceData!$A$2:$FR$281,'Row selector'!$G147,54)=0,"-",INDEX(SourceData!$A$2:$FR$281,'Row selector'!$G147,54)),"")</f>
        <v/>
      </c>
      <c r="BD158" s="162" t="str">
        <f>IFERROR(IF(INDEX(SourceData!$A$2:$FR$281,'Row selector'!$G147,60)=0,"-",INDEX(SourceData!$A$2:$FR$281,'Row selector'!$G147,60)),"")</f>
        <v/>
      </c>
      <c r="BE158" s="163" t="str">
        <f>IFERROR(IF(INDEX(SourceData!$A$2:$FR$281,'Row selector'!$G147,66)=0,"-",INDEX(SourceData!$A$2:$FR$281,'Row selector'!$G147,66)),"")</f>
        <v/>
      </c>
      <c r="BF158" s="99"/>
    </row>
    <row r="159" spans="1:58">
      <c r="A159" s="171" t="str">
        <f>IFERROR(INDEX(SourceData!$A$2:$FR$281,'Row selector'!$G148,1),"")</f>
        <v/>
      </c>
      <c r="B159" s="157" t="str">
        <f>IFERROR(INDEX(SourceData!$A$2:$FR$281,'Row selector'!$G148,2),"")</f>
        <v/>
      </c>
      <c r="C159" s="204" t="str">
        <f t="shared" si="2"/>
        <v/>
      </c>
      <c r="D159" s="161" t="str">
        <f>IFERROR(IF(INDEX(SourceData!$A$2:$FR$281,'Row selector'!$G148,13)=0,"-",INDEX(SourceData!$A$2:$FR$281,'Row selector'!$G148,13)),"")</f>
        <v/>
      </c>
      <c r="E159" s="162" t="str">
        <f>IFERROR(IF(INDEX(SourceData!$A$2:$FR$281,'Row selector'!$G148,19)=0,"-",INDEX(SourceData!$A$2:$FR$281,'Row selector'!$G148,19)),"")</f>
        <v/>
      </c>
      <c r="F159" s="163" t="str">
        <f>IFERROR(IF(INDEX(SourceData!$A$2:$FR$281,'Row selector'!$G148,25)=0,"-",INDEX(SourceData!$A$2:$FR$281,'Row selector'!$G148,25)),"")</f>
        <v/>
      </c>
      <c r="G159" s="161" t="str">
        <f>IFERROR(IF(INDEX(SourceData!$A$2:$FR$281,'Row selector'!$G148,14)=0,"-",INDEX(SourceData!$A$2:$FR$281,'Row selector'!$G148,14)),"")</f>
        <v/>
      </c>
      <c r="H159" s="162" t="str">
        <f>IFERROR(IF(INDEX(SourceData!$A$2:$FR$281,'Row selector'!$G148,20)=0,"-",INDEX(SourceData!$A$2:$FR$281,'Row selector'!$G148,20)),"")</f>
        <v/>
      </c>
      <c r="I159" s="163" t="str">
        <f>IFERROR(IF(INDEX(SourceData!$A$2:$FR$281,'Row selector'!$G148,26)=0,"-",INDEX(SourceData!$A$2:$FR$281,'Row selector'!$G148,26)),"")</f>
        <v/>
      </c>
      <c r="J159" s="161" t="str">
        <f>IFERROR(IF(INDEX(SourceData!$A$2:$FR$281,'Row selector'!$G148,15)=0,"-",INDEX(SourceData!$A$2:$FR$281,'Row selector'!$G148,15)),"")</f>
        <v/>
      </c>
      <c r="K159" s="162" t="str">
        <f>IFERROR(IF(INDEX(SourceData!$A$2:$FR$281,'Row selector'!$G148,21)=0,"-",INDEX(SourceData!$A$2:$FR$281,'Row selector'!$G148,21)),"")</f>
        <v/>
      </c>
      <c r="L159" s="163" t="str">
        <f>IFERROR(IF(INDEX(SourceData!$A$2:$FR$281,'Row selector'!$G148,27)=0,"-",INDEX(SourceData!$A$2:$FR$281,'Row selector'!$G148,27)),"")</f>
        <v/>
      </c>
      <c r="M159" s="161" t="str">
        <f>IFERROR(IF(INDEX(SourceData!$A$2:$FR$281,'Row selector'!$G148,16)=0,"-",INDEX(SourceData!$A$2:$FR$281,'Row selector'!$G148,16)),"")</f>
        <v/>
      </c>
      <c r="N159" s="162" t="str">
        <f>IFERROR(IF(INDEX(SourceData!$A$2:$FR$281,'Row selector'!$G148,22)=0,"-",INDEX(SourceData!$A$2:$FR$281,'Row selector'!$G148,22)),"")</f>
        <v/>
      </c>
      <c r="O159" s="163" t="str">
        <f>IFERROR(IF(INDEX(SourceData!$A$2:$FR$281,'Row selector'!$G148,28)=0,"-",INDEX(SourceData!$A$2:$FR$281,'Row selector'!$G148,28)),"")</f>
        <v/>
      </c>
      <c r="P159" s="161" t="str">
        <f>IFERROR(IF(INDEX(SourceData!$A$2:$FR$281,'Row selector'!$G148,17)=0,"-",INDEX(SourceData!$A$2:$FR$281,'Row selector'!$G148,17)),"")</f>
        <v/>
      </c>
      <c r="Q159" s="162" t="str">
        <f>IFERROR(IF(INDEX(SourceData!$A$2:$FR$281,'Row selector'!$G148,23)=0,"-",INDEX(SourceData!$A$2:$FR$281,'Row selector'!$G148,23)),"")</f>
        <v/>
      </c>
      <c r="R159" s="163" t="str">
        <f>IFERROR(IF(INDEX(SourceData!$A$2:$FR$281,'Row selector'!$G148,29)=0,"-",INDEX(SourceData!$A$2:$FR$281,'Row selector'!$G148,29)),"")</f>
        <v/>
      </c>
      <c r="S159" s="161" t="str">
        <f>IFERROR(IF(INDEX(SourceData!$A$2:$FR$281,'Row selector'!$G148,18)=0,"-",INDEX(SourceData!$A$2:$FR$281,'Row selector'!$G148,18)),"")</f>
        <v/>
      </c>
      <c r="T159" s="162" t="str">
        <f>IFERROR(IF(INDEX(SourceData!$A$2:$FR$281,'Row selector'!$G148,24)=0,"-",INDEX(SourceData!$A$2:$FR$281,'Row selector'!$G148,24)),"")</f>
        <v/>
      </c>
      <c r="U159" s="163" t="str">
        <f>IFERROR(IF(INDEX(SourceData!$A$2:$FR$281,'Row selector'!$G148,30)=0,"-",INDEX(SourceData!$A$2:$FR$281,'Row selector'!$G148,30)),"")</f>
        <v/>
      </c>
      <c r="V159" s="161" t="str">
        <f>IFERROR(IF(INDEX(SourceData!$A$2:$FR$281,'Row selector'!$G148,31)=0,"-",INDEX(SourceData!$A$2:$FR$281,'Row selector'!$G148,31)),"")</f>
        <v/>
      </c>
      <c r="W159" s="162" t="str">
        <f>IFERROR(IF(INDEX(SourceData!$A$2:$FR$281,'Row selector'!$G148,37)=0,"-",INDEX(SourceData!$A$2:$FR$281,'Row selector'!$G148,37)),"")</f>
        <v/>
      </c>
      <c r="X159" s="163" t="str">
        <f>IFERROR(IF(INDEX(SourceData!$A$2:$FR$281,'Row selector'!$G148,43)=0,"-",INDEX(SourceData!$A$2:$FR$281,'Row selector'!$G148,43)),"")</f>
        <v/>
      </c>
      <c r="Y159" s="161" t="str">
        <f>IFERROR(IF(INDEX(SourceData!$A$2:$FR$281,'Row selector'!$G148,32)=0,"-",INDEX(SourceData!$A$2:$FR$281,'Row selector'!$G148,32)),"")</f>
        <v/>
      </c>
      <c r="Z159" s="162" t="str">
        <f>IFERROR(IF(INDEX(SourceData!$A$2:$FR$281,'Row selector'!$G148,38)=0,"-",INDEX(SourceData!$A$2:$FR$281,'Row selector'!$G148,38)),"")</f>
        <v/>
      </c>
      <c r="AA159" s="163" t="str">
        <f>IFERROR(IF(INDEX(SourceData!$A$2:$FR$281,'Row selector'!$G148,44)=0,"-",INDEX(SourceData!$A$2:$FR$281,'Row selector'!$G148,44)),"")</f>
        <v/>
      </c>
      <c r="AB159" s="161" t="str">
        <f>IFERROR(IF(INDEX(SourceData!$A$2:$FR$281,'Row selector'!$G148,33)=0,"-",INDEX(SourceData!$A$2:$FR$281,'Row selector'!$G148,33)),"")</f>
        <v/>
      </c>
      <c r="AC159" s="162" t="str">
        <f>IFERROR(IF(INDEX(SourceData!$A$2:$FR$281,'Row selector'!$G148,39)=0,"-",INDEX(SourceData!$A$2:$FR$281,'Row selector'!$G148,39)),"")</f>
        <v/>
      </c>
      <c r="AD159" s="163" t="str">
        <f>IFERROR(IF(INDEX(SourceData!$A$2:$FR$281,'Row selector'!$G148,45)=0,"-",INDEX(SourceData!$A$2:$FR$281,'Row selector'!$G148,45)),"")</f>
        <v/>
      </c>
      <c r="AE159" s="161" t="str">
        <f>IFERROR(IF(INDEX(SourceData!$A$2:$FR$281,'Row selector'!$G148,34)=0,"-",INDEX(SourceData!$A$2:$FR$281,'Row selector'!$G148,34)),"")</f>
        <v/>
      </c>
      <c r="AF159" s="162" t="str">
        <f>IFERROR(IF(INDEX(SourceData!$A$2:$FR$281,'Row selector'!$G148,40)=0,"-",INDEX(SourceData!$A$2:$FR$281,'Row selector'!$G148,40)),"")</f>
        <v/>
      </c>
      <c r="AG159" s="163" t="str">
        <f>IFERROR(IF(INDEX(SourceData!$A$2:$FR$281,'Row selector'!$G148,46)=0,"-",INDEX(SourceData!$A$2:$FR$281,'Row selector'!$G148,46)),"")</f>
        <v/>
      </c>
      <c r="AH159" s="161" t="str">
        <f>IFERROR(IF(INDEX(SourceData!$A$2:$FR$281,'Row selector'!$G148,35)=0,"-",INDEX(SourceData!$A$2:$FF$281,'Row selector'!$G148,35)),"")</f>
        <v/>
      </c>
      <c r="AI159" s="162" t="str">
        <f>IFERROR(IF(INDEX(SourceData!$A$2:$FR$281,'Row selector'!$G148,41)=0,"-",INDEX(SourceData!$A$2:$FR$281,'Row selector'!$G148,41)),"")</f>
        <v/>
      </c>
      <c r="AJ159" s="163" t="str">
        <f>IFERROR(IF(INDEX(SourceData!$A$2:$FR$281,'Row selector'!$G148,47)=0,"-",INDEX(SourceData!$A$2:$FR$281,'Row selector'!$G148,47)),"")</f>
        <v/>
      </c>
      <c r="AK159" s="161" t="str">
        <f>IFERROR(IF(INDEX(SourceData!$A$2:$FR$281,'Row selector'!$G148,36)=0,"-",INDEX(SourceData!$A$2:$FR$281,'Row selector'!$G148,36)),"")</f>
        <v/>
      </c>
      <c r="AL159" s="162" t="str">
        <f>IFERROR(IF(INDEX(SourceData!$A$2:$FR$281,'Row selector'!$G148,42)=0,"-",INDEX(SourceData!$A$2:$FR$281,'Row selector'!$G148,42)),"")</f>
        <v/>
      </c>
      <c r="AM159" s="163" t="str">
        <f>IFERROR(IF(INDEX(SourceData!$A$2:$FR$281,'Row selector'!$G148,48)=0,"-",INDEX(SourceData!$A$2:$FR$281,'Row selector'!$G148,48)),"")</f>
        <v/>
      </c>
      <c r="AN159" s="161" t="str">
        <f>IFERROR(IF(INDEX(SourceData!$A$2:$FR$281,'Row selector'!$G148,49)=0,"-",INDEX(SourceData!$A$2:$FR$281,'Row selector'!$G148,49)),"")</f>
        <v/>
      </c>
      <c r="AO159" s="162" t="str">
        <f>IFERROR(IF(INDEX(SourceData!$A$2:$FR$281,'Row selector'!$G148,55)=0,"-",INDEX(SourceData!$A$2:$FR$281,'Row selector'!$G148,55)),"")</f>
        <v/>
      </c>
      <c r="AP159" s="163" t="str">
        <f>IFERROR(IF(INDEX(SourceData!$A$2:$FR$281,'Row selector'!$G148,61)=0,"-",INDEX(SourceData!$A$2:$FR$281,'Row selector'!$G148,61)),"")</f>
        <v/>
      </c>
      <c r="AQ159" s="161" t="str">
        <f>IFERROR(IF(INDEX(SourceData!$A$2:$FR$281,'Row selector'!$G148,50)=0,"-",INDEX(SourceData!$A$2:$FR$281,'Row selector'!$G148,50)),"")</f>
        <v/>
      </c>
      <c r="AR159" s="162" t="str">
        <f>IFERROR(IF(INDEX(SourceData!$A$2:$FR$281,'Row selector'!$G148,56)=0,"-",INDEX(SourceData!$A$2:$FR$281,'Row selector'!$G148,56)),"")</f>
        <v/>
      </c>
      <c r="AS159" s="163" t="str">
        <f>IFERROR(IF(INDEX(SourceData!$A$2:$FR$281,'Row selector'!$G148,62)=0,"-",INDEX(SourceData!$A$2:$FR$281,'Row selector'!$G148,62)),"")</f>
        <v/>
      </c>
      <c r="AT159" s="161" t="str">
        <f>IFERROR(IF(INDEX(SourceData!$A$2:$FR$281,'Row selector'!$G148,51)=0,"-",INDEX(SourceData!$A$2:$FR$281,'Row selector'!$G148,51)),"")</f>
        <v/>
      </c>
      <c r="AU159" s="162" t="str">
        <f>IFERROR(IF(INDEX(SourceData!$A$2:$FR$281,'Row selector'!$G148,57)=0,"-",INDEX(SourceData!$A$2:$FR$281,'Row selector'!$G148,57)),"")</f>
        <v/>
      </c>
      <c r="AV159" s="163" t="str">
        <f>IFERROR(IF(INDEX(SourceData!$A$2:$FR$281,'Row selector'!$G148,63)=0,"-",INDEX(SourceData!$A$2:$FR$281,'Row selector'!$G148,63)),"")</f>
        <v/>
      </c>
      <c r="AW159" s="158" t="str">
        <f>IFERROR(IF(INDEX(SourceData!$A$2:$FR$281,'Row selector'!$G148,52)=0,"-",INDEX(SourceData!$A$2:$FR$281,'Row selector'!$G148,52)),"")</f>
        <v/>
      </c>
      <c r="AX159" s="138" t="str">
        <f>IFERROR(IF(INDEX(SourceData!$A$2:$FR$281,'Row selector'!$G148,58)=0,"-",INDEX(SourceData!$A$2:$FR$281,'Row selector'!$G148,58)),"")</f>
        <v/>
      </c>
      <c r="AY159" s="162" t="str">
        <f>IFERROR(IF(INDEX(SourceData!$A$2:$FR$281,'Row selector'!$G148,64)=0,"-",INDEX(SourceData!$A$2:$FR$281,'Row selector'!$G148,64)),"")</f>
        <v/>
      </c>
      <c r="AZ159" s="161" t="str">
        <f>IFERROR(IF(INDEX(SourceData!$A$2:$FR$281,'Row selector'!$G148,53)=0,"-",INDEX(SourceData!$A$2:$FR$281,'Row selector'!$G148,53)),"")</f>
        <v/>
      </c>
      <c r="BA159" s="162" t="str">
        <f>IFERROR(IF(INDEX(SourceData!$A$2:$FR$281,'Row selector'!$G148,59)=0,"-",INDEX(SourceData!$A$2:$FR$281,'Row selector'!$G148,59)),"")</f>
        <v/>
      </c>
      <c r="BB159" s="163" t="str">
        <f>IFERROR(IF(INDEX(SourceData!$A$2:$FR$281,'Row selector'!$G148,65)=0,"-",INDEX(SourceData!$A$2:$FR$281,'Row selector'!$G148,65)),"")</f>
        <v/>
      </c>
      <c r="BC159" s="161" t="str">
        <f>IFERROR(IF(INDEX(SourceData!$A$2:$FR$281,'Row selector'!$G148,54)=0,"-",INDEX(SourceData!$A$2:$FR$281,'Row selector'!$G148,54)),"")</f>
        <v/>
      </c>
      <c r="BD159" s="162" t="str">
        <f>IFERROR(IF(INDEX(SourceData!$A$2:$FR$281,'Row selector'!$G148,60)=0,"-",INDEX(SourceData!$A$2:$FR$281,'Row selector'!$G148,60)),"")</f>
        <v/>
      </c>
      <c r="BE159" s="163" t="str">
        <f>IFERROR(IF(INDEX(SourceData!$A$2:$FR$281,'Row selector'!$G148,66)=0,"-",INDEX(SourceData!$A$2:$FR$281,'Row selector'!$G148,66)),"")</f>
        <v/>
      </c>
      <c r="BF159" s="99"/>
    </row>
    <row r="160" spans="1:58">
      <c r="A160" s="171" t="str">
        <f>IFERROR(INDEX(SourceData!$A$2:$FR$281,'Row selector'!$G149,1),"")</f>
        <v/>
      </c>
      <c r="B160" s="157" t="str">
        <f>IFERROR(INDEX(SourceData!$A$2:$FR$281,'Row selector'!$G149,2),"")</f>
        <v/>
      </c>
      <c r="C160" s="204" t="str">
        <f t="shared" si="2"/>
        <v/>
      </c>
      <c r="D160" s="161" t="str">
        <f>IFERROR(IF(INDEX(SourceData!$A$2:$FR$281,'Row selector'!$G149,13)=0,"-",INDEX(SourceData!$A$2:$FR$281,'Row selector'!$G149,13)),"")</f>
        <v/>
      </c>
      <c r="E160" s="162" t="str">
        <f>IFERROR(IF(INDEX(SourceData!$A$2:$FR$281,'Row selector'!$G149,19)=0,"-",INDEX(SourceData!$A$2:$FR$281,'Row selector'!$G149,19)),"")</f>
        <v/>
      </c>
      <c r="F160" s="163" t="str">
        <f>IFERROR(IF(INDEX(SourceData!$A$2:$FR$281,'Row selector'!$G149,25)=0,"-",INDEX(SourceData!$A$2:$FR$281,'Row selector'!$G149,25)),"")</f>
        <v/>
      </c>
      <c r="G160" s="161" t="str">
        <f>IFERROR(IF(INDEX(SourceData!$A$2:$FR$281,'Row selector'!$G149,14)=0,"-",INDEX(SourceData!$A$2:$FR$281,'Row selector'!$G149,14)),"")</f>
        <v/>
      </c>
      <c r="H160" s="162" t="str">
        <f>IFERROR(IF(INDEX(SourceData!$A$2:$FR$281,'Row selector'!$G149,20)=0,"-",INDEX(SourceData!$A$2:$FR$281,'Row selector'!$G149,20)),"")</f>
        <v/>
      </c>
      <c r="I160" s="163" t="str">
        <f>IFERROR(IF(INDEX(SourceData!$A$2:$FR$281,'Row selector'!$G149,26)=0,"-",INDEX(SourceData!$A$2:$FR$281,'Row selector'!$G149,26)),"")</f>
        <v/>
      </c>
      <c r="J160" s="161" t="str">
        <f>IFERROR(IF(INDEX(SourceData!$A$2:$FR$281,'Row selector'!$G149,15)=0,"-",INDEX(SourceData!$A$2:$FR$281,'Row selector'!$G149,15)),"")</f>
        <v/>
      </c>
      <c r="K160" s="162" t="str">
        <f>IFERROR(IF(INDEX(SourceData!$A$2:$FR$281,'Row selector'!$G149,21)=0,"-",INDEX(SourceData!$A$2:$FR$281,'Row selector'!$G149,21)),"")</f>
        <v/>
      </c>
      <c r="L160" s="163" t="str">
        <f>IFERROR(IF(INDEX(SourceData!$A$2:$FR$281,'Row selector'!$G149,27)=0,"-",INDEX(SourceData!$A$2:$FR$281,'Row selector'!$G149,27)),"")</f>
        <v/>
      </c>
      <c r="M160" s="161" t="str">
        <f>IFERROR(IF(INDEX(SourceData!$A$2:$FR$281,'Row selector'!$G149,16)=0,"-",INDEX(SourceData!$A$2:$FR$281,'Row selector'!$G149,16)),"")</f>
        <v/>
      </c>
      <c r="N160" s="162" t="str">
        <f>IFERROR(IF(INDEX(SourceData!$A$2:$FR$281,'Row selector'!$G149,22)=0,"-",INDEX(SourceData!$A$2:$FR$281,'Row selector'!$G149,22)),"")</f>
        <v/>
      </c>
      <c r="O160" s="163" t="str">
        <f>IFERROR(IF(INDEX(SourceData!$A$2:$FR$281,'Row selector'!$G149,28)=0,"-",INDEX(SourceData!$A$2:$FR$281,'Row selector'!$G149,28)),"")</f>
        <v/>
      </c>
      <c r="P160" s="161" t="str">
        <f>IFERROR(IF(INDEX(SourceData!$A$2:$FR$281,'Row selector'!$G149,17)=0,"-",INDEX(SourceData!$A$2:$FR$281,'Row selector'!$G149,17)),"")</f>
        <v/>
      </c>
      <c r="Q160" s="162" t="str">
        <f>IFERROR(IF(INDEX(SourceData!$A$2:$FR$281,'Row selector'!$G149,23)=0,"-",INDEX(SourceData!$A$2:$FR$281,'Row selector'!$G149,23)),"")</f>
        <v/>
      </c>
      <c r="R160" s="163" t="str">
        <f>IFERROR(IF(INDEX(SourceData!$A$2:$FR$281,'Row selector'!$G149,29)=0,"-",INDEX(SourceData!$A$2:$FR$281,'Row selector'!$G149,29)),"")</f>
        <v/>
      </c>
      <c r="S160" s="161" t="str">
        <f>IFERROR(IF(INDEX(SourceData!$A$2:$FR$281,'Row selector'!$G149,18)=0,"-",INDEX(SourceData!$A$2:$FR$281,'Row selector'!$G149,18)),"")</f>
        <v/>
      </c>
      <c r="T160" s="162" t="str">
        <f>IFERROR(IF(INDEX(SourceData!$A$2:$FR$281,'Row selector'!$G149,24)=0,"-",INDEX(SourceData!$A$2:$FR$281,'Row selector'!$G149,24)),"")</f>
        <v/>
      </c>
      <c r="U160" s="163" t="str">
        <f>IFERROR(IF(INDEX(SourceData!$A$2:$FR$281,'Row selector'!$G149,30)=0,"-",INDEX(SourceData!$A$2:$FR$281,'Row selector'!$G149,30)),"")</f>
        <v/>
      </c>
      <c r="V160" s="161" t="str">
        <f>IFERROR(IF(INDEX(SourceData!$A$2:$FR$281,'Row selector'!$G149,31)=0,"-",INDEX(SourceData!$A$2:$FR$281,'Row selector'!$G149,31)),"")</f>
        <v/>
      </c>
      <c r="W160" s="162" t="str">
        <f>IFERROR(IF(INDEX(SourceData!$A$2:$FR$281,'Row selector'!$G149,37)=0,"-",INDEX(SourceData!$A$2:$FR$281,'Row selector'!$G149,37)),"")</f>
        <v/>
      </c>
      <c r="X160" s="163" t="str">
        <f>IFERROR(IF(INDEX(SourceData!$A$2:$FR$281,'Row selector'!$G149,43)=0,"-",INDEX(SourceData!$A$2:$FR$281,'Row selector'!$G149,43)),"")</f>
        <v/>
      </c>
      <c r="Y160" s="161" t="str">
        <f>IFERROR(IF(INDEX(SourceData!$A$2:$FR$281,'Row selector'!$G149,32)=0,"-",INDEX(SourceData!$A$2:$FR$281,'Row selector'!$G149,32)),"")</f>
        <v/>
      </c>
      <c r="Z160" s="162" t="str">
        <f>IFERROR(IF(INDEX(SourceData!$A$2:$FR$281,'Row selector'!$G149,38)=0,"-",INDEX(SourceData!$A$2:$FR$281,'Row selector'!$G149,38)),"")</f>
        <v/>
      </c>
      <c r="AA160" s="163" t="str">
        <f>IFERROR(IF(INDEX(SourceData!$A$2:$FR$281,'Row selector'!$G149,44)=0,"-",INDEX(SourceData!$A$2:$FR$281,'Row selector'!$G149,44)),"")</f>
        <v/>
      </c>
      <c r="AB160" s="161" t="str">
        <f>IFERROR(IF(INDEX(SourceData!$A$2:$FR$281,'Row selector'!$G149,33)=0,"-",INDEX(SourceData!$A$2:$FR$281,'Row selector'!$G149,33)),"")</f>
        <v/>
      </c>
      <c r="AC160" s="162" t="str">
        <f>IFERROR(IF(INDEX(SourceData!$A$2:$FR$281,'Row selector'!$G149,39)=0,"-",INDEX(SourceData!$A$2:$FR$281,'Row selector'!$G149,39)),"")</f>
        <v/>
      </c>
      <c r="AD160" s="163" t="str">
        <f>IFERROR(IF(INDEX(SourceData!$A$2:$FR$281,'Row selector'!$G149,45)=0,"-",INDEX(SourceData!$A$2:$FR$281,'Row selector'!$G149,45)),"")</f>
        <v/>
      </c>
      <c r="AE160" s="161" t="str">
        <f>IFERROR(IF(INDEX(SourceData!$A$2:$FR$281,'Row selector'!$G149,34)=0,"-",INDEX(SourceData!$A$2:$FR$281,'Row selector'!$G149,34)),"")</f>
        <v/>
      </c>
      <c r="AF160" s="162" t="str">
        <f>IFERROR(IF(INDEX(SourceData!$A$2:$FR$281,'Row selector'!$G149,40)=0,"-",INDEX(SourceData!$A$2:$FR$281,'Row selector'!$G149,40)),"")</f>
        <v/>
      </c>
      <c r="AG160" s="163" t="str">
        <f>IFERROR(IF(INDEX(SourceData!$A$2:$FR$281,'Row selector'!$G149,46)=0,"-",INDEX(SourceData!$A$2:$FR$281,'Row selector'!$G149,46)),"")</f>
        <v/>
      </c>
      <c r="AH160" s="161" t="str">
        <f>IFERROR(IF(INDEX(SourceData!$A$2:$FR$281,'Row selector'!$G149,35)=0,"-",INDEX(SourceData!$A$2:$FF$281,'Row selector'!$G149,35)),"")</f>
        <v/>
      </c>
      <c r="AI160" s="162" t="str">
        <f>IFERROR(IF(INDEX(SourceData!$A$2:$FR$281,'Row selector'!$G149,41)=0,"-",INDEX(SourceData!$A$2:$FR$281,'Row selector'!$G149,41)),"")</f>
        <v/>
      </c>
      <c r="AJ160" s="163" t="str">
        <f>IFERROR(IF(INDEX(SourceData!$A$2:$FR$281,'Row selector'!$G149,47)=0,"-",INDEX(SourceData!$A$2:$FR$281,'Row selector'!$G149,47)),"")</f>
        <v/>
      </c>
      <c r="AK160" s="161" t="str">
        <f>IFERROR(IF(INDEX(SourceData!$A$2:$FR$281,'Row selector'!$G149,36)=0,"-",INDEX(SourceData!$A$2:$FR$281,'Row selector'!$G149,36)),"")</f>
        <v/>
      </c>
      <c r="AL160" s="162" t="str">
        <f>IFERROR(IF(INDEX(SourceData!$A$2:$FR$281,'Row selector'!$G149,42)=0,"-",INDEX(SourceData!$A$2:$FR$281,'Row selector'!$G149,42)),"")</f>
        <v/>
      </c>
      <c r="AM160" s="163" t="str">
        <f>IFERROR(IF(INDEX(SourceData!$A$2:$FR$281,'Row selector'!$G149,48)=0,"-",INDEX(SourceData!$A$2:$FR$281,'Row selector'!$G149,48)),"")</f>
        <v/>
      </c>
      <c r="AN160" s="161" t="str">
        <f>IFERROR(IF(INDEX(SourceData!$A$2:$FR$281,'Row selector'!$G149,49)=0,"-",INDEX(SourceData!$A$2:$FR$281,'Row selector'!$G149,49)),"")</f>
        <v/>
      </c>
      <c r="AO160" s="162" t="str">
        <f>IFERROR(IF(INDEX(SourceData!$A$2:$FR$281,'Row selector'!$G149,55)=0,"-",INDEX(SourceData!$A$2:$FR$281,'Row selector'!$G149,55)),"")</f>
        <v/>
      </c>
      <c r="AP160" s="163" t="str">
        <f>IFERROR(IF(INDEX(SourceData!$A$2:$FR$281,'Row selector'!$G149,61)=0,"-",INDEX(SourceData!$A$2:$FR$281,'Row selector'!$G149,61)),"")</f>
        <v/>
      </c>
      <c r="AQ160" s="161" t="str">
        <f>IFERROR(IF(INDEX(SourceData!$A$2:$FR$281,'Row selector'!$G149,50)=0,"-",INDEX(SourceData!$A$2:$FR$281,'Row selector'!$G149,50)),"")</f>
        <v/>
      </c>
      <c r="AR160" s="162" t="str">
        <f>IFERROR(IF(INDEX(SourceData!$A$2:$FR$281,'Row selector'!$G149,56)=0,"-",INDEX(SourceData!$A$2:$FR$281,'Row selector'!$G149,56)),"")</f>
        <v/>
      </c>
      <c r="AS160" s="163" t="str">
        <f>IFERROR(IF(INDEX(SourceData!$A$2:$FR$281,'Row selector'!$G149,62)=0,"-",INDEX(SourceData!$A$2:$FR$281,'Row selector'!$G149,62)),"")</f>
        <v/>
      </c>
      <c r="AT160" s="161" t="str">
        <f>IFERROR(IF(INDEX(SourceData!$A$2:$FR$281,'Row selector'!$G149,51)=0,"-",INDEX(SourceData!$A$2:$FR$281,'Row selector'!$G149,51)),"")</f>
        <v/>
      </c>
      <c r="AU160" s="162" t="str">
        <f>IFERROR(IF(INDEX(SourceData!$A$2:$FR$281,'Row selector'!$G149,57)=0,"-",INDEX(SourceData!$A$2:$FR$281,'Row selector'!$G149,57)),"")</f>
        <v/>
      </c>
      <c r="AV160" s="163" t="str">
        <f>IFERROR(IF(INDEX(SourceData!$A$2:$FR$281,'Row selector'!$G149,63)=0,"-",INDEX(SourceData!$A$2:$FR$281,'Row selector'!$G149,63)),"")</f>
        <v/>
      </c>
      <c r="AW160" s="158" t="str">
        <f>IFERROR(IF(INDEX(SourceData!$A$2:$FR$281,'Row selector'!$G149,52)=0,"-",INDEX(SourceData!$A$2:$FR$281,'Row selector'!$G149,52)),"")</f>
        <v/>
      </c>
      <c r="AX160" s="138" t="str">
        <f>IFERROR(IF(INDEX(SourceData!$A$2:$FR$281,'Row selector'!$G149,58)=0,"-",INDEX(SourceData!$A$2:$FR$281,'Row selector'!$G149,58)),"")</f>
        <v/>
      </c>
      <c r="AY160" s="162" t="str">
        <f>IFERROR(IF(INDEX(SourceData!$A$2:$FR$281,'Row selector'!$G149,64)=0,"-",INDEX(SourceData!$A$2:$FR$281,'Row selector'!$G149,64)),"")</f>
        <v/>
      </c>
      <c r="AZ160" s="161" t="str">
        <f>IFERROR(IF(INDEX(SourceData!$A$2:$FR$281,'Row selector'!$G149,53)=0,"-",INDEX(SourceData!$A$2:$FR$281,'Row selector'!$G149,53)),"")</f>
        <v/>
      </c>
      <c r="BA160" s="162" t="str">
        <f>IFERROR(IF(INDEX(SourceData!$A$2:$FR$281,'Row selector'!$G149,59)=0,"-",INDEX(SourceData!$A$2:$FR$281,'Row selector'!$G149,59)),"")</f>
        <v/>
      </c>
      <c r="BB160" s="163" t="str">
        <f>IFERROR(IF(INDEX(SourceData!$A$2:$FR$281,'Row selector'!$G149,65)=0,"-",INDEX(SourceData!$A$2:$FR$281,'Row selector'!$G149,65)),"")</f>
        <v/>
      </c>
      <c r="BC160" s="161" t="str">
        <f>IFERROR(IF(INDEX(SourceData!$A$2:$FR$281,'Row selector'!$G149,54)=0,"-",INDEX(SourceData!$A$2:$FR$281,'Row selector'!$G149,54)),"")</f>
        <v/>
      </c>
      <c r="BD160" s="162" t="str">
        <f>IFERROR(IF(INDEX(SourceData!$A$2:$FR$281,'Row selector'!$G149,60)=0,"-",INDEX(SourceData!$A$2:$FR$281,'Row selector'!$G149,60)),"")</f>
        <v/>
      </c>
      <c r="BE160" s="163" t="str">
        <f>IFERROR(IF(INDEX(SourceData!$A$2:$FR$281,'Row selector'!$G149,66)=0,"-",INDEX(SourceData!$A$2:$FR$281,'Row selector'!$G149,66)),"")</f>
        <v/>
      </c>
      <c r="BF160" s="99"/>
    </row>
    <row r="161" spans="1:58">
      <c r="A161" s="171" t="str">
        <f>IFERROR(INDEX(SourceData!$A$2:$FR$281,'Row selector'!$G150,1),"")</f>
        <v/>
      </c>
      <c r="B161" s="157" t="str">
        <f>IFERROR(INDEX(SourceData!$A$2:$FR$281,'Row selector'!$G150,2),"")</f>
        <v/>
      </c>
      <c r="C161" s="204" t="str">
        <f t="shared" si="2"/>
        <v/>
      </c>
      <c r="D161" s="161" t="str">
        <f>IFERROR(IF(INDEX(SourceData!$A$2:$FR$281,'Row selector'!$G150,13)=0,"-",INDEX(SourceData!$A$2:$FR$281,'Row selector'!$G150,13)),"")</f>
        <v/>
      </c>
      <c r="E161" s="162" t="str">
        <f>IFERROR(IF(INDEX(SourceData!$A$2:$FR$281,'Row selector'!$G150,19)=0,"-",INDEX(SourceData!$A$2:$FR$281,'Row selector'!$G150,19)),"")</f>
        <v/>
      </c>
      <c r="F161" s="163" t="str">
        <f>IFERROR(IF(INDEX(SourceData!$A$2:$FR$281,'Row selector'!$G150,25)=0,"-",INDEX(SourceData!$A$2:$FR$281,'Row selector'!$G150,25)),"")</f>
        <v/>
      </c>
      <c r="G161" s="161" t="str">
        <f>IFERROR(IF(INDEX(SourceData!$A$2:$FR$281,'Row selector'!$G150,14)=0,"-",INDEX(SourceData!$A$2:$FR$281,'Row selector'!$G150,14)),"")</f>
        <v/>
      </c>
      <c r="H161" s="162" t="str">
        <f>IFERROR(IF(INDEX(SourceData!$A$2:$FR$281,'Row selector'!$G150,20)=0,"-",INDEX(SourceData!$A$2:$FR$281,'Row selector'!$G150,20)),"")</f>
        <v/>
      </c>
      <c r="I161" s="163" t="str">
        <f>IFERROR(IF(INDEX(SourceData!$A$2:$FR$281,'Row selector'!$G150,26)=0,"-",INDEX(SourceData!$A$2:$FR$281,'Row selector'!$G150,26)),"")</f>
        <v/>
      </c>
      <c r="J161" s="161" t="str">
        <f>IFERROR(IF(INDEX(SourceData!$A$2:$FR$281,'Row selector'!$G150,15)=0,"-",INDEX(SourceData!$A$2:$FR$281,'Row selector'!$G150,15)),"")</f>
        <v/>
      </c>
      <c r="K161" s="162" t="str">
        <f>IFERROR(IF(INDEX(SourceData!$A$2:$FR$281,'Row selector'!$G150,21)=0,"-",INDEX(SourceData!$A$2:$FR$281,'Row selector'!$G150,21)),"")</f>
        <v/>
      </c>
      <c r="L161" s="163" t="str">
        <f>IFERROR(IF(INDEX(SourceData!$A$2:$FR$281,'Row selector'!$G150,27)=0,"-",INDEX(SourceData!$A$2:$FR$281,'Row selector'!$G150,27)),"")</f>
        <v/>
      </c>
      <c r="M161" s="161" t="str">
        <f>IFERROR(IF(INDEX(SourceData!$A$2:$FR$281,'Row selector'!$G150,16)=0,"-",INDEX(SourceData!$A$2:$FR$281,'Row selector'!$G150,16)),"")</f>
        <v/>
      </c>
      <c r="N161" s="162" t="str">
        <f>IFERROR(IF(INDEX(SourceData!$A$2:$FR$281,'Row selector'!$G150,22)=0,"-",INDEX(SourceData!$A$2:$FR$281,'Row selector'!$G150,22)),"")</f>
        <v/>
      </c>
      <c r="O161" s="163" t="str">
        <f>IFERROR(IF(INDEX(SourceData!$A$2:$FR$281,'Row selector'!$G150,28)=0,"-",INDEX(SourceData!$A$2:$FR$281,'Row selector'!$G150,28)),"")</f>
        <v/>
      </c>
      <c r="P161" s="161" t="str">
        <f>IFERROR(IF(INDEX(SourceData!$A$2:$FR$281,'Row selector'!$G150,17)=0,"-",INDEX(SourceData!$A$2:$FR$281,'Row selector'!$G150,17)),"")</f>
        <v/>
      </c>
      <c r="Q161" s="162" t="str">
        <f>IFERROR(IF(INDEX(SourceData!$A$2:$FR$281,'Row selector'!$G150,23)=0,"-",INDEX(SourceData!$A$2:$FR$281,'Row selector'!$G150,23)),"")</f>
        <v/>
      </c>
      <c r="R161" s="163" t="str">
        <f>IFERROR(IF(INDEX(SourceData!$A$2:$FR$281,'Row selector'!$G150,29)=0,"-",INDEX(SourceData!$A$2:$FR$281,'Row selector'!$G150,29)),"")</f>
        <v/>
      </c>
      <c r="S161" s="161" t="str">
        <f>IFERROR(IF(INDEX(SourceData!$A$2:$FR$281,'Row selector'!$G150,18)=0,"-",INDEX(SourceData!$A$2:$FR$281,'Row selector'!$G150,18)),"")</f>
        <v/>
      </c>
      <c r="T161" s="162" t="str">
        <f>IFERROR(IF(INDEX(SourceData!$A$2:$FR$281,'Row selector'!$G150,24)=0,"-",INDEX(SourceData!$A$2:$FR$281,'Row selector'!$G150,24)),"")</f>
        <v/>
      </c>
      <c r="U161" s="163" t="str">
        <f>IFERROR(IF(INDEX(SourceData!$A$2:$FR$281,'Row selector'!$G150,30)=0,"-",INDEX(SourceData!$A$2:$FR$281,'Row selector'!$G150,30)),"")</f>
        <v/>
      </c>
      <c r="V161" s="161" t="str">
        <f>IFERROR(IF(INDEX(SourceData!$A$2:$FR$281,'Row selector'!$G150,31)=0,"-",INDEX(SourceData!$A$2:$FR$281,'Row selector'!$G150,31)),"")</f>
        <v/>
      </c>
      <c r="W161" s="162" t="str">
        <f>IFERROR(IF(INDEX(SourceData!$A$2:$FR$281,'Row selector'!$G150,37)=0,"-",INDEX(SourceData!$A$2:$FR$281,'Row selector'!$G150,37)),"")</f>
        <v/>
      </c>
      <c r="X161" s="163" t="str">
        <f>IFERROR(IF(INDEX(SourceData!$A$2:$FR$281,'Row selector'!$G150,43)=0,"-",INDEX(SourceData!$A$2:$FR$281,'Row selector'!$G150,43)),"")</f>
        <v/>
      </c>
      <c r="Y161" s="161" t="str">
        <f>IFERROR(IF(INDEX(SourceData!$A$2:$FR$281,'Row selector'!$G150,32)=0,"-",INDEX(SourceData!$A$2:$FR$281,'Row selector'!$G150,32)),"")</f>
        <v/>
      </c>
      <c r="Z161" s="162" t="str">
        <f>IFERROR(IF(INDEX(SourceData!$A$2:$FR$281,'Row selector'!$G150,38)=0,"-",INDEX(SourceData!$A$2:$FR$281,'Row selector'!$G150,38)),"")</f>
        <v/>
      </c>
      <c r="AA161" s="163" t="str">
        <f>IFERROR(IF(INDEX(SourceData!$A$2:$FR$281,'Row selector'!$G150,44)=0,"-",INDEX(SourceData!$A$2:$FR$281,'Row selector'!$G150,44)),"")</f>
        <v/>
      </c>
      <c r="AB161" s="161" t="str">
        <f>IFERROR(IF(INDEX(SourceData!$A$2:$FR$281,'Row selector'!$G150,33)=0,"-",INDEX(SourceData!$A$2:$FR$281,'Row selector'!$G150,33)),"")</f>
        <v/>
      </c>
      <c r="AC161" s="162" t="str">
        <f>IFERROR(IF(INDEX(SourceData!$A$2:$FR$281,'Row selector'!$G150,39)=0,"-",INDEX(SourceData!$A$2:$FR$281,'Row selector'!$G150,39)),"")</f>
        <v/>
      </c>
      <c r="AD161" s="163" t="str">
        <f>IFERROR(IF(INDEX(SourceData!$A$2:$FR$281,'Row selector'!$G150,45)=0,"-",INDEX(SourceData!$A$2:$FR$281,'Row selector'!$G150,45)),"")</f>
        <v/>
      </c>
      <c r="AE161" s="161" t="str">
        <f>IFERROR(IF(INDEX(SourceData!$A$2:$FR$281,'Row selector'!$G150,34)=0,"-",INDEX(SourceData!$A$2:$FR$281,'Row selector'!$G150,34)),"")</f>
        <v/>
      </c>
      <c r="AF161" s="162" t="str">
        <f>IFERROR(IF(INDEX(SourceData!$A$2:$FR$281,'Row selector'!$G150,40)=0,"-",INDEX(SourceData!$A$2:$FR$281,'Row selector'!$G150,40)),"")</f>
        <v/>
      </c>
      <c r="AG161" s="163" t="str">
        <f>IFERROR(IF(INDEX(SourceData!$A$2:$FR$281,'Row selector'!$G150,46)=0,"-",INDEX(SourceData!$A$2:$FR$281,'Row selector'!$G150,46)),"")</f>
        <v/>
      </c>
      <c r="AH161" s="161" t="str">
        <f>IFERROR(IF(INDEX(SourceData!$A$2:$FR$281,'Row selector'!$G150,35)=0,"-",INDEX(SourceData!$A$2:$FF$281,'Row selector'!$G150,35)),"")</f>
        <v/>
      </c>
      <c r="AI161" s="162" t="str">
        <f>IFERROR(IF(INDEX(SourceData!$A$2:$FR$281,'Row selector'!$G150,41)=0,"-",INDEX(SourceData!$A$2:$FR$281,'Row selector'!$G150,41)),"")</f>
        <v/>
      </c>
      <c r="AJ161" s="163" t="str">
        <f>IFERROR(IF(INDEX(SourceData!$A$2:$FR$281,'Row selector'!$G150,47)=0,"-",INDEX(SourceData!$A$2:$FR$281,'Row selector'!$G150,47)),"")</f>
        <v/>
      </c>
      <c r="AK161" s="161" t="str">
        <f>IFERROR(IF(INDEX(SourceData!$A$2:$FR$281,'Row selector'!$G150,36)=0,"-",INDEX(SourceData!$A$2:$FR$281,'Row selector'!$G150,36)),"")</f>
        <v/>
      </c>
      <c r="AL161" s="162" t="str">
        <f>IFERROR(IF(INDEX(SourceData!$A$2:$FR$281,'Row selector'!$G150,42)=0,"-",INDEX(SourceData!$A$2:$FR$281,'Row selector'!$G150,42)),"")</f>
        <v/>
      </c>
      <c r="AM161" s="163" t="str">
        <f>IFERROR(IF(INDEX(SourceData!$A$2:$FR$281,'Row selector'!$G150,48)=0,"-",INDEX(SourceData!$A$2:$FR$281,'Row selector'!$G150,48)),"")</f>
        <v/>
      </c>
      <c r="AN161" s="161" t="str">
        <f>IFERROR(IF(INDEX(SourceData!$A$2:$FR$281,'Row selector'!$G150,49)=0,"-",INDEX(SourceData!$A$2:$FR$281,'Row selector'!$G150,49)),"")</f>
        <v/>
      </c>
      <c r="AO161" s="162" t="str">
        <f>IFERROR(IF(INDEX(SourceData!$A$2:$FR$281,'Row selector'!$G150,55)=0,"-",INDEX(SourceData!$A$2:$FR$281,'Row selector'!$G150,55)),"")</f>
        <v/>
      </c>
      <c r="AP161" s="163" t="str">
        <f>IFERROR(IF(INDEX(SourceData!$A$2:$FR$281,'Row selector'!$G150,61)=0,"-",INDEX(SourceData!$A$2:$FR$281,'Row selector'!$G150,61)),"")</f>
        <v/>
      </c>
      <c r="AQ161" s="161" t="str">
        <f>IFERROR(IF(INDEX(SourceData!$A$2:$FR$281,'Row selector'!$G150,50)=0,"-",INDEX(SourceData!$A$2:$FR$281,'Row selector'!$G150,50)),"")</f>
        <v/>
      </c>
      <c r="AR161" s="162" t="str">
        <f>IFERROR(IF(INDEX(SourceData!$A$2:$FR$281,'Row selector'!$G150,56)=0,"-",INDEX(SourceData!$A$2:$FR$281,'Row selector'!$G150,56)),"")</f>
        <v/>
      </c>
      <c r="AS161" s="163" t="str">
        <f>IFERROR(IF(INDEX(SourceData!$A$2:$FR$281,'Row selector'!$G150,62)=0,"-",INDEX(SourceData!$A$2:$FR$281,'Row selector'!$G150,62)),"")</f>
        <v/>
      </c>
      <c r="AT161" s="161" t="str">
        <f>IFERROR(IF(INDEX(SourceData!$A$2:$FR$281,'Row selector'!$G150,51)=0,"-",INDEX(SourceData!$A$2:$FR$281,'Row selector'!$G150,51)),"")</f>
        <v/>
      </c>
      <c r="AU161" s="162" t="str">
        <f>IFERROR(IF(INDEX(SourceData!$A$2:$FR$281,'Row selector'!$G150,57)=0,"-",INDEX(SourceData!$A$2:$FR$281,'Row selector'!$G150,57)),"")</f>
        <v/>
      </c>
      <c r="AV161" s="163" t="str">
        <f>IFERROR(IF(INDEX(SourceData!$A$2:$FR$281,'Row selector'!$G150,63)=0,"-",INDEX(SourceData!$A$2:$FR$281,'Row selector'!$G150,63)),"")</f>
        <v/>
      </c>
      <c r="AW161" s="158" t="str">
        <f>IFERROR(IF(INDEX(SourceData!$A$2:$FR$281,'Row selector'!$G150,52)=0,"-",INDEX(SourceData!$A$2:$FR$281,'Row selector'!$G150,52)),"")</f>
        <v/>
      </c>
      <c r="AX161" s="138" t="str">
        <f>IFERROR(IF(INDEX(SourceData!$A$2:$FR$281,'Row selector'!$G150,58)=0,"-",INDEX(SourceData!$A$2:$FR$281,'Row selector'!$G150,58)),"")</f>
        <v/>
      </c>
      <c r="AY161" s="162" t="str">
        <f>IFERROR(IF(INDEX(SourceData!$A$2:$FR$281,'Row selector'!$G150,64)=0,"-",INDEX(SourceData!$A$2:$FR$281,'Row selector'!$G150,64)),"")</f>
        <v/>
      </c>
      <c r="AZ161" s="161" t="str">
        <f>IFERROR(IF(INDEX(SourceData!$A$2:$FR$281,'Row selector'!$G150,53)=0,"-",INDEX(SourceData!$A$2:$FR$281,'Row selector'!$G150,53)),"")</f>
        <v/>
      </c>
      <c r="BA161" s="162" t="str">
        <f>IFERROR(IF(INDEX(SourceData!$A$2:$FR$281,'Row selector'!$G150,59)=0,"-",INDEX(SourceData!$A$2:$FR$281,'Row selector'!$G150,59)),"")</f>
        <v/>
      </c>
      <c r="BB161" s="163" t="str">
        <f>IFERROR(IF(INDEX(SourceData!$A$2:$FR$281,'Row selector'!$G150,65)=0,"-",INDEX(SourceData!$A$2:$FR$281,'Row selector'!$G150,65)),"")</f>
        <v/>
      </c>
      <c r="BC161" s="161" t="str">
        <f>IFERROR(IF(INDEX(SourceData!$A$2:$FR$281,'Row selector'!$G150,54)=0,"-",INDEX(SourceData!$A$2:$FR$281,'Row selector'!$G150,54)),"")</f>
        <v/>
      </c>
      <c r="BD161" s="162" t="str">
        <f>IFERROR(IF(INDEX(SourceData!$A$2:$FR$281,'Row selector'!$G150,60)=0,"-",INDEX(SourceData!$A$2:$FR$281,'Row selector'!$G150,60)),"")</f>
        <v/>
      </c>
      <c r="BE161" s="163" t="str">
        <f>IFERROR(IF(INDEX(SourceData!$A$2:$FR$281,'Row selector'!$G150,66)=0,"-",INDEX(SourceData!$A$2:$FR$281,'Row selector'!$G150,66)),"")</f>
        <v/>
      </c>
      <c r="BF161" s="99"/>
    </row>
    <row r="162" spans="1:58">
      <c r="A162" s="171" t="str">
        <f>IFERROR(INDEX(SourceData!$A$2:$FR$281,'Row selector'!$G151,1),"")</f>
        <v/>
      </c>
      <c r="B162" s="157" t="str">
        <f>IFERROR(INDEX(SourceData!$A$2:$FR$281,'Row selector'!$G151,2),"")</f>
        <v/>
      </c>
      <c r="C162" s="204" t="str">
        <f t="shared" si="2"/>
        <v/>
      </c>
      <c r="D162" s="161" t="str">
        <f>IFERROR(IF(INDEX(SourceData!$A$2:$FR$281,'Row selector'!$G151,13)=0,"-",INDEX(SourceData!$A$2:$FR$281,'Row selector'!$G151,13)),"")</f>
        <v/>
      </c>
      <c r="E162" s="162" t="str">
        <f>IFERROR(IF(INDEX(SourceData!$A$2:$FR$281,'Row selector'!$G151,19)=0,"-",INDEX(SourceData!$A$2:$FR$281,'Row selector'!$G151,19)),"")</f>
        <v/>
      </c>
      <c r="F162" s="163" t="str">
        <f>IFERROR(IF(INDEX(SourceData!$A$2:$FR$281,'Row selector'!$G151,25)=0,"-",INDEX(SourceData!$A$2:$FR$281,'Row selector'!$G151,25)),"")</f>
        <v/>
      </c>
      <c r="G162" s="161" t="str">
        <f>IFERROR(IF(INDEX(SourceData!$A$2:$FR$281,'Row selector'!$G151,14)=0,"-",INDEX(SourceData!$A$2:$FR$281,'Row selector'!$G151,14)),"")</f>
        <v/>
      </c>
      <c r="H162" s="162" t="str">
        <f>IFERROR(IF(INDEX(SourceData!$A$2:$FR$281,'Row selector'!$G151,20)=0,"-",INDEX(SourceData!$A$2:$FR$281,'Row selector'!$G151,20)),"")</f>
        <v/>
      </c>
      <c r="I162" s="163" t="str">
        <f>IFERROR(IF(INDEX(SourceData!$A$2:$FR$281,'Row selector'!$G151,26)=0,"-",INDEX(SourceData!$A$2:$FR$281,'Row selector'!$G151,26)),"")</f>
        <v/>
      </c>
      <c r="J162" s="161" t="str">
        <f>IFERROR(IF(INDEX(SourceData!$A$2:$FR$281,'Row selector'!$G151,15)=0,"-",INDEX(SourceData!$A$2:$FR$281,'Row selector'!$G151,15)),"")</f>
        <v/>
      </c>
      <c r="K162" s="162" t="str">
        <f>IFERROR(IF(INDEX(SourceData!$A$2:$FR$281,'Row selector'!$G151,21)=0,"-",INDEX(SourceData!$A$2:$FR$281,'Row selector'!$G151,21)),"")</f>
        <v/>
      </c>
      <c r="L162" s="163" t="str">
        <f>IFERROR(IF(INDEX(SourceData!$A$2:$FR$281,'Row selector'!$G151,27)=0,"-",INDEX(SourceData!$A$2:$FR$281,'Row selector'!$G151,27)),"")</f>
        <v/>
      </c>
      <c r="M162" s="161" t="str">
        <f>IFERROR(IF(INDEX(SourceData!$A$2:$FR$281,'Row selector'!$G151,16)=0,"-",INDEX(SourceData!$A$2:$FR$281,'Row selector'!$G151,16)),"")</f>
        <v/>
      </c>
      <c r="N162" s="162" t="str">
        <f>IFERROR(IF(INDEX(SourceData!$A$2:$FR$281,'Row selector'!$G151,22)=0,"-",INDEX(SourceData!$A$2:$FR$281,'Row selector'!$G151,22)),"")</f>
        <v/>
      </c>
      <c r="O162" s="163" t="str">
        <f>IFERROR(IF(INDEX(SourceData!$A$2:$FR$281,'Row selector'!$G151,28)=0,"-",INDEX(SourceData!$A$2:$FR$281,'Row selector'!$G151,28)),"")</f>
        <v/>
      </c>
      <c r="P162" s="161" t="str">
        <f>IFERROR(IF(INDEX(SourceData!$A$2:$FR$281,'Row selector'!$G151,17)=0,"-",INDEX(SourceData!$A$2:$FR$281,'Row selector'!$G151,17)),"")</f>
        <v/>
      </c>
      <c r="Q162" s="162" t="str">
        <f>IFERROR(IF(INDEX(SourceData!$A$2:$FR$281,'Row selector'!$G151,23)=0,"-",INDEX(SourceData!$A$2:$FR$281,'Row selector'!$G151,23)),"")</f>
        <v/>
      </c>
      <c r="R162" s="163" t="str">
        <f>IFERROR(IF(INDEX(SourceData!$A$2:$FR$281,'Row selector'!$G151,29)=0,"-",INDEX(SourceData!$A$2:$FR$281,'Row selector'!$G151,29)),"")</f>
        <v/>
      </c>
      <c r="S162" s="161" t="str">
        <f>IFERROR(IF(INDEX(SourceData!$A$2:$FR$281,'Row selector'!$G151,18)=0,"-",INDEX(SourceData!$A$2:$FR$281,'Row selector'!$G151,18)),"")</f>
        <v/>
      </c>
      <c r="T162" s="162" t="str">
        <f>IFERROR(IF(INDEX(SourceData!$A$2:$FR$281,'Row selector'!$G151,24)=0,"-",INDEX(SourceData!$A$2:$FR$281,'Row selector'!$G151,24)),"")</f>
        <v/>
      </c>
      <c r="U162" s="163" t="str">
        <f>IFERROR(IF(INDEX(SourceData!$A$2:$FR$281,'Row selector'!$G151,30)=0,"-",INDEX(SourceData!$A$2:$FR$281,'Row selector'!$G151,30)),"")</f>
        <v/>
      </c>
      <c r="V162" s="161" t="str">
        <f>IFERROR(IF(INDEX(SourceData!$A$2:$FR$281,'Row selector'!$G151,31)=0,"-",INDEX(SourceData!$A$2:$FR$281,'Row selector'!$G151,31)),"")</f>
        <v/>
      </c>
      <c r="W162" s="162" t="str">
        <f>IFERROR(IF(INDEX(SourceData!$A$2:$FR$281,'Row selector'!$G151,37)=0,"-",INDEX(SourceData!$A$2:$FR$281,'Row selector'!$G151,37)),"")</f>
        <v/>
      </c>
      <c r="X162" s="163" t="str">
        <f>IFERROR(IF(INDEX(SourceData!$A$2:$FR$281,'Row selector'!$G151,43)=0,"-",INDEX(SourceData!$A$2:$FR$281,'Row selector'!$G151,43)),"")</f>
        <v/>
      </c>
      <c r="Y162" s="161" t="str">
        <f>IFERROR(IF(INDEX(SourceData!$A$2:$FR$281,'Row selector'!$G151,32)=0,"-",INDEX(SourceData!$A$2:$FR$281,'Row selector'!$G151,32)),"")</f>
        <v/>
      </c>
      <c r="Z162" s="162" t="str">
        <f>IFERROR(IF(INDEX(SourceData!$A$2:$FR$281,'Row selector'!$G151,38)=0,"-",INDEX(SourceData!$A$2:$FR$281,'Row selector'!$G151,38)),"")</f>
        <v/>
      </c>
      <c r="AA162" s="163" t="str">
        <f>IFERROR(IF(INDEX(SourceData!$A$2:$FR$281,'Row selector'!$G151,44)=0,"-",INDEX(SourceData!$A$2:$FR$281,'Row selector'!$G151,44)),"")</f>
        <v/>
      </c>
      <c r="AB162" s="161" t="str">
        <f>IFERROR(IF(INDEX(SourceData!$A$2:$FR$281,'Row selector'!$G151,33)=0,"-",INDEX(SourceData!$A$2:$FR$281,'Row selector'!$G151,33)),"")</f>
        <v/>
      </c>
      <c r="AC162" s="162" t="str">
        <f>IFERROR(IF(INDEX(SourceData!$A$2:$FR$281,'Row selector'!$G151,39)=0,"-",INDEX(SourceData!$A$2:$FR$281,'Row selector'!$G151,39)),"")</f>
        <v/>
      </c>
      <c r="AD162" s="163" t="str">
        <f>IFERROR(IF(INDEX(SourceData!$A$2:$FR$281,'Row selector'!$G151,45)=0,"-",INDEX(SourceData!$A$2:$FR$281,'Row selector'!$G151,45)),"")</f>
        <v/>
      </c>
      <c r="AE162" s="161" t="str">
        <f>IFERROR(IF(INDEX(SourceData!$A$2:$FR$281,'Row selector'!$G151,34)=0,"-",INDEX(SourceData!$A$2:$FR$281,'Row selector'!$G151,34)),"")</f>
        <v/>
      </c>
      <c r="AF162" s="162" t="str">
        <f>IFERROR(IF(INDEX(SourceData!$A$2:$FR$281,'Row selector'!$G151,40)=0,"-",INDEX(SourceData!$A$2:$FR$281,'Row selector'!$G151,40)),"")</f>
        <v/>
      </c>
      <c r="AG162" s="163" t="str">
        <f>IFERROR(IF(INDEX(SourceData!$A$2:$FR$281,'Row selector'!$G151,46)=0,"-",INDEX(SourceData!$A$2:$FR$281,'Row selector'!$G151,46)),"")</f>
        <v/>
      </c>
      <c r="AH162" s="161" t="str">
        <f>IFERROR(IF(INDEX(SourceData!$A$2:$FR$281,'Row selector'!$G151,35)=0,"-",INDEX(SourceData!$A$2:$FF$281,'Row selector'!$G151,35)),"")</f>
        <v/>
      </c>
      <c r="AI162" s="162" t="str">
        <f>IFERROR(IF(INDEX(SourceData!$A$2:$FR$281,'Row selector'!$G151,41)=0,"-",INDEX(SourceData!$A$2:$FR$281,'Row selector'!$G151,41)),"")</f>
        <v/>
      </c>
      <c r="AJ162" s="163" t="str">
        <f>IFERROR(IF(INDEX(SourceData!$A$2:$FR$281,'Row selector'!$G151,47)=0,"-",INDEX(SourceData!$A$2:$FR$281,'Row selector'!$G151,47)),"")</f>
        <v/>
      </c>
      <c r="AK162" s="161" t="str">
        <f>IFERROR(IF(INDEX(SourceData!$A$2:$FR$281,'Row selector'!$G151,36)=0,"-",INDEX(SourceData!$A$2:$FR$281,'Row selector'!$G151,36)),"")</f>
        <v/>
      </c>
      <c r="AL162" s="162" t="str">
        <f>IFERROR(IF(INDEX(SourceData!$A$2:$FR$281,'Row selector'!$G151,42)=0,"-",INDEX(SourceData!$A$2:$FR$281,'Row selector'!$G151,42)),"")</f>
        <v/>
      </c>
      <c r="AM162" s="163" t="str">
        <f>IFERROR(IF(INDEX(SourceData!$A$2:$FR$281,'Row selector'!$G151,48)=0,"-",INDEX(SourceData!$A$2:$FR$281,'Row selector'!$G151,48)),"")</f>
        <v/>
      </c>
      <c r="AN162" s="161" t="str">
        <f>IFERROR(IF(INDEX(SourceData!$A$2:$FR$281,'Row selector'!$G151,49)=0,"-",INDEX(SourceData!$A$2:$FR$281,'Row selector'!$G151,49)),"")</f>
        <v/>
      </c>
      <c r="AO162" s="162" t="str">
        <f>IFERROR(IF(INDEX(SourceData!$A$2:$FR$281,'Row selector'!$G151,55)=0,"-",INDEX(SourceData!$A$2:$FR$281,'Row selector'!$G151,55)),"")</f>
        <v/>
      </c>
      <c r="AP162" s="163" t="str">
        <f>IFERROR(IF(INDEX(SourceData!$A$2:$FR$281,'Row selector'!$G151,61)=0,"-",INDEX(SourceData!$A$2:$FR$281,'Row selector'!$G151,61)),"")</f>
        <v/>
      </c>
      <c r="AQ162" s="161" t="str">
        <f>IFERROR(IF(INDEX(SourceData!$A$2:$FR$281,'Row selector'!$G151,50)=0,"-",INDEX(SourceData!$A$2:$FR$281,'Row selector'!$G151,50)),"")</f>
        <v/>
      </c>
      <c r="AR162" s="162" t="str">
        <f>IFERROR(IF(INDEX(SourceData!$A$2:$FR$281,'Row selector'!$G151,56)=0,"-",INDEX(SourceData!$A$2:$FR$281,'Row selector'!$G151,56)),"")</f>
        <v/>
      </c>
      <c r="AS162" s="163" t="str">
        <f>IFERROR(IF(INDEX(SourceData!$A$2:$FR$281,'Row selector'!$G151,62)=0,"-",INDEX(SourceData!$A$2:$FR$281,'Row selector'!$G151,62)),"")</f>
        <v/>
      </c>
      <c r="AT162" s="161" t="str">
        <f>IFERROR(IF(INDEX(SourceData!$A$2:$FR$281,'Row selector'!$G151,51)=0,"-",INDEX(SourceData!$A$2:$FR$281,'Row selector'!$G151,51)),"")</f>
        <v/>
      </c>
      <c r="AU162" s="162" t="str">
        <f>IFERROR(IF(INDEX(SourceData!$A$2:$FR$281,'Row selector'!$G151,57)=0,"-",INDEX(SourceData!$A$2:$FR$281,'Row selector'!$G151,57)),"")</f>
        <v/>
      </c>
      <c r="AV162" s="163" t="str">
        <f>IFERROR(IF(INDEX(SourceData!$A$2:$FR$281,'Row selector'!$G151,63)=0,"-",INDEX(SourceData!$A$2:$FR$281,'Row selector'!$G151,63)),"")</f>
        <v/>
      </c>
      <c r="AW162" s="158" t="str">
        <f>IFERROR(IF(INDEX(SourceData!$A$2:$FR$281,'Row selector'!$G151,52)=0,"-",INDEX(SourceData!$A$2:$FR$281,'Row selector'!$G151,52)),"")</f>
        <v/>
      </c>
      <c r="AX162" s="138" t="str">
        <f>IFERROR(IF(INDEX(SourceData!$A$2:$FR$281,'Row selector'!$G151,58)=0,"-",INDEX(SourceData!$A$2:$FR$281,'Row selector'!$G151,58)),"")</f>
        <v/>
      </c>
      <c r="AY162" s="162" t="str">
        <f>IFERROR(IF(INDEX(SourceData!$A$2:$FR$281,'Row selector'!$G151,64)=0,"-",INDEX(SourceData!$A$2:$FR$281,'Row selector'!$G151,64)),"")</f>
        <v/>
      </c>
      <c r="AZ162" s="161" t="str">
        <f>IFERROR(IF(INDEX(SourceData!$A$2:$FR$281,'Row selector'!$G151,53)=0,"-",INDEX(SourceData!$A$2:$FR$281,'Row selector'!$G151,53)),"")</f>
        <v/>
      </c>
      <c r="BA162" s="162" t="str">
        <f>IFERROR(IF(INDEX(SourceData!$A$2:$FR$281,'Row selector'!$G151,59)=0,"-",INDEX(SourceData!$A$2:$FR$281,'Row selector'!$G151,59)),"")</f>
        <v/>
      </c>
      <c r="BB162" s="163" t="str">
        <f>IFERROR(IF(INDEX(SourceData!$A$2:$FR$281,'Row selector'!$G151,65)=0,"-",INDEX(SourceData!$A$2:$FR$281,'Row selector'!$G151,65)),"")</f>
        <v/>
      </c>
      <c r="BC162" s="161" t="str">
        <f>IFERROR(IF(INDEX(SourceData!$A$2:$FR$281,'Row selector'!$G151,54)=0,"-",INDEX(SourceData!$A$2:$FR$281,'Row selector'!$G151,54)),"")</f>
        <v/>
      </c>
      <c r="BD162" s="162" t="str">
        <f>IFERROR(IF(INDEX(SourceData!$A$2:$FR$281,'Row selector'!$G151,60)=0,"-",INDEX(SourceData!$A$2:$FR$281,'Row selector'!$G151,60)),"")</f>
        <v/>
      </c>
      <c r="BE162" s="163" t="str">
        <f>IFERROR(IF(INDEX(SourceData!$A$2:$FR$281,'Row selector'!$G151,66)=0,"-",INDEX(SourceData!$A$2:$FR$281,'Row selector'!$G151,66)),"")</f>
        <v/>
      </c>
      <c r="BF162" s="99"/>
    </row>
    <row r="163" spans="1:58">
      <c r="A163" s="171" t="str">
        <f>IFERROR(INDEX(SourceData!$A$2:$FR$281,'Row selector'!$G152,1),"")</f>
        <v/>
      </c>
      <c r="B163" s="157" t="str">
        <f>IFERROR(INDEX(SourceData!$A$2:$FR$281,'Row selector'!$G152,2),"")</f>
        <v/>
      </c>
      <c r="C163" s="204" t="str">
        <f t="shared" si="2"/>
        <v/>
      </c>
      <c r="D163" s="161" t="str">
        <f>IFERROR(IF(INDEX(SourceData!$A$2:$FR$281,'Row selector'!$G152,13)=0,"-",INDEX(SourceData!$A$2:$FR$281,'Row selector'!$G152,13)),"")</f>
        <v/>
      </c>
      <c r="E163" s="162" t="str">
        <f>IFERROR(IF(INDEX(SourceData!$A$2:$FR$281,'Row selector'!$G152,19)=0,"-",INDEX(SourceData!$A$2:$FR$281,'Row selector'!$G152,19)),"")</f>
        <v/>
      </c>
      <c r="F163" s="163" t="str">
        <f>IFERROR(IF(INDEX(SourceData!$A$2:$FR$281,'Row selector'!$G152,25)=0,"-",INDEX(SourceData!$A$2:$FR$281,'Row selector'!$G152,25)),"")</f>
        <v/>
      </c>
      <c r="G163" s="161" t="str">
        <f>IFERROR(IF(INDEX(SourceData!$A$2:$FR$281,'Row selector'!$G152,14)=0,"-",INDEX(SourceData!$A$2:$FR$281,'Row selector'!$G152,14)),"")</f>
        <v/>
      </c>
      <c r="H163" s="162" t="str">
        <f>IFERROR(IF(INDEX(SourceData!$A$2:$FR$281,'Row selector'!$G152,20)=0,"-",INDEX(SourceData!$A$2:$FR$281,'Row selector'!$G152,20)),"")</f>
        <v/>
      </c>
      <c r="I163" s="163" t="str">
        <f>IFERROR(IF(INDEX(SourceData!$A$2:$FR$281,'Row selector'!$G152,26)=0,"-",INDEX(SourceData!$A$2:$FR$281,'Row selector'!$G152,26)),"")</f>
        <v/>
      </c>
      <c r="J163" s="161" t="str">
        <f>IFERROR(IF(INDEX(SourceData!$A$2:$FR$281,'Row selector'!$G152,15)=0,"-",INDEX(SourceData!$A$2:$FR$281,'Row selector'!$G152,15)),"")</f>
        <v/>
      </c>
      <c r="K163" s="162" t="str">
        <f>IFERROR(IF(INDEX(SourceData!$A$2:$FR$281,'Row selector'!$G152,21)=0,"-",INDEX(SourceData!$A$2:$FR$281,'Row selector'!$G152,21)),"")</f>
        <v/>
      </c>
      <c r="L163" s="163" t="str">
        <f>IFERROR(IF(INDEX(SourceData!$A$2:$FR$281,'Row selector'!$G152,27)=0,"-",INDEX(SourceData!$A$2:$FR$281,'Row selector'!$G152,27)),"")</f>
        <v/>
      </c>
      <c r="M163" s="161" t="str">
        <f>IFERROR(IF(INDEX(SourceData!$A$2:$FR$281,'Row selector'!$G152,16)=0,"-",INDEX(SourceData!$A$2:$FR$281,'Row selector'!$G152,16)),"")</f>
        <v/>
      </c>
      <c r="N163" s="162" t="str">
        <f>IFERROR(IF(INDEX(SourceData!$A$2:$FR$281,'Row selector'!$G152,22)=0,"-",INDEX(SourceData!$A$2:$FR$281,'Row selector'!$G152,22)),"")</f>
        <v/>
      </c>
      <c r="O163" s="163" t="str">
        <f>IFERROR(IF(INDEX(SourceData!$A$2:$FR$281,'Row selector'!$G152,28)=0,"-",INDEX(SourceData!$A$2:$FR$281,'Row selector'!$G152,28)),"")</f>
        <v/>
      </c>
      <c r="P163" s="161" t="str">
        <f>IFERROR(IF(INDEX(SourceData!$A$2:$FR$281,'Row selector'!$G152,17)=0,"-",INDEX(SourceData!$A$2:$FR$281,'Row selector'!$G152,17)),"")</f>
        <v/>
      </c>
      <c r="Q163" s="162" t="str">
        <f>IFERROR(IF(INDEX(SourceData!$A$2:$FR$281,'Row selector'!$G152,23)=0,"-",INDEX(SourceData!$A$2:$FR$281,'Row selector'!$G152,23)),"")</f>
        <v/>
      </c>
      <c r="R163" s="163" t="str">
        <f>IFERROR(IF(INDEX(SourceData!$A$2:$FR$281,'Row selector'!$G152,29)=0,"-",INDEX(SourceData!$A$2:$FR$281,'Row selector'!$G152,29)),"")</f>
        <v/>
      </c>
      <c r="S163" s="161" t="str">
        <f>IFERROR(IF(INDEX(SourceData!$A$2:$FR$281,'Row selector'!$G152,18)=0,"-",INDEX(SourceData!$A$2:$FR$281,'Row selector'!$G152,18)),"")</f>
        <v/>
      </c>
      <c r="T163" s="162" t="str">
        <f>IFERROR(IF(INDEX(SourceData!$A$2:$FR$281,'Row selector'!$G152,24)=0,"-",INDEX(SourceData!$A$2:$FR$281,'Row selector'!$G152,24)),"")</f>
        <v/>
      </c>
      <c r="U163" s="163" t="str">
        <f>IFERROR(IF(INDEX(SourceData!$A$2:$FR$281,'Row selector'!$G152,30)=0,"-",INDEX(SourceData!$A$2:$FR$281,'Row selector'!$G152,30)),"")</f>
        <v/>
      </c>
      <c r="V163" s="161" t="str">
        <f>IFERROR(IF(INDEX(SourceData!$A$2:$FR$281,'Row selector'!$G152,31)=0,"-",INDEX(SourceData!$A$2:$FR$281,'Row selector'!$G152,31)),"")</f>
        <v/>
      </c>
      <c r="W163" s="162" t="str">
        <f>IFERROR(IF(INDEX(SourceData!$A$2:$FR$281,'Row selector'!$G152,37)=0,"-",INDEX(SourceData!$A$2:$FR$281,'Row selector'!$G152,37)),"")</f>
        <v/>
      </c>
      <c r="X163" s="163" t="str">
        <f>IFERROR(IF(INDEX(SourceData!$A$2:$FR$281,'Row selector'!$G152,43)=0,"-",INDEX(SourceData!$A$2:$FR$281,'Row selector'!$G152,43)),"")</f>
        <v/>
      </c>
      <c r="Y163" s="161" t="str">
        <f>IFERROR(IF(INDEX(SourceData!$A$2:$FR$281,'Row selector'!$G152,32)=0,"-",INDEX(SourceData!$A$2:$FR$281,'Row selector'!$G152,32)),"")</f>
        <v/>
      </c>
      <c r="Z163" s="162" t="str">
        <f>IFERROR(IF(INDEX(SourceData!$A$2:$FR$281,'Row selector'!$G152,38)=0,"-",INDEX(SourceData!$A$2:$FR$281,'Row selector'!$G152,38)),"")</f>
        <v/>
      </c>
      <c r="AA163" s="163" t="str">
        <f>IFERROR(IF(INDEX(SourceData!$A$2:$FR$281,'Row selector'!$G152,44)=0,"-",INDEX(SourceData!$A$2:$FR$281,'Row selector'!$G152,44)),"")</f>
        <v/>
      </c>
      <c r="AB163" s="161" t="str">
        <f>IFERROR(IF(INDEX(SourceData!$A$2:$FR$281,'Row selector'!$G152,33)=0,"-",INDEX(SourceData!$A$2:$FR$281,'Row selector'!$G152,33)),"")</f>
        <v/>
      </c>
      <c r="AC163" s="162" t="str">
        <f>IFERROR(IF(INDEX(SourceData!$A$2:$FR$281,'Row selector'!$G152,39)=0,"-",INDEX(SourceData!$A$2:$FR$281,'Row selector'!$G152,39)),"")</f>
        <v/>
      </c>
      <c r="AD163" s="163" t="str">
        <f>IFERROR(IF(INDEX(SourceData!$A$2:$FR$281,'Row selector'!$G152,45)=0,"-",INDEX(SourceData!$A$2:$FR$281,'Row selector'!$G152,45)),"")</f>
        <v/>
      </c>
      <c r="AE163" s="161" t="str">
        <f>IFERROR(IF(INDEX(SourceData!$A$2:$FR$281,'Row selector'!$G152,34)=0,"-",INDEX(SourceData!$A$2:$FR$281,'Row selector'!$G152,34)),"")</f>
        <v/>
      </c>
      <c r="AF163" s="162" t="str">
        <f>IFERROR(IF(INDEX(SourceData!$A$2:$FR$281,'Row selector'!$G152,40)=0,"-",INDEX(SourceData!$A$2:$FR$281,'Row selector'!$G152,40)),"")</f>
        <v/>
      </c>
      <c r="AG163" s="163" t="str">
        <f>IFERROR(IF(INDEX(SourceData!$A$2:$FR$281,'Row selector'!$G152,46)=0,"-",INDEX(SourceData!$A$2:$FR$281,'Row selector'!$G152,46)),"")</f>
        <v/>
      </c>
      <c r="AH163" s="161" t="str">
        <f>IFERROR(IF(INDEX(SourceData!$A$2:$FR$281,'Row selector'!$G152,35)=0,"-",INDEX(SourceData!$A$2:$FF$281,'Row selector'!$G152,35)),"")</f>
        <v/>
      </c>
      <c r="AI163" s="162" t="str">
        <f>IFERROR(IF(INDEX(SourceData!$A$2:$FR$281,'Row selector'!$G152,41)=0,"-",INDEX(SourceData!$A$2:$FR$281,'Row selector'!$G152,41)),"")</f>
        <v/>
      </c>
      <c r="AJ163" s="163" t="str">
        <f>IFERROR(IF(INDEX(SourceData!$A$2:$FR$281,'Row selector'!$G152,47)=0,"-",INDEX(SourceData!$A$2:$FR$281,'Row selector'!$G152,47)),"")</f>
        <v/>
      </c>
      <c r="AK163" s="161" t="str">
        <f>IFERROR(IF(INDEX(SourceData!$A$2:$FR$281,'Row selector'!$G152,36)=0,"-",INDEX(SourceData!$A$2:$FR$281,'Row selector'!$G152,36)),"")</f>
        <v/>
      </c>
      <c r="AL163" s="162" t="str">
        <f>IFERROR(IF(INDEX(SourceData!$A$2:$FR$281,'Row selector'!$G152,42)=0,"-",INDEX(SourceData!$A$2:$FR$281,'Row selector'!$G152,42)),"")</f>
        <v/>
      </c>
      <c r="AM163" s="163" t="str">
        <f>IFERROR(IF(INDEX(SourceData!$A$2:$FR$281,'Row selector'!$G152,48)=0,"-",INDEX(SourceData!$A$2:$FR$281,'Row selector'!$G152,48)),"")</f>
        <v/>
      </c>
      <c r="AN163" s="161" t="str">
        <f>IFERROR(IF(INDEX(SourceData!$A$2:$FR$281,'Row selector'!$G152,49)=0,"-",INDEX(SourceData!$A$2:$FR$281,'Row selector'!$G152,49)),"")</f>
        <v/>
      </c>
      <c r="AO163" s="162" t="str">
        <f>IFERROR(IF(INDEX(SourceData!$A$2:$FR$281,'Row selector'!$G152,55)=0,"-",INDEX(SourceData!$A$2:$FR$281,'Row selector'!$G152,55)),"")</f>
        <v/>
      </c>
      <c r="AP163" s="163" t="str">
        <f>IFERROR(IF(INDEX(SourceData!$A$2:$FR$281,'Row selector'!$G152,61)=0,"-",INDEX(SourceData!$A$2:$FR$281,'Row selector'!$G152,61)),"")</f>
        <v/>
      </c>
      <c r="AQ163" s="161" t="str">
        <f>IFERROR(IF(INDEX(SourceData!$A$2:$FR$281,'Row selector'!$G152,50)=0,"-",INDEX(SourceData!$A$2:$FR$281,'Row selector'!$G152,50)),"")</f>
        <v/>
      </c>
      <c r="AR163" s="162" t="str">
        <f>IFERROR(IF(INDEX(SourceData!$A$2:$FR$281,'Row selector'!$G152,56)=0,"-",INDEX(SourceData!$A$2:$FR$281,'Row selector'!$G152,56)),"")</f>
        <v/>
      </c>
      <c r="AS163" s="163" t="str">
        <f>IFERROR(IF(INDEX(SourceData!$A$2:$FR$281,'Row selector'!$G152,62)=0,"-",INDEX(SourceData!$A$2:$FR$281,'Row selector'!$G152,62)),"")</f>
        <v/>
      </c>
      <c r="AT163" s="161" t="str">
        <f>IFERROR(IF(INDEX(SourceData!$A$2:$FR$281,'Row selector'!$G152,51)=0,"-",INDEX(SourceData!$A$2:$FR$281,'Row selector'!$G152,51)),"")</f>
        <v/>
      </c>
      <c r="AU163" s="162" t="str">
        <f>IFERROR(IF(INDEX(SourceData!$A$2:$FR$281,'Row selector'!$G152,57)=0,"-",INDEX(SourceData!$A$2:$FR$281,'Row selector'!$G152,57)),"")</f>
        <v/>
      </c>
      <c r="AV163" s="163" t="str">
        <f>IFERROR(IF(INDEX(SourceData!$A$2:$FR$281,'Row selector'!$G152,63)=0,"-",INDEX(SourceData!$A$2:$FR$281,'Row selector'!$G152,63)),"")</f>
        <v/>
      </c>
      <c r="AW163" s="158" t="str">
        <f>IFERROR(IF(INDEX(SourceData!$A$2:$FR$281,'Row selector'!$G152,52)=0,"-",INDEX(SourceData!$A$2:$FR$281,'Row selector'!$G152,52)),"")</f>
        <v/>
      </c>
      <c r="AX163" s="138" t="str">
        <f>IFERROR(IF(INDEX(SourceData!$A$2:$FR$281,'Row selector'!$G152,58)=0,"-",INDEX(SourceData!$A$2:$FR$281,'Row selector'!$G152,58)),"")</f>
        <v/>
      </c>
      <c r="AY163" s="162" t="str">
        <f>IFERROR(IF(INDEX(SourceData!$A$2:$FR$281,'Row selector'!$G152,64)=0,"-",INDEX(SourceData!$A$2:$FR$281,'Row selector'!$G152,64)),"")</f>
        <v/>
      </c>
      <c r="AZ163" s="161" t="str">
        <f>IFERROR(IF(INDEX(SourceData!$A$2:$FR$281,'Row selector'!$G152,53)=0,"-",INDEX(SourceData!$A$2:$FR$281,'Row selector'!$G152,53)),"")</f>
        <v/>
      </c>
      <c r="BA163" s="162" t="str">
        <f>IFERROR(IF(INDEX(SourceData!$A$2:$FR$281,'Row selector'!$G152,59)=0,"-",INDEX(SourceData!$A$2:$FR$281,'Row selector'!$G152,59)),"")</f>
        <v/>
      </c>
      <c r="BB163" s="163" t="str">
        <f>IFERROR(IF(INDEX(SourceData!$A$2:$FR$281,'Row selector'!$G152,65)=0,"-",INDEX(SourceData!$A$2:$FR$281,'Row selector'!$G152,65)),"")</f>
        <v/>
      </c>
      <c r="BC163" s="161" t="str">
        <f>IFERROR(IF(INDEX(SourceData!$A$2:$FR$281,'Row selector'!$G152,54)=0,"-",INDEX(SourceData!$A$2:$FR$281,'Row selector'!$G152,54)),"")</f>
        <v/>
      </c>
      <c r="BD163" s="162" t="str">
        <f>IFERROR(IF(INDEX(SourceData!$A$2:$FR$281,'Row selector'!$G152,60)=0,"-",INDEX(SourceData!$A$2:$FR$281,'Row selector'!$G152,60)),"")</f>
        <v/>
      </c>
      <c r="BE163" s="163" t="str">
        <f>IFERROR(IF(INDEX(SourceData!$A$2:$FR$281,'Row selector'!$G152,66)=0,"-",INDEX(SourceData!$A$2:$FR$281,'Row selector'!$G152,66)),"")</f>
        <v/>
      </c>
      <c r="BF163" s="99"/>
    </row>
    <row r="164" spans="1:58">
      <c r="A164" s="171" t="str">
        <f>IFERROR(INDEX(SourceData!$A$2:$FR$281,'Row selector'!$G153,1),"")</f>
        <v/>
      </c>
      <c r="B164" s="157" t="str">
        <f>IFERROR(INDEX(SourceData!$A$2:$FR$281,'Row selector'!$G153,2),"")</f>
        <v/>
      </c>
      <c r="C164" s="204" t="str">
        <f t="shared" si="2"/>
        <v/>
      </c>
      <c r="D164" s="161" t="str">
        <f>IFERROR(IF(INDEX(SourceData!$A$2:$FR$281,'Row selector'!$G153,13)=0,"-",INDEX(SourceData!$A$2:$FR$281,'Row selector'!$G153,13)),"")</f>
        <v/>
      </c>
      <c r="E164" s="162" t="str">
        <f>IFERROR(IF(INDEX(SourceData!$A$2:$FR$281,'Row selector'!$G153,19)=0,"-",INDEX(SourceData!$A$2:$FR$281,'Row selector'!$G153,19)),"")</f>
        <v/>
      </c>
      <c r="F164" s="163" t="str">
        <f>IFERROR(IF(INDEX(SourceData!$A$2:$FR$281,'Row selector'!$G153,25)=0,"-",INDEX(SourceData!$A$2:$FR$281,'Row selector'!$G153,25)),"")</f>
        <v/>
      </c>
      <c r="G164" s="161" t="str">
        <f>IFERROR(IF(INDEX(SourceData!$A$2:$FR$281,'Row selector'!$G153,14)=0,"-",INDEX(SourceData!$A$2:$FR$281,'Row selector'!$G153,14)),"")</f>
        <v/>
      </c>
      <c r="H164" s="162" t="str">
        <f>IFERROR(IF(INDEX(SourceData!$A$2:$FR$281,'Row selector'!$G153,20)=0,"-",INDEX(SourceData!$A$2:$FR$281,'Row selector'!$G153,20)),"")</f>
        <v/>
      </c>
      <c r="I164" s="163" t="str">
        <f>IFERROR(IF(INDEX(SourceData!$A$2:$FR$281,'Row selector'!$G153,26)=0,"-",INDEX(SourceData!$A$2:$FR$281,'Row selector'!$G153,26)),"")</f>
        <v/>
      </c>
      <c r="J164" s="161" t="str">
        <f>IFERROR(IF(INDEX(SourceData!$A$2:$FR$281,'Row selector'!$G153,15)=0,"-",INDEX(SourceData!$A$2:$FR$281,'Row selector'!$G153,15)),"")</f>
        <v/>
      </c>
      <c r="K164" s="162" t="str">
        <f>IFERROR(IF(INDEX(SourceData!$A$2:$FR$281,'Row selector'!$G153,21)=0,"-",INDEX(SourceData!$A$2:$FR$281,'Row selector'!$G153,21)),"")</f>
        <v/>
      </c>
      <c r="L164" s="163" t="str">
        <f>IFERROR(IF(INDEX(SourceData!$A$2:$FR$281,'Row selector'!$G153,27)=0,"-",INDEX(SourceData!$A$2:$FR$281,'Row selector'!$G153,27)),"")</f>
        <v/>
      </c>
      <c r="M164" s="161" t="str">
        <f>IFERROR(IF(INDEX(SourceData!$A$2:$FR$281,'Row selector'!$G153,16)=0,"-",INDEX(SourceData!$A$2:$FR$281,'Row selector'!$G153,16)),"")</f>
        <v/>
      </c>
      <c r="N164" s="162" t="str">
        <f>IFERROR(IF(INDEX(SourceData!$A$2:$FR$281,'Row selector'!$G153,22)=0,"-",INDEX(SourceData!$A$2:$FR$281,'Row selector'!$G153,22)),"")</f>
        <v/>
      </c>
      <c r="O164" s="163" t="str">
        <f>IFERROR(IF(INDEX(SourceData!$A$2:$FR$281,'Row selector'!$G153,28)=0,"-",INDEX(SourceData!$A$2:$FR$281,'Row selector'!$G153,28)),"")</f>
        <v/>
      </c>
      <c r="P164" s="161" t="str">
        <f>IFERROR(IF(INDEX(SourceData!$A$2:$FR$281,'Row selector'!$G153,17)=0,"-",INDEX(SourceData!$A$2:$FR$281,'Row selector'!$G153,17)),"")</f>
        <v/>
      </c>
      <c r="Q164" s="162" t="str">
        <f>IFERROR(IF(INDEX(SourceData!$A$2:$FR$281,'Row selector'!$G153,23)=0,"-",INDEX(SourceData!$A$2:$FR$281,'Row selector'!$G153,23)),"")</f>
        <v/>
      </c>
      <c r="R164" s="163" t="str">
        <f>IFERROR(IF(INDEX(SourceData!$A$2:$FR$281,'Row selector'!$G153,29)=0,"-",INDEX(SourceData!$A$2:$FR$281,'Row selector'!$G153,29)),"")</f>
        <v/>
      </c>
      <c r="S164" s="161" t="str">
        <f>IFERROR(IF(INDEX(SourceData!$A$2:$FR$281,'Row selector'!$G153,18)=0,"-",INDEX(SourceData!$A$2:$FR$281,'Row selector'!$G153,18)),"")</f>
        <v/>
      </c>
      <c r="T164" s="162" t="str">
        <f>IFERROR(IF(INDEX(SourceData!$A$2:$FR$281,'Row selector'!$G153,24)=0,"-",INDEX(SourceData!$A$2:$FR$281,'Row selector'!$G153,24)),"")</f>
        <v/>
      </c>
      <c r="U164" s="163" t="str">
        <f>IFERROR(IF(INDEX(SourceData!$A$2:$FR$281,'Row selector'!$G153,30)=0,"-",INDEX(SourceData!$A$2:$FR$281,'Row selector'!$G153,30)),"")</f>
        <v/>
      </c>
      <c r="V164" s="161" t="str">
        <f>IFERROR(IF(INDEX(SourceData!$A$2:$FR$281,'Row selector'!$G153,31)=0,"-",INDEX(SourceData!$A$2:$FR$281,'Row selector'!$G153,31)),"")</f>
        <v/>
      </c>
      <c r="W164" s="162" t="str">
        <f>IFERROR(IF(INDEX(SourceData!$A$2:$FR$281,'Row selector'!$G153,37)=0,"-",INDEX(SourceData!$A$2:$FR$281,'Row selector'!$G153,37)),"")</f>
        <v/>
      </c>
      <c r="X164" s="163" t="str">
        <f>IFERROR(IF(INDEX(SourceData!$A$2:$FR$281,'Row selector'!$G153,43)=0,"-",INDEX(SourceData!$A$2:$FR$281,'Row selector'!$G153,43)),"")</f>
        <v/>
      </c>
      <c r="Y164" s="161" t="str">
        <f>IFERROR(IF(INDEX(SourceData!$A$2:$FR$281,'Row selector'!$G153,32)=0,"-",INDEX(SourceData!$A$2:$FR$281,'Row selector'!$G153,32)),"")</f>
        <v/>
      </c>
      <c r="Z164" s="162" t="str">
        <f>IFERROR(IF(INDEX(SourceData!$A$2:$FR$281,'Row selector'!$G153,38)=0,"-",INDEX(SourceData!$A$2:$FR$281,'Row selector'!$G153,38)),"")</f>
        <v/>
      </c>
      <c r="AA164" s="163" t="str">
        <f>IFERROR(IF(INDEX(SourceData!$A$2:$FR$281,'Row selector'!$G153,44)=0,"-",INDEX(SourceData!$A$2:$FR$281,'Row selector'!$G153,44)),"")</f>
        <v/>
      </c>
      <c r="AB164" s="161" t="str">
        <f>IFERROR(IF(INDEX(SourceData!$A$2:$FR$281,'Row selector'!$G153,33)=0,"-",INDEX(SourceData!$A$2:$FR$281,'Row selector'!$G153,33)),"")</f>
        <v/>
      </c>
      <c r="AC164" s="162" t="str">
        <f>IFERROR(IF(INDEX(SourceData!$A$2:$FR$281,'Row selector'!$G153,39)=0,"-",INDEX(SourceData!$A$2:$FR$281,'Row selector'!$G153,39)),"")</f>
        <v/>
      </c>
      <c r="AD164" s="163" t="str">
        <f>IFERROR(IF(INDEX(SourceData!$A$2:$FR$281,'Row selector'!$G153,45)=0,"-",INDEX(SourceData!$A$2:$FR$281,'Row selector'!$G153,45)),"")</f>
        <v/>
      </c>
      <c r="AE164" s="161" t="str">
        <f>IFERROR(IF(INDEX(SourceData!$A$2:$FR$281,'Row selector'!$G153,34)=0,"-",INDEX(SourceData!$A$2:$FR$281,'Row selector'!$G153,34)),"")</f>
        <v/>
      </c>
      <c r="AF164" s="162" t="str">
        <f>IFERROR(IF(INDEX(SourceData!$A$2:$FR$281,'Row selector'!$G153,40)=0,"-",INDEX(SourceData!$A$2:$FR$281,'Row selector'!$G153,40)),"")</f>
        <v/>
      </c>
      <c r="AG164" s="163" t="str">
        <f>IFERROR(IF(INDEX(SourceData!$A$2:$FR$281,'Row selector'!$G153,46)=0,"-",INDEX(SourceData!$A$2:$FR$281,'Row selector'!$G153,46)),"")</f>
        <v/>
      </c>
      <c r="AH164" s="161" t="str">
        <f>IFERROR(IF(INDEX(SourceData!$A$2:$FR$281,'Row selector'!$G153,35)=0,"-",INDEX(SourceData!$A$2:$FF$281,'Row selector'!$G153,35)),"")</f>
        <v/>
      </c>
      <c r="AI164" s="162" t="str">
        <f>IFERROR(IF(INDEX(SourceData!$A$2:$FR$281,'Row selector'!$G153,41)=0,"-",INDEX(SourceData!$A$2:$FR$281,'Row selector'!$G153,41)),"")</f>
        <v/>
      </c>
      <c r="AJ164" s="163" t="str">
        <f>IFERROR(IF(INDEX(SourceData!$A$2:$FR$281,'Row selector'!$G153,47)=0,"-",INDEX(SourceData!$A$2:$FR$281,'Row selector'!$G153,47)),"")</f>
        <v/>
      </c>
      <c r="AK164" s="161" t="str">
        <f>IFERROR(IF(INDEX(SourceData!$A$2:$FR$281,'Row selector'!$G153,36)=0,"-",INDEX(SourceData!$A$2:$FR$281,'Row selector'!$G153,36)),"")</f>
        <v/>
      </c>
      <c r="AL164" s="162" t="str">
        <f>IFERROR(IF(INDEX(SourceData!$A$2:$FR$281,'Row selector'!$G153,42)=0,"-",INDEX(SourceData!$A$2:$FR$281,'Row selector'!$G153,42)),"")</f>
        <v/>
      </c>
      <c r="AM164" s="163" t="str">
        <f>IFERROR(IF(INDEX(SourceData!$A$2:$FR$281,'Row selector'!$G153,48)=0,"-",INDEX(SourceData!$A$2:$FR$281,'Row selector'!$G153,48)),"")</f>
        <v/>
      </c>
      <c r="AN164" s="161" t="str">
        <f>IFERROR(IF(INDEX(SourceData!$A$2:$FR$281,'Row selector'!$G153,49)=0,"-",INDEX(SourceData!$A$2:$FR$281,'Row selector'!$G153,49)),"")</f>
        <v/>
      </c>
      <c r="AO164" s="162" t="str">
        <f>IFERROR(IF(INDEX(SourceData!$A$2:$FR$281,'Row selector'!$G153,55)=0,"-",INDEX(SourceData!$A$2:$FR$281,'Row selector'!$G153,55)),"")</f>
        <v/>
      </c>
      <c r="AP164" s="163" t="str">
        <f>IFERROR(IF(INDEX(SourceData!$A$2:$FR$281,'Row selector'!$G153,61)=0,"-",INDEX(SourceData!$A$2:$FR$281,'Row selector'!$G153,61)),"")</f>
        <v/>
      </c>
      <c r="AQ164" s="161" t="str">
        <f>IFERROR(IF(INDEX(SourceData!$A$2:$FR$281,'Row selector'!$G153,50)=0,"-",INDEX(SourceData!$A$2:$FR$281,'Row selector'!$G153,50)),"")</f>
        <v/>
      </c>
      <c r="AR164" s="162" t="str">
        <f>IFERROR(IF(INDEX(SourceData!$A$2:$FR$281,'Row selector'!$G153,56)=0,"-",INDEX(SourceData!$A$2:$FR$281,'Row selector'!$G153,56)),"")</f>
        <v/>
      </c>
      <c r="AS164" s="163" t="str">
        <f>IFERROR(IF(INDEX(SourceData!$A$2:$FR$281,'Row selector'!$G153,62)=0,"-",INDEX(SourceData!$A$2:$FR$281,'Row selector'!$G153,62)),"")</f>
        <v/>
      </c>
      <c r="AT164" s="161" t="str">
        <f>IFERROR(IF(INDEX(SourceData!$A$2:$FR$281,'Row selector'!$G153,51)=0,"-",INDEX(SourceData!$A$2:$FR$281,'Row selector'!$G153,51)),"")</f>
        <v/>
      </c>
      <c r="AU164" s="162" t="str">
        <f>IFERROR(IF(INDEX(SourceData!$A$2:$FR$281,'Row selector'!$G153,57)=0,"-",INDEX(SourceData!$A$2:$FR$281,'Row selector'!$G153,57)),"")</f>
        <v/>
      </c>
      <c r="AV164" s="163" t="str">
        <f>IFERROR(IF(INDEX(SourceData!$A$2:$FR$281,'Row selector'!$G153,63)=0,"-",INDEX(SourceData!$A$2:$FR$281,'Row selector'!$G153,63)),"")</f>
        <v/>
      </c>
      <c r="AW164" s="158" t="str">
        <f>IFERROR(IF(INDEX(SourceData!$A$2:$FR$281,'Row selector'!$G153,52)=0,"-",INDEX(SourceData!$A$2:$FR$281,'Row selector'!$G153,52)),"")</f>
        <v/>
      </c>
      <c r="AX164" s="138" t="str">
        <f>IFERROR(IF(INDEX(SourceData!$A$2:$FR$281,'Row selector'!$G153,58)=0,"-",INDEX(SourceData!$A$2:$FR$281,'Row selector'!$G153,58)),"")</f>
        <v/>
      </c>
      <c r="AY164" s="162" t="str">
        <f>IFERROR(IF(INDEX(SourceData!$A$2:$FR$281,'Row selector'!$G153,64)=0,"-",INDEX(SourceData!$A$2:$FR$281,'Row selector'!$G153,64)),"")</f>
        <v/>
      </c>
      <c r="AZ164" s="161" t="str">
        <f>IFERROR(IF(INDEX(SourceData!$A$2:$FR$281,'Row selector'!$G153,53)=0,"-",INDEX(SourceData!$A$2:$FR$281,'Row selector'!$G153,53)),"")</f>
        <v/>
      </c>
      <c r="BA164" s="162" t="str">
        <f>IFERROR(IF(INDEX(SourceData!$A$2:$FR$281,'Row selector'!$G153,59)=0,"-",INDEX(SourceData!$A$2:$FR$281,'Row selector'!$G153,59)),"")</f>
        <v/>
      </c>
      <c r="BB164" s="163" t="str">
        <f>IFERROR(IF(INDEX(SourceData!$A$2:$FR$281,'Row selector'!$G153,65)=0,"-",INDEX(SourceData!$A$2:$FR$281,'Row selector'!$G153,65)),"")</f>
        <v/>
      </c>
      <c r="BC164" s="161" t="str">
        <f>IFERROR(IF(INDEX(SourceData!$A$2:$FR$281,'Row selector'!$G153,54)=0,"-",INDEX(SourceData!$A$2:$FR$281,'Row selector'!$G153,54)),"")</f>
        <v/>
      </c>
      <c r="BD164" s="162" t="str">
        <f>IFERROR(IF(INDEX(SourceData!$A$2:$FR$281,'Row selector'!$G153,60)=0,"-",INDEX(SourceData!$A$2:$FR$281,'Row selector'!$G153,60)),"")</f>
        <v/>
      </c>
      <c r="BE164" s="163" t="str">
        <f>IFERROR(IF(INDEX(SourceData!$A$2:$FR$281,'Row selector'!$G153,66)=0,"-",INDEX(SourceData!$A$2:$FR$281,'Row selector'!$G153,66)),"")</f>
        <v/>
      </c>
      <c r="BF164" s="99"/>
    </row>
    <row r="165" spans="1:58">
      <c r="A165" s="171" t="str">
        <f>IFERROR(INDEX(SourceData!$A$2:$FR$281,'Row selector'!$G154,1),"")</f>
        <v/>
      </c>
      <c r="B165" s="157" t="str">
        <f>IFERROR(INDEX(SourceData!$A$2:$FR$281,'Row selector'!$G154,2),"")</f>
        <v/>
      </c>
      <c r="C165" s="204" t="str">
        <f t="shared" si="2"/>
        <v/>
      </c>
      <c r="D165" s="161" t="str">
        <f>IFERROR(IF(INDEX(SourceData!$A$2:$FR$281,'Row selector'!$G154,13)=0,"-",INDEX(SourceData!$A$2:$FR$281,'Row selector'!$G154,13)),"")</f>
        <v/>
      </c>
      <c r="E165" s="162" t="str">
        <f>IFERROR(IF(INDEX(SourceData!$A$2:$FR$281,'Row selector'!$G154,19)=0,"-",INDEX(SourceData!$A$2:$FR$281,'Row selector'!$G154,19)),"")</f>
        <v/>
      </c>
      <c r="F165" s="163" t="str">
        <f>IFERROR(IF(INDEX(SourceData!$A$2:$FR$281,'Row selector'!$G154,25)=0,"-",INDEX(SourceData!$A$2:$FR$281,'Row selector'!$G154,25)),"")</f>
        <v/>
      </c>
      <c r="G165" s="161" t="str">
        <f>IFERROR(IF(INDEX(SourceData!$A$2:$FR$281,'Row selector'!$G154,14)=0,"-",INDEX(SourceData!$A$2:$FR$281,'Row selector'!$G154,14)),"")</f>
        <v/>
      </c>
      <c r="H165" s="162" t="str">
        <f>IFERROR(IF(INDEX(SourceData!$A$2:$FR$281,'Row selector'!$G154,20)=0,"-",INDEX(SourceData!$A$2:$FR$281,'Row selector'!$G154,20)),"")</f>
        <v/>
      </c>
      <c r="I165" s="163" t="str">
        <f>IFERROR(IF(INDEX(SourceData!$A$2:$FR$281,'Row selector'!$G154,26)=0,"-",INDEX(SourceData!$A$2:$FR$281,'Row selector'!$G154,26)),"")</f>
        <v/>
      </c>
      <c r="J165" s="161" t="str">
        <f>IFERROR(IF(INDEX(SourceData!$A$2:$FR$281,'Row selector'!$G154,15)=0,"-",INDEX(SourceData!$A$2:$FR$281,'Row selector'!$G154,15)),"")</f>
        <v/>
      </c>
      <c r="K165" s="162" t="str">
        <f>IFERROR(IF(INDEX(SourceData!$A$2:$FR$281,'Row selector'!$G154,21)=0,"-",INDEX(SourceData!$A$2:$FR$281,'Row selector'!$G154,21)),"")</f>
        <v/>
      </c>
      <c r="L165" s="163" t="str">
        <f>IFERROR(IF(INDEX(SourceData!$A$2:$FR$281,'Row selector'!$G154,27)=0,"-",INDEX(SourceData!$A$2:$FR$281,'Row selector'!$G154,27)),"")</f>
        <v/>
      </c>
      <c r="M165" s="161" t="str">
        <f>IFERROR(IF(INDEX(SourceData!$A$2:$FR$281,'Row selector'!$G154,16)=0,"-",INDEX(SourceData!$A$2:$FR$281,'Row selector'!$G154,16)),"")</f>
        <v/>
      </c>
      <c r="N165" s="162" t="str">
        <f>IFERROR(IF(INDEX(SourceData!$A$2:$FR$281,'Row selector'!$G154,22)=0,"-",INDEX(SourceData!$A$2:$FR$281,'Row selector'!$G154,22)),"")</f>
        <v/>
      </c>
      <c r="O165" s="163" t="str">
        <f>IFERROR(IF(INDEX(SourceData!$A$2:$FR$281,'Row selector'!$G154,28)=0,"-",INDEX(SourceData!$A$2:$FR$281,'Row selector'!$G154,28)),"")</f>
        <v/>
      </c>
      <c r="P165" s="161" t="str">
        <f>IFERROR(IF(INDEX(SourceData!$A$2:$FR$281,'Row selector'!$G154,17)=0,"-",INDEX(SourceData!$A$2:$FR$281,'Row selector'!$G154,17)),"")</f>
        <v/>
      </c>
      <c r="Q165" s="162" t="str">
        <f>IFERROR(IF(INDEX(SourceData!$A$2:$FR$281,'Row selector'!$G154,23)=0,"-",INDEX(SourceData!$A$2:$FR$281,'Row selector'!$G154,23)),"")</f>
        <v/>
      </c>
      <c r="R165" s="163" t="str">
        <f>IFERROR(IF(INDEX(SourceData!$A$2:$FR$281,'Row selector'!$G154,29)=0,"-",INDEX(SourceData!$A$2:$FR$281,'Row selector'!$G154,29)),"")</f>
        <v/>
      </c>
      <c r="S165" s="161" t="str">
        <f>IFERROR(IF(INDEX(SourceData!$A$2:$FR$281,'Row selector'!$G154,18)=0,"-",INDEX(SourceData!$A$2:$FR$281,'Row selector'!$G154,18)),"")</f>
        <v/>
      </c>
      <c r="T165" s="162" t="str">
        <f>IFERROR(IF(INDEX(SourceData!$A$2:$FR$281,'Row selector'!$G154,24)=0,"-",INDEX(SourceData!$A$2:$FR$281,'Row selector'!$G154,24)),"")</f>
        <v/>
      </c>
      <c r="U165" s="163" t="str">
        <f>IFERROR(IF(INDEX(SourceData!$A$2:$FR$281,'Row selector'!$G154,30)=0,"-",INDEX(SourceData!$A$2:$FR$281,'Row selector'!$G154,30)),"")</f>
        <v/>
      </c>
      <c r="V165" s="161" t="str">
        <f>IFERROR(IF(INDEX(SourceData!$A$2:$FR$281,'Row selector'!$G154,31)=0,"-",INDEX(SourceData!$A$2:$FR$281,'Row selector'!$G154,31)),"")</f>
        <v/>
      </c>
      <c r="W165" s="162" t="str">
        <f>IFERROR(IF(INDEX(SourceData!$A$2:$FR$281,'Row selector'!$G154,37)=0,"-",INDEX(SourceData!$A$2:$FR$281,'Row selector'!$G154,37)),"")</f>
        <v/>
      </c>
      <c r="X165" s="163" t="str">
        <f>IFERROR(IF(INDEX(SourceData!$A$2:$FR$281,'Row selector'!$G154,43)=0,"-",INDEX(SourceData!$A$2:$FR$281,'Row selector'!$G154,43)),"")</f>
        <v/>
      </c>
      <c r="Y165" s="161" t="str">
        <f>IFERROR(IF(INDEX(SourceData!$A$2:$FR$281,'Row selector'!$G154,32)=0,"-",INDEX(SourceData!$A$2:$FR$281,'Row selector'!$G154,32)),"")</f>
        <v/>
      </c>
      <c r="Z165" s="162" t="str">
        <f>IFERROR(IF(INDEX(SourceData!$A$2:$FR$281,'Row selector'!$G154,38)=0,"-",INDEX(SourceData!$A$2:$FR$281,'Row selector'!$G154,38)),"")</f>
        <v/>
      </c>
      <c r="AA165" s="163" t="str">
        <f>IFERROR(IF(INDEX(SourceData!$A$2:$FR$281,'Row selector'!$G154,44)=0,"-",INDEX(SourceData!$A$2:$FR$281,'Row selector'!$G154,44)),"")</f>
        <v/>
      </c>
      <c r="AB165" s="161" t="str">
        <f>IFERROR(IF(INDEX(SourceData!$A$2:$FR$281,'Row selector'!$G154,33)=0,"-",INDEX(SourceData!$A$2:$FR$281,'Row selector'!$G154,33)),"")</f>
        <v/>
      </c>
      <c r="AC165" s="162" t="str">
        <f>IFERROR(IF(INDEX(SourceData!$A$2:$FR$281,'Row selector'!$G154,39)=0,"-",INDEX(SourceData!$A$2:$FR$281,'Row selector'!$G154,39)),"")</f>
        <v/>
      </c>
      <c r="AD165" s="163" t="str">
        <f>IFERROR(IF(INDEX(SourceData!$A$2:$FR$281,'Row selector'!$G154,45)=0,"-",INDEX(SourceData!$A$2:$FR$281,'Row selector'!$G154,45)),"")</f>
        <v/>
      </c>
      <c r="AE165" s="161" t="str">
        <f>IFERROR(IF(INDEX(SourceData!$A$2:$FR$281,'Row selector'!$G154,34)=0,"-",INDEX(SourceData!$A$2:$FR$281,'Row selector'!$G154,34)),"")</f>
        <v/>
      </c>
      <c r="AF165" s="162" t="str">
        <f>IFERROR(IF(INDEX(SourceData!$A$2:$FR$281,'Row selector'!$G154,40)=0,"-",INDEX(SourceData!$A$2:$FR$281,'Row selector'!$G154,40)),"")</f>
        <v/>
      </c>
      <c r="AG165" s="163" t="str">
        <f>IFERROR(IF(INDEX(SourceData!$A$2:$FR$281,'Row selector'!$G154,46)=0,"-",INDEX(SourceData!$A$2:$FR$281,'Row selector'!$G154,46)),"")</f>
        <v/>
      </c>
      <c r="AH165" s="161" t="str">
        <f>IFERROR(IF(INDEX(SourceData!$A$2:$FR$281,'Row selector'!$G154,35)=0,"-",INDEX(SourceData!$A$2:$FF$281,'Row selector'!$G154,35)),"")</f>
        <v/>
      </c>
      <c r="AI165" s="162" t="str">
        <f>IFERROR(IF(INDEX(SourceData!$A$2:$FR$281,'Row selector'!$G154,41)=0,"-",INDEX(SourceData!$A$2:$FR$281,'Row selector'!$G154,41)),"")</f>
        <v/>
      </c>
      <c r="AJ165" s="163" t="str">
        <f>IFERROR(IF(INDEX(SourceData!$A$2:$FR$281,'Row selector'!$G154,47)=0,"-",INDEX(SourceData!$A$2:$FR$281,'Row selector'!$G154,47)),"")</f>
        <v/>
      </c>
      <c r="AK165" s="161" t="str">
        <f>IFERROR(IF(INDEX(SourceData!$A$2:$FR$281,'Row selector'!$G154,36)=0,"-",INDEX(SourceData!$A$2:$FR$281,'Row selector'!$G154,36)),"")</f>
        <v/>
      </c>
      <c r="AL165" s="162" t="str">
        <f>IFERROR(IF(INDEX(SourceData!$A$2:$FR$281,'Row selector'!$G154,42)=0,"-",INDEX(SourceData!$A$2:$FR$281,'Row selector'!$G154,42)),"")</f>
        <v/>
      </c>
      <c r="AM165" s="163" t="str">
        <f>IFERROR(IF(INDEX(SourceData!$A$2:$FR$281,'Row selector'!$G154,48)=0,"-",INDEX(SourceData!$A$2:$FR$281,'Row selector'!$G154,48)),"")</f>
        <v/>
      </c>
      <c r="AN165" s="161" t="str">
        <f>IFERROR(IF(INDEX(SourceData!$A$2:$FR$281,'Row selector'!$G154,49)=0,"-",INDEX(SourceData!$A$2:$FR$281,'Row selector'!$G154,49)),"")</f>
        <v/>
      </c>
      <c r="AO165" s="162" t="str">
        <f>IFERROR(IF(INDEX(SourceData!$A$2:$FR$281,'Row selector'!$G154,55)=0,"-",INDEX(SourceData!$A$2:$FR$281,'Row selector'!$G154,55)),"")</f>
        <v/>
      </c>
      <c r="AP165" s="163" t="str">
        <f>IFERROR(IF(INDEX(SourceData!$A$2:$FR$281,'Row selector'!$G154,61)=0,"-",INDEX(SourceData!$A$2:$FR$281,'Row selector'!$G154,61)),"")</f>
        <v/>
      </c>
      <c r="AQ165" s="161" t="str">
        <f>IFERROR(IF(INDEX(SourceData!$A$2:$FR$281,'Row selector'!$G154,50)=0,"-",INDEX(SourceData!$A$2:$FR$281,'Row selector'!$G154,50)),"")</f>
        <v/>
      </c>
      <c r="AR165" s="162" t="str">
        <f>IFERROR(IF(INDEX(SourceData!$A$2:$FR$281,'Row selector'!$G154,56)=0,"-",INDEX(SourceData!$A$2:$FR$281,'Row selector'!$G154,56)),"")</f>
        <v/>
      </c>
      <c r="AS165" s="163" t="str">
        <f>IFERROR(IF(INDEX(SourceData!$A$2:$FR$281,'Row selector'!$G154,62)=0,"-",INDEX(SourceData!$A$2:$FR$281,'Row selector'!$G154,62)),"")</f>
        <v/>
      </c>
      <c r="AT165" s="161" t="str">
        <f>IFERROR(IF(INDEX(SourceData!$A$2:$FR$281,'Row selector'!$G154,51)=0,"-",INDEX(SourceData!$A$2:$FR$281,'Row selector'!$G154,51)),"")</f>
        <v/>
      </c>
      <c r="AU165" s="162" t="str">
        <f>IFERROR(IF(INDEX(SourceData!$A$2:$FR$281,'Row selector'!$G154,57)=0,"-",INDEX(SourceData!$A$2:$FR$281,'Row selector'!$G154,57)),"")</f>
        <v/>
      </c>
      <c r="AV165" s="163" t="str">
        <f>IFERROR(IF(INDEX(SourceData!$A$2:$FR$281,'Row selector'!$G154,63)=0,"-",INDEX(SourceData!$A$2:$FR$281,'Row selector'!$G154,63)),"")</f>
        <v/>
      </c>
      <c r="AW165" s="158" t="str">
        <f>IFERROR(IF(INDEX(SourceData!$A$2:$FR$281,'Row selector'!$G154,52)=0,"-",INDEX(SourceData!$A$2:$FR$281,'Row selector'!$G154,52)),"")</f>
        <v/>
      </c>
      <c r="AX165" s="138" t="str">
        <f>IFERROR(IF(INDEX(SourceData!$A$2:$FR$281,'Row selector'!$G154,58)=0,"-",INDEX(SourceData!$A$2:$FR$281,'Row selector'!$G154,58)),"")</f>
        <v/>
      </c>
      <c r="AY165" s="162" t="str">
        <f>IFERROR(IF(INDEX(SourceData!$A$2:$FR$281,'Row selector'!$G154,64)=0,"-",INDEX(SourceData!$A$2:$FR$281,'Row selector'!$G154,64)),"")</f>
        <v/>
      </c>
      <c r="AZ165" s="161" t="str">
        <f>IFERROR(IF(INDEX(SourceData!$A$2:$FR$281,'Row selector'!$G154,53)=0,"-",INDEX(SourceData!$A$2:$FR$281,'Row selector'!$G154,53)),"")</f>
        <v/>
      </c>
      <c r="BA165" s="162" t="str">
        <f>IFERROR(IF(INDEX(SourceData!$A$2:$FR$281,'Row selector'!$G154,59)=0,"-",INDEX(SourceData!$A$2:$FR$281,'Row selector'!$G154,59)),"")</f>
        <v/>
      </c>
      <c r="BB165" s="163" t="str">
        <f>IFERROR(IF(INDEX(SourceData!$A$2:$FR$281,'Row selector'!$G154,65)=0,"-",INDEX(SourceData!$A$2:$FR$281,'Row selector'!$G154,65)),"")</f>
        <v/>
      </c>
      <c r="BC165" s="161" t="str">
        <f>IFERROR(IF(INDEX(SourceData!$A$2:$FR$281,'Row selector'!$G154,54)=0,"-",INDEX(SourceData!$A$2:$FR$281,'Row selector'!$G154,54)),"")</f>
        <v/>
      </c>
      <c r="BD165" s="162" t="str">
        <f>IFERROR(IF(INDEX(SourceData!$A$2:$FR$281,'Row selector'!$G154,60)=0,"-",INDEX(SourceData!$A$2:$FR$281,'Row selector'!$G154,60)),"")</f>
        <v/>
      </c>
      <c r="BE165" s="163" t="str">
        <f>IFERROR(IF(INDEX(SourceData!$A$2:$FR$281,'Row selector'!$G154,66)=0,"-",INDEX(SourceData!$A$2:$FR$281,'Row selector'!$G154,66)),"")</f>
        <v/>
      </c>
      <c r="BF165" s="99"/>
    </row>
    <row r="166" spans="1:58">
      <c r="A166" s="171" t="str">
        <f>IFERROR(INDEX(SourceData!$A$2:$FR$281,'Row selector'!$G155,1),"")</f>
        <v/>
      </c>
      <c r="B166" s="157" t="str">
        <f>IFERROR(INDEX(SourceData!$A$2:$FR$281,'Row selector'!$G155,2),"")</f>
        <v/>
      </c>
      <c r="C166" s="204" t="str">
        <f t="shared" si="2"/>
        <v/>
      </c>
      <c r="D166" s="161" t="str">
        <f>IFERROR(IF(INDEX(SourceData!$A$2:$FR$281,'Row selector'!$G155,13)=0,"-",INDEX(SourceData!$A$2:$FR$281,'Row selector'!$G155,13)),"")</f>
        <v/>
      </c>
      <c r="E166" s="162" t="str">
        <f>IFERROR(IF(INDEX(SourceData!$A$2:$FR$281,'Row selector'!$G155,19)=0,"-",INDEX(SourceData!$A$2:$FR$281,'Row selector'!$G155,19)),"")</f>
        <v/>
      </c>
      <c r="F166" s="163" t="str">
        <f>IFERROR(IF(INDEX(SourceData!$A$2:$FR$281,'Row selector'!$G155,25)=0,"-",INDEX(SourceData!$A$2:$FR$281,'Row selector'!$G155,25)),"")</f>
        <v/>
      </c>
      <c r="G166" s="161" t="str">
        <f>IFERROR(IF(INDEX(SourceData!$A$2:$FR$281,'Row selector'!$G155,14)=0,"-",INDEX(SourceData!$A$2:$FR$281,'Row selector'!$G155,14)),"")</f>
        <v/>
      </c>
      <c r="H166" s="162" t="str">
        <f>IFERROR(IF(INDEX(SourceData!$A$2:$FR$281,'Row selector'!$G155,20)=0,"-",INDEX(SourceData!$A$2:$FR$281,'Row selector'!$G155,20)),"")</f>
        <v/>
      </c>
      <c r="I166" s="163" t="str">
        <f>IFERROR(IF(INDEX(SourceData!$A$2:$FR$281,'Row selector'!$G155,26)=0,"-",INDEX(SourceData!$A$2:$FR$281,'Row selector'!$G155,26)),"")</f>
        <v/>
      </c>
      <c r="J166" s="161" t="str">
        <f>IFERROR(IF(INDEX(SourceData!$A$2:$FR$281,'Row selector'!$G155,15)=0,"-",INDEX(SourceData!$A$2:$FR$281,'Row selector'!$G155,15)),"")</f>
        <v/>
      </c>
      <c r="K166" s="162" t="str">
        <f>IFERROR(IF(INDEX(SourceData!$A$2:$FR$281,'Row selector'!$G155,21)=0,"-",INDEX(SourceData!$A$2:$FR$281,'Row selector'!$G155,21)),"")</f>
        <v/>
      </c>
      <c r="L166" s="163" t="str">
        <f>IFERROR(IF(INDEX(SourceData!$A$2:$FR$281,'Row selector'!$G155,27)=0,"-",INDEX(SourceData!$A$2:$FR$281,'Row selector'!$G155,27)),"")</f>
        <v/>
      </c>
      <c r="M166" s="161" t="str">
        <f>IFERROR(IF(INDEX(SourceData!$A$2:$FR$281,'Row selector'!$G155,16)=0,"-",INDEX(SourceData!$A$2:$FR$281,'Row selector'!$G155,16)),"")</f>
        <v/>
      </c>
      <c r="N166" s="162" t="str">
        <f>IFERROR(IF(INDEX(SourceData!$A$2:$FR$281,'Row selector'!$G155,22)=0,"-",INDEX(SourceData!$A$2:$FR$281,'Row selector'!$G155,22)),"")</f>
        <v/>
      </c>
      <c r="O166" s="163" t="str">
        <f>IFERROR(IF(INDEX(SourceData!$A$2:$FR$281,'Row selector'!$G155,28)=0,"-",INDEX(SourceData!$A$2:$FR$281,'Row selector'!$G155,28)),"")</f>
        <v/>
      </c>
      <c r="P166" s="161" t="str">
        <f>IFERROR(IF(INDEX(SourceData!$A$2:$FR$281,'Row selector'!$G155,17)=0,"-",INDEX(SourceData!$A$2:$FR$281,'Row selector'!$G155,17)),"")</f>
        <v/>
      </c>
      <c r="Q166" s="162" t="str">
        <f>IFERROR(IF(INDEX(SourceData!$A$2:$FR$281,'Row selector'!$G155,23)=0,"-",INDEX(SourceData!$A$2:$FR$281,'Row selector'!$G155,23)),"")</f>
        <v/>
      </c>
      <c r="R166" s="163" t="str">
        <f>IFERROR(IF(INDEX(SourceData!$A$2:$FR$281,'Row selector'!$G155,29)=0,"-",INDEX(SourceData!$A$2:$FR$281,'Row selector'!$G155,29)),"")</f>
        <v/>
      </c>
      <c r="S166" s="161" t="str">
        <f>IFERROR(IF(INDEX(SourceData!$A$2:$FR$281,'Row selector'!$G155,18)=0,"-",INDEX(SourceData!$A$2:$FR$281,'Row selector'!$G155,18)),"")</f>
        <v/>
      </c>
      <c r="T166" s="162" t="str">
        <f>IFERROR(IF(INDEX(SourceData!$A$2:$FR$281,'Row selector'!$G155,24)=0,"-",INDEX(SourceData!$A$2:$FR$281,'Row selector'!$G155,24)),"")</f>
        <v/>
      </c>
      <c r="U166" s="163" t="str">
        <f>IFERROR(IF(INDEX(SourceData!$A$2:$FR$281,'Row selector'!$G155,30)=0,"-",INDEX(SourceData!$A$2:$FR$281,'Row selector'!$G155,30)),"")</f>
        <v/>
      </c>
      <c r="V166" s="161" t="str">
        <f>IFERROR(IF(INDEX(SourceData!$A$2:$FR$281,'Row selector'!$G155,31)=0,"-",INDEX(SourceData!$A$2:$FR$281,'Row selector'!$G155,31)),"")</f>
        <v/>
      </c>
      <c r="W166" s="162" t="str">
        <f>IFERROR(IF(INDEX(SourceData!$A$2:$FR$281,'Row selector'!$G155,37)=0,"-",INDEX(SourceData!$A$2:$FR$281,'Row selector'!$G155,37)),"")</f>
        <v/>
      </c>
      <c r="X166" s="163" t="str">
        <f>IFERROR(IF(INDEX(SourceData!$A$2:$FR$281,'Row selector'!$G155,43)=0,"-",INDEX(SourceData!$A$2:$FR$281,'Row selector'!$G155,43)),"")</f>
        <v/>
      </c>
      <c r="Y166" s="161" t="str">
        <f>IFERROR(IF(INDEX(SourceData!$A$2:$FR$281,'Row selector'!$G155,32)=0,"-",INDEX(SourceData!$A$2:$FR$281,'Row selector'!$G155,32)),"")</f>
        <v/>
      </c>
      <c r="Z166" s="162" t="str">
        <f>IFERROR(IF(INDEX(SourceData!$A$2:$FR$281,'Row selector'!$G155,38)=0,"-",INDEX(SourceData!$A$2:$FR$281,'Row selector'!$G155,38)),"")</f>
        <v/>
      </c>
      <c r="AA166" s="163" t="str">
        <f>IFERROR(IF(INDEX(SourceData!$A$2:$FR$281,'Row selector'!$G155,44)=0,"-",INDEX(SourceData!$A$2:$FR$281,'Row selector'!$G155,44)),"")</f>
        <v/>
      </c>
      <c r="AB166" s="161" t="str">
        <f>IFERROR(IF(INDEX(SourceData!$A$2:$FR$281,'Row selector'!$G155,33)=0,"-",INDEX(SourceData!$A$2:$FR$281,'Row selector'!$G155,33)),"")</f>
        <v/>
      </c>
      <c r="AC166" s="162" t="str">
        <f>IFERROR(IF(INDEX(SourceData!$A$2:$FR$281,'Row selector'!$G155,39)=0,"-",INDEX(SourceData!$A$2:$FR$281,'Row selector'!$G155,39)),"")</f>
        <v/>
      </c>
      <c r="AD166" s="163" t="str">
        <f>IFERROR(IF(INDEX(SourceData!$A$2:$FR$281,'Row selector'!$G155,45)=0,"-",INDEX(SourceData!$A$2:$FR$281,'Row selector'!$G155,45)),"")</f>
        <v/>
      </c>
      <c r="AE166" s="161" t="str">
        <f>IFERROR(IF(INDEX(SourceData!$A$2:$FR$281,'Row selector'!$G155,34)=0,"-",INDEX(SourceData!$A$2:$FR$281,'Row selector'!$G155,34)),"")</f>
        <v/>
      </c>
      <c r="AF166" s="162" t="str">
        <f>IFERROR(IF(INDEX(SourceData!$A$2:$FR$281,'Row selector'!$G155,40)=0,"-",INDEX(SourceData!$A$2:$FR$281,'Row selector'!$G155,40)),"")</f>
        <v/>
      </c>
      <c r="AG166" s="163" t="str">
        <f>IFERROR(IF(INDEX(SourceData!$A$2:$FR$281,'Row selector'!$G155,46)=0,"-",INDEX(SourceData!$A$2:$FR$281,'Row selector'!$G155,46)),"")</f>
        <v/>
      </c>
      <c r="AH166" s="161" t="str">
        <f>IFERROR(IF(INDEX(SourceData!$A$2:$FR$281,'Row selector'!$G155,35)=0,"-",INDEX(SourceData!$A$2:$FF$281,'Row selector'!$G155,35)),"")</f>
        <v/>
      </c>
      <c r="AI166" s="162" t="str">
        <f>IFERROR(IF(INDEX(SourceData!$A$2:$FR$281,'Row selector'!$G155,41)=0,"-",INDEX(SourceData!$A$2:$FR$281,'Row selector'!$G155,41)),"")</f>
        <v/>
      </c>
      <c r="AJ166" s="163" t="str">
        <f>IFERROR(IF(INDEX(SourceData!$A$2:$FR$281,'Row selector'!$G155,47)=0,"-",INDEX(SourceData!$A$2:$FR$281,'Row selector'!$G155,47)),"")</f>
        <v/>
      </c>
      <c r="AK166" s="161" t="str">
        <f>IFERROR(IF(INDEX(SourceData!$A$2:$FR$281,'Row selector'!$G155,36)=0,"-",INDEX(SourceData!$A$2:$FR$281,'Row selector'!$G155,36)),"")</f>
        <v/>
      </c>
      <c r="AL166" s="162" t="str">
        <f>IFERROR(IF(INDEX(SourceData!$A$2:$FR$281,'Row selector'!$G155,42)=0,"-",INDEX(SourceData!$A$2:$FR$281,'Row selector'!$G155,42)),"")</f>
        <v/>
      </c>
      <c r="AM166" s="163" t="str">
        <f>IFERROR(IF(INDEX(SourceData!$A$2:$FR$281,'Row selector'!$G155,48)=0,"-",INDEX(SourceData!$A$2:$FR$281,'Row selector'!$G155,48)),"")</f>
        <v/>
      </c>
      <c r="AN166" s="161" t="str">
        <f>IFERROR(IF(INDEX(SourceData!$A$2:$FR$281,'Row selector'!$G155,49)=0,"-",INDEX(SourceData!$A$2:$FR$281,'Row selector'!$G155,49)),"")</f>
        <v/>
      </c>
      <c r="AO166" s="162" t="str">
        <f>IFERROR(IF(INDEX(SourceData!$A$2:$FR$281,'Row selector'!$G155,55)=0,"-",INDEX(SourceData!$A$2:$FR$281,'Row selector'!$G155,55)),"")</f>
        <v/>
      </c>
      <c r="AP166" s="163" t="str">
        <f>IFERROR(IF(INDEX(SourceData!$A$2:$FR$281,'Row selector'!$G155,61)=0,"-",INDEX(SourceData!$A$2:$FR$281,'Row selector'!$G155,61)),"")</f>
        <v/>
      </c>
      <c r="AQ166" s="161" t="str">
        <f>IFERROR(IF(INDEX(SourceData!$A$2:$FR$281,'Row selector'!$G155,50)=0,"-",INDEX(SourceData!$A$2:$FR$281,'Row selector'!$G155,50)),"")</f>
        <v/>
      </c>
      <c r="AR166" s="162" t="str">
        <f>IFERROR(IF(INDEX(SourceData!$A$2:$FR$281,'Row selector'!$G155,56)=0,"-",INDEX(SourceData!$A$2:$FR$281,'Row selector'!$G155,56)),"")</f>
        <v/>
      </c>
      <c r="AS166" s="163" t="str">
        <f>IFERROR(IF(INDEX(SourceData!$A$2:$FR$281,'Row selector'!$G155,62)=0,"-",INDEX(SourceData!$A$2:$FR$281,'Row selector'!$G155,62)),"")</f>
        <v/>
      </c>
      <c r="AT166" s="161" t="str">
        <f>IFERROR(IF(INDEX(SourceData!$A$2:$FR$281,'Row selector'!$G155,51)=0,"-",INDEX(SourceData!$A$2:$FR$281,'Row selector'!$G155,51)),"")</f>
        <v/>
      </c>
      <c r="AU166" s="162" t="str">
        <f>IFERROR(IF(INDEX(SourceData!$A$2:$FR$281,'Row selector'!$G155,57)=0,"-",INDEX(SourceData!$A$2:$FR$281,'Row selector'!$G155,57)),"")</f>
        <v/>
      </c>
      <c r="AV166" s="163" t="str">
        <f>IFERROR(IF(INDEX(SourceData!$A$2:$FR$281,'Row selector'!$G155,63)=0,"-",INDEX(SourceData!$A$2:$FR$281,'Row selector'!$G155,63)),"")</f>
        <v/>
      </c>
      <c r="AW166" s="158" t="str">
        <f>IFERROR(IF(INDEX(SourceData!$A$2:$FR$281,'Row selector'!$G155,52)=0,"-",INDEX(SourceData!$A$2:$FR$281,'Row selector'!$G155,52)),"")</f>
        <v/>
      </c>
      <c r="AX166" s="138" t="str">
        <f>IFERROR(IF(INDEX(SourceData!$A$2:$FR$281,'Row selector'!$G155,58)=0,"-",INDEX(SourceData!$A$2:$FR$281,'Row selector'!$G155,58)),"")</f>
        <v/>
      </c>
      <c r="AY166" s="162" t="str">
        <f>IFERROR(IF(INDEX(SourceData!$A$2:$FR$281,'Row selector'!$G155,64)=0,"-",INDEX(SourceData!$A$2:$FR$281,'Row selector'!$G155,64)),"")</f>
        <v/>
      </c>
      <c r="AZ166" s="161" t="str">
        <f>IFERROR(IF(INDEX(SourceData!$A$2:$FR$281,'Row selector'!$G155,53)=0,"-",INDEX(SourceData!$A$2:$FR$281,'Row selector'!$G155,53)),"")</f>
        <v/>
      </c>
      <c r="BA166" s="162" t="str">
        <f>IFERROR(IF(INDEX(SourceData!$A$2:$FR$281,'Row selector'!$G155,59)=0,"-",INDEX(SourceData!$A$2:$FR$281,'Row selector'!$G155,59)),"")</f>
        <v/>
      </c>
      <c r="BB166" s="163" t="str">
        <f>IFERROR(IF(INDEX(SourceData!$A$2:$FR$281,'Row selector'!$G155,65)=0,"-",INDEX(SourceData!$A$2:$FR$281,'Row selector'!$G155,65)),"")</f>
        <v/>
      </c>
      <c r="BC166" s="161" t="str">
        <f>IFERROR(IF(INDEX(SourceData!$A$2:$FR$281,'Row selector'!$G155,54)=0,"-",INDEX(SourceData!$A$2:$FR$281,'Row selector'!$G155,54)),"")</f>
        <v/>
      </c>
      <c r="BD166" s="162" t="str">
        <f>IFERROR(IF(INDEX(SourceData!$A$2:$FR$281,'Row selector'!$G155,60)=0,"-",INDEX(SourceData!$A$2:$FR$281,'Row selector'!$G155,60)),"")</f>
        <v/>
      </c>
      <c r="BE166" s="163" t="str">
        <f>IFERROR(IF(INDEX(SourceData!$A$2:$FR$281,'Row selector'!$G155,66)=0,"-",INDEX(SourceData!$A$2:$FR$281,'Row selector'!$G155,66)),"")</f>
        <v/>
      </c>
      <c r="BF166" s="99"/>
    </row>
    <row r="167" spans="1:58">
      <c r="A167" s="171" t="str">
        <f>IFERROR(INDEX(SourceData!$A$2:$FR$281,'Row selector'!$G156,1),"")</f>
        <v/>
      </c>
      <c r="B167" s="157" t="str">
        <f>IFERROR(INDEX(SourceData!$A$2:$FR$281,'Row selector'!$G156,2),"")</f>
        <v/>
      </c>
      <c r="C167" s="204" t="str">
        <f t="shared" si="2"/>
        <v/>
      </c>
      <c r="D167" s="161" t="str">
        <f>IFERROR(IF(INDEX(SourceData!$A$2:$FR$281,'Row selector'!$G156,13)=0,"-",INDEX(SourceData!$A$2:$FR$281,'Row selector'!$G156,13)),"")</f>
        <v/>
      </c>
      <c r="E167" s="162" t="str">
        <f>IFERROR(IF(INDEX(SourceData!$A$2:$FR$281,'Row selector'!$G156,19)=0,"-",INDEX(SourceData!$A$2:$FR$281,'Row selector'!$G156,19)),"")</f>
        <v/>
      </c>
      <c r="F167" s="163" t="str">
        <f>IFERROR(IF(INDEX(SourceData!$A$2:$FR$281,'Row selector'!$G156,25)=0,"-",INDEX(SourceData!$A$2:$FR$281,'Row selector'!$G156,25)),"")</f>
        <v/>
      </c>
      <c r="G167" s="161" t="str">
        <f>IFERROR(IF(INDEX(SourceData!$A$2:$FR$281,'Row selector'!$G156,14)=0,"-",INDEX(SourceData!$A$2:$FR$281,'Row selector'!$G156,14)),"")</f>
        <v/>
      </c>
      <c r="H167" s="162" t="str">
        <f>IFERROR(IF(INDEX(SourceData!$A$2:$FR$281,'Row selector'!$G156,20)=0,"-",INDEX(SourceData!$A$2:$FR$281,'Row selector'!$G156,20)),"")</f>
        <v/>
      </c>
      <c r="I167" s="163" t="str">
        <f>IFERROR(IF(INDEX(SourceData!$A$2:$FR$281,'Row selector'!$G156,26)=0,"-",INDEX(SourceData!$A$2:$FR$281,'Row selector'!$G156,26)),"")</f>
        <v/>
      </c>
      <c r="J167" s="161" t="str">
        <f>IFERROR(IF(INDEX(SourceData!$A$2:$FR$281,'Row selector'!$G156,15)=0,"-",INDEX(SourceData!$A$2:$FR$281,'Row selector'!$G156,15)),"")</f>
        <v/>
      </c>
      <c r="K167" s="162" t="str">
        <f>IFERROR(IF(INDEX(SourceData!$A$2:$FR$281,'Row selector'!$G156,21)=0,"-",INDEX(SourceData!$A$2:$FR$281,'Row selector'!$G156,21)),"")</f>
        <v/>
      </c>
      <c r="L167" s="163" t="str">
        <f>IFERROR(IF(INDEX(SourceData!$A$2:$FR$281,'Row selector'!$G156,27)=0,"-",INDEX(SourceData!$A$2:$FR$281,'Row selector'!$G156,27)),"")</f>
        <v/>
      </c>
      <c r="M167" s="161" t="str">
        <f>IFERROR(IF(INDEX(SourceData!$A$2:$FR$281,'Row selector'!$G156,16)=0,"-",INDEX(SourceData!$A$2:$FR$281,'Row selector'!$G156,16)),"")</f>
        <v/>
      </c>
      <c r="N167" s="162" t="str">
        <f>IFERROR(IF(INDEX(SourceData!$A$2:$FR$281,'Row selector'!$G156,22)=0,"-",INDEX(SourceData!$A$2:$FR$281,'Row selector'!$G156,22)),"")</f>
        <v/>
      </c>
      <c r="O167" s="163" t="str">
        <f>IFERROR(IF(INDEX(SourceData!$A$2:$FR$281,'Row selector'!$G156,28)=0,"-",INDEX(SourceData!$A$2:$FR$281,'Row selector'!$G156,28)),"")</f>
        <v/>
      </c>
      <c r="P167" s="161" t="str">
        <f>IFERROR(IF(INDEX(SourceData!$A$2:$FR$281,'Row selector'!$G156,17)=0,"-",INDEX(SourceData!$A$2:$FR$281,'Row selector'!$G156,17)),"")</f>
        <v/>
      </c>
      <c r="Q167" s="162" t="str">
        <f>IFERROR(IF(INDEX(SourceData!$A$2:$FR$281,'Row selector'!$G156,23)=0,"-",INDEX(SourceData!$A$2:$FR$281,'Row selector'!$G156,23)),"")</f>
        <v/>
      </c>
      <c r="R167" s="163" t="str">
        <f>IFERROR(IF(INDEX(SourceData!$A$2:$FR$281,'Row selector'!$G156,29)=0,"-",INDEX(SourceData!$A$2:$FR$281,'Row selector'!$G156,29)),"")</f>
        <v/>
      </c>
      <c r="S167" s="161" t="str">
        <f>IFERROR(IF(INDEX(SourceData!$A$2:$FR$281,'Row selector'!$G156,18)=0,"-",INDEX(SourceData!$A$2:$FR$281,'Row selector'!$G156,18)),"")</f>
        <v/>
      </c>
      <c r="T167" s="162" t="str">
        <f>IFERROR(IF(INDEX(SourceData!$A$2:$FR$281,'Row selector'!$G156,24)=0,"-",INDEX(SourceData!$A$2:$FR$281,'Row selector'!$G156,24)),"")</f>
        <v/>
      </c>
      <c r="U167" s="163" t="str">
        <f>IFERROR(IF(INDEX(SourceData!$A$2:$FR$281,'Row selector'!$G156,30)=0,"-",INDEX(SourceData!$A$2:$FR$281,'Row selector'!$G156,30)),"")</f>
        <v/>
      </c>
      <c r="V167" s="161" t="str">
        <f>IFERROR(IF(INDEX(SourceData!$A$2:$FR$281,'Row selector'!$G156,31)=0,"-",INDEX(SourceData!$A$2:$FR$281,'Row selector'!$G156,31)),"")</f>
        <v/>
      </c>
      <c r="W167" s="162" t="str">
        <f>IFERROR(IF(INDEX(SourceData!$A$2:$FR$281,'Row selector'!$G156,37)=0,"-",INDEX(SourceData!$A$2:$FR$281,'Row selector'!$G156,37)),"")</f>
        <v/>
      </c>
      <c r="X167" s="163" t="str">
        <f>IFERROR(IF(INDEX(SourceData!$A$2:$FR$281,'Row selector'!$G156,43)=0,"-",INDEX(SourceData!$A$2:$FR$281,'Row selector'!$G156,43)),"")</f>
        <v/>
      </c>
      <c r="Y167" s="161" t="str">
        <f>IFERROR(IF(INDEX(SourceData!$A$2:$FR$281,'Row selector'!$G156,32)=0,"-",INDEX(SourceData!$A$2:$FR$281,'Row selector'!$G156,32)),"")</f>
        <v/>
      </c>
      <c r="Z167" s="162" t="str">
        <f>IFERROR(IF(INDEX(SourceData!$A$2:$FR$281,'Row selector'!$G156,38)=0,"-",INDEX(SourceData!$A$2:$FR$281,'Row selector'!$G156,38)),"")</f>
        <v/>
      </c>
      <c r="AA167" s="163" t="str">
        <f>IFERROR(IF(INDEX(SourceData!$A$2:$FR$281,'Row selector'!$G156,44)=0,"-",INDEX(SourceData!$A$2:$FR$281,'Row selector'!$G156,44)),"")</f>
        <v/>
      </c>
      <c r="AB167" s="161" t="str">
        <f>IFERROR(IF(INDEX(SourceData!$A$2:$FR$281,'Row selector'!$G156,33)=0,"-",INDEX(SourceData!$A$2:$FR$281,'Row selector'!$G156,33)),"")</f>
        <v/>
      </c>
      <c r="AC167" s="162" t="str">
        <f>IFERROR(IF(INDEX(SourceData!$A$2:$FR$281,'Row selector'!$G156,39)=0,"-",INDEX(SourceData!$A$2:$FR$281,'Row selector'!$G156,39)),"")</f>
        <v/>
      </c>
      <c r="AD167" s="163" t="str">
        <f>IFERROR(IF(INDEX(SourceData!$A$2:$FR$281,'Row selector'!$G156,45)=0,"-",INDEX(SourceData!$A$2:$FR$281,'Row selector'!$G156,45)),"")</f>
        <v/>
      </c>
      <c r="AE167" s="161" t="str">
        <f>IFERROR(IF(INDEX(SourceData!$A$2:$FR$281,'Row selector'!$G156,34)=0,"-",INDEX(SourceData!$A$2:$FR$281,'Row selector'!$G156,34)),"")</f>
        <v/>
      </c>
      <c r="AF167" s="162" t="str">
        <f>IFERROR(IF(INDEX(SourceData!$A$2:$FR$281,'Row selector'!$G156,40)=0,"-",INDEX(SourceData!$A$2:$FR$281,'Row selector'!$G156,40)),"")</f>
        <v/>
      </c>
      <c r="AG167" s="163" t="str">
        <f>IFERROR(IF(INDEX(SourceData!$A$2:$FR$281,'Row selector'!$G156,46)=0,"-",INDEX(SourceData!$A$2:$FR$281,'Row selector'!$G156,46)),"")</f>
        <v/>
      </c>
      <c r="AH167" s="161" t="str">
        <f>IFERROR(IF(INDEX(SourceData!$A$2:$FR$281,'Row selector'!$G156,35)=0,"-",INDEX(SourceData!$A$2:$FF$281,'Row selector'!$G156,35)),"")</f>
        <v/>
      </c>
      <c r="AI167" s="162" t="str">
        <f>IFERROR(IF(INDEX(SourceData!$A$2:$FR$281,'Row selector'!$G156,41)=0,"-",INDEX(SourceData!$A$2:$FR$281,'Row selector'!$G156,41)),"")</f>
        <v/>
      </c>
      <c r="AJ167" s="163" t="str">
        <f>IFERROR(IF(INDEX(SourceData!$A$2:$FR$281,'Row selector'!$G156,47)=0,"-",INDEX(SourceData!$A$2:$FR$281,'Row selector'!$G156,47)),"")</f>
        <v/>
      </c>
      <c r="AK167" s="161" t="str">
        <f>IFERROR(IF(INDEX(SourceData!$A$2:$FR$281,'Row selector'!$G156,36)=0,"-",INDEX(SourceData!$A$2:$FR$281,'Row selector'!$G156,36)),"")</f>
        <v/>
      </c>
      <c r="AL167" s="162" t="str">
        <f>IFERROR(IF(INDEX(SourceData!$A$2:$FR$281,'Row selector'!$G156,42)=0,"-",INDEX(SourceData!$A$2:$FR$281,'Row selector'!$G156,42)),"")</f>
        <v/>
      </c>
      <c r="AM167" s="163" t="str">
        <f>IFERROR(IF(INDEX(SourceData!$A$2:$FR$281,'Row selector'!$G156,48)=0,"-",INDEX(SourceData!$A$2:$FR$281,'Row selector'!$G156,48)),"")</f>
        <v/>
      </c>
      <c r="AN167" s="161" t="str">
        <f>IFERROR(IF(INDEX(SourceData!$A$2:$FR$281,'Row selector'!$G156,49)=0,"-",INDEX(SourceData!$A$2:$FR$281,'Row selector'!$G156,49)),"")</f>
        <v/>
      </c>
      <c r="AO167" s="162" t="str">
        <f>IFERROR(IF(INDEX(SourceData!$A$2:$FR$281,'Row selector'!$G156,55)=0,"-",INDEX(SourceData!$A$2:$FR$281,'Row selector'!$G156,55)),"")</f>
        <v/>
      </c>
      <c r="AP167" s="163" t="str">
        <f>IFERROR(IF(INDEX(SourceData!$A$2:$FR$281,'Row selector'!$G156,61)=0,"-",INDEX(SourceData!$A$2:$FR$281,'Row selector'!$G156,61)),"")</f>
        <v/>
      </c>
      <c r="AQ167" s="161" t="str">
        <f>IFERROR(IF(INDEX(SourceData!$A$2:$FR$281,'Row selector'!$G156,50)=0,"-",INDEX(SourceData!$A$2:$FR$281,'Row selector'!$G156,50)),"")</f>
        <v/>
      </c>
      <c r="AR167" s="162" t="str">
        <f>IFERROR(IF(INDEX(SourceData!$A$2:$FR$281,'Row selector'!$G156,56)=0,"-",INDEX(SourceData!$A$2:$FR$281,'Row selector'!$G156,56)),"")</f>
        <v/>
      </c>
      <c r="AS167" s="163" t="str">
        <f>IFERROR(IF(INDEX(SourceData!$A$2:$FR$281,'Row selector'!$G156,62)=0,"-",INDEX(SourceData!$A$2:$FR$281,'Row selector'!$G156,62)),"")</f>
        <v/>
      </c>
      <c r="AT167" s="161" t="str">
        <f>IFERROR(IF(INDEX(SourceData!$A$2:$FR$281,'Row selector'!$G156,51)=0,"-",INDEX(SourceData!$A$2:$FR$281,'Row selector'!$G156,51)),"")</f>
        <v/>
      </c>
      <c r="AU167" s="162" t="str">
        <f>IFERROR(IF(INDEX(SourceData!$A$2:$FR$281,'Row selector'!$G156,57)=0,"-",INDEX(SourceData!$A$2:$FR$281,'Row selector'!$G156,57)),"")</f>
        <v/>
      </c>
      <c r="AV167" s="163" t="str">
        <f>IFERROR(IF(INDEX(SourceData!$A$2:$FR$281,'Row selector'!$G156,63)=0,"-",INDEX(SourceData!$A$2:$FR$281,'Row selector'!$G156,63)),"")</f>
        <v/>
      </c>
      <c r="AW167" s="158" t="str">
        <f>IFERROR(IF(INDEX(SourceData!$A$2:$FR$281,'Row selector'!$G156,52)=0,"-",INDEX(SourceData!$A$2:$FR$281,'Row selector'!$G156,52)),"")</f>
        <v/>
      </c>
      <c r="AX167" s="138" t="str">
        <f>IFERROR(IF(INDEX(SourceData!$A$2:$FR$281,'Row selector'!$G156,58)=0,"-",INDEX(SourceData!$A$2:$FR$281,'Row selector'!$G156,58)),"")</f>
        <v/>
      </c>
      <c r="AY167" s="162" t="str">
        <f>IFERROR(IF(INDEX(SourceData!$A$2:$FR$281,'Row selector'!$G156,64)=0,"-",INDEX(SourceData!$A$2:$FR$281,'Row selector'!$G156,64)),"")</f>
        <v/>
      </c>
      <c r="AZ167" s="161" t="str">
        <f>IFERROR(IF(INDEX(SourceData!$A$2:$FR$281,'Row selector'!$G156,53)=0,"-",INDEX(SourceData!$A$2:$FR$281,'Row selector'!$G156,53)),"")</f>
        <v/>
      </c>
      <c r="BA167" s="162" t="str">
        <f>IFERROR(IF(INDEX(SourceData!$A$2:$FR$281,'Row selector'!$G156,59)=0,"-",INDEX(SourceData!$A$2:$FR$281,'Row selector'!$G156,59)),"")</f>
        <v/>
      </c>
      <c r="BB167" s="163" t="str">
        <f>IFERROR(IF(INDEX(SourceData!$A$2:$FR$281,'Row selector'!$G156,65)=0,"-",INDEX(SourceData!$A$2:$FR$281,'Row selector'!$G156,65)),"")</f>
        <v/>
      </c>
      <c r="BC167" s="161" t="str">
        <f>IFERROR(IF(INDEX(SourceData!$A$2:$FR$281,'Row selector'!$G156,54)=0,"-",INDEX(SourceData!$A$2:$FR$281,'Row selector'!$G156,54)),"")</f>
        <v/>
      </c>
      <c r="BD167" s="162" t="str">
        <f>IFERROR(IF(INDEX(SourceData!$A$2:$FR$281,'Row selector'!$G156,60)=0,"-",INDEX(SourceData!$A$2:$FR$281,'Row selector'!$G156,60)),"")</f>
        <v/>
      </c>
      <c r="BE167" s="163" t="str">
        <f>IFERROR(IF(INDEX(SourceData!$A$2:$FR$281,'Row selector'!$G156,66)=0,"-",INDEX(SourceData!$A$2:$FR$281,'Row selector'!$G156,66)),"")</f>
        <v/>
      </c>
      <c r="BF167" s="99"/>
    </row>
    <row r="168" spans="1:58">
      <c r="A168" s="171" t="str">
        <f>IFERROR(INDEX(SourceData!$A$2:$FR$281,'Row selector'!$G157,1),"")</f>
        <v/>
      </c>
      <c r="B168" s="157" t="str">
        <f>IFERROR(INDEX(SourceData!$A$2:$FR$281,'Row selector'!$G157,2),"")</f>
        <v/>
      </c>
      <c r="C168" s="204" t="str">
        <f t="shared" si="2"/>
        <v/>
      </c>
      <c r="D168" s="161" t="str">
        <f>IFERROR(IF(INDEX(SourceData!$A$2:$FR$281,'Row selector'!$G157,13)=0,"-",INDEX(SourceData!$A$2:$FR$281,'Row selector'!$G157,13)),"")</f>
        <v/>
      </c>
      <c r="E168" s="162" t="str">
        <f>IFERROR(IF(INDEX(SourceData!$A$2:$FR$281,'Row selector'!$G157,19)=0,"-",INDEX(SourceData!$A$2:$FR$281,'Row selector'!$G157,19)),"")</f>
        <v/>
      </c>
      <c r="F168" s="163" t="str">
        <f>IFERROR(IF(INDEX(SourceData!$A$2:$FR$281,'Row selector'!$G157,25)=0,"-",INDEX(SourceData!$A$2:$FR$281,'Row selector'!$G157,25)),"")</f>
        <v/>
      </c>
      <c r="G168" s="161" t="str">
        <f>IFERROR(IF(INDEX(SourceData!$A$2:$FR$281,'Row selector'!$G157,14)=0,"-",INDEX(SourceData!$A$2:$FR$281,'Row selector'!$G157,14)),"")</f>
        <v/>
      </c>
      <c r="H168" s="162" t="str">
        <f>IFERROR(IF(INDEX(SourceData!$A$2:$FR$281,'Row selector'!$G157,20)=0,"-",INDEX(SourceData!$A$2:$FR$281,'Row selector'!$G157,20)),"")</f>
        <v/>
      </c>
      <c r="I168" s="163" t="str">
        <f>IFERROR(IF(INDEX(SourceData!$A$2:$FR$281,'Row selector'!$G157,26)=0,"-",INDEX(SourceData!$A$2:$FR$281,'Row selector'!$G157,26)),"")</f>
        <v/>
      </c>
      <c r="J168" s="161" t="str">
        <f>IFERROR(IF(INDEX(SourceData!$A$2:$FR$281,'Row selector'!$G157,15)=0,"-",INDEX(SourceData!$A$2:$FR$281,'Row selector'!$G157,15)),"")</f>
        <v/>
      </c>
      <c r="K168" s="162" t="str">
        <f>IFERROR(IF(INDEX(SourceData!$A$2:$FR$281,'Row selector'!$G157,21)=0,"-",INDEX(SourceData!$A$2:$FR$281,'Row selector'!$G157,21)),"")</f>
        <v/>
      </c>
      <c r="L168" s="163" t="str">
        <f>IFERROR(IF(INDEX(SourceData!$A$2:$FR$281,'Row selector'!$G157,27)=0,"-",INDEX(SourceData!$A$2:$FR$281,'Row selector'!$G157,27)),"")</f>
        <v/>
      </c>
      <c r="M168" s="161" t="str">
        <f>IFERROR(IF(INDEX(SourceData!$A$2:$FR$281,'Row selector'!$G157,16)=0,"-",INDEX(SourceData!$A$2:$FR$281,'Row selector'!$G157,16)),"")</f>
        <v/>
      </c>
      <c r="N168" s="162" t="str">
        <f>IFERROR(IF(INDEX(SourceData!$A$2:$FR$281,'Row selector'!$G157,22)=0,"-",INDEX(SourceData!$A$2:$FR$281,'Row selector'!$G157,22)),"")</f>
        <v/>
      </c>
      <c r="O168" s="163" t="str">
        <f>IFERROR(IF(INDEX(SourceData!$A$2:$FR$281,'Row selector'!$G157,28)=0,"-",INDEX(SourceData!$A$2:$FR$281,'Row selector'!$G157,28)),"")</f>
        <v/>
      </c>
      <c r="P168" s="161" t="str">
        <f>IFERROR(IF(INDEX(SourceData!$A$2:$FR$281,'Row selector'!$G157,17)=0,"-",INDEX(SourceData!$A$2:$FR$281,'Row selector'!$G157,17)),"")</f>
        <v/>
      </c>
      <c r="Q168" s="162" t="str">
        <f>IFERROR(IF(INDEX(SourceData!$A$2:$FR$281,'Row selector'!$G157,23)=0,"-",INDEX(SourceData!$A$2:$FR$281,'Row selector'!$G157,23)),"")</f>
        <v/>
      </c>
      <c r="R168" s="163" t="str">
        <f>IFERROR(IF(INDEX(SourceData!$A$2:$FR$281,'Row selector'!$G157,29)=0,"-",INDEX(SourceData!$A$2:$FR$281,'Row selector'!$G157,29)),"")</f>
        <v/>
      </c>
      <c r="S168" s="161" t="str">
        <f>IFERROR(IF(INDEX(SourceData!$A$2:$FR$281,'Row selector'!$G157,18)=0,"-",INDEX(SourceData!$A$2:$FR$281,'Row selector'!$G157,18)),"")</f>
        <v/>
      </c>
      <c r="T168" s="162" t="str">
        <f>IFERROR(IF(INDEX(SourceData!$A$2:$FR$281,'Row selector'!$G157,24)=0,"-",INDEX(SourceData!$A$2:$FR$281,'Row selector'!$G157,24)),"")</f>
        <v/>
      </c>
      <c r="U168" s="163" t="str">
        <f>IFERROR(IF(INDEX(SourceData!$A$2:$FR$281,'Row selector'!$G157,30)=0,"-",INDEX(SourceData!$A$2:$FR$281,'Row selector'!$G157,30)),"")</f>
        <v/>
      </c>
      <c r="V168" s="161" t="str">
        <f>IFERROR(IF(INDEX(SourceData!$A$2:$FR$281,'Row selector'!$G157,31)=0,"-",INDEX(SourceData!$A$2:$FR$281,'Row selector'!$G157,31)),"")</f>
        <v/>
      </c>
      <c r="W168" s="162" t="str">
        <f>IFERROR(IF(INDEX(SourceData!$A$2:$FR$281,'Row selector'!$G157,37)=0,"-",INDEX(SourceData!$A$2:$FR$281,'Row selector'!$G157,37)),"")</f>
        <v/>
      </c>
      <c r="X168" s="163" t="str">
        <f>IFERROR(IF(INDEX(SourceData!$A$2:$FR$281,'Row selector'!$G157,43)=0,"-",INDEX(SourceData!$A$2:$FR$281,'Row selector'!$G157,43)),"")</f>
        <v/>
      </c>
      <c r="Y168" s="161" t="str">
        <f>IFERROR(IF(INDEX(SourceData!$A$2:$FR$281,'Row selector'!$G157,32)=0,"-",INDEX(SourceData!$A$2:$FR$281,'Row selector'!$G157,32)),"")</f>
        <v/>
      </c>
      <c r="Z168" s="162" t="str">
        <f>IFERROR(IF(INDEX(SourceData!$A$2:$FR$281,'Row selector'!$G157,38)=0,"-",INDEX(SourceData!$A$2:$FR$281,'Row selector'!$G157,38)),"")</f>
        <v/>
      </c>
      <c r="AA168" s="163" t="str">
        <f>IFERROR(IF(INDEX(SourceData!$A$2:$FR$281,'Row selector'!$G157,44)=0,"-",INDEX(SourceData!$A$2:$FR$281,'Row selector'!$G157,44)),"")</f>
        <v/>
      </c>
      <c r="AB168" s="161" t="str">
        <f>IFERROR(IF(INDEX(SourceData!$A$2:$FR$281,'Row selector'!$G157,33)=0,"-",INDEX(SourceData!$A$2:$FR$281,'Row selector'!$G157,33)),"")</f>
        <v/>
      </c>
      <c r="AC168" s="162" t="str">
        <f>IFERROR(IF(INDEX(SourceData!$A$2:$FR$281,'Row selector'!$G157,39)=0,"-",INDEX(SourceData!$A$2:$FR$281,'Row selector'!$G157,39)),"")</f>
        <v/>
      </c>
      <c r="AD168" s="163" t="str">
        <f>IFERROR(IF(INDEX(SourceData!$A$2:$FR$281,'Row selector'!$G157,45)=0,"-",INDEX(SourceData!$A$2:$FR$281,'Row selector'!$G157,45)),"")</f>
        <v/>
      </c>
      <c r="AE168" s="161" t="str">
        <f>IFERROR(IF(INDEX(SourceData!$A$2:$FR$281,'Row selector'!$G157,34)=0,"-",INDEX(SourceData!$A$2:$FR$281,'Row selector'!$G157,34)),"")</f>
        <v/>
      </c>
      <c r="AF168" s="162" t="str">
        <f>IFERROR(IF(INDEX(SourceData!$A$2:$FR$281,'Row selector'!$G157,40)=0,"-",INDEX(SourceData!$A$2:$FR$281,'Row selector'!$G157,40)),"")</f>
        <v/>
      </c>
      <c r="AG168" s="163" t="str">
        <f>IFERROR(IF(INDEX(SourceData!$A$2:$FR$281,'Row selector'!$G157,46)=0,"-",INDEX(SourceData!$A$2:$FR$281,'Row selector'!$G157,46)),"")</f>
        <v/>
      </c>
      <c r="AH168" s="161" t="str">
        <f>IFERROR(IF(INDEX(SourceData!$A$2:$FR$281,'Row selector'!$G157,35)=0,"-",INDEX(SourceData!$A$2:$FF$281,'Row selector'!$G157,35)),"")</f>
        <v/>
      </c>
      <c r="AI168" s="162" t="str">
        <f>IFERROR(IF(INDEX(SourceData!$A$2:$FR$281,'Row selector'!$G157,41)=0,"-",INDEX(SourceData!$A$2:$FR$281,'Row selector'!$G157,41)),"")</f>
        <v/>
      </c>
      <c r="AJ168" s="163" t="str">
        <f>IFERROR(IF(INDEX(SourceData!$A$2:$FR$281,'Row selector'!$G157,47)=0,"-",INDEX(SourceData!$A$2:$FR$281,'Row selector'!$G157,47)),"")</f>
        <v/>
      </c>
      <c r="AK168" s="161" t="str">
        <f>IFERROR(IF(INDEX(SourceData!$A$2:$FR$281,'Row selector'!$G157,36)=0,"-",INDEX(SourceData!$A$2:$FR$281,'Row selector'!$G157,36)),"")</f>
        <v/>
      </c>
      <c r="AL168" s="162" t="str">
        <f>IFERROR(IF(INDEX(SourceData!$A$2:$FR$281,'Row selector'!$G157,42)=0,"-",INDEX(SourceData!$A$2:$FR$281,'Row selector'!$G157,42)),"")</f>
        <v/>
      </c>
      <c r="AM168" s="163" t="str">
        <f>IFERROR(IF(INDEX(SourceData!$A$2:$FR$281,'Row selector'!$G157,48)=0,"-",INDEX(SourceData!$A$2:$FR$281,'Row selector'!$G157,48)),"")</f>
        <v/>
      </c>
      <c r="AN168" s="161" t="str">
        <f>IFERROR(IF(INDEX(SourceData!$A$2:$FR$281,'Row selector'!$G157,49)=0,"-",INDEX(SourceData!$A$2:$FR$281,'Row selector'!$G157,49)),"")</f>
        <v/>
      </c>
      <c r="AO168" s="162" t="str">
        <f>IFERROR(IF(INDEX(SourceData!$A$2:$FR$281,'Row selector'!$G157,55)=0,"-",INDEX(SourceData!$A$2:$FR$281,'Row selector'!$G157,55)),"")</f>
        <v/>
      </c>
      <c r="AP168" s="163" t="str">
        <f>IFERROR(IF(INDEX(SourceData!$A$2:$FR$281,'Row selector'!$G157,61)=0,"-",INDEX(SourceData!$A$2:$FR$281,'Row selector'!$G157,61)),"")</f>
        <v/>
      </c>
      <c r="AQ168" s="161" t="str">
        <f>IFERROR(IF(INDEX(SourceData!$A$2:$FR$281,'Row selector'!$G157,50)=0,"-",INDEX(SourceData!$A$2:$FR$281,'Row selector'!$G157,50)),"")</f>
        <v/>
      </c>
      <c r="AR168" s="162" t="str">
        <f>IFERROR(IF(INDEX(SourceData!$A$2:$FR$281,'Row selector'!$G157,56)=0,"-",INDEX(SourceData!$A$2:$FR$281,'Row selector'!$G157,56)),"")</f>
        <v/>
      </c>
      <c r="AS168" s="163" t="str">
        <f>IFERROR(IF(INDEX(SourceData!$A$2:$FR$281,'Row selector'!$G157,62)=0,"-",INDEX(SourceData!$A$2:$FR$281,'Row selector'!$G157,62)),"")</f>
        <v/>
      </c>
      <c r="AT168" s="161" t="str">
        <f>IFERROR(IF(INDEX(SourceData!$A$2:$FR$281,'Row selector'!$G157,51)=0,"-",INDEX(SourceData!$A$2:$FR$281,'Row selector'!$G157,51)),"")</f>
        <v/>
      </c>
      <c r="AU168" s="162" t="str">
        <f>IFERROR(IF(INDEX(SourceData!$A$2:$FR$281,'Row selector'!$G157,57)=0,"-",INDEX(SourceData!$A$2:$FR$281,'Row selector'!$G157,57)),"")</f>
        <v/>
      </c>
      <c r="AV168" s="163" t="str">
        <f>IFERROR(IF(INDEX(SourceData!$A$2:$FR$281,'Row selector'!$G157,63)=0,"-",INDEX(SourceData!$A$2:$FR$281,'Row selector'!$G157,63)),"")</f>
        <v/>
      </c>
      <c r="AW168" s="158" t="str">
        <f>IFERROR(IF(INDEX(SourceData!$A$2:$FR$281,'Row selector'!$G157,52)=0,"-",INDEX(SourceData!$A$2:$FR$281,'Row selector'!$G157,52)),"")</f>
        <v/>
      </c>
      <c r="AX168" s="138" t="str">
        <f>IFERROR(IF(INDEX(SourceData!$A$2:$FR$281,'Row selector'!$G157,58)=0,"-",INDEX(SourceData!$A$2:$FR$281,'Row selector'!$G157,58)),"")</f>
        <v/>
      </c>
      <c r="AY168" s="162" t="str">
        <f>IFERROR(IF(INDEX(SourceData!$A$2:$FR$281,'Row selector'!$G157,64)=0,"-",INDEX(SourceData!$A$2:$FR$281,'Row selector'!$G157,64)),"")</f>
        <v/>
      </c>
      <c r="AZ168" s="161" t="str">
        <f>IFERROR(IF(INDEX(SourceData!$A$2:$FR$281,'Row selector'!$G157,53)=0,"-",INDEX(SourceData!$A$2:$FR$281,'Row selector'!$G157,53)),"")</f>
        <v/>
      </c>
      <c r="BA168" s="162" t="str">
        <f>IFERROR(IF(INDEX(SourceData!$A$2:$FR$281,'Row selector'!$G157,59)=0,"-",INDEX(SourceData!$A$2:$FR$281,'Row selector'!$G157,59)),"")</f>
        <v/>
      </c>
      <c r="BB168" s="163" t="str">
        <f>IFERROR(IF(INDEX(SourceData!$A$2:$FR$281,'Row selector'!$G157,65)=0,"-",INDEX(SourceData!$A$2:$FR$281,'Row selector'!$G157,65)),"")</f>
        <v/>
      </c>
      <c r="BC168" s="161" t="str">
        <f>IFERROR(IF(INDEX(SourceData!$A$2:$FR$281,'Row selector'!$G157,54)=0,"-",INDEX(SourceData!$A$2:$FR$281,'Row selector'!$G157,54)),"")</f>
        <v/>
      </c>
      <c r="BD168" s="162" t="str">
        <f>IFERROR(IF(INDEX(SourceData!$A$2:$FR$281,'Row selector'!$G157,60)=0,"-",INDEX(SourceData!$A$2:$FR$281,'Row selector'!$G157,60)),"")</f>
        <v/>
      </c>
      <c r="BE168" s="163" t="str">
        <f>IFERROR(IF(INDEX(SourceData!$A$2:$FR$281,'Row selector'!$G157,66)=0,"-",INDEX(SourceData!$A$2:$FR$281,'Row selector'!$G157,66)),"")</f>
        <v/>
      </c>
      <c r="BF168" s="99"/>
    </row>
    <row r="169" spans="1:58">
      <c r="A169" s="171" t="str">
        <f>IFERROR(INDEX(SourceData!$A$2:$FR$281,'Row selector'!$G158,1),"")</f>
        <v/>
      </c>
      <c r="B169" s="157" t="str">
        <f>IFERROR(INDEX(SourceData!$A$2:$FR$281,'Row selector'!$G158,2),"")</f>
        <v/>
      </c>
      <c r="C169" s="204" t="str">
        <f t="shared" si="2"/>
        <v/>
      </c>
      <c r="D169" s="161" t="str">
        <f>IFERROR(IF(INDEX(SourceData!$A$2:$FR$281,'Row selector'!$G158,13)=0,"-",INDEX(SourceData!$A$2:$FR$281,'Row selector'!$G158,13)),"")</f>
        <v/>
      </c>
      <c r="E169" s="162" t="str">
        <f>IFERROR(IF(INDEX(SourceData!$A$2:$FR$281,'Row selector'!$G158,19)=0,"-",INDEX(SourceData!$A$2:$FR$281,'Row selector'!$G158,19)),"")</f>
        <v/>
      </c>
      <c r="F169" s="163" t="str">
        <f>IFERROR(IF(INDEX(SourceData!$A$2:$FR$281,'Row selector'!$G158,25)=0,"-",INDEX(SourceData!$A$2:$FR$281,'Row selector'!$G158,25)),"")</f>
        <v/>
      </c>
      <c r="G169" s="161" t="str">
        <f>IFERROR(IF(INDEX(SourceData!$A$2:$FR$281,'Row selector'!$G158,14)=0,"-",INDEX(SourceData!$A$2:$FR$281,'Row selector'!$G158,14)),"")</f>
        <v/>
      </c>
      <c r="H169" s="162" t="str">
        <f>IFERROR(IF(INDEX(SourceData!$A$2:$FR$281,'Row selector'!$G158,20)=0,"-",INDEX(SourceData!$A$2:$FR$281,'Row selector'!$G158,20)),"")</f>
        <v/>
      </c>
      <c r="I169" s="163" t="str">
        <f>IFERROR(IF(INDEX(SourceData!$A$2:$FR$281,'Row selector'!$G158,26)=0,"-",INDEX(SourceData!$A$2:$FR$281,'Row selector'!$G158,26)),"")</f>
        <v/>
      </c>
      <c r="J169" s="161" t="str">
        <f>IFERROR(IF(INDEX(SourceData!$A$2:$FR$281,'Row selector'!$G158,15)=0,"-",INDEX(SourceData!$A$2:$FR$281,'Row selector'!$G158,15)),"")</f>
        <v/>
      </c>
      <c r="K169" s="162" t="str">
        <f>IFERROR(IF(INDEX(SourceData!$A$2:$FR$281,'Row selector'!$G158,21)=0,"-",INDEX(SourceData!$A$2:$FR$281,'Row selector'!$G158,21)),"")</f>
        <v/>
      </c>
      <c r="L169" s="163" t="str">
        <f>IFERROR(IF(INDEX(SourceData!$A$2:$FR$281,'Row selector'!$G158,27)=0,"-",INDEX(SourceData!$A$2:$FR$281,'Row selector'!$G158,27)),"")</f>
        <v/>
      </c>
      <c r="M169" s="161" t="str">
        <f>IFERROR(IF(INDEX(SourceData!$A$2:$FR$281,'Row selector'!$G158,16)=0,"-",INDEX(SourceData!$A$2:$FR$281,'Row selector'!$G158,16)),"")</f>
        <v/>
      </c>
      <c r="N169" s="162" t="str">
        <f>IFERROR(IF(INDEX(SourceData!$A$2:$FR$281,'Row selector'!$G158,22)=0,"-",INDEX(SourceData!$A$2:$FR$281,'Row selector'!$G158,22)),"")</f>
        <v/>
      </c>
      <c r="O169" s="163" t="str">
        <f>IFERROR(IF(INDEX(SourceData!$A$2:$FR$281,'Row selector'!$G158,28)=0,"-",INDEX(SourceData!$A$2:$FR$281,'Row selector'!$G158,28)),"")</f>
        <v/>
      </c>
      <c r="P169" s="161" t="str">
        <f>IFERROR(IF(INDEX(SourceData!$A$2:$FR$281,'Row selector'!$G158,17)=0,"-",INDEX(SourceData!$A$2:$FR$281,'Row selector'!$G158,17)),"")</f>
        <v/>
      </c>
      <c r="Q169" s="162" t="str">
        <f>IFERROR(IF(INDEX(SourceData!$A$2:$FR$281,'Row selector'!$G158,23)=0,"-",INDEX(SourceData!$A$2:$FR$281,'Row selector'!$G158,23)),"")</f>
        <v/>
      </c>
      <c r="R169" s="163" t="str">
        <f>IFERROR(IF(INDEX(SourceData!$A$2:$FR$281,'Row selector'!$G158,29)=0,"-",INDEX(SourceData!$A$2:$FR$281,'Row selector'!$G158,29)),"")</f>
        <v/>
      </c>
      <c r="S169" s="161" t="str">
        <f>IFERROR(IF(INDEX(SourceData!$A$2:$FR$281,'Row selector'!$G158,18)=0,"-",INDEX(SourceData!$A$2:$FR$281,'Row selector'!$G158,18)),"")</f>
        <v/>
      </c>
      <c r="T169" s="162" t="str">
        <f>IFERROR(IF(INDEX(SourceData!$A$2:$FR$281,'Row selector'!$G158,24)=0,"-",INDEX(SourceData!$A$2:$FR$281,'Row selector'!$G158,24)),"")</f>
        <v/>
      </c>
      <c r="U169" s="163" t="str">
        <f>IFERROR(IF(INDEX(SourceData!$A$2:$FR$281,'Row selector'!$G158,30)=0,"-",INDEX(SourceData!$A$2:$FR$281,'Row selector'!$G158,30)),"")</f>
        <v/>
      </c>
      <c r="V169" s="161" t="str">
        <f>IFERROR(IF(INDEX(SourceData!$A$2:$FR$281,'Row selector'!$G158,31)=0,"-",INDEX(SourceData!$A$2:$FR$281,'Row selector'!$G158,31)),"")</f>
        <v/>
      </c>
      <c r="W169" s="162" t="str">
        <f>IFERROR(IF(INDEX(SourceData!$A$2:$FR$281,'Row selector'!$G158,37)=0,"-",INDEX(SourceData!$A$2:$FR$281,'Row selector'!$G158,37)),"")</f>
        <v/>
      </c>
      <c r="X169" s="163" t="str">
        <f>IFERROR(IF(INDEX(SourceData!$A$2:$FR$281,'Row selector'!$G158,43)=0,"-",INDEX(SourceData!$A$2:$FR$281,'Row selector'!$G158,43)),"")</f>
        <v/>
      </c>
      <c r="Y169" s="161" t="str">
        <f>IFERROR(IF(INDEX(SourceData!$A$2:$FR$281,'Row selector'!$G158,32)=0,"-",INDEX(SourceData!$A$2:$FR$281,'Row selector'!$G158,32)),"")</f>
        <v/>
      </c>
      <c r="Z169" s="162" t="str">
        <f>IFERROR(IF(INDEX(SourceData!$A$2:$FR$281,'Row selector'!$G158,38)=0,"-",INDEX(SourceData!$A$2:$FR$281,'Row selector'!$G158,38)),"")</f>
        <v/>
      </c>
      <c r="AA169" s="163" t="str">
        <f>IFERROR(IF(INDEX(SourceData!$A$2:$FR$281,'Row selector'!$G158,44)=0,"-",INDEX(SourceData!$A$2:$FR$281,'Row selector'!$G158,44)),"")</f>
        <v/>
      </c>
      <c r="AB169" s="161" t="str">
        <f>IFERROR(IF(INDEX(SourceData!$A$2:$FR$281,'Row selector'!$G158,33)=0,"-",INDEX(SourceData!$A$2:$FR$281,'Row selector'!$G158,33)),"")</f>
        <v/>
      </c>
      <c r="AC169" s="162" t="str">
        <f>IFERROR(IF(INDEX(SourceData!$A$2:$FR$281,'Row selector'!$G158,39)=0,"-",INDEX(SourceData!$A$2:$FR$281,'Row selector'!$G158,39)),"")</f>
        <v/>
      </c>
      <c r="AD169" s="163" t="str">
        <f>IFERROR(IF(INDEX(SourceData!$A$2:$FR$281,'Row selector'!$G158,45)=0,"-",INDEX(SourceData!$A$2:$FR$281,'Row selector'!$G158,45)),"")</f>
        <v/>
      </c>
      <c r="AE169" s="161" t="str">
        <f>IFERROR(IF(INDEX(SourceData!$A$2:$FR$281,'Row selector'!$G158,34)=0,"-",INDEX(SourceData!$A$2:$FR$281,'Row selector'!$G158,34)),"")</f>
        <v/>
      </c>
      <c r="AF169" s="162" t="str">
        <f>IFERROR(IF(INDEX(SourceData!$A$2:$FR$281,'Row selector'!$G158,40)=0,"-",INDEX(SourceData!$A$2:$FR$281,'Row selector'!$G158,40)),"")</f>
        <v/>
      </c>
      <c r="AG169" s="163" t="str">
        <f>IFERROR(IF(INDEX(SourceData!$A$2:$FR$281,'Row selector'!$G158,46)=0,"-",INDEX(SourceData!$A$2:$FR$281,'Row selector'!$G158,46)),"")</f>
        <v/>
      </c>
      <c r="AH169" s="161" t="str">
        <f>IFERROR(IF(INDEX(SourceData!$A$2:$FR$281,'Row selector'!$G158,35)=0,"-",INDEX(SourceData!$A$2:$FF$281,'Row selector'!$G158,35)),"")</f>
        <v/>
      </c>
      <c r="AI169" s="162" t="str">
        <f>IFERROR(IF(INDEX(SourceData!$A$2:$FR$281,'Row selector'!$G158,41)=0,"-",INDEX(SourceData!$A$2:$FR$281,'Row selector'!$G158,41)),"")</f>
        <v/>
      </c>
      <c r="AJ169" s="163" t="str">
        <f>IFERROR(IF(INDEX(SourceData!$A$2:$FR$281,'Row selector'!$G158,47)=0,"-",INDEX(SourceData!$A$2:$FR$281,'Row selector'!$G158,47)),"")</f>
        <v/>
      </c>
      <c r="AK169" s="161" t="str">
        <f>IFERROR(IF(INDEX(SourceData!$A$2:$FR$281,'Row selector'!$G158,36)=0,"-",INDEX(SourceData!$A$2:$FR$281,'Row selector'!$G158,36)),"")</f>
        <v/>
      </c>
      <c r="AL169" s="162" t="str">
        <f>IFERROR(IF(INDEX(SourceData!$A$2:$FR$281,'Row selector'!$G158,42)=0,"-",INDEX(SourceData!$A$2:$FR$281,'Row selector'!$G158,42)),"")</f>
        <v/>
      </c>
      <c r="AM169" s="163" t="str">
        <f>IFERROR(IF(INDEX(SourceData!$A$2:$FR$281,'Row selector'!$G158,48)=0,"-",INDEX(SourceData!$A$2:$FR$281,'Row selector'!$G158,48)),"")</f>
        <v/>
      </c>
      <c r="AN169" s="161" t="str">
        <f>IFERROR(IF(INDEX(SourceData!$A$2:$FR$281,'Row selector'!$G158,49)=0,"-",INDEX(SourceData!$A$2:$FR$281,'Row selector'!$G158,49)),"")</f>
        <v/>
      </c>
      <c r="AO169" s="162" t="str">
        <f>IFERROR(IF(INDEX(SourceData!$A$2:$FR$281,'Row selector'!$G158,55)=0,"-",INDEX(SourceData!$A$2:$FR$281,'Row selector'!$G158,55)),"")</f>
        <v/>
      </c>
      <c r="AP169" s="163" t="str">
        <f>IFERROR(IF(INDEX(SourceData!$A$2:$FR$281,'Row selector'!$G158,61)=0,"-",INDEX(SourceData!$A$2:$FR$281,'Row selector'!$G158,61)),"")</f>
        <v/>
      </c>
      <c r="AQ169" s="161" t="str">
        <f>IFERROR(IF(INDEX(SourceData!$A$2:$FR$281,'Row selector'!$G158,50)=0,"-",INDEX(SourceData!$A$2:$FR$281,'Row selector'!$G158,50)),"")</f>
        <v/>
      </c>
      <c r="AR169" s="162" t="str">
        <f>IFERROR(IF(INDEX(SourceData!$A$2:$FR$281,'Row selector'!$G158,56)=0,"-",INDEX(SourceData!$A$2:$FR$281,'Row selector'!$G158,56)),"")</f>
        <v/>
      </c>
      <c r="AS169" s="163" t="str">
        <f>IFERROR(IF(INDEX(SourceData!$A$2:$FR$281,'Row selector'!$G158,62)=0,"-",INDEX(SourceData!$A$2:$FR$281,'Row selector'!$G158,62)),"")</f>
        <v/>
      </c>
      <c r="AT169" s="161" t="str">
        <f>IFERROR(IF(INDEX(SourceData!$A$2:$FR$281,'Row selector'!$G158,51)=0,"-",INDEX(SourceData!$A$2:$FR$281,'Row selector'!$G158,51)),"")</f>
        <v/>
      </c>
      <c r="AU169" s="162" t="str">
        <f>IFERROR(IF(INDEX(SourceData!$A$2:$FR$281,'Row selector'!$G158,57)=0,"-",INDEX(SourceData!$A$2:$FR$281,'Row selector'!$G158,57)),"")</f>
        <v/>
      </c>
      <c r="AV169" s="163" t="str">
        <f>IFERROR(IF(INDEX(SourceData!$A$2:$FR$281,'Row selector'!$G158,63)=0,"-",INDEX(SourceData!$A$2:$FR$281,'Row selector'!$G158,63)),"")</f>
        <v/>
      </c>
      <c r="AW169" s="158" t="str">
        <f>IFERROR(IF(INDEX(SourceData!$A$2:$FR$281,'Row selector'!$G158,52)=0,"-",INDEX(SourceData!$A$2:$FR$281,'Row selector'!$G158,52)),"")</f>
        <v/>
      </c>
      <c r="AX169" s="138" t="str">
        <f>IFERROR(IF(INDEX(SourceData!$A$2:$FR$281,'Row selector'!$G158,58)=0,"-",INDEX(SourceData!$A$2:$FR$281,'Row selector'!$G158,58)),"")</f>
        <v/>
      </c>
      <c r="AY169" s="162" t="str">
        <f>IFERROR(IF(INDEX(SourceData!$A$2:$FR$281,'Row selector'!$G158,64)=0,"-",INDEX(SourceData!$A$2:$FR$281,'Row selector'!$G158,64)),"")</f>
        <v/>
      </c>
      <c r="AZ169" s="161" t="str">
        <f>IFERROR(IF(INDEX(SourceData!$A$2:$FR$281,'Row selector'!$G158,53)=0,"-",INDEX(SourceData!$A$2:$FR$281,'Row selector'!$G158,53)),"")</f>
        <v/>
      </c>
      <c r="BA169" s="162" t="str">
        <f>IFERROR(IF(INDEX(SourceData!$A$2:$FR$281,'Row selector'!$G158,59)=0,"-",INDEX(SourceData!$A$2:$FR$281,'Row selector'!$G158,59)),"")</f>
        <v/>
      </c>
      <c r="BB169" s="163" t="str">
        <f>IFERROR(IF(INDEX(SourceData!$A$2:$FR$281,'Row selector'!$G158,65)=0,"-",INDEX(SourceData!$A$2:$FR$281,'Row selector'!$G158,65)),"")</f>
        <v/>
      </c>
      <c r="BC169" s="161" t="str">
        <f>IFERROR(IF(INDEX(SourceData!$A$2:$FR$281,'Row selector'!$G158,54)=0,"-",INDEX(SourceData!$A$2:$FR$281,'Row selector'!$G158,54)),"")</f>
        <v/>
      </c>
      <c r="BD169" s="162" t="str">
        <f>IFERROR(IF(INDEX(SourceData!$A$2:$FR$281,'Row selector'!$G158,60)=0,"-",INDEX(SourceData!$A$2:$FR$281,'Row selector'!$G158,60)),"")</f>
        <v/>
      </c>
      <c r="BE169" s="163" t="str">
        <f>IFERROR(IF(INDEX(SourceData!$A$2:$FR$281,'Row selector'!$G158,66)=0,"-",INDEX(SourceData!$A$2:$FR$281,'Row selector'!$G158,66)),"")</f>
        <v/>
      </c>
      <c r="BF169" s="99"/>
    </row>
    <row r="170" spans="1:58">
      <c r="A170" s="171" t="str">
        <f>IFERROR(INDEX(SourceData!$A$2:$FR$281,'Row selector'!$G159,1),"")</f>
        <v/>
      </c>
      <c r="B170" s="157" t="str">
        <f>IFERROR(INDEX(SourceData!$A$2:$FR$281,'Row selector'!$G159,2),"")</f>
        <v/>
      </c>
      <c r="C170" s="204" t="str">
        <f t="shared" si="2"/>
        <v/>
      </c>
      <c r="D170" s="161" t="str">
        <f>IFERROR(IF(INDEX(SourceData!$A$2:$FR$281,'Row selector'!$G159,13)=0,"-",INDEX(SourceData!$A$2:$FR$281,'Row selector'!$G159,13)),"")</f>
        <v/>
      </c>
      <c r="E170" s="162" t="str">
        <f>IFERROR(IF(INDEX(SourceData!$A$2:$FR$281,'Row selector'!$G159,19)=0,"-",INDEX(SourceData!$A$2:$FR$281,'Row selector'!$G159,19)),"")</f>
        <v/>
      </c>
      <c r="F170" s="163" t="str">
        <f>IFERROR(IF(INDEX(SourceData!$A$2:$FR$281,'Row selector'!$G159,25)=0,"-",INDEX(SourceData!$A$2:$FR$281,'Row selector'!$G159,25)),"")</f>
        <v/>
      </c>
      <c r="G170" s="161" t="str">
        <f>IFERROR(IF(INDEX(SourceData!$A$2:$FR$281,'Row selector'!$G159,14)=0,"-",INDEX(SourceData!$A$2:$FR$281,'Row selector'!$G159,14)),"")</f>
        <v/>
      </c>
      <c r="H170" s="162" t="str">
        <f>IFERROR(IF(INDEX(SourceData!$A$2:$FR$281,'Row selector'!$G159,20)=0,"-",INDEX(SourceData!$A$2:$FR$281,'Row selector'!$G159,20)),"")</f>
        <v/>
      </c>
      <c r="I170" s="163" t="str">
        <f>IFERROR(IF(INDEX(SourceData!$A$2:$FR$281,'Row selector'!$G159,26)=0,"-",INDEX(SourceData!$A$2:$FR$281,'Row selector'!$G159,26)),"")</f>
        <v/>
      </c>
      <c r="J170" s="161" t="str">
        <f>IFERROR(IF(INDEX(SourceData!$A$2:$FR$281,'Row selector'!$G159,15)=0,"-",INDEX(SourceData!$A$2:$FR$281,'Row selector'!$G159,15)),"")</f>
        <v/>
      </c>
      <c r="K170" s="162" t="str">
        <f>IFERROR(IF(INDEX(SourceData!$A$2:$FR$281,'Row selector'!$G159,21)=0,"-",INDEX(SourceData!$A$2:$FR$281,'Row selector'!$G159,21)),"")</f>
        <v/>
      </c>
      <c r="L170" s="163" t="str">
        <f>IFERROR(IF(INDEX(SourceData!$A$2:$FR$281,'Row selector'!$G159,27)=0,"-",INDEX(SourceData!$A$2:$FR$281,'Row selector'!$G159,27)),"")</f>
        <v/>
      </c>
      <c r="M170" s="161" t="str">
        <f>IFERROR(IF(INDEX(SourceData!$A$2:$FR$281,'Row selector'!$G159,16)=0,"-",INDEX(SourceData!$A$2:$FR$281,'Row selector'!$G159,16)),"")</f>
        <v/>
      </c>
      <c r="N170" s="162" t="str">
        <f>IFERROR(IF(INDEX(SourceData!$A$2:$FR$281,'Row selector'!$G159,22)=0,"-",INDEX(SourceData!$A$2:$FR$281,'Row selector'!$G159,22)),"")</f>
        <v/>
      </c>
      <c r="O170" s="163" t="str">
        <f>IFERROR(IF(INDEX(SourceData!$A$2:$FR$281,'Row selector'!$G159,28)=0,"-",INDEX(SourceData!$A$2:$FR$281,'Row selector'!$G159,28)),"")</f>
        <v/>
      </c>
      <c r="P170" s="161" t="str">
        <f>IFERROR(IF(INDEX(SourceData!$A$2:$FR$281,'Row selector'!$G159,17)=0,"-",INDEX(SourceData!$A$2:$FR$281,'Row selector'!$G159,17)),"")</f>
        <v/>
      </c>
      <c r="Q170" s="162" t="str">
        <f>IFERROR(IF(INDEX(SourceData!$A$2:$FR$281,'Row selector'!$G159,23)=0,"-",INDEX(SourceData!$A$2:$FR$281,'Row selector'!$G159,23)),"")</f>
        <v/>
      </c>
      <c r="R170" s="163" t="str">
        <f>IFERROR(IF(INDEX(SourceData!$A$2:$FR$281,'Row selector'!$G159,29)=0,"-",INDEX(SourceData!$A$2:$FR$281,'Row selector'!$G159,29)),"")</f>
        <v/>
      </c>
      <c r="S170" s="161" t="str">
        <f>IFERROR(IF(INDEX(SourceData!$A$2:$FR$281,'Row selector'!$G159,18)=0,"-",INDEX(SourceData!$A$2:$FR$281,'Row selector'!$G159,18)),"")</f>
        <v/>
      </c>
      <c r="T170" s="162" t="str">
        <f>IFERROR(IF(INDEX(SourceData!$A$2:$FR$281,'Row selector'!$G159,24)=0,"-",INDEX(SourceData!$A$2:$FR$281,'Row selector'!$G159,24)),"")</f>
        <v/>
      </c>
      <c r="U170" s="163" t="str">
        <f>IFERROR(IF(INDEX(SourceData!$A$2:$FR$281,'Row selector'!$G159,30)=0,"-",INDEX(SourceData!$A$2:$FR$281,'Row selector'!$G159,30)),"")</f>
        <v/>
      </c>
      <c r="V170" s="161" t="str">
        <f>IFERROR(IF(INDEX(SourceData!$A$2:$FR$281,'Row selector'!$G159,31)=0,"-",INDEX(SourceData!$A$2:$FR$281,'Row selector'!$G159,31)),"")</f>
        <v/>
      </c>
      <c r="W170" s="162" t="str">
        <f>IFERROR(IF(INDEX(SourceData!$A$2:$FR$281,'Row selector'!$G159,37)=0,"-",INDEX(SourceData!$A$2:$FR$281,'Row selector'!$G159,37)),"")</f>
        <v/>
      </c>
      <c r="X170" s="163" t="str">
        <f>IFERROR(IF(INDEX(SourceData!$A$2:$FR$281,'Row selector'!$G159,43)=0,"-",INDEX(SourceData!$A$2:$FR$281,'Row selector'!$G159,43)),"")</f>
        <v/>
      </c>
      <c r="Y170" s="161" t="str">
        <f>IFERROR(IF(INDEX(SourceData!$A$2:$FR$281,'Row selector'!$G159,32)=0,"-",INDEX(SourceData!$A$2:$FR$281,'Row selector'!$G159,32)),"")</f>
        <v/>
      </c>
      <c r="Z170" s="162" t="str">
        <f>IFERROR(IF(INDEX(SourceData!$A$2:$FR$281,'Row selector'!$G159,38)=0,"-",INDEX(SourceData!$A$2:$FR$281,'Row selector'!$G159,38)),"")</f>
        <v/>
      </c>
      <c r="AA170" s="163" t="str">
        <f>IFERROR(IF(INDEX(SourceData!$A$2:$FR$281,'Row selector'!$G159,44)=0,"-",INDEX(SourceData!$A$2:$FR$281,'Row selector'!$G159,44)),"")</f>
        <v/>
      </c>
      <c r="AB170" s="161" t="str">
        <f>IFERROR(IF(INDEX(SourceData!$A$2:$FR$281,'Row selector'!$G159,33)=0,"-",INDEX(SourceData!$A$2:$FR$281,'Row selector'!$G159,33)),"")</f>
        <v/>
      </c>
      <c r="AC170" s="162" t="str">
        <f>IFERROR(IF(INDEX(SourceData!$A$2:$FR$281,'Row selector'!$G159,39)=0,"-",INDEX(SourceData!$A$2:$FR$281,'Row selector'!$G159,39)),"")</f>
        <v/>
      </c>
      <c r="AD170" s="163" t="str">
        <f>IFERROR(IF(INDEX(SourceData!$A$2:$FR$281,'Row selector'!$G159,45)=0,"-",INDEX(SourceData!$A$2:$FR$281,'Row selector'!$G159,45)),"")</f>
        <v/>
      </c>
      <c r="AE170" s="161" t="str">
        <f>IFERROR(IF(INDEX(SourceData!$A$2:$FR$281,'Row selector'!$G159,34)=0,"-",INDEX(SourceData!$A$2:$FR$281,'Row selector'!$G159,34)),"")</f>
        <v/>
      </c>
      <c r="AF170" s="162" t="str">
        <f>IFERROR(IF(INDEX(SourceData!$A$2:$FR$281,'Row selector'!$G159,40)=0,"-",INDEX(SourceData!$A$2:$FR$281,'Row selector'!$G159,40)),"")</f>
        <v/>
      </c>
      <c r="AG170" s="163" t="str">
        <f>IFERROR(IF(INDEX(SourceData!$A$2:$FR$281,'Row selector'!$G159,46)=0,"-",INDEX(SourceData!$A$2:$FR$281,'Row selector'!$G159,46)),"")</f>
        <v/>
      </c>
      <c r="AH170" s="161" t="str">
        <f>IFERROR(IF(INDEX(SourceData!$A$2:$FR$281,'Row selector'!$G159,35)=0,"-",INDEX(SourceData!$A$2:$FF$281,'Row selector'!$G159,35)),"")</f>
        <v/>
      </c>
      <c r="AI170" s="162" t="str">
        <f>IFERROR(IF(INDEX(SourceData!$A$2:$FR$281,'Row selector'!$G159,41)=0,"-",INDEX(SourceData!$A$2:$FR$281,'Row selector'!$G159,41)),"")</f>
        <v/>
      </c>
      <c r="AJ170" s="163" t="str">
        <f>IFERROR(IF(INDEX(SourceData!$A$2:$FR$281,'Row selector'!$G159,47)=0,"-",INDEX(SourceData!$A$2:$FR$281,'Row selector'!$G159,47)),"")</f>
        <v/>
      </c>
      <c r="AK170" s="161" t="str">
        <f>IFERROR(IF(INDEX(SourceData!$A$2:$FR$281,'Row selector'!$G159,36)=0,"-",INDEX(SourceData!$A$2:$FR$281,'Row selector'!$G159,36)),"")</f>
        <v/>
      </c>
      <c r="AL170" s="162" t="str">
        <f>IFERROR(IF(INDEX(SourceData!$A$2:$FR$281,'Row selector'!$G159,42)=0,"-",INDEX(SourceData!$A$2:$FR$281,'Row selector'!$G159,42)),"")</f>
        <v/>
      </c>
      <c r="AM170" s="163" t="str">
        <f>IFERROR(IF(INDEX(SourceData!$A$2:$FR$281,'Row selector'!$G159,48)=0,"-",INDEX(SourceData!$A$2:$FR$281,'Row selector'!$G159,48)),"")</f>
        <v/>
      </c>
      <c r="AN170" s="161" t="str">
        <f>IFERROR(IF(INDEX(SourceData!$A$2:$FR$281,'Row selector'!$G159,49)=0,"-",INDEX(SourceData!$A$2:$FR$281,'Row selector'!$G159,49)),"")</f>
        <v/>
      </c>
      <c r="AO170" s="162" t="str">
        <f>IFERROR(IF(INDEX(SourceData!$A$2:$FR$281,'Row selector'!$G159,55)=0,"-",INDEX(SourceData!$A$2:$FR$281,'Row selector'!$G159,55)),"")</f>
        <v/>
      </c>
      <c r="AP170" s="163" t="str">
        <f>IFERROR(IF(INDEX(SourceData!$A$2:$FR$281,'Row selector'!$G159,61)=0,"-",INDEX(SourceData!$A$2:$FR$281,'Row selector'!$G159,61)),"")</f>
        <v/>
      </c>
      <c r="AQ170" s="161" t="str">
        <f>IFERROR(IF(INDEX(SourceData!$A$2:$FR$281,'Row selector'!$G159,50)=0,"-",INDEX(SourceData!$A$2:$FR$281,'Row selector'!$G159,50)),"")</f>
        <v/>
      </c>
      <c r="AR170" s="162" t="str">
        <f>IFERROR(IF(INDEX(SourceData!$A$2:$FR$281,'Row selector'!$G159,56)=0,"-",INDEX(SourceData!$A$2:$FR$281,'Row selector'!$G159,56)),"")</f>
        <v/>
      </c>
      <c r="AS170" s="163" t="str">
        <f>IFERROR(IF(INDEX(SourceData!$A$2:$FR$281,'Row selector'!$G159,62)=0,"-",INDEX(SourceData!$A$2:$FR$281,'Row selector'!$G159,62)),"")</f>
        <v/>
      </c>
      <c r="AT170" s="161" t="str">
        <f>IFERROR(IF(INDEX(SourceData!$A$2:$FR$281,'Row selector'!$G159,51)=0,"-",INDEX(SourceData!$A$2:$FR$281,'Row selector'!$G159,51)),"")</f>
        <v/>
      </c>
      <c r="AU170" s="162" t="str">
        <f>IFERROR(IF(INDEX(SourceData!$A$2:$FR$281,'Row selector'!$G159,57)=0,"-",INDEX(SourceData!$A$2:$FR$281,'Row selector'!$G159,57)),"")</f>
        <v/>
      </c>
      <c r="AV170" s="163" t="str">
        <f>IFERROR(IF(INDEX(SourceData!$A$2:$FR$281,'Row selector'!$G159,63)=0,"-",INDEX(SourceData!$A$2:$FR$281,'Row selector'!$G159,63)),"")</f>
        <v/>
      </c>
      <c r="AW170" s="158" t="str">
        <f>IFERROR(IF(INDEX(SourceData!$A$2:$FR$281,'Row selector'!$G159,52)=0,"-",INDEX(SourceData!$A$2:$FR$281,'Row selector'!$G159,52)),"")</f>
        <v/>
      </c>
      <c r="AX170" s="138" t="str">
        <f>IFERROR(IF(INDEX(SourceData!$A$2:$FR$281,'Row selector'!$G159,58)=0,"-",INDEX(SourceData!$A$2:$FR$281,'Row selector'!$G159,58)),"")</f>
        <v/>
      </c>
      <c r="AY170" s="162" t="str">
        <f>IFERROR(IF(INDEX(SourceData!$A$2:$FR$281,'Row selector'!$G159,64)=0,"-",INDEX(SourceData!$A$2:$FR$281,'Row selector'!$G159,64)),"")</f>
        <v/>
      </c>
      <c r="AZ170" s="161" t="str">
        <f>IFERROR(IF(INDEX(SourceData!$A$2:$FR$281,'Row selector'!$G159,53)=0,"-",INDEX(SourceData!$A$2:$FR$281,'Row selector'!$G159,53)),"")</f>
        <v/>
      </c>
      <c r="BA170" s="162" t="str">
        <f>IFERROR(IF(INDEX(SourceData!$A$2:$FR$281,'Row selector'!$G159,59)=0,"-",INDEX(SourceData!$A$2:$FR$281,'Row selector'!$G159,59)),"")</f>
        <v/>
      </c>
      <c r="BB170" s="163" t="str">
        <f>IFERROR(IF(INDEX(SourceData!$A$2:$FR$281,'Row selector'!$G159,65)=0,"-",INDEX(SourceData!$A$2:$FR$281,'Row selector'!$G159,65)),"")</f>
        <v/>
      </c>
      <c r="BC170" s="161" t="str">
        <f>IFERROR(IF(INDEX(SourceData!$A$2:$FR$281,'Row selector'!$G159,54)=0,"-",INDEX(SourceData!$A$2:$FR$281,'Row selector'!$G159,54)),"")</f>
        <v/>
      </c>
      <c r="BD170" s="162" t="str">
        <f>IFERROR(IF(INDEX(SourceData!$A$2:$FR$281,'Row selector'!$G159,60)=0,"-",INDEX(SourceData!$A$2:$FR$281,'Row selector'!$G159,60)),"")</f>
        <v/>
      </c>
      <c r="BE170" s="163" t="str">
        <f>IFERROR(IF(INDEX(SourceData!$A$2:$FR$281,'Row selector'!$G159,66)=0,"-",INDEX(SourceData!$A$2:$FR$281,'Row selector'!$G159,66)),"")</f>
        <v/>
      </c>
      <c r="BF170" s="99"/>
    </row>
    <row r="171" spans="1:58">
      <c r="A171" s="171" t="str">
        <f>IFERROR(INDEX(SourceData!$A$2:$FR$281,'Row selector'!$G160,1),"")</f>
        <v/>
      </c>
      <c r="B171" s="157" t="str">
        <f>IFERROR(INDEX(SourceData!$A$2:$FR$281,'Row selector'!$G160,2),"")</f>
        <v/>
      </c>
      <c r="C171" s="204" t="str">
        <f t="shared" si="2"/>
        <v/>
      </c>
      <c r="D171" s="161" t="str">
        <f>IFERROR(IF(INDEX(SourceData!$A$2:$FR$281,'Row selector'!$G160,13)=0,"-",INDEX(SourceData!$A$2:$FR$281,'Row selector'!$G160,13)),"")</f>
        <v/>
      </c>
      <c r="E171" s="162" t="str">
        <f>IFERROR(IF(INDEX(SourceData!$A$2:$FR$281,'Row selector'!$G160,19)=0,"-",INDEX(SourceData!$A$2:$FR$281,'Row selector'!$G160,19)),"")</f>
        <v/>
      </c>
      <c r="F171" s="163" t="str">
        <f>IFERROR(IF(INDEX(SourceData!$A$2:$FR$281,'Row selector'!$G160,25)=0,"-",INDEX(SourceData!$A$2:$FR$281,'Row selector'!$G160,25)),"")</f>
        <v/>
      </c>
      <c r="G171" s="161" t="str">
        <f>IFERROR(IF(INDEX(SourceData!$A$2:$FR$281,'Row selector'!$G160,14)=0,"-",INDEX(SourceData!$A$2:$FR$281,'Row selector'!$G160,14)),"")</f>
        <v/>
      </c>
      <c r="H171" s="162" t="str">
        <f>IFERROR(IF(INDEX(SourceData!$A$2:$FR$281,'Row selector'!$G160,20)=0,"-",INDEX(SourceData!$A$2:$FR$281,'Row selector'!$G160,20)),"")</f>
        <v/>
      </c>
      <c r="I171" s="163" t="str">
        <f>IFERROR(IF(INDEX(SourceData!$A$2:$FR$281,'Row selector'!$G160,26)=0,"-",INDEX(SourceData!$A$2:$FR$281,'Row selector'!$G160,26)),"")</f>
        <v/>
      </c>
      <c r="J171" s="161" t="str">
        <f>IFERROR(IF(INDEX(SourceData!$A$2:$FR$281,'Row selector'!$G160,15)=0,"-",INDEX(SourceData!$A$2:$FR$281,'Row selector'!$G160,15)),"")</f>
        <v/>
      </c>
      <c r="K171" s="162" t="str">
        <f>IFERROR(IF(INDEX(SourceData!$A$2:$FR$281,'Row selector'!$G160,21)=0,"-",INDEX(SourceData!$A$2:$FR$281,'Row selector'!$G160,21)),"")</f>
        <v/>
      </c>
      <c r="L171" s="163" t="str">
        <f>IFERROR(IF(INDEX(SourceData!$A$2:$FR$281,'Row selector'!$G160,27)=0,"-",INDEX(SourceData!$A$2:$FR$281,'Row selector'!$G160,27)),"")</f>
        <v/>
      </c>
      <c r="M171" s="161" t="str">
        <f>IFERROR(IF(INDEX(SourceData!$A$2:$FR$281,'Row selector'!$G160,16)=0,"-",INDEX(SourceData!$A$2:$FR$281,'Row selector'!$G160,16)),"")</f>
        <v/>
      </c>
      <c r="N171" s="162" t="str">
        <f>IFERROR(IF(INDEX(SourceData!$A$2:$FR$281,'Row selector'!$G160,22)=0,"-",INDEX(SourceData!$A$2:$FR$281,'Row selector'!$G160,22)),"")</f>
        <v/>
      </c>
      <c r="O171" s="163" t="str">
        <f>IFERROR(IF(INDEX(SourceData!$A$2:$FR$281,'Row selector'!$G160,28)=0,"-",INDEX(SourceData!$A$2:$FR$281,'Row selector'!$G160,28)),"")</f>
        <v/>
      </c>
      <c r="P171" s="161" t="str">
        <f>IFERROR(IF(INDEX(SourceData!$A$2:$FR$281,'Row selector'!$G160,17)=0,"-",INDEX(SourceData!$A$2:$FR$281,'Row selector'!$G160,17)),"")</f>
        <v/>
      </c>
      <c r="Q171" s="162" t="str">
        <f>IFERROR(IF(INDEX(SourceData!$A$2:$FR$281,'Row selector'!$G160,23)=0,"-",INDEX(SourceData!$A$2:$FR$281,'Row selector'!$G160,23)),"")</f>
        <v/>
      </c>
      <c r="R171" s="163" t="str">
        <f>IFERROR(IF(INDEX(SourceData!$A$2:$FR$281,'Row selector'!$G160,29)=0,"-",INDEX(SourceData!$A$2:$FR$281,'Row selector'!$G160,29)),"")</f>
        <v/>
      </c>
      <c r="S171" s="161" t="str">
        <f>IFERROR(IF(INDEX(SourceData!$A$2:$FR$281,'Row selector'!$G160,18)=0,"-",INDEX(SourceData!$A$2:$FR$281,'Row selector'!$G160,18)),"")</f>
        <v/>
      </c>
      <c r="T171" s="162" t="str">
        <f>IFERROR(IF(INDEX(SourceData!$A$2:$FR$281,'Row selector'!$G160,24)=0,"-",INDEX(SourceData!$A$2:$FR$281,'Row selector'!$G160,24)),"")</f>
        <v/>
      </c>
      <c r="U171" s="163" t="str">
        <f>IFERROR(IF(INDEX(SourceData!$A$2:$FR$281,'Row selector'!$G160,30)=0,"-",INDEX(SourceData!$A$2:$FR$281,'Row selector'!$G160,30)),"")</f>
        <v/>
      </c>
      <c r="V171" s="161" t="str">
        <f>IFERROR(IF(INDEX(SourceData!$A$2:$FR$281,'Row selector'!$G160,31)=0,"-",INDEX(SourceData!$A$2:$FR$281,'Row selector'!$G160,31)),"")</f>
        <v/>
      </c>
      <c r="W171" s="162" t="str">
        <f>IFERROR(IF(INDEX(SourceData!$A$2:$FR$281,'Row selector'!$G160,37)=0,"-",INDEX(SourceData!$A$2:$FR$281,'Row selector'!$G160,37)),"")</f>
        <v/>
      </c>
      <c r="X171" s="163" t="str">
        <f>IFERROR(IF(INDEX(SourceData!$A$2:$FR$281,'Row selector'!$G160,43)=0,"-",INDEX(SourceData!$A$2:$FR$281,'Row selector'!$G160,43)),"")</f>
        <v/>
      </c>
      <c r="Y171" s="161" t="str">
        <f>IFERROR(IF(INDEX(SourceData!$A$2:$FR$281,'Row selector'!$G160,32)=0,"-",INDEX(SourceData!$A$2:$FR$281,'Row selector'!$G160,32)),"")</f>
        <v/>
      </c>
      <c r="Z171" s="162" t="str">
        <f>IFERROR(IF(INDEX(SourceData!$A$2:$FR$281,'Row selector'!$G160,38)=0,"-",INDEX(SourceData!$A$2:$FR$281,'Row selector'!$G160,38)),"")</f>
        <v/>
      </c>
      <c r="AA171" s="163" t="str">
        <f>IFERROR(IF(INDEX(SourceData!$A$2:$FR$281,'Row selector'!$G160,44)=0,"-",INDEX(SourceData!$A$2:$FR$281,'Row selector'!$G160,44)),"")</f>
        <v/>
      </c>
      <c r="AB171" s="161" t="str">
        <f>IFERROR(IF(INDEX(SourceData!$A$2:$FR$281,'Row selector'!$G160,33)=0,"-",INDEX(SourceData!$A$2:$FR$281,'Row selector'!$G160,33)),"")</f>
        <v/>
      </c>
      <c r="AC171" s="162" t="str">
        <f>IFERROR(IF(INDEX(SourceData!$A$2:$FR$281,'Row selector'!$G160,39)=0,"-",INDEX(SourceData!$A$2:$FR$281,'Row selector'!$G160,39)),"")</f>
        <v/>
      </c>
      <c r="AD171" s="163" t="str">
        <f>IFERROR(IF(INDEX(SourceData!$A$2:$FR$281,'Row selector'!$G160,45)=0,"-",INDEX(SourceData!$A$2:$FR$281,'Row selector'!$G160,45)),"")</f>
        <v/>
      </c>
      <c r="AE171" s="161" t="str">
        <f>IFERROR(IF(INDEX(SourceData!$A$2:$FR$281,'Row selector'!$G160,34)=0,"-",INDEX(SourceData!$A$2:$FR$281,'Row selector'!$G160,34)),"")</f>
        <v/>
      </c>
      <c r="AF171" s="162" t="str">
        <f>IFERROR(IF(INDEX(SourceData!$A$2:$FR$281,'Row selector'!$G160,40)=0,"-",INDEX(SourceData!$A$2:$FR$281,'Row selector'!$G160,40)),"")</f>
        <v/>
      </c>
      <c r="AG171" s="163" t="str">
        <f>IFERROR(IF(INDEX(SourceData!$A$2:$FR$281,'Row selector'!$G160,46)=0,"-",INDEX(SourceData!$A$2:$FR$281,'Row selector'!$G160,46)),"")</f>
        <v/>
      </c>
      <c r="AH171" s="161" t="str">
        <f>IFERROR(IF(INDEX(SourceData!$A$2:$FR$281,'Row selector'!$G160,35)=0,"-",INDEX(SourceData!$A$2:$FF$281,'Row selector'!$G160,35)),"")</f>
        <v/>
      </c>
      <c r="AI171" s="162" t="str">
        <f>IFERROR(IF(INDEX(SourceData!$A$2:$FR$281,'Row selector'!$G160,41)=0,"-",INDEX(SourceData!$A$2:$FR$281,'Row selector'!$G160,41)),"")</f>
        <v/>
      </c>
      <c r="AJ171" s="163" t="str">
        <f>IFERROR(IF(INDEX(SourceData!$A$2:$FR$281,'Row selector'!$G160,47)=0,"-",INDEX(SourceData!$A$2:$FR$281,'Row selector'!$G160,47)),"")</f>
        <v/>
      </c>
      <c r="AK171" s="161" t="str">
        <f>IFERROR(IF(INDEX(SourceData!$A$2:$FR$281,'Row selector'!$G160,36)=0,"-",INDEX(SourceData!$A$2:$FR$281,'Row selector'!$G160,36)),"")</f>
        <v/>
      </c>
      <c r="AL171" s="162" t="str">
        <f>IFERROR(IF(INDEX(SourceData!$A$2:$FR$281,'Row selector'!$G160,42)=0,"-",INDEX(SourceData!$A$2:$FR$281,'Row selector'!$G160,42)),"")</f>
        <v/>
      </c>
      <c r="AM171" s="163" t="str">
        <f>IFERROR(IF(INDEX(SourceData!$A$2:$FR$281,'Row selector'!$G160,48)=0,"-",INDEX(SourceData!$A$2:$FR$281,'Row selector'!$G160,48)),"")</f>
        <v/>
      </c>
      <c r="AN171" s="161" t="str">
        <f>IFERROR(IF(INDEX(SourceData!$A$2:$FR$281,'Row selector'!$G160,49)=0,"-",INDEX(SourceData!$A$2:$FR$281,'Row selector'!$G160,49)),"")</f>
        <v/>
      </c>
      <c r="AO171" s="162" t="str">
        <f>IFERROR(IF(INDEX(SourceData!$A$2:$FR$281,'Row selector'!$G160,55)=0,"-",INDEX(SourceData!$A$2:$FR$281,'Row selector'!$G160,55)),"")</f>
        <v/>
      </c>
      <c r="AP171" s="163" t="str">
        <f>IFERROR(IF(INDEX(SourceData!$A$2:$FR$281,'Row selector'!$G160,61)=0,"-",INDEX(SourceData!$A$2:$FR$281,'Row selector'!$G160,61)),"")</f>
        <v/>
      </c>
      <c r="AQ171" s="161" t="str">
        <f>IFERROR(IF(INDEX(SourceData!$A$2:$FR$281,'Row selector'!$G160,50)=0,"-",INDEX(SourceData!$A$2:$FR$281,'Row selector'!$G160,50)),"")</f>
        <v/>
      </c>
      <c r="AR171" s="162" t="str">
        <f>IFERROR(IF(INDEX(SourceData!$A$2:$FR$281,'Row selector'!$G160,56)=0,"-",INDEX(SourceData!$A$2:$FR$281,'Row selector'!$G160,56)),"")</f>
        <v/>
      </c>
      <c r="AS171" s="163" t="str">
        <f>IFERROR(IF(INDEX(SourceData!$A$2:$FR$281,'Row selector'!$G160,62)=0,"-",INDEX(SourceData!$A$2:$FR$281,'Row selector'!$G160,62)),"")</f>
        <v/>
      </c>
      <c r="AT171" s="161" t="str">
        <f>IFERROR(IF(INDEX(SourceData!$A$2:$FR$281,'Row selector'!$G160,51)=0,"-",INDEX(SourceData!$A$2:$FR$281,'Row selector'!$G160,51)),"")</f>
        <v/>
      </c>
      <c r="AU171" s="162" t="str">
        <f>IFERROR(IF(INDEX(SourceData!$A$2:$FR$281,'Row selector'!$G160,57)=0,"-",INDEX(SourceData!$A$2:$FR$281,'Row selector'!$G160,57)),"")</f>
        <v/>
      </c>
      <c r="AV171" s="163" t="str">
        <f>IFERROR(IF(INDEX(SourceData!$A$2:$FR$281,'Row selector'!$G160,63)=0,"-",INDEX(SourceData!$A$2:$FR$281,'Row selector'!$G160,63)),"")</f>
        <v/>
      </c>
      <c r="AW171" s="158" t="str">
        <f>IFERROR(IF(INDEX(SourceData!$A$2:$FR$281,'Row selector'!$G160,52)=0,"-",INDEX(SourceData!$A$2:$FR$281,'Row selector'!$G160,52)),"")</f>
        <v/>
      </c>
      <c r="AX171" s="138" t="str">
        <f>IFERROR(IF(INDEX(SourceData!$A$2:$FR$281,'Row selector'!$G160,58)=0,"-",INDEX(SourceData!$A$2:$FR$281,'Row selector'!$G160,58)),"")</f>
        <v/>
      </c>
      <c r="AY171" s="162" t="str">
        <f>IFERROR(IF(INDEX(SourceData!$A$2:$FR$281,'Row selector'!$G160,64)=0,"-",INDEX(SourceData!$A$2:$FR$281,'Row selector'!$G160,64)),"")</f>
        <v/>
      </c>
      <c r="AZ171" s="161" t="str">
        <f>IFERROR(IF(INDEX(SourceData!$A$2:$FR$281,'Row selector'!$G160,53)=0,"-",INDEX(SourceData!$A$2:$FR$281,'Row selector'!$G160,53)),"")</f>
        <v/>
      </c>
      <c r="BA171" s="162" t="str">
        <f>IFERROR(IF(INDEX(SourceData!$A$2:$FR$281,'Row selector'!$G160,59)=0,"-",INDEX(SourceData!$A$2:$FR$281,'Row selector'!$G160,59)),"")</f>
        <v/>
      </c>
      <c r="BB171" s="163" t="str">
        <f>IFERROR(IF(INDEX(SourceData!$A$2:$FR$281,'Row selector'!$G160,65)=0,"-",INDEX(SourceData!$A$2:$FR$281,'Row selector'!$G160,65)),"")</f>
        <v/>
      </c>
      <c r="BC171" s="161" t="str">
        <f>IFERROR(IF(INDEX(SourceData!$A$2:$FR$281,'Row selector'!$G160,54)=0,"-",INDEX(SourceData!$A$2:$FR$281,'Row selector'!$G160,54)),"")</f>
        <v/>
      </c>
      <c r="BD171" s="162" t="str">
        <f>IFERROR(IF(INDEX(SourceData!$A$2:$FR$281,'Row selector'!$G160,60)=0,"-",INDEX(SourceData!$A$2:$FR$281,'Row selector'!$G160,60)),"")</f>
        <v/>
      </c>
      <c r="BE171" s="163" t="str">
        <f>IFERROR(IF(INDEX(SourceData!$A$2:$FR$281,'Row selector'!$G160,66)=0,"-",INDEX(SourceData!$A$2:$FR$281,'Row selector'!$G160,66)),"")</f>
        <v/>
      </c>
      <c r="BF171" s="99"/>
    </row>
    <row r="172" spans="1:58">
      <c r="A172" s="171" t="str">
        <f>IFERROR(INDEX(SourceData!$A$2:$FR$281,'Row selector'!$G161,1),"")</f>
        <v/>
      </c>
      <c r="B172" s="157" t="str">
        <f>IFERROR(INDEX(SourceData!$A$2:$FR$281,'Row selector'!$G161,2),"")</f>
        <v/>
      </c>
      <c r="C172" s="204" t="str">
        <f t="shared" si="2"/>
        <v/>
      </c>
      <c r="D172" s="161" t="str">
        <f>IFERROR(IF(INDEX(SourceData!$A$2:$FR$281,'Row selector'!$G161,13)=0,"-",INDEX(SourceData!$A$2:$FR$281,'Row selector'!$G161,13)),"")</f>
        <v/>
      </c>
      <c r="E172" s="162" t="str">
        <f>IFERROR(IF(INDEX(SourceData!$A$2:$FR$281,'Row selector'!$G161,19)=0,"-",INDEX(SourceData!$A$2:$FR$281,'Row selector'!$G161,19)),"")</f>
        <v/>
      </c>
      <c r="F172" s="163" t="str">
        <f>IFERROR(IF(INDEX(SourceData!$A$2:$FR$281,'Row selector'!$G161,25)=0,"-",INDEX(SourceData!$A$2:$FR$281,'Row selector'!$G161,25)),"")</f>
        <v/>
      </c>
      <c r="G172" s="161" t="str">
        <f>IFERROR(IF(INDEX(SourceData!$A$2:$FR$281,'Row selector'!$G161,14)=0,"-",INDEX(SourceData!$A$2:$FR$281,'Row selector'!$G161,14)),"")</f>
        <v/>
      </c>
      <c r="H172" s="162" t="str">
        <f>IFERROR(IF(INDEX(SourceData!$A$2:$FR$281,'Row selector'!$G161,20)=0,"-",INDEX(SourceData!$A$2:$FR$281,'Row selector'!$G161,20)),"")</f>
        <v/>
      </c>
      <c r="I172" s="163" t="str">
        <f>IFERROR(IF(INDEX(SourceData!$A$2:$FR$281,'Row selector'!$G161,26)=0,"-",INDEX(SourceData!$A$2:$FR$281,'Row selector'!$G161,26)),"")</f>
        <v/>
      </c>
      <c r="J172" s="161" t="str">
        <f>IFERROR(IF(INDEX(SourceData!$A$2:$FR$281,'Row selector'!$G161,15)=0,"-",INDEX(SourceData!$A$2:$FR$281,'Row selector'!$G161,15)),"")</f>
        <v/>
      </c>
      <c r="K172" s="162" t="str">
        <f>IFERROR(IF(INDEX(SourceData!$A$2:$FR$281,'Row selector'!$G161,21)=0,"-",INDEX(SourceData!$A$2:$FR$281,'Row selector'!$G161,21)),"")</f>
        <v/>
      </c>
      <c r="L172" s="163" t="str">
        <f>IFERROR(IF(INDEX(SourceData!$A$2:$FR$281,'Row selector'!$G161,27)=0,"-",INDEX(SourceData!$A$2:$FR$281,'Row selector'!$G161,27)),"")</f>
        <v/>
      </c>
      <c r="M172" s="161" t="str">
        <f>IFERROR(IF(INDEX(SourceData!$A$2:$FR$281,'Row selector'!$G161,16)=0,"-",INDEX(SourceData!$A$2:$FR$281,'Row selector'!$G161,16)),"")</f>
        <v/>
      </c>
      <c r="N172" s="162" t="str">
        <f>IFERROR(IF(INDEX(SourceData!$A$2:$FR$281,'Row selector'!$G161,22)=0,"-",INDEX(SourceData!$A$2:$FR$281,'Row selector'!$G161,22)),"")</f>
        <v/>
      </c>
      <c r="O172" s="163" t="str">
        <f>IFERROR(IF(INDEX(SourceData!$A$2:$FR$281,'Row selector'!$G161,28)=0,"-",INDEX(SourceData!$A$2:$FR$281,'Row selector'!$G161,28)),"")</f>
        <v/>
      </c>
      <c r="P172" s="161" t="str">
        <f>IFERROR(IF(INDEX(SourceData!$A$2:$FR$281,'Row selector'!$G161,17)=0,"-",INDEX(SourceData!$A$2:$FR$281,'Row selector'!$G161,17)),"")</f>
        <v/>
      </c>
      <c r="Q172" s="162" t="str">
        <f>IFERROR(IF(INDEX(SourceData!$A$2:$FR$281,'Row selector'!$G161,23)=0,"-",INDEX(SourceData!$A$2:$FR$281,'Row selector'!$G161,23)),"")</f>
        <v/>
      </c>
      <c r="R172" s="163" t="str">
        <f>IFERROR(IF(INDEX(SourceData!$A$2:$FR$281,'Row selector'!$G161,29)=0,"-",INDEX(SourceData!$A$2:$FR$281,'Row selector'!$G161,29)),"")</f>
        <v/>
      </c>
      <c r="S172" s="161" t="str">
        <f>IFERROR(IF(INDEX(SourceData!$A$2:$FR$281,'Row selector'!$G161,18)=0,"-",INDEX(SourceData!$A$2:$FR$281,'Row selector'!$G161,18)),"")</f>
        <v/>
      </c>
      <c r="T172" s="162" t="str">
        <f>IFERROR(IF(INDEX(SourceData!$A$2:$FR$281,'Row selector'!$G161,24)=0,"-",INDEX(SourceData!$A$2:$FR$281,'Row selector'!$G161,24)),"")</f>
        <v/>
      </c>
      <c r="U172" s="163" t="str">
        <f>IFERROR(IF(INDEX(SourceData!$A$2:$FR$281,'Row selector'!$G161,30)=0,"-",INDEX(SourceData!$A$2:$FR$281,'Row selector'!$G161,30)),"")</f>
        <v/>
      </c>
      <c r="V172" s="161" t="str">
        <f>IFERROR(IF(INDEX(SourceData!$A$2:$FR$281,'Row selector'!$G161,31)=0,"-",INDEX(SourceData!$A$2:$FR$281,'Row selector'!$G161,31)),"")</f>
        <v/>
      </c>
      <c r="W172" s="162" t="str">
        <f>IFERROR(IF(INDEX(SourceData!$A$2:$FR$281,'Row selector'!$G161,37)=0,"-",INDEX(SourceData!$A$2:$FR$281,'Row selector'!$G161,37)),"")</f>
        <v/>
      </c>
      <c r="X172" s="163" t="str">
        <f>IFERROR(IF(INDEX(SourceData!$A$2:$FR$281,'Row selector'!$G161,43)=0,"-",INDEX(SourceData!$A$2:$FR$281,'Row selector'!$G161,43)),"")</f>
        <v/>
      </c>
      <c r="Y172" s="161" t="str">
        <f>IFERROR(IF(INDEX(SourceData!$A$2:$FR$281,'Row selector'!$G161,32)=0,"-",INDEX(SourceData!$A$2:$FR$281,'Row selector'!$G161,32)),"")</f>
        <v/>
      </c>
      <c r="Z172" s="162" t="str">
        <f>IFERROR(IF(INDEX(SourceData!$A$2:$FR$281,'Row selector'!$G161,38)=0,"-",INDEX(SourceData!$A$2:$FR$281,'Row selector'!$G161,38)),"")</f>
        <v/>
      </c>
      <c r="AA172" s="163" t="str">
        <f>IFERROR(IF(INDEX(SourceData!$A$2:$FR$281,'Row selector'!$G161,44)=0,"-",INDEX(SourceData!$A$2:$FR$281,'Row selector'!$G161,44)),"")</f>
        <v/>
      </c>
      <c r="AB172" s="161" t="str">
        <f>IFERROR(IF(INDEX(SourceData!$A$2:$FR$281,'Row selector'!$G161,33)=0,"-",INDEX(SourceData!$A$2:$FR$281,'Row selector'!$G161,33)),"")</f>
        <v/>
      </c>
      <c r="AC172" s="162" t="str">
        <f>IFERROR(IF(INDEX(SourceData!$A$2:$FR$281,'Row selector'!$G161,39)=0,"-",INDEX(SourceData!$A$2:$FR$281,'Row selector'!$G161,39)),"")</f>
        <v/>
      </c>
      <c r="AD172" s="163" t="str">
        <f>IFERROR(IF(INDEX(SourceData!$A$2:$FR$281,'Row selector'!$G161,45)=0,"-",INDEX(SourceData!$A$2:$FR$281,'Row selector'!$G161,45)),"")</f>
        <v/>
      </c>
      <c r="AE172" s="161" t="str">
        <f>IFERROR(IF(INDEX(SourceData!$A$2:$FR$281,'Row selector'!$G161,34)=0,"-",INDEX(SourceData!$A$2:$FR$281,'Row selector'!$G161,34)),"")</f>
        <v/>
      </c>
      <c r="AF172" s="162" t="str">
        <f>IFERROR(IF(INDEX(SourceData!$A$2:$FR$281,'Row selector'!$G161,40)=0,"-",INDEX(SourceData!$A$2:$FR$281,'Row selector'!$G161,40)),"")</f>
        <v/>
      </c>
      <c r="AG172" s="163" t="str">
        <f>IFERROR(IF(INDEX(SourceData!$A$2:$FR$281,'Row selector'!$G161,46)=0,"-",INDEX(SourceData!$A$2:$FR$281,'Row selector'!$G161,46)),"")</f>
        <v/>
      </c>
      <c r="AH172" s="161" t="str">
        <f>IFERROR(IF(INDEX(SourceData!$A$2:$FR$281,'Row selector'!$G161,35)=0,"-",INDEX(SourceData!$A$2:$FF$281,'Row selector'!$G161,35)),"")</f>
        <v/>
      </c>
      <c r="AI172" s="162" t="str">
        <f>IFERROR(IF(INDEX(SourceData!$A$2:$FR$281,'Row selector'!$G161,41)=0,"-",INDEX(SourceData!$A$2:$FR$281,'Row selector'!$G161,41)),"")</f>
        <v/>
      </c>
      <c r="AJ172" s="163" t="str">
        <f>IFERROR(IF(INDEX(SourceData!$A$2:$FR$281,'Row selector'!$G161,47)=0,"-",INDEX(SourceData!$A$2:$FR$281,'Row selector'!$G161,47)),"")</f>
        <v/>
      </c>
      <c r="AK172" s="161" t="str">
        <f>IFERROR(IF(INDEX(SourceData!$A$2:$FR$281,'Row selector'!$G161,36)=0,"-",INDEX(SourceData!$A$2:$FR$281,'Row selector'!$G161,36)),"")</f>
        <v/>
      </c>
      <c r="AL172" s="162" t="str">
        <f>IFERROR(IF(INDEX(SourceData!$A$2:$FR$281,'Row selector'!$G161,42)=0,"-",INDEX(SourceData!$A$2:$FR$281,'Row selector'!$G161,42)),"")</f>
        <v/>
      </c>
      <c r="AM172" s="163" t="str">
        <f>IFERROR(IF(INDEX(SourceData!$A$2:$FR$281,'Row selector'!$G161,48)=0,"-",INDEX(SourceData!$A$2:$FR$281,'Row selector'!$G161,48)),"")</f>
        <v/>
      </c>
      <c r="AN172" s="161" t="str">
        <f>IFERROR(IF(INDEX(SourceData!$A$2:$FR$281,'Row selector'!$G161,49)=0,"-",INDEX(SourceData!$A$2:$FR$281,'Row selector'!$G161,49)),"")</f>
        <v/>
      </c>
      <c r="AO172" s="162" t="str">
        <f>IFERROR(IF(INDEX(SourceData!$A$2:$FR$281,'Row selector'!$G161,55)=0,"-",INDEX(SourceData!$A$2:$FR$281,'Row selector'!$G161,55)),"")</f>
        <v/>
      </c>
      <c r="AP172" s="163" t="str">
        <f>IFERROR(IF(INDEX(SourceData!$A$2:$FR$281,'Row selector'!$G161,61)=0,"-",INDEX(SourceData!$A$2:$FR$281,'Row selector'!$G161,61)),"")</f>
        <v/>
      </c>
      <c r="AQ172" s="161" t="str">
        <f>IFERROR(IF(INDEX(SourceData!$A$2:$FR$281,'Row selector'!$G161,50)=0,"-",INDEX(SourceData!$A$2:$FR$281,'Row selector'!$G161,50)),"")</f>
        <v/>
      </c>
      <c r="AR172" s="162" t="str">
        <f>IFERROR(IF(INDEX(SourceData!$A$2:$FR$281,'Row selector'!$G161,56)=0,"-",INDEX(SourceData!$A$2:$FR$281,'Row selector'!$G161,56)),"")</f>
        <v/>
      </c>
      <c r="AS172" s="163" t="str">
        <f>IFERROR(IF(INDEX(SourceData!$A$2:$FR$281,'Row selector'!$G161,62)=0,"-",INDEX(SourceData!$A$2:$FR$281,'Row selector'!$G161,62)),"")</f>
        <v/>
      </c>
      <c r="AT172" s="161" t="str">
        <f>IFERROR(IF(INDEX(SourceData!$A$2:$FR$281,'Row selector'!$G161,51)=0,"-",INDEX(SourceData!$A$2:$FR$281,'Row selector'!$G161,51)),"")</f>
        <v/>
      </c>
      <c r="AU172" s="162" t="str">
        <f>IFERROR(IF(INDEX(SourceData!$A$2:$FR$281,'Row selector'!$G161,57)=0,"-",INDEX(SourceData!$A$2:$FR$281,'Row selector'!$G161,57)),"")</f>
        <v/>
      </c>
      <c r="AV172" s="163" t="str">
        <f>IFERROR(IF(INDEX(SourceData!$A$2:$FR$281,'Row selector'!$G161,63)=0,"-",INDEX(SourceData!$A$2:$FR$281,'Row selector'!$G161,63)),"")</f>
        <v/>
      </c>
      <c r="AW172" s="158" t="str">
        <f>IFERROR(IF(INDEX(SourceData!$A$2:$FR$281,'Row selector'!$G161,52)=0,"-",INDEX(SourceData!$A$2:$FR$281,'Row selector'!$G161,52)),"")</f>
        <v/>
      </c>
      <c r="AX172" s="138" t="str">
        <f>IFERROR(IF(INDEX(SourceData!$A$2:$FR$281,'Row selector'!$G161,58)=0,"-",INDEX(SourceData!$A$2:$FR$281,'Row selector'!$G161,58)),"")</f>
        <v/>
      </c>
      <c r="AY172" s="162" t="str">
        <f>IFERROR(IF(INDEX(SourceData!$A$2:$FR$281,'Row selector'!$G161,64)=0,"-",INDEX(SourceData!$A$2:$FR$281,'Row selector'!$G161,64)),"")</f>
        <v/>
      </c>
      <c r="AZ172" s="161" t="str">
        <f>IFERROR(IF(INDEX(SourceData!$A$2:$FR$281,'Row selector'!$G161,53)=0,"-",INDEX(SourceData!$A$2:$FR$281,'Row selector'!$G161,53)),"")</f>
        <v/>
      </c>
      <c r="BA172" s="162" t="str">
        <f>IFERROR(IF(INDEX(SourceData!$A$2:$FR$281,'Row selector'!$G161,59)=0,"-",INDEX(SourceData!$A$2:$FR$281,'Row selector'!$G161,59)),"")</f>
        <v/>
      </c>
      <c r="BB172" s="163" t="str">
        <f>IFERROR(IF(INDEX(SourceData!$A$2:$FR$281,'Row selector'!$G161,65)=0,"-",INDEX(SourceData!$A$2:$FR$281,'Row selector'!$G161,65)),"")</f>
        <v/>
      </c>
      <c r="BC172" s="161" t="str">
        <f>IFERROR(IF(INDEX(SourceData!$A$2:$FR$281,'Row selector'!$G161,54)=0,"-",INDEX(SourceData!$A$2:$FR$281,'Row selector'!$G161,54)),"")</f>
        <v/>
      </c>
      <c r="BD172" s="162" t="str">
        <f>IFERROR(IF(INDEX(SourceData!$A$2:$FR$281,'Row selector'!$G161,60)=0,"-",INDEX(SourceData!$A$2:$FR$281,'Row selector'!$G161,60)),"")</f>
        <v/>
      </c>
      <c r="BE172" s="163" t="str">
        <f>IFERROR(IF(INDEX(SourceData!$A$2:$FR$281,'Row selector'!$G161,66)=0,"-",INDEX(SourceData!$A$2:$FR$281,'Row selector'!$G161,66)),"")</f>
        <v/>
      </c>
      <c r="BF172" s="99"/>
    </row>
    <row r="173" spans="1:58">
      <c r="A173" s="171" t="str">
        <f>IFERROR(INDEX(SourceData!$A$2:$FR$281,'Row selector'!$G162,1),"")</f>
        <v/>
      </c>
      <c r="B173" s="157" t="str">
        <f>IFERROR(INDEX(SourceData!$A$2:$FR$281,'Row selector'!$G162,2),"")</f>
        <v/>
      </c>
      <c r="C173" s="204" t="str">
        <f t="shared" si="2"/>
        <v/>
      </c>
      <c r="D173" s="161" t="str">
        <f>IFERROR(IF(INDEX(SourceData!$A$2:$FR$281,'Row selector'!$G162,13)=0,"-",INDEX(SourceData!$A$2:$FR$281,'Row selector'!$G162,13)),"")</f>
        <v/>
      </c>
      <c r="E173" s="162" t="str">
        <f>IFERROR(IF(INDEX(SourceData!$A$2:$FR$281,'Row selector'!$G162,19)=0,"-",INDEX(SourceData!$A$2:$FR$281,'Row selector'!$G162,19)),"")</f>
        <v/>
      </c>
      <c r="F173" s="163" t="str">
        <f>IFERROR(IF(INDEX(SourceData!$A$2:$FR$281,'Row selector'!$G162,25)=0,"-",INDEX(SourceData!$A$2:$FR$281,'Row selector'!$G162,25)),"")</f>
        <v/>
      </c>
      <c r="G173" s="161" t="str">
        <f>IFERROR(IF(INDEX(SourceData!$A$2:$FR$281,'Row selector'!$G162,14)=0,"-",INDEX(SourceData!$A$2:$FR$281,'Row selector'!$G162,14)),"")</f>
        <v/>
      </c>
      <c r="H173" s="162" t="str">
        <f>IFERROR(IF(INDEX(SourceData!$A$2:$FR$281,'Row selector'!$G162,20)=0,"-",INDEX(SourceData!$A$2:$FR$281,'Row selector'!$G162,20)),"")</f>
        <v/>
      </c>
      <c r="I173" s="163" t="str">
        <f>IFERROR(IF(INDEX(SourceData!$A$2:$FR$281,'Row selector'!$G162,26)=0,"-",INDEX(SourceData!$A$2:$FR$281,'Row selector'!$G162,26)),"")</f>
        <v/>
      </c>
      <c r="J173" s="161" t="str">
        <f>IFERROR(IF(INDEX(SourceData!$A$2:$FR$281,'Row selector'!$G162,15)=0,"-",INDEX(SourceData!$A$2:$FR$281,'Row selector'!$G162,15)),"")</f>
        <v/>
      </c>
      <c r="K173" s="162" t="str">
        <f>IFERROR(IF(INDEX(SourceData!$A$2:$FR$281,'Row selector'!$G162,21)=0,"-",INDEX(SourceData!$A$2:$FR$281,'Row selector'!$G162,21)),"")</f>
        <v/>
      </c>
      <c r="L173" s="163" t="str">
        <f>IFERROR(IF(INDEX(SourceData!$A$2:$FR$281,'Row selector'!$G162,27)=0,"-",INDEX(SourceData!$A$2:$FR$281,'Row selector'!$G162,27)),"")</f>
        <v/>
      </c>
      <c r="M173" s="161" t="str">
        <f>IFERROR(IF(INDEX(SourceData!$A$2:$FR$281,'Row selector'!$G162,16)=0,"-",INDEX(SourceData!$A$2:$FR$281,'Row selector'!$G162,16)),"")</f>
        <v/>
      </c>
      <c r="N173" s="162" t="str">
        <f>IFERROR(IF(INDEX(SourceData!$A$2:$FR$281,'Row selector'!$G162,22)=0,"-",INDEX(SourceData!$A$2:$FR$281,'Row selector'!$G162,22)),"")</f>
        <v/>
      </c>
      <c r="O173" s="163" t="str">
        <f>IFERROR(IF(INDEX(SourceData!$A$2:$FR$281,'Row selector'!$G162,28)=0,"-",INDEX(SourceData!$A$2:$FR$281,'Row selector'!$G162,28)),"")</f>
        <v/>
      </c>
      <c r="P173" s="161" t="str">
        <f>IFERROR(IF(INDEX(SourceData!$A$2:$FR$281,'Row selector'!$G162,17)=0,"-",INDEX(SourceData!$A$2:$FR$281,'Row selector'!$G162,17)),"")</f>
        <v/>
      </c>
      <c r="Q173" s="162" t="str">
        <f>IFERROR(IF(INDEX(SourceData!$A$2:$FR$281,'Row selector'!$G162,23)=0,"-",INDEX(SourceData!$A$2:$FR$281,'Row selector'!$G162,23)),"")</f>
        <v/>
      </c>
      <c r="R173" s="163" t="str">
        <f>IFERROR(IF(INDEX(SourceData!$A$2:$FR$281,'Row selector'!$G162,29)=0,"-",INDEX(SourceData!$A$2:$FR$281,'Row selector'!$G162,29)),"")</f>
        <v/>
      </c>
      <c r="S173" s="161" t="str">
        <f>IFERROR(IF(INDEX(SourceData!$A$2:$FR$281,'Row selector'!$G162,18)=0,"-",INDEX(SourceData!$A$2:$FR$281,'Row selector'!$G162,18)),"")</f>
        <v/>
      </c>
      <c r="T173" s="162" t="str">
        <f>IFERROR(IF(INDEX(SourceData!$A$2:$FR$281,'Row selector'!$G162,24)=0,"-",INDEX(SourceData!$A$2:$FR$281,'Row selector'!$G162,24)),"")</f>
        <v/>
      </c>
      <c r="U173" s="163" t="str">
        <f>IFERROR(IF(INDEX(SourceData!$A$2:$FR$281,'Row selector'!$G162,30)=0,"-",INDEX(SourceData!$A$2:$FR$281,'Row selector'!$G162,30)),"")</f>
        <v/>
      </c>
      <c r="V173" s="161" t="str">
        <f>IFERROR(IF(INDEX(SourceData!$A$2:$FR$281,'Row selector'!$G162,31)=0,"-",INDEX(SourceData!$A$2:$FR$281,'Row selector'!$G162,31)),"")</f>
        <v/>
      </c>
      <c r="W173" s="162" t="str">
        <f>IFERROR(IF(INDEX(SourceData!$A$2:$FR$281,'Row selector'!$G162,37)=0,"-",INDEX(SourceData!$A$2:$FR$281,'Row selector'!$G162,37)),"")</f>
        <v/>
      </c>
      <c r="X173" s="163" t="str">
        <f>IFERROR(IF(INDEX(SourceData!$A$2:$FR$281,'Row selector'!$G162,43)=0,"-",INDEX(SourceData!$A$2:$FR$281,'Row selector'!$G162,43)),"")</f>
        <v/>
      </c>
      <c r="Y173" s="161" t="str">
        <f>IFERROR(IF(INDEX(SourceData!$A$2:$FR$281,'Row selector'!$G162,32)=0,"-",INDEX(SourceData!$A$2:$FR$281,'Row selector'!$G162,32)),"")</f>
        <v/>
      </c>
      <c r="Z173" s="162" t="str">
        <f>IFERROR(IF(INDEX(SourceData!$A$2:$FR$281,'Row selector'!$G162,38)=0,"-",INDEX(SourceData!$A$2:$FR$281,'Row selector'!$G162,38)),"")</f>
        <v/>
      </c>
      <c r="AA173" s="163" t="str">
        <f>IFERROR(IF(INDEX(SourceData!$A$2:$FR$281,'Row selector'!$G162,44)=0,"-",INDEX(SourceData!$A$2:$FR$281,'Row selector'!$G162,44)),"")</f>
        <v/>
      </c>
      <c r="AB173" s="161" t="str">
        <f>IFERROR(IF(INDEX(SourceData!$A$2:$FR$281,'Row selector'!$G162,33)=0,"-",INDEX(SourceData!$A$2:$FR$281,'Row selector'!$G162,33)),"")</f>
        <v/>
      </c>
      <c r="AC173" s="162" t="str">
        <f>IFERROR(IF(INDEX(SourceData!$A$2:$FR$281,'Row selector'!$G162,39)=0,"-",INDEX(SourceData!$A$2:$FR$281,'Row selector'!$G162,39)),"")</f>
        <v/>
      </c>
      <c r="AD173" s="163" t="str">
        <f>IFERROR(IF(INDEX(SourceData!$A$2:$FR$281,'Row selector'!$G162,45)=0,"-",INDEX(SourceData!$A$2:$FR$281,'Row selector'!$G162,45)),"")</f>
        <v/>
      </c>
      <c r="AE173" s="161" t="str">
        <f>IFERROR(IF(INDEX(SourceData!$A$2:$FR$281,'Row selector'!$G162,34)=0,"-",INDEX(SourceData!$A$2:$FR$281,'Row selector'!$G162,34)),"")</f>
        <v/>
      </c>
      <c r="AF173" s="162" t="str">
        <f>IFERROR(IF(INDEX(SourceData!$A$2:$FR$281,'Row selector'!$G162,40)=0,"-",INDEX(SourceData!$A$2:$FR$281,'Row selector'!$G162,40)),"")</f>
        <v/>
      </c>
      <c r="AG173" s="163" t="str">
        <f>IFERROR(IF(INDEX(SourceData!$A$2:$FR$281,'Row selector'!$G162,46)=0,"-",INDEX(SourceData!$A$2:$FR$281,'Row selector'!$G162,46)),"")</f>
        <v/>
      </c>
      <c r="AH173" s="161" t="str">
        <f>IFERROR(IF(INDEX(SourceData!$A$2:$FR$281,'Row selector'!$G162,35)=0,"-",INDEX(SourceData!$A$2:$FF$281,'Row selector'!$G162,35)),"")</f>
        <v/>
      </c>
      <c r="AI173" s="162" t="str">
        <f>IFERROR(IF(INDEX(SourceData!$A$2:$FR$281,'Row selector'!$G162,41)=0,"-",INDEX(SourceData!$A$2:$FR$281,'Row selector'!$G162,41)),"")</f>
        <v/>
      </c>
      <c r="AJ173" s="163" t="str">
        <f>IFERROR(IF(INDEX(SourceData!$A$2:$FR$281,'Row selector'!$G162,47)=0,"-",INDEX(SourceData!$A$2:$FR$281,'Row selector'!$G162,47)),"")</f>
        <v/>
      </c>
      <c r="AK173" s="161" t="str">
        <f>IFERROR(IF(INDEX(SourceData!$A$2:$FR$281,'Row selector'!$G162,36)=0,"-",INDEX(SourceData!$A$2:$FR$281,'Row selector'!$G162,36)),"")</f>
        <v/>
      </c>
      <c r="AL173" s="162" t="str">
        <f>IFERROR(IF(INDEX(SourceData!$A$2:$FR$281,'Row selector'!$G162,42)=0,"-",INDEX(SourceData!$A$2:$FR$281,'Row selector'!$G162,42)),"")</f>
        <v/>
      </c>
      <c r="AM173" s="163" t="str">
        <f>IFERROR(IF(INDEX(SourceData!$A$2:$FR$281,'Row selector'!$G162,48)=0,"-",INDEX(SourceData!$A$2:$FR$281,'Row selector'!$G162,48)),"")</f>
        <v/>
      </c>
      <c r="AN173" s="161" t="str">
        <f>IFERROR(IF(INDEX(SourceData!$A$2:$FR$281,'Row selector'!$G162,49)=0,"-",INDEX(SourceData!$A$2:$FR$281,'Row selector'!$G162,49)),"")</f>
        <v/>
      </c>
      <c r="AO173" s="162" t="str">
        <f>IFERROR(IF(INDEX(SourceData!$A$2:$FR$281,'Row selector'!$G162,55)=0,"-",INDEX(SourceData!$A$2:$FR$281,'Row selector'!$G162,55)),"")</f>
        <v/>
      </c>
      <c r="AP173" s="163" t="str">
        <f>IFERROR(IF(INDEX(SourceData!$A$2:$FR$281,'Row selector'!$G162,61)=0,"-",INDEX(SourceData!$A$2:$FR$281,'Row selector'!$G162,61)),"")</f>
        <v/>
      </c>
      <c r="AQ173" s="161" t="str">
        <f>IFERROR(IF(INDEX(SourceData!$A$2:$FR$281,'Row selector'!$G162,50)=0,"-",INDEX(SourceData!$A$2:$FR$281,'Row selector'!$G162,50)),"")</f>
        <v/>
      </c>
      <c r="AR173" s="162" t="str">
        <f>IFERROR(IF(INDEX(SourceData!$A$2:$FR$281,'Row selector'!$G162,56)=0,"-",INDEX(SourceData!$A$2:$FR$281,'Row selector'!$G162,56)),"")</f>
        <v/>
      </c>
      <c r="AS173" s="163" t="str">
        <f>IFERROR(IF(INDEX(SourceData!$A$2:$FR$281,'Row selector'!$G162,62)=0,"-",INDEX(SourceData!$A$2:$FR$281,'Row selector'!$G162,62)),"")</f>
        <v/>
      </c>
      <c r="AT173" s="161" t="str">
        <f>IFERROR(IF(INDEX(SourceData!$A$2:$FR$281,'Row selector'!$G162,51)=0,"-",INDEX(SourceData!$A$2:$FR$281,'Row selector'!$G162,51)),"")</f>
        <v/>
      </c>
      <c r="AU173" s="162" t="str">
        <f>IFERROR(IF(INDEX(SourceData!$A$2:$FR$281,'Row selector'!$G162,57)=0,"-",INDEX(SourceData!$A$2:$FR$281,'Row selector'!$G162,57)),"")</f>
        <v/>
      </c>
      <c r="AV173" s="163" t="str">
        <f>IFERROR(IF(INDEX(SourceData!$A$2:$FR$281,'Row selector'!$G162,63)=0,"-",INDEX(SourceData!$A$2:$FR$281,'Row selector'!$G162,63)),"")</f>
        <v/>
      </c>
      <c r="AW173" s="158" t="str">
        <f>IFERROR(IF(INDEX(SourceData!$A$2:$FR$281,'Row selector'!$G162,52)=0,"-",INDEX(SourceData!$A$2:$FR$281,'Row selector'!$G162,52)),"")</f>
        <v/>
      </c>
      <c r="AX173" s="138" t="str">
        <f>IFERROR(IF(INDEX(SourceData!$A$2:$FR$281,'Row selector'!$G162,58)=0,"-",INDEX(SourceData!$A$2:$FR$281,'Row selector'!$G162,58)),"")</f>
        <v/>
      </c>
      <c r="AY173" s="162" t="str">
        <f>IFERROR(IF(INDEX(SourceData!$A$2:$FR$281,'Row selector'!$G162,64)=0,"-",INDEX(SourceData!$A$2:$FR$281,'Row selector'!$G162,64)),"")</f>
        <v/>
      </c>
      <c r="AZ173" s="161" t="str">
        <f>IFERROR(IF(INDEX(SourceData!$A$2:$FR$281,'Row selector'!$G162,53)=0,"-",INDEX(SourceData!$A$2:$FR$281,'Row selector'!$G162,53)),"")</f>
        <v/>
      </c>
      <c r="BA173" s="162" t="str">
        <f>IFERROR(IF(INDEX(SourceData!$A$2:$FR$281,'Row selector'!$G162,59)=0,"-",INDEX(SourceData!$A$2:$FR$281,'Row selector'!$G162,59)),"")</f>
        <v/>
      </c>
      <c r="BB173" s="163" t="str">
        <f>IFERROR(IF(INDEX(SourceData!$A$2:$FR$281,'Row selector'!$G162,65)=0,"-",INDEX(SourceData!$A$2:$FR$281,'Row selector'!$G162,65)),"")</f>
        <v/>
      </c>
      <c r="BC173" s="161" t="str">
        <f>IFERROR(IF(INDEX(SourceData!$A$2:$FR$281,'Row selector'!$G162,54)=0,"-",INDEX(SourceData!$A$2:$FR$281,'Row selector'!$G162,54)),"")</f>
        <v/>
      </c>
      <c r="BD173" s="162" t="str">
        <f>IFERROR(IF(INDEX(SourceData!$A$2:$FR$281,'Row selector'!$G162,60)=0,"-",INDEX(SourceData!$A$2:$FR$281,'Row selector'!$G162,60)),"")</f>
        <v/>
      </c>
      <c r="BE173" s="163" t="str">
        <f>IFERROR(IF(INDEX(SourceData!$A$2:$FR$281,'Row selector'!$G162,66)=0,"-",INDEX(SourceData!$A$2:$FR$281,'Row selector'!$G162,66)),"")</f>
        <v/>
      </c>
      <c r="BF173" s="99"/>
    </row>
    <row r="174" spans="1:58">
      <c r="A174" s="171" t="str">
        <f>IFERROR(INDEX(SourceData!$A$2:$FR$281,'Row selector'!$G163,1),"")</f>
        <v/>
      </c>
      <c r="B174" s="157" t="str">
        <f>IFERROR(INDEX(SourceData!$A$2:$FR$281,'Row selector'!$G163,2),"")</f>
        <v/>
      </c>
      <c r="C174" s="204" t="str">
        <f t="shared" si="2"/>
        <v/>
      </c>
      <c r="D174" s="161" t="str">
        <f>IFERROR(IF(INDEX(SourceData!$A$2:$FR$281,'Row selector'!$G163,13)=0,"-",INDEX(SourceData!$A$2:$FR$281,'Row selector'!$G163,13)),"")</f>
        <v/>
      </c>
      <c r="E174" s="162" t="str">
        <f>IFERROR(IF(INDEX(SourceData!$A$2:$FR$281,'Row selector'!$G163,19)=0,"-",INDEX(SourceData!$A$2:$FR$281,'Row selector'!$G163,19)),"")</f>
        <v/>
      </c>
      <c r="F174" s="163" t="str">
        <f>IFERROR(IF(INDEX(SourceData!$A$2:$FR$281,'Row selector'!$G163,25)=0,"-",INDEX(SourceData!$A$2:$FR$281,'Row selector'!$G163,25)),"")</f>
        <v/>
      </c>
      <c r="G174" s="161" t="str">
        <f>IFERROR(IF(INDEX(SourceData!$A$2:$FR$281,'Row selector'!$G163,14)=0,"-",INDEX(SourceData!$A$2:$FR$281,'Row selector'!$G163,14)),"")</f>
        <v/>
      </c>
      <c r="H174" s="162" t="str">
        <f>IFERROR(IF(INDEX(SourceData!$A$2:$FR$281,'Row selector'!$G163,20)=0,"-",INDEX(SourceData!$A$2:$FR$281,'Row selector'!$G163,20)),"")</f>
        <v/>
      </c>
      <c r="I174" s="163" t="str">
        <f>IFERROR(IF(INDEX(SourceData!$A$2:$FR$281,'Row selector'!$G163,26)=0,"-",INDEX(SourceData!$A$2:$FR$281,'Row selector'!$G163,26)),"")</f>
        <v/>
      </c>
      <c r="J174" s="161" t="str">
        <f>IFERROR(IF(INDEX(SourceData!$A$2:$FR$281,'Row selector'!$G163,15)=0,"-",INDEX(SourceData!$A$2:$FR$281,'Row selector'!$G163,15)),"")</f>
        <v/>
      </c>
      <c r="K174" s="162" t="str">
        <f>IFERROR(IF(INDEX(SourceData!$A$2:$FR$281,'Row selector'!$G163,21)=0,"-",INDEX(SourceData!$A$2:$FR$281,'Row selector'!$G163,21)),"")</f>
        <v/>
      </c>
      <c r="L174" s="163" t="str">
        <f>IFERROR(IF(INDEX(SourceData!$A$2:$FR$281,'Row selector'!$G163,27)=0,"-",INDEX(SourceData!$A$2:$FR$281,'Row selector'!$G163,27)),"")</f>
        <v/>
      </c>
      <c r="M174" s="161" t="str">
        <f>IFERROR(IF(INDEX(SourceData!$A$2:$FR$281,'Row selector'!$G163,16)=0,"-",INDEX(SourceData!$A$2:$FR$281,'Row selector'!$G163,16)),"")</f>
        <v/>
      </c>
      <c r="N174" s="162" t="str">
        <f>IFERROR(IF(INDEX(SourceData!$A$2:$FR$281,'Row selector'!$G163,22)=0,"-",INDEX(SourceData!$A$2:$FR$281,'Row selector'!$G163,22)),"")</f>
        <v/>
      </c>
      <c r="O174" s="163" t="str">
        <f>IFERROR(IF(INDEX(SourceData!$A$2:$FR$281,'Row selector'!$G163,28)=0,"-",INDEX(SourceData!$A$2:$FR$281,'Row selector'!$G163,28)),"")</f>
        <v/>
      </c>
      <c r="P174" s="161" t="str">
        <f>IFERROR(IF(INDEX(SourceData!$A$2:$FR$281,'Row selector'!$G163,17)=0,"-",INDEX(SourceData!$A$2:$FR$281,'Row selector'!$G163,17)),"")</f>
        <v/>
      </c>
      <c r="Q174" s="162" t="str">
        <f>IFERROR(IF(INDEX(SourceData!$A$2:$FR$281,'Row selector'!$G163,23)=0,"-",INDEX(SourceData!$A$2:$FR$281,'Row selector'!$G163,23)),"")</f>
        <v/>
      </c>
      <c r="R174" s="163" t="str">
        <f>IFERROR(IF(INDEX(SourceData!$A$2:$FR$281,'Row selector'!$G163,29)=0,"-",INDEX(SourceData!$A$2:$FR$281,'Row selector'!$G163,29)),"")</f>
        <v/>
      </c>
      <c r="S174" s="161" t="str">
        <f>IFERROR(IF(INDEX(SourceData!$A$2:$FR$281,'Row selector'!$G163,18)=0,"-",INDEX(SourceData!$A$2:$FR$281,'Row selector'!$G163,18)),"")</f>
        <v/>
      </c>
      <c r="T174" s="162" t="str">
        <f>IFERROR(IF(INDEX(SourceData!$A$2:$FR$281,'Row selector'!$G163,24)=0,"-",INDEX(SourceData!$A$2:$FR$281,'Row selector'!$G163,24)),"")</f>
        <v/>
      </c>
      <c r="U174" s="163" t="str">
        <f>IFERROR(IF(INDEX(SourceData!$A$2:$FR$281,'Row selector'!$G163,30)=0,"-",INDEX(SourceData!$A$2:$FR$281,'Row selector'!$G163,30)),"")</f>
        <v/>
      </c>
      <c r="V174" s="161" t="str">
        <f>IFERROR(IF(INDEX(SourceData!$A$2:$FR$281,'Row selector'!$G163,31)=0,"-",INDEX(SourceData!$A$2:$FR$281,'Row selector'!$G163,31)),"")</f>
        <v/>
      </c>
      <c r="W174" s="162" t="str">
        <f>IFERROR(IF(INDEX(SourceData!$A$2:$FR$281,'Row selector'!$G163,37)=0,"-",INDEX(SourceData!$A$2:$FR$281,'Row selector'!$G163,37)),"")</f>
        <v/>
      </c>
      <c r="X174" s="163" t="str">
        <f>IFERROR(IF(INDEX(SourceData!$A$2:$FR$281,'Row selector'!$G163,43)=0,"-",INDEX(SourceData!$A$2:$FR$281,'Row selector'!$G163,43)),"")</f>
        <v/>
      </c>
      <c r="Y174" s="161" t="str">
        <f>IFERROR(IF(INDEX(SourceData!$A$2:$FR$281,'Row selector'!$G163,32)=0,"-",INDEX(SourceData!$A$2:$FR$281,'Row selector'!$G163,32)),"")</f>
        <v/>
      </c>
      <c r="Z174" s="162" t="str">
        <f>IFERROR(IF(INDEX(SourceData!$A$2:$FR$281,'Row selector'!$G163,38)=0,"-",INDEX(SourceData!$A$2:$FR$281,'Row selector'!$G163,38)),"")</f>
        <v/>
      </c>
      <c r="AA174" s="163" t="str">
        <f>IFERROR(IF(INDEX(SourceData!$A$2:$FR$281,'Row selector'!$G163,44)=0,"-",INDEX(SourceData!$A$2:$FR$281,'Row selector'!$G163,44)),"")</f>
        <v/>
      </c>
      <c r="AB174" s="161" t="str">
        <f>IFERROR(IF(INDEX(SourceData!$A$2:$FR$281,'Row selector'!$G163,33)=0,"-",INDEX(SourceData!$A$2:$FR$281,'Row selector'!$G163,33)),"")</f>
        <v/>
      </c>
      <c r="AC174" s="162" t="str">
        <f>IFERROR(IF(INDEX(SourceData!$A$2:$FR$281,'Row selector'!$G163,39)=0,"-",INDEX(SourceData!$A$2:$FR$281,'Row selector'!$G163,39)),"")</f>
        <v/>
      </c>
      <c r="AD174" s="163" t="str">
        <f>IFERROR(IF(INDEX(SourceData!$A$2:$FR$281,'Row selector'!$G163,45)=0,"-",INDEX(SourceData!$A$2:$FR$281,'Row selector'!$G163,45)),"")</f>
        <v/>
      </c>
      <c r="AE174" s="161" t="str">
        <f>IFERROR(IF(INDEX(SourceData!$A$2:$FR$281,'Row selector'!$G163,34)=0,"-",INDEX(SourceData!$A$2:$FR$281,'Row selector'!$G163,34)),"")</f>
        <v/>
      </c>
      <c r="AF174" s="162" t="str">
        <f>IFERROR(IF(INDEX(SourceData!$A$2:$FR$281,'Row selector'!$G163,40)=0,"-",INDEX(SourceData!$A$2:$FR$281,'Row selector'!$G163,40)),"")</f>
        <v/>
      </c>
      <c r="AG174" s="163" t="str">
        <f>IFERROR(IF(INDEX(SourceData!$A$2:$FR$281,'Row selector'!$G163,46)=0,"-",INDEX(SourceData!$A$2:$FR$281,'Row selector'!$G163,46)),"")</f>
        <v/>
      </c>
      <c r="AH174" s="161" t="str">
        <f>IFERROR(IF(INDEX(SourceData!$A$2:$FR$281,'Row selector'!$G163,35)=0,"-",INDEX(SourceData!$A$2:$FF$281,'Row selector'!$G163,35)),"")</f>
        <v/>
      </c>
      <c r="AI174" s="162" t="str">
        <f>IFERROR(IF(INDEX(SourceData!$A$2:$FR$281,'Row selector'!$G163,41)=0,"-",INDEX(SourceData!$A$2:$FR$281,'Row selector'!$G163,41)),"")</f>
        <v/>
      </c>
      <c r="AJ174" s="163" t="str">
        <f>IFERROR(IF(INDEX(SourceData!$A$2:$FR$281,'Row selector'!$G163,47)=0,"-",INDEX(SourceData!$A$2:$FR$281,'Row selector'!$G163,47)),"")</f>
        <v/>
      </c>
      <c r="AK174" s="161" t="str">
        <f>IFERROR(IF(INDEX(SourceData!$A$2:$FR$281,'Row selector'!$G163,36)=0,"-",INDEX(SourceData!$A$2:$FR$281,'Row selector'!$G163,36)),"")</f>
        <v/>
      </c>
      <c r="AL174" s="162" t="str">
        <f>IFERROR(IF(INDEX(SourceData!$A$2:$FR$281,'Row selector'!$G163,42)=0,"-",INDEX(SourceData!$A$2:$FR$281,'Row selector'!$G163,42)),"")</f>
        <v/>
      </c>
      <c r="AM174" s="163" t="str">
        <f>IFERROR(IF(INDEX(SourceData!$A$2:$FR$281,'Row selector'!$G163,48)=0,"-",INDEX(SourceData!$A$2:$FR$281,'Row selector'!$G163,48)),"")</f>
        <v/>
      </c>
      <c r="AN174" s="161" t="str">
        <f>IFERROR(IF(INDEX(SourceData!$A$2:$FR$281,'Row selector'!$G163,49)=0,"-",INDEX(SourceData!$A$2:$FR$281,'Row selector'!$G163,49)),"")</f>
        <v/>
      </c>
      <c r="AO174" s="162" t="str">
        <f>IFERROR(IF(INDEX(SourceData!$A$2:$FR$281,'Row selector'!$G163,55)=0,"-",INDEX(SourceData!$A$2:$FR$281,'Row selector'!$G163,55)),"")</f>
        <v/>
      </c>
      <c r="AP174" s="163" t="str">
        <f>IFERROR(IF(INDEX(SourceData!$A$2:$FR$281,'Row selector'!$G163,61)=0,"-",INDEX(SourceData!$A$2:$FR$281,'Row selector'!$G163,61)),"")</f>
        <v/>
      </c>
      <c r="AQ174" s="161" t="str">
        <f>IFERROR(IF(INDEX(SourceData!$A$2:$FR$281,'Row selector'!$G163,50)=0,"-",INDEX(SourceData!$A$2:$FR$281,'Row selector'!$G163,50)),"")</f>
        <v/>
      </c>
      <c r="AR174" s="162" t="str">
        <f>IFERROR(IF(INDEX(SourceData!$A$2:$FR$281,'Row selector'!$G163,56)=0,"-",INDEX(SourceData!$A$2:$FR$281,'Row selector'!$G163,56)),"")</f>
        <v/>
      </c>
      <c r="AS174" s="163" t="str">
        <f>IFERROR(IF(INDEX(SourceData!$A$2:$FR$281,'Row selector'!$G163,62)=0,"-",INDEX(SourceData!$A$2:$FR$281,'Row selector'!$G163,62)),"")</f>
        <v/>
      </c>
      <c r="AT174" s="161" t="str">
        <f>IFERROR(IF(INDEX(SourceData!$A$2:$FR$281,'Row selector'!$G163,51)=0,"-",INDEX(SourceData!$A$2:$FR$281,'Row selector'!$G163,51)),"")</f>
        <v/>
      </c>
      <c r="AU174" s="162" t="str">
        <f>IFERROR(IF(INDEX(SourceData!$A$2:$FR$281,'Row selector'!$G163,57)=0,"-",INDEX(SourceData!$A$2:$FR$281,'Row selector'!$G163,57)),"")</f>
        <v/>
      </c>
      <c r="AV174" s="163" t="str">
        <f>IFERROR(IF(INDEX(SourceData!$A$2:$FR$281,'Row selector'!$G163,63)=0,"-",INDEX(SourceData!$A$2:$FR$281,'Row selector'!$G163,63)),"")</f>
        <v/>
      </c>
      <c r="AW174" s="158" t="str">
        <f>IFERROR(IF(INDEX(SourceData!$A$2:$FR$281,'Row selector'!$G163,52)=0,"-",INDEX(SourceData!$A$2:$FR$281,'Row selector'!$G163,52)),"")</f>
        <v/>
      </c>
      <c r="AX174" s="138" t="str">
        <f>IFERROR(IF(INDEX(SourceData!$A$2:$FR$281,'Row selector'!$G163,58)=0,"-",INDEX(SourceData!$A$2:$FR$281,'Row selector'!$G163,58)),"")</f>
        <v/>
      </c>
      <c r="AY174" s="162" t="str">
        <f>IFERROR(IF(INDEX(SourceData!$A$2:$FR$281,'Row selector'!$G163,64)=0,"-",INDEX(SourceData!$A$2:$FR$281,'Row selector'!$G163,64)),"")</f>
        <v/>
      </c>
      <c r="AZ174" s="161" t="str">
        <f>IFERROR(IF(INDEX(SourceData!$A$2:$FR$281,'Row selector'!$G163,53)=0,"-",INDEX(SourceData!$A$2:$FR$281,'Row selector'!$G163,53)),"")</f>
        <v/>
      </c>
      <c r="BA174" s="162" t="str">
        <f>IFERROR(IF(INDEX(SourceData!$A$2:$FR$281,'Row selector'!$G163,59)=0,"-",INDEX(SourceData!$A$2:$FR$281,'Row selector'!$G163,59)),"")</f>
        <v/>
      </c>
      <c r="BB174" s="163" t="str">
        <f>IFERROR(IF(INDEX(SourceData!$A$2:$FR$281,'Row selector'!$G163,65)=0,"-",INDEX(SourceData!$A$2:$FR$281,'Row selector'!$G163,65)),"")</f>
        <v/>
      </c>
      <c r="BC174" s="161" t="str">
        <f>IFERROR(IF(INDEX(SourceData!$A$2:$FR$281,'Row selector'!$G163,54)=0,"-",INDEX(SourceData!$A$2:$FR$281,'Row selector'!$G163,54)),"")</f>
        <v/>
      </c>
      <c r="BD174" s="162" t="str">
        <f>IFERROR(IF(INDEX(SourceData!$A$2:$FR$281,'Row selector'!$G163,60)=0,"-",INDEX(SourceData!$A$2:$FR$281,'Row selector'!$G163,60)),"")</f>
        <v/>
      </c>
      <c r="BE174" s="163" t="str">
        <f>IFERROR(IF(INDEX(SourceData!$A$2:$FR$281,'Row selector'!$G163,66)=0,"-",INDEX(SourceData!$A$2:$FR$281,'Row selector'!$G163,66)),"")</f>
        <v/>
      </c>
      <c r="BF174" s="99"/>
    </row>
    <row r="175" spans="1:58">
      <c r="A175" s="171" t="str">
        <f>IFERROR(INDEX(SourceData!$A$2:$FR$281,'Row selector'!$G164,1),"")</f>
        <v/>
      </c>
      <c r="B175" s="157" t="str">
        <f>IFERROR(INDEX(SourceData!$A$2:$FR$281,'Row selector'!$G164,2),"")</f>
        <v/>
      </c>
      <c r="C175" s="204" t="str">
        <f t="shared" si="2"/>
        <v/>
      </c>
      <c r="D175" s="161" t="str">
        <f>IFERROR(IF(INDEX(SourceData!$A$2:$FR$281,'Row selector'!$G164,13)=0,"-",INDEX(SourceData!$A$2:$FR$281,'Row selector'!$G164,13)),"")</f>
        <v/>
      </c>
      <c r="E175" s="162" t="str">
        <f>IFERROR(IF(INDEX(SourceData!$A$2:$FR$281,'Row selector'!$G164,19)=0,"-",INDEX(SourceData!$A$2:$FR$281,'Row selector'!$G164,19)),"")</f>
        <v/>
      </c>
      <c r="F175" s="163" t="str">
        <f>IFERROR(IF(INDEX(SourceData!$A$2:$FR$281,'Row selector'!$G164,25)=0,"-",INDEX(SourceData!$A$2:$FR$281,'Row selector'!$G164,25)),"")</f>
        <v/>
      </c>
      <c r="G175" s="161" t="str">
        <f>IFERROR(IF(INDEX(SourceData!$A$2:$FR$281,'Row selector'!$G164,14)=0,"-",INDEX(SourceData!$A$2:$FR$281,'Row selector'!$G164,14)),"")</f>
        <v/>
      </c>
      <c r="H175" s="162" t="str">
        <f>IFERROR(IF(INDEX(SourceData!$A$2:$FR$281,'Row selector'!$G164,20)=0,"-",INDEX(SourceData!$A$2:$FR$281,'Row selector'!$G164,20)),"")</f>
        <v/>
      </c>
      <c r="I175" s="163" t="str">
        <f>IFERROR(IF(INDEX(SourceData!$A$2:$FR$281,'Row selector'!$G164,26)=0,"-",INDEX(SourceData!$A$2:$FR$281,'Row selector'!$G164,26)),"")</f>
        <v/>
      </c>
      <c r="J175" s="161" t="str">
        <f>IFERROR(IF(INDEX(SourceData!$A$2:$FR$281,'Row selector'!$G164,15)=0,"-",INDEX(SourceData!$A$2:$FR$281,'Row selector'!$G164,15)),"")</f>
        <v/>
      </c>
      <c r="K175" s="162" t="str">
        <f>IFERROR(IF(INDEX(SourceData!$A$2:$FR$281,'Row selector'!$G164,21)=0,"-",INDEX(SourceData!$A$2:$FR$281,'Row selector'!$G164,21)),"")</f>
        <v/>
      </c>
      <c r="L175" s="163" t="str">
        <f>IFERROR(IF(INDEX(SourceData!$A$2:$FR$281,'Row selector'!$G164,27)=0,"-",INDEX(SourceData!$A$2:$FR$281,'Row selector'!$G164,27)),"")</f>
        <v/>
      </c>
      <c r="M175" s="161" t="str">
        <f>IFERROR(IF(INDEX(SourceData!$A$2:$FR$281,'Row selector'!$G164,16)=0,"-",INDEX(SourceData!$A$2:$FR$281,'Row selector'!$G164,16)),"")</f>
        <v/>
      </c>
      <c r="N175" s="162" t="str">
        <f>IFERROR(IF(INDEX(SourceData!$A$2:$FR$281,'Row selector'!$G164,22)=0,"-",INDEX(SourceData!$A$2:$FR$281,'Row selector'!$G164,22)),"")</f>
        <v/>
      </c>
      <c r="O175" s="163" t="str">
        <f>IFERROR(IF(INDEX(SourceData!$A$2:$FR$281,'Row selector'!$G164,28)=0,"-",INDEX(SourceData!$A$2:$FR$281,'Row selector'!$G164,28)),"")</f>
        <v/>
      </c>
      <c r="P175" s="161" t="str">
        <f>IFERROR(IF(INDEX(SourceData!$A$2:$FR$281,'Row selector'!$G164,17)=0,"-",INDEX(SourceData!$A$2:$FR$281,'Row selector'!$G164,17)),"")</f>
        <v/>
      </c>
      <c r="Q175" s="162" t="str">
        <f>IFERROR(IF(INDEX(SourceData!$A$2:$FR$281,'Row selector'!$G164,23)=0,"-",INDEX(SourceData!$A$2:$FR$281,'Row selector'!$G164,23)),"")</f>
        <v/>
      </c>
      <c r="R175" s="163" t="str">
        <f>IFERROR(IF(INDEX(SourceData!$A$2:$FR$281,'Row selector'!$G164,29)=0,"-",INDEX(SourceData!$A$2:$FR$281,'Row selector'!$G164,29)),"")</f>
        <v/>
      </c>
      <c r="S175" s="161" t="str">
        <f>IFERROR(IF(INDEX(SourceData!$A$2:$FR$281,'Row selector'!$G164,18)=0,"-",INDEX(SourceData!$A$2:$FR$281,'Row selector'!$G164,18)),"")</f>
        <v/>
      </c>
      <c r="T175" s="162" t="str">
        <f>IFERROR(IF(INDEX(SourceData!$A$2:$FR$281,'Row selector'!$G164,24)=0,"-",INDEX(SourceData!$A$2:$FR$281,'Row selector'!$G164,24)),"")</f>
        <v/>
      </c>
      <c r="U175" s="163" t="str">
        <f>IFERROR(IF(INDEX(SourceData!$A$2:$FR$281,'Row selector'!$G164,30)=0,"-",INDEX(SourceData!$A$2:$FR$281,'Row selector'!$G164,30)),"")</f>
        <v/>
      </c>
      <c r="V175" s="161" t="str">
        <f>IFERROR(IF(INDEX(SourceData!$A$2:$FR$281,'Row selector'!$G164,31)=0,"-",INDEX(SourceData!$A$2:$FR$281,'Row selector'!$G164,31)),"")</f>
        <v/>
      </c>
      <c r="W175" s="162" t="str">
        <f>IFERROR(IF(INDEX(SourceData!$A$2:$FR$281,'Row selector'!$G164,37)=0,"-",INDEX(SourceData!$A$2:$FR$281,'Row selector'!$G164,37)),"")</f>
        <v/>
      </c>
      <c r="X175" s="163" t="str">
        <f>IFERROR(IF(INDEX(SourceData!$A$2:$FR$281,'Row selector'!$G164,43)=0,"-",INDEX(SourceData!$A$2:$FR$281,'Row selector'!$G164,43)),"")</f>
        <v/>
      </c>
      <c r="Y175" s="161" t="str">
        <f>IFERROR(IF(INDEX(SourceData!$A$2:$FR$281,'Row selector'!$G164,32)=0,"-",INDEX(SourceData!$A$2:$FR$281,'Row selector'!$G164,32)),"")</f>
        <v/>
      </c>
      <c r="Z175" s="162" t="str">
        <f>IFERROR(IF(INDEX(SourceData!$A$2:$FR$281,'Row selector'!$G164,38)=0,"-",INDEX(SourceData!$A$2:$FR$281,'Row selector'!$G164,38)),"")</f>
        <v/>
      </c>
      <c r="AA175" s="163" t="str">
        <f>IFERROR(IF(INDEX(SourceData!$A$2:$FR$281,'Row selector'!$G164,44)=0,"-",INDEX(SourceData!$A$2:$FR$281,'Row selector'!$G164,44)),"")</f>
        <v/>
      </c>
      <c r="AB175" s="161" t="str">
        <f>IFERROR(IF(INDEX(SourceData!$A$2:$FR$281,'Row selector'!$G164,33)=0,"-",INDEX(SourceData!$A$2:$FR$281,'Row selector'!$G164,33)),"")</f>
        <v/>
      </c>
      <c r="AC175" s="162" t="str">
        <f>IFERROR(IF(INDEX(SourceData!$A$2:$FR$281,'Row selector'!$G164,39)=0,"-",INDEX(SourceData!$A$2:$FR$281,'Row selector'!$G164,39)),"")</f>
        <v/>
      </c>
      <c r="AD175" s="163" t="str">
        <f>IFERROR(IF(INDEX(SourceData!$A$2:$FR$281,'Row selector'!$G164,45)=0,"-",INDEX(SourceData!$A$2:$FR$281,'Row selector'!$G164,45)),"")</f>
        <v/>
      </c>
      <c r="AE175" s="161" t="str">
        <f>IFERROR(IF(INDEX(SourceData!$A$2:$FR$281,'Row selector'!$G164,34)=0,"-",INDEX(SourceData!$A$2:$FR$281,'Row selector'!$G164,34)),"")</f>
        <v/>
      </c>
      <c r="AF175" s="162" t="str">
        <f>IFERROR(IF(INDEX(SourceData!$A$2:$FR$281,'Row selector'!$G164,40)=0,"-",INDEX(SourceData!$A$2:$FR$281,'Row selector'!$G164,40)),"")</f>
        <v/>
      </c>
      <c r="AG175" s="163" t="str">
        <f>IFERROR(IF(INDEX(SourceData!$A$2:$FR$281,'Row selector'!$G164,46)=0,"-",INDEX(SourceData!$A$2:$FR$281,'Row selector'!$G164,46)),"")</f>
        <v/>
      </c>
      <c r="AH175" s="161" t="str">
        <f>IFERROR(IF(INDEX(SourceData!$A$2:$FR$281,'Row selector'!$G164,35)=0,"-",INDEX(SourceData!$A$2:$FF$281,'Row selector'!$G164,35)),"")</f>
        <v/>
      </c>
      <c r="AI175" s="162" t="str">
        <f>IFERROR(IF(INDEX(SourceData!$A$2:$FR$281,'Row selector'!$G164,41)=0,"-",INDEX(SourceData!$A$2:$FR$281,'Row selector'!$G164,41)),"")</f>
        <v/>
      </c>
      <c r="AJ175" s="163" t="str">
        <f>IFERROR(IF(INDEX(SourceData!$A$2:$FR$281,'Row selector'!$G164,47)=0,"-",INDEX(SourceData!$A$2:$FR$281,'Row selector'!$G164,47)),"")</f>
        <v/>
      </c>
      <c r="AK175" s="161" t="str">
        <f>IFERROR(IF(INDEX(SourceData!$A$2:$FR$281,'Row selector'!$G164,36)=0,"-",INDEX(SourceData!$A$2:$FR$281,'Row selector'!$G164,36)),"")</f>
        <v/>
      </c>
      <c r="AL175" s="162" t="str">
        <f>IFERROR(IF(INDEX(SourceData!$A$2:$FR$281,'Row selector'!$G164,42)=0,"-",INDEX(SourceData!$A$2:$FR$281,'Row selector'!$G164,42)),"")</f>
        <v/>
      </c>
      <c r="AM175" s="163" t="str">
        <f>IFERROR(IF(INDEX(SourceData!$A$2:$FR$281,'Row selector'!$G164,48)=0,"-",INDEX(SourceData!$A$2:$FR$281,'Row selector'!$G164,48)),"")</f>
        <v/>
      </c>
      <c r="AN175" s="161" t="str">
        <f>IFERROR(IF(INDEX(SourceData!$A$2:$FR$281,'Row selector'!$G164,49)=0,"-",INDEX(SourceData!$A$2:$FR$281,'Row selector'!$G164,49)),"")</f>
        <v/>
      </c>
      <c r="AO175" s="162" t="str">
        <f>IFERROR(IF(INDEX(SourceData!$A$2:$FR$281,'Row selector'!$G164,55)=0,"-",INDEX(SourceData!$A$2:$FR$281,'Row selector'!$G164,55)),"")</f>
        <v/>
      </c>
      <c r="AP175" s="163" t="str">
        <f>IFERROR(IF(INDEX(SourceData!$A$2:$FR$281,'Row selector'!$G164,61)=0,"-",INDEX(SourceData!$A$2:$FR$281,'Row selector'!$G164,61)),"")</f>
        <v/>
      </c>
      <c r="AQ175" s="161" t="str">
        <f>IFERROR(IF(INDEX(SourceData!$A$2:$FR$281,'Row selector'!$G164,50)=0,"-",INDEX(SourceData!$A$2:$FR$281,'Row selector'!$G164,50)),"")</f>
        <v/>
      </c>
      <c r="AR175" s="162" t="str">
        <f>IFERROR(IF(INDEX(SourceData!$A$2:$FR$281,'Row selector'!$G164,56)=0,"-",INDEX(SourceData!$A$2:$FR$281,'Row selector'!$G164,56)),"")</f>
        <v/>
      </c>
      <c r="AS175" s="163" t="str">
        <f>IFERROR(IF(INDEX(SourceData!$A$2:$FR$281,'Row selector'!$G164,62)=0,"-",INDEX(SourceData!$A$2:$FR$281,'Row selector'!$G164,62)),"")</f>
        <v/>
      </c>
      <c r="AT175" s="161" t="str">
        <f>IFERROR(IF(INDEX(SourceData!$A$2:$FR$281,'Row selector'!$G164,51)=0,"-",INDEX(SourceData!$A$2:$FR$281,'Row selector'!$G164,51)),"")</f>
        <v/>
      </c>
      <c r="AU175" s="162" t="str">
        <f>IFERROR(IF(INDEX(SourceData!$A$2:$FR$281,'Row selector'!$G164,57)=0,"-",INDEX(SourceData!$A$2:$FR$281,'Row selector'!$G164,57)),"")</f>
        <v/>
      </c>
      <c r="AV175" s="163" t="str">
        <f>IFERROR(IF(INDEX(SourceData!$A$2:$FR$281,'Row selector'!$G164,63)=0,"-",INDEX(SourceData!$A$2:$FR$281,'Row selector'!$G164,63)),"")</f>
        <v/>
      </c>
      <c r="AW175" s="158" t="str">
        <f>IFERROR(IF(INDEX(SourceData!$A$2:$FR$281,'Row selector'!$G164,52)=0,"-",INDEX(SourceData!$A$2:$FR$281,'Row selector'!$G164,52)),"")</f>
        <v/>
      </c>
      <c r="AX175" s="138" t="str">
        <f>IFERROR(IF(INDEX(SourceData!$A$2:$FR$281,'Row selector'!$G164,58)=0,"-",INDEX(SourceData!$A$2:$FR$281,'Row selector'!$G164,58)),"")</f>
        <v/>
      </c>
      <c r="AY175" s="162" t="str">
        <f>IFERROR(IF(INDEX(SourceData!$A$2:$FR$281,'Row selector'!$G164,64)=0,"-",INDEX(SourceData!$A$2:$FR$281,'Row selector'!$G164,64)),"")</f>
        <v/>
      </c>
      <c r="AZ175" s="161" t="str">
        <f>IFERROR(IF(INDEX(SourceData!$A$2:$FR$281,'Row selector'!$G164,53)=0,"-",INDEX(SourceData!$A$2:$FR$281,'Row selector'!$G164,53)),"")</f>
        <v/>
      </c>
      <c r="BA175" s="162" t="str">
        <f>IFERROR(IF(INDEX(SourceData!$A$2:$FR$281,'Row selector'!$G164,59)=0,"-",INDEX(SourceData!$A$2:$FR$281,'Row selector'!$G164,59)),"")</f>
        <v/>
      </c>
      <c r="BB175" s="163" t="str">
        <f>IFERROR(IF(INDEX(SourceData!$A$2:$FR$281,'Row selector'!$G164,65)=0,"-",INDEX(SourceData!$A$2:$FR$281,'Row selector'!$G164,65)),"")</f>
        <v/>
      </c>
      <c r="BC175" s="161" t="str">
        <f>IFERROR(IF(INDEX(SourceData!$A$2:$FR$281,'Row selector'!$G164,54)=0,"-",INDEX(SourceData!$A$2:$FR$281,'Row selector'!$G164,54)),"")</f>
        <v/>
      </c>
      <c r="BD175" s="162" t="str">
        <f>IFERROR(IF(INDEX(SourceData!$A$2:$FR$281,'Row selector'!$G164,60)=0,"-",INDEX(SourceData!$A$2:$FR$281,'Row selector'!$G164,60)),"")</f>
        <v/>
      </c>
      <c r="BE175" s="163" t="str">
        <f>IFERROR(IF(INDEX(SourceData!$A$2:$FR$281,'Row selector'!$G164,66)=0,"-",INDEX(SourceData!$A$2:$FR$281,'Row selector'!$G164,66)),"")</f>
        <v/>
      </c>
      <c r="BF175" s="99"/>
    </row>
    <row r="176" spans="1:58">
      <c r="A176" s="171" t="str">
        <f>IFERROR(INDEX(SourceData!$A$2:$FR$281,'Row selector'!$G165,1),"")</f>
        <v/>
      </c>
      <c r="B176" s="157" t="str">
        <f>IFERROR(INDEX(SourceData!$A$2:$FR$281,'Row selector'!$G165,2),"")</f>
        <v/>
      </c>
      <c r="C176" s="204" t="str">
        <f t="shared" si="2"/>
        <v/>
      </c>
      <c r="D176" s="161" t="str">
        <f>IFERROR(IF(INDEX(SourceData!$A$2:$FR$281,'Row selector'!$G165,13)=0,"-",INDEX(SourceData!$A$2:$FR$281,'Row selector'!$G165,13)),"")</f>
        <v/>
      </c>
      <c r="E176" s="162" t="str">
        <f>IFERROR(IF(INDEX(SourceData!$A$2:$FR$281,'Row selector'!$G165,19)=0,"-",INDEX(SourceData!$A$2:$FR$281,'Row selector'!$G165,19)),"")</f>
        <v/>
      </c>
      <c r="F176" s="163" t="str">
        <f>IFERROR(IF(INDEX(SourceData!$A$2:$FR$281,'Row selector'!$G165,25)=0,"-",INDEX(SourceData!$A$2:$FR$281,'Row selector'!$G165,25)),"")</f>
        <v/>
      </c>
      <c r="G176" s="161" t="str">
        <f>IFERROR(IF(INDEX(SourceData!$A$2:$FR$281,'Row selector'!$G165,14)=0,"-",INDEX(SourceData!$A$2:$FR$281,'Row selector'!$G165,14)),"")</f>
        <v/>
      </c>
      <c r="H176" s="162" t="str">
        <f>IFERROR(IF(INDEX(SourceData!$A$2:$FR$281,'Row selector'!$G165,20)=0,"-",INDEX(SourceData!$A$2:$FR$281,'Row selector'!$G165,20)),"")</f>
        <v/>
      </c>
      <c r="I176" s="163" t="str">
        <f>IFERROR(IF(INDEX(SourceData!$A$2:$FR$281,'Row selector'!$G165,26)=0,"-",INDEX(SourceData!$A$2:$FR$281,'Row selector'!$G165,26)),"")</f>
        <v/>
      </c>
      <c r="J176" s="161" t="str">
        <f>IFERROR(IF(INDEX(SourceData!$A$2:$FR$281,'Row selector'!$G165,15)=0,"-",INDEX(SourceData!$A$2:$FR$281,'Row selector'!$G165,15)),"")</f>
        <v/>
      </c>
      <c r="K176" s="162" t="str">
        <f>IFERROR(IF(INDEX(SourceData!$A$2:$FR$281,'Row selector'!$G165,21)=0,"-",INDEX(SourceData!$A$2:$FR$281,'Row selector'!$G165,21)),"")</f>
        <v/>
      </c>
      <c r="L176" s="163" t="str">
        <f>IFERROR(IF(INDEX(SourceData!$A$2:$FR$281,'Row selector'!$G165,27)=0,"-",INDEX(SourceData!$A$2:$FR$281,'Row selector'!$G165,27)),"")</f>
        <v/>
      </c>
      <c r="M176" s="161" t="str">
        <f>IFERROR(IF(INDEX(SourceData!$A$2:$FR$281,'Row selector'!$G165,16)=0,"-",INDEX(SourceData!$A$2:$FR$281,'Row selector'!$G165,16)),"")</f>
        <v/>
      </c>
      <c r="N176" s="162" t="str">
        <f>IFERROR(IF(INDEX(SourceData!$A$2:$FR$281,'Row selector'!$G165,22)=0,"-",INDEX(SourceData!$A$2:$FR$281,'Row selector'!$G165,22)),"")</f>
        <v/>
      </c>
      <c r="O176" s="163" t="str">
        <f>IFERROR(IF(INDEX(SourceData!$A$2:$FR$281,'Row selector'!$G165,28)=0,"-",INDEX(SourceData!$A$2:$FR$281,'Row selector'!$G165,28)),"")</f>
        <v/>
      </c>
      <c r="P176" s="161" t="str">
        <f>IFERROR(IF(INDEX(SourceData!$A$2:$FR$281,'Row selector'!$G165,17)=0,"-",INDEX(SourceData!$A$2:$FR$281,'Row selector'!$G165,17)),"")</f>
        <v/>
      </c>
      <c r="Q176" s="162" t="str">
        <f>IFERROR(IF(INDEX(SourceData!$A$2:$FR$281,'Row selector'!$G165,23)=0,"-",INDEX(SourceData!$A$2:$FR$281,'Row selector'!$G165,23)),"")</f>
        <v/>
      </c>
      <c r="R176" s="163" t="str">
        <f>IFERROR(IF(INDEX(SourceData!$A$2:$FR$281,'Row selector'!$G165,29)=0,"-",INDEX(SourceData!$A$2:$FR$281,'Row selector'!$G165,29)),"")</f>
        <v/>
      </c>
      <c r="S176" s="161" t="str">
        <f>IFERROR(IF(INDEX(SourceData!$A$2:$FR$281,'Row selector'!$G165,18)=0,"-",INDEX(SourceData!$A$2:$FR$281,'Row selector'!$G165,18)),"")</f>
        <v/>
      </c>
      <c r="T176" s="162" t="str">
        <f>IFERROR(IF(INDEX(SourceData!$A$2:$FR$281,'Row selector'!$G165,24)=0,"-",INDEX(SourceData!$A$2:$FR$281,'Row selector'!$G165,24)),"")</f>
        <v/>
      </c>
      <c r="U176" s="163" t="str">
        <f>IFERROR(IF(INDEX(SourceData!$A$2:$FR$281,'Row selector'!$G165,30)=0,"-",INDEX(SourceData!$A$2:$FR$281,'Row selector'!$G165,30)),"")</f>
        <v/>
      </c>
      <c r="V176" s="161" t="str">
        <f>IFERROR(IF(INDEX(SourceData!$A$2:$FR$281,'Row selector'!$G165,31)=0,"-",INDEX(SourceData!$A$2:$FR$281,'Row selector'!$G165,31)),"")</f>
        <v/>
      </c>
      <c r="W176" s="162" t="str">
        <f>IFERROR(IF(INDEX(SourceData!$A$2:$FR$281,'Row selector'!$G165,37)=0,"-",INDEX(SourceData!$A$2:$FR$281,'Row selector'!$G165,37)),"")</f>
        <v/>
      </c>
      <c r="X176" s="163" t="str">
        <f>IFERROR(IF(INDEX(SourceData!$A$2:$FR$281,'Row selector'!$G165,43)=0,"-",INDEX(SourceData!$A$2:$FR$281,'Row selector'!$G165,43)),"")</f>
        <v/>
      </c>
      <c r="Y176" s="161" t="str">
        <f>IFERROR(IF(INDEX(SourceData!$A$2:$FR$281,'Row selector'!$G165,32)=0,"-",INDEX(SourceData!$A$2:$FR$281,'Row selector'!$G165,32)),"")</f>
        <v/>
      </c>
      <c r="Z176" s="162" t="str">
        <f>IFERROR(IF(INDEX(SourceData!$A$2:$FR$281,'Row selector'!$G165,38)=0,"-",INDEX(SourceData!$A$2:$FR$281,'Row selector'!$G165,38)),"")</f>
        <v/>
      </c>
      <c r="AA176" s="163" t="str">
        <f>IFERROR(IF(INDEX(SourceData!$A$2:$FR$281,'Row selector'!$G165,44)=0,"-",INDEX(SourceData!$A$2:$FR$281,'Row selector'!$G165,44)),"")</f>
        <v/>
      </c>
      <c r="AB176" s="161" t="str">
        <f>IFERROR(IF(INDEX(SourceData!$A$2:$FR$281,'Row selector'!$G165,33)=0,"-",INDEX(SourceData!$A$2:$FR$281,'Row selector'!$G165,33)),"")</f>
        <v/>
      </c>
      <c r="AC176" s="162" t="str">
        <f>IFERROR(IF(INDEX(SourceData!$A$2:$FR$281,'Row selector'!$G165,39)=0,"-",INDEX(SourceData!$A$2:$FR$281,'Row selector'!$G165,39)),"")</f>
        <v/>
      </c>
      <c r="AD176" s="163" t="str">
        <f>IFERROR(IF(INDEX(SourceData!$A$2:$FR$281,'Row selector'!$G165,45)=0,"-",INDEX(SourceData!$A$2:$FR$281,'Row selector'!$G165,45)),"")</f>
        <v/>
      </c>
      <c r="AE176" s="161" t="str">
        <f>IFERROR(IF(INDEX(SourceData!$A$2:$FR$281,'Row selector'!$G165,34)=0,"-",INDEX(SourceData!$A$2:$FR$281,'Row selector'!$G165,34)),"")</f>
        <v/>
      </c>
      <c r="AF176" s="162" t="str">
        <f>IFERROR(IF(INDEX(SourceData!$A$2:$FR$281,'Row selector'!$G165,40)=0,"-",INDEX(SourceData!$A$2:$FR$281,'Row selector'!$G165,40)),"")</f>
        <v/>
      </c>
      <c r="AG176" s="163" t="str">
        <f>IFERROR(IF(INDEX(SourceData!$A$2:$FR$281,'Row selector'!$G165,46)=0,"-",INDEX(SourceData!$A$2:$FR$281,'Row selector'!$G165,46)),"")</f>
        <v/>
      </c>
      <c r="AH176" s="161" t="str">
        <f>IFERROR(IF(INDEX(SourceData!$A$2:$FR$281,'Row selector'!$G165,35)=0,"-",INDEX(SourceData!$A$2:$FF$281,'Row selector'!$G165,35)),"")</f>
        <v/>
      </c>
      <c r="AI176" s="162" t="str">
        <f>IFERROR(IF(INDEX(SourceData!$A$2:$FR$281,'Row selector'!$G165,41)=0,"-",INDEX(SourceData!$A$2:$FR$281,'Row selector'!$G165,41)),"")</f>
        <v/>
      </c>
      <c r="AJ176" s="163" t="str">
        <f>IFERROR(IF(INDEX(SourceData!$A$2:$FR$281,'Row selector'!$G165,47)=0,"-",INDEX(SourceData!$A$2:$FR$281,'Row selector'!$G165,47)),"")</f>
        <v/>
      </c>
      <c r="AK176" s="161" t="str">
        <f>IFERROR(IF(INDEX(SourceData!$A$2:$FR$281,'Row selector'!$G165,36)=0,"-",INDEX(SourceData!$A$2:$FR$281,'Row selector'!$G165,36)),"")</f>
        <v/>
      </c>
      <c r="AL176" s="162" t="str">
        <f>IFERROR(IF(INDEX(SourceData!$A$2:$FR$281,'Row selector'!$G165,42)=0,"-",INDEX(SourceData!$A$2:$FR$281,'Row selector'!$G165,42)),"")</f>
        <v/>
      </c>
      <c r="AM176" s="163" t="str">
        <f>IFERROR(IF(INDEX(SourceData!$A$2:$FR$281,'Row selector'!$G165,48)=0,"-",INDEX(SourceData!$A$2:$FR$281,'Row selector'!$G165,48)),"")</f>
        <v/>
      </c>
      <c r="AN176" s="161" t="str">
        <f>IFERROR(IF(INDEX(SourceData!$A$2:$FR$281,'Row selector'!$G165,49)=0,"-",INDEX(SourceData!$A$2:$FR$281,'Row selector'!$G165,49)),"")</f>
        <v/>
      </c>
      <c r="AO176" s="162" t="str">
        <f>IFERROR(IF(INDEX(SourceData!$A$2:$FR$281,'Row selector'!$G165,55)=0,"-",INDEX(SourceData!$A$2:$FR$281,'Row selector'!$G165,55)),"")</f>
        <v/>
      </c>
      <c r="AP176" s="163" t="str">
        <f>IFERROR(IF(INDEX(SourceData!$A$2:$FR$281,'Row selector'!$G165,61)=0,"-",INDEX(SourceData!$A$2:$FR$281,'Row selector'!$G165,61)),"")</f>
        <v/>
      </c>
      <c r="AQ176" s="161" t="str">
        <f>IFERROR(IF(INDEX(SourceData!$A$2:$FR$281,'Row selector'!$G165,50)=0,"-",INDEX(SourceData!$A$2:$FR$281,'Row selector'!$G165,50)),"")</f>
        <v/>
      </c>
      <c r="AR176" s="162" t="str">
        <f>IFERROR(IF(INDEX(SourceData!$A$2:$FR$281,'Row selector'!$G165,56)=0,"-",INDEX(SourceData!$A$2:$FR$281,'Row selector'!$G165,56)),"")</f>
        <v/>
      </c>
      <c r="AS176" s="163" t="str">
        <f>IFERROR(IF(INDEX(SourceData!$A$2:$FR$281,'Row selector'!$G165,62)=0,"-",INDEX(SourceData!$A$2:$FR$281,'Row selector'!$G165,62)),"")</f>
        <v/>
      </c>
      <c r="AT176" s="161" t="str">
        <f>IFERROR(IF(INDEX(SourceData!$A$2:$FR$281,'Row selector'!$G165,51)=0,"-",INDEX(SourceData!$A$2:$FR$281,'Row selector'!$G165,51)),"")</f>
        <v/>
      </c>
      <c r="AU176" s="162" t="str">
        <f>IFERROR(IF(INDEX(SourceData!$A$2:$FR$281,'Row selector'!$G165,57)=0,"-",INDEX(SourceData!$A$2:$FR$281,'Row selector'!$G165,57)),"")</f>
        <v/>
      </c>
      <c r="AV176" s="163" t="str">
        <f>IFERROR(IF(INDEX(SourceData!$A$2:$FR$281,'Row selector'!$G165,63)=0,"-",INDEX(SourceData!$A$2:$FR$281,'Row selector'!$G165,63)),"")</f>
        <v/>
      </c>
      <c r="AW176" s="158" t="str">
        <f>IFERROR(IF(INDEX(SourceData!$A$2:$FR$281,'Row selector'!$G165,52)=0,"-",INDEX(SourceData!$A$2:$FR$281,'Row selector'!$G165,52)),"")</f>
        <v/>
      </c>
      <c r="AX176" s="138" t="str">
        <f>IFERROR(IF(INDEX(SourceData!$A$2:$FR$281,'Row selector'!$G165,58)=0,"-",INDEX(SourceData!$A$2:$FR$281,'Row selector'!$G165,58)),"")</f>
        <v/>
      </c>
      <c r="AY176" s="162" t="str">
        <f>IFERROR(IF(INDEX(SourceData!$A$2:$FR$281,'Row selector'!$G165,64)=0,"-",INDEX(SourceData!$A$2:$FR$281,'Row selector'!$G165,64)),"")</f>
        <v/>
      </c>
      <c r="AZ176" s="161" t="str">
        <f>IFERROR(IF(INDEX(SourceData!$A$2:$FR$281,'Row selector'!$G165,53)=0,"-",INDEX(SourceData!$A$2:$FR$281,'Row selector'!$G165,53)),"")</f>
        <v/>
      </c>
      <c r="BA176" s="162" t="str">
        <f>IFERROR(IF(INDEX(SourceData!$A$2:$FR$281,'Row selector'!$G165,59)=0,"-",INDEX(SourceData!$A$2:$FR$281,'Row selector'!$G165,59)),"")</f>
        <v/>
      </c>
      <c r="BB176" s="163" t="str">
        <f>IFERROR(IF(INDEX(SourceData!$A$2:$FR$281,'Row selector'!$G165,65)=0,"-",INDEX(SourceData!$A$2:$FR$281,'Row selector'!$G165,65)),"")</f>
        <v/>
      </c>
      <c r="BC176" s="161" t="str">
        <f>IFERROR(IF(INDEX(SourceData!$A$2:$FR$281,'Row selector'!$G165,54)=0,"-",INDEX(SourceData!$A$2:$FR$281,'Row selector'!$G165,54)),"")</f>
        <v/>
      </c>
      <c r="BD176" s="162" t="str">
        <f>IFERROR(IF(INDEX(SourceData!$A$2:$FR$281,'Row selector'!$G165,60)=0,"-",INDEX(SourceData!$A$2:$FR$281,'Row selector'!$G165,60)),"")</f>
        <v/>
      </c>
      <c r="BE176" s="163" t="str">
        <f>IFERROR(IF(INDEX(SourceData!$A$2:$FR$281,'Row selector'!$G165,66)=0,"-",INDEX(SourceData!$A$2:$FR$281,'Row selector'!$G165,66)),"")</f>
        <v/>
      </c>
      <c r="BF176" s="99"/>
    </row>
    <row r="177" spans="1:58">
      <c r="A177" s="171" t="str">
        <f>IFERROR(INDEX(SourceData!$A$2:$FR$281,'Row selector'!$G166,1),"")</f>
        <v/>
      </c>
      <c r="B177" s="157" t="str">
        <f>IFERROR(INDEX(SourceData!$A$2:$FR$281,'Row selector'!$G166,2),"")</f>
        <v/>
      </c>
      <c r="C177" s="204" t="str">
        <f t="shared" si="2"/>
        <v/>
      </c>
      <c r="D177" s="161" t="str">
        <f>IFERROR(IF(INDEX(SourceData!$A$2:$FR$281,'Row selector'!$G166,13)=0,"-",INDEX(SourceData!$A$2:$FR$281,'Row selector'!$G166,13)),"")</f>
        <v/>
      </c>
      <c r="E177" s="162" t="str">
        <f>IFERROR(IF(INDEX(SourceData!$A$2:$FR$281,'Row selector'!$G166,19)=0,"-",INDEX(SourceData!$A$2:$FR$281,'Row selector'!$G166,19)),"")</f>
        <v/>
      </c>
      <c r="F177" s="163" t="str">
        <f>IFERROR(IF(INDEX(SourceData!$A$2:$FR$281,'Row selector'!$G166,25)=0,"-",INDEX(SourceData!$A$2:$FR$281,'Row selector'!$G166,25)),"")</f>
        <v/>
      </c>
      <c r="G177" s="161" t="str">
        <f>IFERROR(IF(INDEX(SourceData!$A$2:$FR$281,'Row selector'!$G166,14)=0,"-",INDEX(SourceData!$A$2:$FR$281,'Row selector'!$G166,14)),"")</f>
        <v/>
      </c>
      <c r="H177" s="162" t="str">
        <f>IFERROR(IF(INDEX(SourceData!$A$2:$FR$281,'Row selector'!$G166,20)=0,"-",INDEX(SourceData!$A$2:$FR$281,'Row selector'!$G166,20)),"")</f>
        <v/>
      </c>
      <c r="I177" s="163" t="str">
        <f>IFERROR(IF(INDEX(SourceData!$A$2:$FR$281,'Row selector'!$G166,26)=0,"-",INDEX(SourceData!$A$2:$FR$281,'Row selector'!$G166,26)),"")</f>
        <v/>
      </c>
      <c r="J177" s="161" t="str">
        <f>IFERROR(IF(INDEX(SourceData!$A$2:$FR$281,'Row selector'!$G166,15)=0,"-",INDEX(SourceData!$A$2:$FR$281,'Row selector'!$G166,15)),"")</f>
        <v/>
      </c>
      <c r="K177" s="162" t="str">
        <f>IFERROR(IF(INDEX(SourceData!$A$2:$FR$281,'Row selector'!$G166,21)=0,"-",INDEX(SourceData!$A$2:$FR$281,'Row selector'!$G166,21)),"")</f>
        <v/>
      </c>
      <c r="L177" s="163" t="str">
        <f>IFERROR(IF(INDEX(SourceData!$A$2:$FR$281,'Row selector'!$G166,27)=0,"-",INDEX(SourceData!$A$2:$FR$281,'Row selector'!$G166,27)),"")</f>
        <v/>
      </c>
      <c r="M177" s="161" t="str">
        <f>IFERROR(IF(INDEX(SourceData!$A$2:$FR$281,'Row selector'!$G166,16)=0,"-",INDEX(SourceData!$A$2:$FR$281,'Row selector'!$G166,16)),"")</f>
        <v/>
      </c>
      <c r="N177" s="162" t="str">
        <f>IFERROR(IF(INDEX(SourceData!$A$2:$FR$281,'Row selector'!$G166,22)=0,"-",INDEX(SourceData!$A$2:$FR$281,'Row selector'!$G166,22)),"")</f>
        <v/>
      </c>
      <c r="O177" s="163" t="str">
        <f>IFERROR(IF(INDEX(SourceData!$A$2:$FR$281,'Row selector'!$G166,28)=0,"-",INDEX(SourceData!$A$2:$FR$281,'Row selector'!$G166,28)),"")</f>
        <v/>
      </c>
      <c r="P177" s="161" t="str">
        <f>IFERROR(IF(INDEX(SourceData!$A$2:$FR$281,'Row selector'!$G166,17)=0,"-",INDEX(SourceData!$A$2:$FR$281,'Row selector'!$G166,17)),"")</f>
        <v/>
      </c>
      <c r="Q177" s="162" t="str">
        <f>IFERROR(IF(INDEX(SourceData!$A$2:$FR$281,'Row selector'!$G166,23)=0,"-",INDEX(SourceData!$A$2:$FR$281,'Row selector'!$G166,23)),"")</f>
        <v/>
      </c>
      <c r="R177" s="163" t="str">
        <f>IFERROR(IF(INDEX(SourceData!$A$2:$FR$281,'Row selector'!$G166,29)=0,"-",INDEX(SourceData!$A$2:$FR$281,'Row selector'!$G166,29)),"")</f>
        <v/>
      </c>
      <c r="S177" s="161" t="str">
        <f>IFERROR(IF(INDEX(SourceData!$A$2:$FR$281,'Row selector'!$G166,18)=0,"-",INDEX(SourceData!$A$2:$FR$281,'Row selector'!$G166,18)),"")</f>
        <v/>
      </c>
      <c r="T177" s="162" t="str">
        <f>IFERROR(IF(INDEX(SourceData!$A$2:$FR$281,'Row selector'!$G166,24)=0,"-",INDEX(SourceData!$A$2:$FR$281,'Row selector'!$G166,24)),"")</f>
        <v/>
      </c>
      <c r="U177" s="163" t="str">
        <f>IFERROR(IF(INDEX(SourceData!$A$2:$FR$281,'Row selector'!$G166,30)=0,"-",INDEX(SourceData!$A$2:$FR$281,'Row selector'!$G166,30)),"")</f>
        <v/>
      </c>
      <c r="V177" s="161" t="str">
        <f>IFERROR(IF(INDEX(SourceData!$A$2:$FR$281,'Row selector'!$G166,31)=0,"-",INDEX(SourceData!$A$2:$FR$281,'Row selector'!$G166,31)),"")</f>
        <v/>
      </c>
      <c r="W177" s="162" t="str">
        <f>IFERROR(IF(INDEX(SourceData!$A$2:$FR$281,'Row selector'!$G166,37)=0,"-",INDEX(SourceData!$A$2:$FR$281,'Row selector'!$G166,37)),"")</f>
        <v/>
      </c>
      <c r="X177" s="163" t="str">
        <f>IFERROR(IF(INDEX(SourceData!$A$2:$FR$281,'Row selector'!$G166,43)=0,"-",INDEX(SourceData!$A$2:$FR$281,'Row selector'!$G166,43)),"")</f>
        <v/>
      </c>
      <c r="Y177" s="161" t="str">
        <f>IFERROR(IF(INDEX(SourceData!$A$2:$FR$281,'Row selector'!$G166,32)=0,"-",INDEX(SourceData!$A$2:$FR$281,'Row selector'!$G166,32)),"")</f>
        <v/>
      </c>
      <c r="Z177" s="162" t="str">
        <f>IFERROR(IF(INDEX(SourceData!$A$2:$FR$281,'Row selector'!$G166,38)=0,"-",INDEX(SourceData!$A$2:$FR$281,'Row selector'!$G166,38)),"")</f>
        <v/>
      </c>
      <c r="AA177" s="163" t="str">
        <f>IFERROR(IF(INDEX(SourceData!$A$2:$FR$281,'Row selector'!$G166,44)=0,"-",INDEX(SourceData!$A$2:$FR$281,'Row selector'!$G166,44)),"")</f>
        <v/>
      </c>
      <c r="AB177" s="161" t="str">
        <f>IFERROR(IF(INDEX(SourceData!$A$2:$FR$281,'Row selector'!$G166,33)=0,"-",INDEX(SourceData!$A$2:$FR$281,'Row selector'!$G166,33)),"")</f>
        <v/>
      </c>
      <c r="AC177" s="162" t="str">
        <f>IFERROR(IF(INDEX(SourceData!$A$2:$FR$281,'Row selector'!$G166,39)=0,"-",INDEX(SourceData!$A$2:$FR$281,'Row selector'!$G166,39)),"")</f>
        <v/>
      </c>
      <c r="AD177" s="163" t="str">
        <f>IFERROR(IF(INDEX(SourceData!$A$2:$FR$281,'Row selector'!$G166,45)=0,"-",INDEX(SourceData!$A$2:$FR$281,'Row selector'!$G166,45)),"")</f>
        <v/>
      </c>
      <c r="AE177" s="161" t="str">
        <f>IFERROR(IF(INDEX(SourceData!$A$2:$FR$281,'Row selector'!$G166,34)=0,"-",INDEX(SourceData!$A$2:$FR$281,'Row selector'!$G166,34)),"")</f>
        <v/>
      </c>
      <c r="AF177" s="162" t="str">
        <f>IFERROR(IF(INDEX(SourceData!$A$2:$FR$281,'Row selector'!$G166,40)=0,"-",INDEX(SourceData!$A$2:$FR$281,'Row selector'!$G166,40)),"")</f>
        <v/>
      </c>
      <c r="AG177" s="163" t="str">
        <f>IFERROR(IF(INDEX(SourceData!$A$2:$FR$281,'Row selector'!$G166,46)=0,"-",INDEX(SourceData!$A$2:$FR$281,'Row selector'!$G166,46)),"")</f>
        <v/>
      </c>
      <c r="AH177" s="161" t="str">
        <f>IFERROR(IF(INDEX(SourceData!$A$2:$FR$281,'Row selector'!$G166,35)=0,"-",INDEX(SourceData!$A$2:$FF$281,'Row selector'!$G166,35)),"")</f>
        <v/>
      </c>
      <c r="AI177" s="162" t="str">
        <f>IFERROR(IF(INDEX(SourceData!$A$2:$FR$281,'Row selector'!$G166,41)=0,"-",INDEX(SourceData!$A$2:$FR$281,'Row selector'!$G166,41)),"")</f>
        <v/>
      </c>
      <c r="AJ177" s="163" t="str">
        <f>IFERROR(IF(INDEX(SourceData!$A$2:$FR$281,'Row selector'!$G166,47)=0,"-",INDEX(SourceData!$A$2:$FR$281,'Row selector'!$G166,47)),"")</f>
        <v/>
      </c>
      <c r="AK177" s="161" t="str">
        <f>IFERROR(IF(INDEX(SourceData!$A$2:$FR$281,'Row selector'!$G166,36)=0,"-",INDEX(SourceData!$A$2:$FR$281,'Row selector'!$G166,36)),"")</f>
        <v/>
      </c>
      <c r="AL177" s="162" t="str">
        <f>IFERROR(IF(INDEX(SourceData!$A$2:$FR$281,'Row selector'!$G166,42)=0,"-",INDEX(SourceData!$A$2:$FR$281,'Row selector'!$G166,42)),"")</f>
        <v/>
      </c>
      <c r="AM177" s="163" t="str">
        <f>IFERROR(IF(INDEX(SourceData!$A$2:$FR$281,'Row selector'!$G166,48)=0,"-",INDEX(SourceData!$A$2:$FR$281,'Row selector'!$G166,48)),"")</f>
        <v/>
      </c>
      <c r="AN177" s="161" t="str">
        <f>IFERROR(IF(INDEX(SourceData!$A$2:$FR$281,'Row selector'!$G166,49)=0,"-",INDEX(SourceData!$A$2:$FR$281,'Row selector'!$G166,49)),"")</f>
        <v/>
      </c>
      <c r="AO177" s="162" t="str">
        <f>IFERROR(IF(INDEX(SourceData!$A$2:$FR$281,'Row selector'!$G166,55)=0,"-",INDEX(SourceData!$A$2:$FR$281,'Row selector'!$G166,55)),"")</f>
        <v/>
      </c>
      <c r="AP177" s="163" t="str">
        <f>IFERROR(IF(INDEX(SourceData!$A$2:$FR$281,'Row selector'!$G166,61)=0,"-",INDEX(SourceData!$A$2:$FR$281,'Row selector'!$G166,61)),"")</f>
        <v/>
      </c>
      <c r="AQ177" s="161" t="str">
        <f>IFERROR(IF(INDEX(SourceData!$A$2:$FR$281,'Row selector'!$G166,50)=0,"-",INDEX(SourceData!$A$2:$FR$281,'Row selector'!$G166,50)),"")</f>
        <v/>
      </c>
      <c r="AR177" s="162" t="str">
        <f>IFERROR(IF(INDEX(SourceData!$A$2:$FR$281,'Row selector'!$G166,56)=0,"-",INDEX(SourceData!$A$2:$FR$281,'Row selector'!$G166,56)),"")</f>
        <v/>
      </c>
      <c r="AS177" s="163" t="str">
        <f>IFERROR(IF(INDEX(SourceData!$A$2:$FR$281,'Row selector'!$G166,62)=0,"-",INDEX(SourceData!$A$2:$FR$281,'Row selector'!$G166,62)),"")</f>
        <v/>
      </c>
      <c r="AT177" s="161" t="str">
        <f>IFERROR(IF(INDEX(SourceData!$A$2:$FR$281,'Row selector'!$G166,51)=0,"-",INDEX(SourceData!$A$2:$FR$281,'Row selector'!$G166,51)),"")</f>
        <v/>
      </c>
      <c r="AU177" s="162" t="str">
        <f>IFERROR(IF(INDEX(SourceData!$A$2:$FR$281,'Row selector'!$G166,57)=0,"-",INDEX(SourceData!$A$2:$FR$281,'Row selector'!$G166,57)),"")</f>
        <v/>
      </c>
      <c r="AV177" s="163" t="str">
        <f>IFERROR(IF(INDEX(SourceData!$A$2:$FR$281,'Row selector'!$G166,63)=0,"-",INDEX(SourceData!$A$2:$FR$281,'Row selector'!$G166,63)),"")</f>
        <v/>
      </c>
      <c r="AW177" s="158" t="str">
        <f>IFERROR(IF(INDEX(SourceData!$A$2:$FR$281,'Row selector'!$G166,52)=0,"-",INDEX(SourceData!$A$2:$FR$281,'Row selector'!$G166,52)),"")</f>
        <v/>
      </c>
      <c r="AX177" s="138" t="str">
        <f>IFERROR(IF(INDEX(SourceData!$A$2:$FR$281,'Row selector'!$G166,58)=0,"-",INDEX(SourceData!$A$2:$FR$281,'Row selector'!$G166,58)),"")</f>
        <v/>
      </c>
      <c r="AY177" s="162" t="str">
        <f>IFERROR(IF(INDEX(SourceData!$A$2:$FR$281,'Row selector'!$G166,64)=0,"-",INDEX(SourceData!$A$2:$FR$281,'Row selector'!$G166,64)),"")</f>
        <v/>
      </c>
      <c r="AZ177" s="161" t="str">
        <f>IFERROR(IF(INDEX(SourceData!$A$2:$FR$281,'Row selector'!$G166,53)=0,"-",INDEX(SourceData!$A$2:$FR$281,'Row selector'!$G166,53)),"")</f>
        <v/>
      </c>
      <c r="BA177" s="162" t="str">
        <f>IFERROR(IF(INDEX(SourceData!$A$2:$FR$281,'Row selector'!$G166,59)=0,"-",INDEX(SourceData!$A$2:$FR$281,'Row selector'!$G166,59)),"")</f>
        <v/>
      </c>
      <c r="BB177" s="163" t="str">
        <f>IFERROR(IF(INDEX(SourceData!$A$2:$FR$281,'Row selector'!$G166,65)=0,"-",INDEX(SourceData!$A$2:$FR$281,'Row selector'!$G166,65)),"")</f>
        <v/>
      </c>
      <c r="BC177" s="161" t="str">
        <f>IFERROR(IF(INDEX(SourceData!$A$2:$FR$281,'Row selector'!$G166,54)=0,"-",INDEX(SourceData!$A$2:$FR$281,'Row selector'!$G166,54)),"")</f>
        <v/>
      </c>
      <c r="BD177" s="162" t="str">
        <f>IFERROR(IF(INDEX(SourceData!$A$2:$FR$281,'Row selector'!$G166,60)=0,"-",INDEX(SourceData!$A$2:$FR$281,'Row selector'!$G166,60)),"")</f>
        <v/>
      </c>
      <c r="BE177" s="163" t="str">
        <f>IFERROR(IF(INDEX(SourceData!$A$2:$FR$281,'Row selector'!$G166,66)=0,"-",INDEX(SourceData!$A$2:$FR$281,'Row selector'!$G166,66)),"")</f>
        <v/>
      </c>
      <c r="BF177" s="99"/>
    </row>
    <row r="178" spans="1:58">
      <c r="A178" s="171" t="str">
        <f>IFERROR(INDEX(SourceData!$A$2:$FR$281,'Row selector'!$G167,1),"")</f>
        <v/>
      </c>
      <c r="B178" s="157" t="str">
        <f>IFERROR(INDEX(SourceData!$A$2:$FR$281,'Row selector'!$G167,2),"")</f>
        <v/>
      </c>
      <c r="C178" s="204" t="str">
        <f t="shared" si="2"/>
        <v/>
      </c>
      <c r="D178" s="161" t="str">
        <f>IFERROR(IF(INDEX(SourceData!$A$2:$FR$281,'Row selector'!$G167,13)=0,"-",INDEX(SourceData!$A$2:$FR$281,'Row selector'!$G167,13)),"")</f>
        <v/>
      </c>
      <c r="E178" s="162" t="str">
        <f>IFERROR(IF(INDEX(SourceData!$A$2:$FR$281,'Row selector'!$G167,19)=0,"-",INDEX(SourceData!$A$2:$FR$281,'Row selector'!$G167,19)),"")</f>
        <v/>
      </c>
      <c r="F178" s="163" t="str">
        <f>IFERROR(IF(INDEX(SourceData!$A$2:$FR$281,'Row selector'!$G167,25)=0,"-",INDEX(SourceData!$A$2:$FR$281,'Row selector'!$G167,25)),"")</f>
        <v/>
      </c>
      <c r="G178" s="161" t="str">
        <f>IFERROR(IF(INDEX(SourceData!$A$2:$FR$281,'Row selector'!$G167,14)=0,"-",INDEX(SourceData!$A$2:$FR$281,'Row selector'!$G167,14)),"")</f>
        <v/>
      </c>
      <c r="H178" s="162" t="str">
        <f>IFERROR(IF(INDEX(SourceData!$A$2:$FR$281,'Row selector'!$G167,20)=0,"-",INDEX(SourceData!$A$2:$FR$281,'Row selector'!$G167,20)),"")</f>
        <v/>
      </c>
      <c r="I178" s="163" t="str">
        <f>IFERROR(IF(INDEX(SourceData!$A$2:$FR$281,'Row selector'!$G167,26)=0,"-",INDEX(SourceData!$A$2:$FR$281,'Row selector'!$G167,26)),"")</f>
        <v/>
      </c>
      <c r="J178" s="161" t="str">
        <f>IFERROR(IF(INDEX(SourceData!$A$2:$FR$281,'Row selector'!$G167,15)=0,"-",INDEX(SourceData!$A$2:$FR$281,'Row selector'!$G167,15)),"")</f>
        <v/>
      </c>
      <c r="K178" s="162" t="str">
        <f>IFERROR(IF(INDEX(SourceData!$A$2:$FR$281,'Row selector'!$G167,21)=0,"-",INDEX(SourceData!$A$2:$FR$281,'Row selector'!$G167,21)),"")</f>
        <v/>
      </c>
      <c r="L178" s="163" t="str">
        <f>IFERROR(IF(INDEX(SourceData!$A$2:$FR$281,'Row selector'!$G167,27)=0,"-",INDEX(SourceData!$A$2:$FR$281,'Row selector'!$G167,27)),"")</f>
        <v/>
      </c>
      <c r="M178" s="161" t="str">
        <f>IFERROR(IF(INDEX(SourceData!$A$2:$FR$281,'Row selector'!$G167,16)=0,"-",INDEX(SourceData!$A$2:$FR$281,'Row selector'!$G167,16)),"")</f>
        <v/>
      </c>
      <c r="N178" s="162" t="str">
        <f>IFERROR(IF(INDEX(SourceData!$A$2:$FR$281,'Row selector'!$G167,22)=0,"-",INDEX(SourceData!$A$2:$FR$281,'Row selector'!$G167,22)),"")</f>
        <v/>
      </c>
      <c r="O178" s="163" t="str">
        <f>IFERROR(IF(INDEX(SourceData!$A$2:$FR$281,'Row selector'!$G167,28)=0,"-",INDEX(SourceData!$A$2:$FR$281,'Row selector'!$G167,28)),"")</f>
        <v/>
      </c>
      <c r="P178" s="161" t="str">
        <f>IFERROR(IF(INDEX(SourceData!$A$2:$FR$281,'Row selector'!$G167,17)=0,"-",INDEX(SourceData!$A$2:$FR$281,'Row selector'!$G167,17)),"")</f>
        <v/>
      </c>
      <c r="Q178" s="162" t="str">
        <f>IFERROR(IF(INDEX(SourceData!$A$2:$FR$281,'Row selector'!$G167,23)=0,"-",INDEX(SourceData!$A$2:$FR$281,'Row selector'!$G167,23)),"")</f>
        <v/>
      </c>
      <c r="R178" s="163" t="str">
        <f>IFERROR(IF(INDEX(SourceData!$A$2:$FR$281,'Row selector'!$G167,29)=0,"-",INDEX(SourceData!$A$2:$FR$281,'Row selector'!$G167,29)),"")</f>
        <v/>
      </c>
      <c r="S178" s="161" t="str">
        <f>IFERROR(IF(INDEX(SourceData!$A$2:$FR$281,'Row selector'!$G167,18)=0,"-",INDEX(SourceData!$A$2:$FR$281,'Row selector'!$G167,18)),"")</f>
        <v/>
      </c>
      <c r="T178" s="162" t="str">
        <f>IFERROR(IF(INDEX(SourceData!$A$2:$FR$281,'Row selector'!$G167,24)=0,"-",INDEX(SourceData!$A$2:$FR$281,'Row selector'!$G167,24)),"")</f>
        <v/>
      </c>
      <c r="U178" s="163" t="str">
        <f>IFERROR(IF(INDEX(SourceData!$A$2:$FR$281,'Row selector'!$G167,30)=0,"-",INDEX(SourceData!$A$2:$FR$281,'Row selector'!$G167,30)),"")</f>
        <v/>
      </c>
      <c r="V178" s="161" t="str">
        <f>IFERROR(IF(INDEX(SourceData!$A$2:$FR$281,'Row selector'!$G167,31)=0,"-",INDEX(SourceData!$A$2:$FR$281,'Row selector'!$G167,31)),"")</f>
        <v/>
      </c>
      <c r="W178" s="162" t="str">
        <f>IFERROR(IF(INDEX(SourceData!$A$2:$FR$281,'Row selector'!$G167,37)=0,"-",INDEX(SourceData!$A$2:$FR$281,'Row selector'!$G167,37)),"")</f>
        <v/>
      </c>
      <c r="X178" s="163" t="str">
        <f>IFERROR(IF(INDEX(SourceData!$A$2:$FR$281,'Row selector'!$G167,43)=0,"-",INDEX(SourceData!$A$2:$FR$281,'Row selector'!$G167,43)),"")</f>
        <v/>
      </c>
      <c r="Y178" s="161" t="str">
        <f>IFERROR(IF(INDEX(SourceData!$A$2:$FR$281,'Row selector'!$G167,32)=0,"-",INDEX(SourceData!$A$2:$FR$281,'Row selector'!$G167,32)),"")</f>
        <v/>
      </c>
      <c r="Z178" s="162" t="str">
        <f>IFERROR(IF(INDEX(SourceData!$A$2:$FR$281,'Row selector'!$G167,38)=0,"-",INDEX(SourceData!$A$2:$FR$281,'Row selector'!$G167,38)),"")</f>
        <v/>
      </c>
      <c r="AA178" s="163" t="str">
        <f>IFERROR(IF(INDEX(SourceData!$A$2:$FR$281,'Row selector'!$G167,44)=0,"-",INDEX(SourceData!$A$2:$FR$281,'Row selector'!$G167,44)),"")</f>
        <v/>
      </c>
      <c r="AB178" s="161" t="str">
        <f>IFERROR(IF(INDEX(SourceData!$A$2:$FR$281,'Row selector'!$G167,33)=0,"-",INDEX(SourceData!$A$2:$FR$281,'Row selector'!$G167,33)),"")</f>
        <v/>
      </c>
      <c r="AC178" s="162" t="str">
        <f>IFERROR(IF(INDEX(SourceData!$A$2:$FR$281,'Row selector'!$G167,39)=0,"-",INDEX(SourceData!$A$2:$FR$281,'Row selector'!$G167,39)),"")</f>
        <v/>
      </c>
      <c r="AD178" s="163" t="str">
        <f>IFERROR(IF(INDEX(SourceData!$A$2:$FR$281,'Row selector'!$G167,45)=0,"-",INDEX(SourceData!$A$2:$FR$281,'Row selector'!$G167,45)),"")</f>
        <v/>
      </c>
      <c r="AE178" s="161" t="str">
        <f>IFERROR(IF(INDEX(SourceData!$A$2:$FR$281,'Row selector'!$G167,34)=0,"-",INDEX(SourceData!$A$2:$FR$281,'Row selector'!$G167,34)),"")</f>
        <v/>
      </c>
      <c r="AF178" s="162" t="str">
        <f>IFERROR(IF(INDEX(SourceData!$A$2:$FR$281,'Row selector'!$G167,40)=0,"-",INDEX(SourceData!$A$2:$FR$281,'Row selector'!$G167,40)),"")</f>
        <v/>
      </c>
      <c r="AG178" s="163" t="str">
        <f>IFERROR(IF(INDEX(SourceData!$A$2:$FR$281,'Row selector'!$G167,46)=0,"-",INDEX(SourceData!$A$2:$FR$281,'Row selector'!$G167,46)),"")</f>
        <v/>
      </c>
      <c r="AH178" s="161" t="str">
        <f>IFERROR(IF(INDEX(SourceData!$A$2:$FR$281,'Row selector'!$G167,35)=0,"-",INDEX(SourceData!$A$2:$FF$281,'Row selector'!$G167,35)),"")</f>
        <v/>
      </c>
      <c r="AI178" s="162" t="str">
        <f>IFERROR(IF(INDEX(SourceData!$A$2:$FR$281,'Row selector'!$G167,41)=0,"-",INDEX(SourceData!$A$2:$FR$281,'Row selector'!$G167,41)),"")</f>
        <v/>
      </c>
      <c r="AJ178" s="163" t="str">
        <f>IFERROR(IF(INDEX(SourceData!$A$2:$FR$281,'Row selector'!$G167,47)=0,"-",INDEX(SourceData!$A$2:$FR$281,'Row selector'!$G167,47)),"")</f>
        <v/>
      </c>
      <c r="AK178" s="161" t="str">
        <f>IFERROR(IF(INDEX(SourceData!$A$2:$FR$281,'Row selector'!$G167,36)=0,"-",INDEX(SourceData!$A$2:$FR$281,'Row selector'!$G167,36)),"")</f>
        <v/>
      </c>
      <c r="AL178" s="162" t="str">
        <f>IFERROR(IF(INDEX(SourceData!$A$2:$FR$281,'Row selector'!$G167,42)=0,"-",INDEX(SourceData!$A$2:$FR$281,'Row selector'!$G167,42)),"")</f>
        <v/>
      </c>
      <c r="AM178" s="163" t="str">
        <f>IFERROR(IF(INDEX(SourceData!$A$2:$FR$281,'Row selector'!$G167,48)=0,"-",INDEX(SourceData!$A$2:$FR$281,'Row selector'!$G167,48)),"")</f>
        <v/>
      </c>
      <c r="AN178" s="161" t="str">
        <f>IFERROR(IF(INDEX(SourceData!$A$2:$FR$281,'Row selector'!$G167,49)=0,"-",INDEX(SourceData!$A$2:$FR$281,'Row selector'!$G167,49)),"")</f>
        <v/>
      </c>
      <c r="AO178" s="162" t="str">
        <f>IFERROR(IF(INDEX(SourceData!$A$2:$FR$281,'Row selector'!$G167,55)=0,"-",INDEX(SourceData!$A$2:$FR$281,'Row selector'!$G167,55)),"")</f>
        <v/>
      </c>
      <c r="AP178" s="163" t="str">
        <f>IFERROR(IF(INDEX(SourceData!$A$2:$FR$281,'Row selector'!$G167,61)=0,"-",INDEX(SourceData!$A$2:$FR$281,'Row selector'!$G167,61)),"")</f>
        <v/>
      </c>
      <c r="AQ178" s="161" t="str">
        <f>IFERROR(IF(INDEX(SourceData!$A$2:$FR$281,'Row selector'!$G167,50)=0,"-",INDEX(SourceData!$A$2:$FR$281,'Row selector'!$G167,50)),"")</f>
        <v/>
      </c>
      <c r="AR178" s="162" t="str">
        <f>IFERROR(IF(INDEX(SourceData!$A$2:$FR$281,'Row selector'!$G167,56)=0,"-",INDEX(SourceData!$A$2:$FR$281,'Row selector'!$G167,56)),"")</f>
        <v/>
      </c>
      <c r="AS178" s="163" t="str">
        <f>IFERROR(IF(INDEX(SourceData!$A$2:$FR$281,'Row selector'!$G167,62)=0,"-",INDEX(SourceData!$A$2:$FR$281,'Row selector'!$G167,62)),"")</f>
        <v/>
      </c>
      <c r="AT178" s="161" t="str">
        <f>IFERROR(IF(INDEX(SourceData!$A$2:$FR$281,'Row selector'!$G167,51)=0,"-",INDEX(SourceData!$A$2:$FR$281,'Row selector'!$G167,51)),"")</f>
        <v/>
      </c>
      <c r="AU178" s="162" t="str">
        <f>IFERROR(IF(INDEX(SourceData!$A$2:$FR$281,'Row selector'!$G167,57)=0,"-",INDEX(SourceData!$A$2:$FR$281,'Row selector'!$G167,57)),"")</f>
        <v/>
      </c>
      <c r="AV178" s="163" t="str">
        <f>IFERROR(IF(INDEX(SourceData!$A$2:$FR$281,'Row selector'!$G167,63)=0,"-",INDEX(SourceData!$A$2:$FR$281,'Row selector'!$G167,63)),"")</f>
        <v/>
      </c>
      <c r="AW178" s="158" t="str">
        <f>IFERROR(IF(INDEX(SourceData!$A$2:$FR$281,'Row selector'!$G167,52)=0,"-",INDEX(SourceData!$A$2:$FR$281,'Row selector'!$G167,52)),"")</f>
        <v/>
      </c>
      <c r="AX178" s="138" t="str">
        <f>IFERROR(IF(INDEX(SourceData!$A$2:$FR$281,'Row selector'!$G167,58)=0,"-",INDEX(SourceData!$A$2:$FR$281,'Row selector'!$G167,58)),"")</f>
        <v/>
      </c>
      <c r="AY178" s="162" t="str">
        <f>IFERROR(IF(INDEX(SourceData!$A$2:$FR$281,'Row selector'!$G167,64)=0,"-",INDEX(SourceData!$A$2:$FR$281,'Row selector'!$G167,64)),"")</f>
        <v/>
      </c>
      <c r="AZ178" s="161" t="str">
        <f>IFERROR(IF(INDEX(SourceData!$A$2:$FR$281,'Row selector'!$G167,53)=0,"-",INDEX(SourceData!$A$2:$FR$281,'Row selector'!$G167,53)),"")</f>
        <v/>
      </c>
      <c r="BA178" s="162" t="str">
        <f>IFERROR(IF(INDEX(SourceData!$A$2:$FR$281,'Row selector'!$G167,59)=0,"-",INDEX(SourceData!$A$2:$FR$281,'Row selector'!$G167,59)),"")</f>
        <v/>
      </c>
      <c r="BB178" s="163" t="str">
        <f>IFERROR(IF(INDEX(SourceData!$A$2:$FR$281,'Row selector'!$G167,65)=0,"-",INDEX(SourceData!$A$2:$FR$281,'Row selector'!$G167,65)),"")</f>
        <v/>
      </c>
      <c r="BC178" s="161" t="str">
        <f>IFERROR(IF(INDEX(SourceData!$A$2:$FR$281,'Row selector'!$G167,54)=0,"-",INDEX(SourceData!$A$2:$FR$281,'Row selector'!$G167,54)),"")</f>
        <v/>
      </c>
      <c r="BD178" s="162" t="str">
        <f>IFERROR(IF(INDEX(SourceData!$A$2:$FR$281,'Row selector'!$G167,60)=0,"-",INDEX(SourceData!$A$2:$FR$281,'Row selector'!$G167,60)),"")</f>
        <v/>
      </c>
      <c r="BE178" s="163" t="str">
        <f>IFERROR(IF(INDEX(SourceData!$A$2:$FR$281,'Row selector'!$G167,66)=0,"-",INDEX(SourceData!$A$2:$FR$281,'Row selector'!$G167,66)),"")</f>
        <v/>
      </c>
      <c r="BF178" s="99"/>
    </row>
    <row r="179" spans="1:58">
      <c r="A179" s="171" t="str">
        <f>IFERROR(INDEX(SourceData!$A$2:$FR$281,'Row selector'!$G168,1),"")</f>
        <v/>
      </c>
      <c r="B179" s="157" t="str">
        <f>IFERROR(INDEX(SourceData!$A$2:$FR$281,'Row selector'!$G168,2),"")</f>
        <v/>
      </c>
      <c r="C179" s="204" t="str">
        <f t="shared" si="2"/>
        <v/>
      </c>
      <c r="D179" s="161" t="str">
        <f>IFERROR(IF(INDEX(SourceData!$A$2:$FR$281,'Row selector'!$G168,13)=0,"-",INDEX(SourceData!$A$2:$FR$281,'Row selector'!$G168,13)),"")</f>
        <v/>
      </c>
      <c r="E179" s="162" t="str">
        <f>IFERROR(IF(INDEX(SourceData!$A$2:$FR$281,'Row selector'!$G168,19)=0,"-",INDEX(SourceData!$A$2:$FR$281,'Row selector'!$G168,19)),"")</f>
        <v/>
      </c>
      <c r="F179" s="163" t="str">
        <f>IFERROR(IF(INDEX(SourceData!$A$2:$FR$281,'Row selector'!$G168,25)=0,"-",INDEX(SourceData!$A$2:$FR$281,'Row selector'!$G168,25)),"")</f>
        <v/>
      </c>
      <c r="G179" s="161" t="str">
        <f>IFERROR(IF(INDEX(SourceData!$A$2:$FR$281,'Row selector'!$G168,14)=0,"-",INDEX(SourceData!$A$2:$FR$281,'Row selector'!$G168,14)),"")</f>
        <v/>
      </c>
      <c r="H179" s="162" t="str">
        <f>IFERROR(IF(INDEX(SourceData!$A$2:$FR$281,'Row selector'!$G168,20)=0,"-",INDEX(SourceData!$A$2:$FR$281,'Row selector'!$G168,20)),"")</f>
        <v/>
      </c>
      <c r="I179" s="163" t="str">
        <f>IFERROR(IF(INDEX(SourceData!$A$2:$FR$281,'Row selector'!$G168,26)=0,"-",INDEX(SourceData!$A$2:$FR$281,'Row selector'!$G168,26)),"")</f>
        <v/>
      </c>
      <c r="J179" s="161" t="str">
        <f>IFERROR(IF(INDEX(SourceData!$A$2:$FR$281,'Row selector'!$G168,15)=0,"-",INDEX(SourceData!$A$2:$FR$281,'Row selector'!$G168,15)),"")</f>
        <v/>
      </c>
      <c r="K179" s="162" t="str">
        <f>IFERROR(IF(INDEX(SourceData!$A$2:$FR$281,'Row selector'!$G168,21)=0,"-",INDEX(SourceData!$A$2:$FR$281,'Row selector'!$G168,21)),"")</f>
        <v/>
      </c>
      <c r="L179" s="163" t="str">
        <f>IFERROR(IF(INDEX(SourceData!$A$2:$FR$281,'Row selector'!$G168,27)=0,"-",INDEX(SourceData!$A$2:$FR$281,'Row selector'!$G168,27)),"")</f>
        <v/>
      </c>
      <c r="M179" s="161" t="str">
        <f>IFERROR(IF(INDEX(SourceData!$A$2:$FR$281,'Row selector'!$G168,16)=0,"-",INDEX(SourceData!$A$2:$FR$281,'Row selector'!$G168,16)),"")</f>
        <v/>
      </c>
      <c r="N179" s="162" t="str">
        <f>IFERROR(IF(INDEX(SourceData!$A$2:$FR$281,'Row selector'!$G168,22)=0,"-",INDEX(SourceData!$A$2:$FR$281,'Row selector'!$G168,22)),"")</f>
        <v/>
      </c>
      <c r="O179" s="163" t="str">
        <f>IFERROR(IF(INDEX(SourceData!$A$2:$FR$281,'Row selector'!$G168,28)=0,"-",INDEX(SourceData!$A$2:$FR$281,'Row selector'!$G168,28)),"")</f>
        <v/>
      </c>
      <c r="P179" s="161" t="str">
        <f>IFERROR(IF(INDEX(SourceData!$A$2:$FR$281,'Row selector'!$G168,17)=0,"-",INDEX(SourceData!$A$2:$FR$281,'Row selector'!$G168,17)),"")</f>
        <v/>
      </c>
      <c r="Q179" s="162" t="str">
        <f>IFERROR(IF(INDEX(SourceData!$A$2:$FR$281,'Row selector'!$G168,23)=0,"-",INDEX(SourceData!$A$2:$FR$281,'Row selector'!$G168,23)),"")</f>
        <v/>
      </c>
      <c r="R179" s="163" t="str">
        <f>IFERROR(IF(INDEX(SourceData!$A$2:$FR$281,'Row selector'!$G168,29)=0,"-",INDEX(SourceData!$A$2:$FR$281,'Row selector'!$G168,29)),"")</f>
        <v/>
      </c>
      <c r="S179" s="161" t="str">
        <f>IFERROR(IF(INDEX(SourceData!$A$2:$FR$281,'Row selector'!$G168,18)=0,"-",INDEX(SourceData!$A$2:$FR$281,'Row selector'!$G168,18)),"")</f>
        <v/>
      </c>
      <c r="T179" s="162" t="str">
        <f>IFERROR(IF(INDEX(SourceData!$A$2:$FR$281,'Row selector'!$G168,24)=0,"-",INDEX(SourceData!$A$2:$FR$281,'Row selector'!$G168,24)),"")</f>
        <v/>
      </c>
      <c r="U179" s="163" t="str">
        <f>IFERROR(IF(INDEX(SourceData!$A$2:$FR$281,'Row selector'!$G168,30)=0,"-",INDEX(SourceData!$A$2:$FR$281,'Row selector'!$G168,30)),"")</f>
        <v/>
      </c>
      <c r="V179" s="161" t="str">
        <f>IFERROR(IF(INDEX(SourceData!$A$2:$FR$281,'Row selector'!$G168,31)=0,"-",INDEX(SourceData!$A$2:$FR$281,'Row selector'!$G168,31)),"")</f>
        <v/>
      </c>
      <c r="W179" s="162" t="str">
        <f>IFERROR(IF(INDEX(SourceData!$A$2:$FR$281,'Row selector'!$G168,37)=0,"-",INDEX(SourceData!$A$2:$FR$281,'Row selector'!$G168,37)),"")</f>
        <v/>
      </c>
      <c r="X179" s="163" t="str">
        <f>IFERROR(IF(INDEX(SourceData!$A$2:$FR$281,'Row selector'!$G168,43)=0,"-",INDEX(SourceData!$A$2:$FR$281,'Row selector'!$G168,43)),"")</f>
        <v/>
      </c>
      <c r="Y179" s="161" t="str">
        <f>IFERROR(IF(INDEX(SourceData!$A$2:$FR$281,'Row selector'!$G168,32)=0,"-",INDEX(SourceData!$A$2:$FR$281,'Row selector'!$G168,32)),"")</f>
        <v/>
      </c>
      <c r="Z179" s="162" t="str">
        <f>IFERROR(IF(INDEX(SourceData!$A$2:$FR$281,'Row selector'!$G168,38)=0,"-",INDEX(SourceData!$A$2:$FR$281,'Row selector'!$G168,38)),"")</f>
        <v/>
      </c>
      <c r="AA179" s="163" t="str">
        <f>IFERROR(IF(INDEX(SourceData!$A$2:$FR$281,'Row selector'!$G168,44)=0,"-",INDEX(SourceData!$A$2:$FR$281,'Row selector'!$G168,44)),"")</f>
        <v/>
      </c>
      <c r="AB179" s="161" t="str">
        <f>IFERROR(IF(INDEX(SourceData!$A$2:$FR$281,'Row selector'!$G168,33)=0,"-",INDEX(SourceData!$A$2:$FR$281,'Row selector'!$G168,33)),"")</f>
        <v/>
      </c>
      <c r="AC179" s="162" t="str">
        <f>IFERROR(IF(INDEX(SourceData!$A$2:$FR$281,'Row selector'!$G168,39)=0,"-",INDEX(SourceData!$A$2:$FR$281,'Row selector'!$G168,39)),"")</f>
        <v/>
      </c>
      <c r="AD179" s="163" t="str">
        <f>IFERROR(IF(INDEX(SourceData!$A$2:$FR$281,'Row selector'!$G168,45)=0,"-",INDEX(SourceData!$A$2:$FR$281,'Row selector'!$G168,45)),"")</f>
        <v/>
      </c>
      <c r="AE179" s="161" t="str">
        <f>IFERROR(IF(INDEX(SourceData!$A$2:$FR$281,'Row selector'!$G168,34)=0,"-",INDEX(SourceData!$A$2:$FR$281,'Row selector'!$G168,34)),"")</f>
        <v/>
      </c>
      <c r="AF179" s="162" t="str">
        <f>IFERROR(IF(INDEX(SourceData!$A$2:$FR$281,'Row selector'!$G168,40)=0,"-",INDEX(SourceData!$A$2:$FR$281,'Row selector'!$G168,40)),"")</f>
        <v/>
      </c>
      <c r="AG179" s="163" t="str">
        <f>IFERROR(IF(INDEX(SourceData!$A$2:$FR$281,'Row selector'!$G168,46)=0,"-",INDEX(SourceData!$A$2:$FR$281,'Row selector'!$G168,46)),"")</f>
        <v/>
      </c>
      <c r="AH179" s="161" t="str">
        <f>IFERROR(IF(INDEX(SourceData!$A$2:$FR$281,'Row selector'!$G168,35)=0,"-",INDEX(SourceData!$A$2:$FF$281,'Row selector'!$G168,35)),"")</f>
        <v/>
      </c>
      <c r="AI179" s="162" t="str">
        <f>IFERROR(IF(INDEX(SourceData!$A$2:$FR$281,'Row selector'!$G168,41)=0,"-",INDEX(SourceData!$A$2:$FR$281,'Row selector'!$G168,41)),"")</f>
        <v/>
      </c>
      <c r="AJ179" s="163" t="str">
        <f>IFERROR(IF(INDEX(SourceData!$A$2:$FR$281,'Row selector'!$G168,47)=0,"-",INDEX(SourceData!$A$2:$FR$281,'Row selector'!$G168,47)),"")</f>
        <v/>
      </c>
      <c r="AK179" s="161" t="str">
        <f>IFERROR(IF(INDEX(SourceData!$A$2:$FR$281,'Row selector'!$G168,36)=0,"-",INDEX(SourceData!$A$2:$FR$281,'Row selector'!$G168,36)),"")</f>
        <v/>
      </c>
      <c r="AL179" s="162" t="str">
        <f>IFERROR(IF(INDEX(SourceData!$A$2:$FR$281,'Row selector'!$G168,42)=0,"-",INDEX(SourceData!$A$2:$FR$281,'Row selector'!$G168,42)),"")</f>
        <v/>
      </c>
      <c r="AM179" s="163" t="str">
        <f>IFERROR(IF(INDEX(SourceData!$A$2:$FR$281,'Row selector'!$G168,48)=0,"-",INDEX(SourceData!$A$2:$FR$281,'Row selector'!$G168,48)),"")</f>
        <v/>
      </c>
      <c r="AN179" s="161" t="str">
        <f>IFERROR(IF(INDEX(SourceData!$A$2:$FR$281,'Row selector'!$G168,49)=0,"-",INDEX(SourceData!$A$2:$FR$281,'Row selector'!$G168,49)),"")</f>
        <v/>
      </c>
      <c r="AO179" s="162" t="str">
        <f>IFERROR(IF(INDEX(SourceData!$A$2:$FR$281,'Row selector'!$G168,55)=0,"-",INDEX(SourceData!$A$2:$FR$281,'Row selector'!$G168,55)),"")</f>
        <v/>
      </c>
      <c r="AP179" s="163" t="str">
        <f>IFERROR(IF(INDEX(SourceData!$A$2:$FR$281,'Row selector'!$G168,61)=0,"-",INDEX(SourceData!$A$2:$FR$281,'Row selector'!$G168,61)),"")</f>
        <v/>
      </c>
      <c r="AQ179" s="161" t="str">
        <f>IFERROR(IF(INDEX(SourceData!$A$2:$FR$281,'Row selector'!$G168,50)=0,"-",INDEX(SourceData!$A$2:$FR$281,'Row selector'!$G168,50)),"")</f>
        <v/>
      </c>
      <c r="AR179" s="162" t="str">
        <f>IFERROR(IF(INDEX(SourceData!$A$2:$FR$281,'Row selector'!$G168,56)=0,"-",INDEX(SourceData!$A$2:$FR$281,'Row selector'!$G168,56)),"")</f>
        <v/>
      </c>
      <c r="AS179" s="163" t="str">
        <f>IFERROR(IF(INDEX(SourceData!$A$2:$FR$281,'Row selector'!$G168,62)=0,"-",INDEX(SourceData!$A$2:$FR$281,'Row selector'!$G168,62)),"")</f>
        <v/>
      </c>
      <c r="AT179" s="161" t="str">
        <f>IFERROR(IF(INDEX(SourceData!$A$2:$FR$281,'Row selector'!$G168,51)=0,"-",INDEX(SourceData!$A$2:$FR$281,'Row selector'!$G168,51)),"")</f>
        <v/>
      </c>
      <c r="AU179" s="162" t="str">
        <f>IFERROR(IF(INDEX(SourceData!$A$2:$FR$281,'Row selector'!$G168,57)=0,"-",INDEX(SourceData!$A$2:$FR$281,'Row selector'!$G168,57)),"")</f>
        <v/>
      </c>
      <c r="AV179" s="163" t="str">
        <f>IFERROR(IF(INDEX(SourceData!$A$2:$FR$281,'Row selector'!$G168,63)=0,"-",INDEX(SourceData!$A$2:$FR$281,'Row selector'!$G168,63)),"")</f>
        <v/>
      </c>
      <c r="AW179" s="158" t="str">
        <f>IFERROR(IF(INDEX(SourceData!$A$2:$FR$281,'Row selector'!$G168,52)=0,"-",INDEX(SourceData!$A$2:$FR$281,'Row selector'!$G168,52)),"")</f>
        <v/>
      </c>
      <c r="AX179" s="138" t="str">
        <f>IFERROR(IF(INDEX(SourceData!$A$2:$FR$281,'Row selector'!$G168,58)=0,"-",INDEX(SourceData!$A$2:$FR$281,'Row selector'!$G168,58)),"")</f>
        <v/>
      </c>
      <c r="AY179" s="162" t="str">
        <f>IFERROR(IF(INDEX(SourceData!$A$2:$FR$281,'Row selector'!$G168,64)=0,"-",INDEX(SourceData!$A$2:$FR$281,'Row selector'!$G168,64)),"")</f>
        <v/>
      </c>
      <c r="AZ179" s="161" t="str">
        <f>IFERROR(IF(INDEX(SourceData!$A$2:$FR$281,'Row selector'!$G168,53)=0,"-",INDEX(SourceData!$A$2:$FR$281,'Row selector'!$G168,53)),"")</f>
        <v/>
      </c>
      <c r="BA179" s="162" t="str">
        <f>IFERROR(IF(INDEX(SourceData!$A$2:$FR$281,'Row selector'!$G168,59)=0,"-",INDEX(SourceData!$A$2:$FR$281,'Row selector'!$G168,59)),"")</f>
        <v/>
      </c>
      <c r="BB179" s="163" t="str">
        <f>IFERROR(IF(INDEX(SourceData!$A$2:$FR$281,'Row selector'!$G168,65)=0,"-",INDEX(SourceData!$A$2:$FR$281,'Row selector'!$G168,65)),"")</f>
        <v/>
      </c>
      <c r="BC179" s="161" t="str">
        <f>IFERROR(IF(INDEX(SourceData!$A$2:$FR$281,'Row selector'!$G168,54)=0,"-",INDEX(SourceData!$A$2:$FR$281,'Row selector'!$G168,54)),"")</f>
        <v/>
      </c>
      <c r="BD179" s="162" t="str">
        <f>IFERROR(IF(INDEX(SourceData!$A$2:$FR$281,'Row selector'!$G168,60)=0,"-",INDEX(SourceData!$A$2:$FR$281,'Row selector'!$G168,60)),"")</f>
        <v/>
      </c>
      <c r="BE179" s="163" t="str">
        <f>IFERROR(IF(INDEX(SourceData!$A$2:$FR$281,'Row selector'!$G168,66)=0,"-",INDEX(SourceData!$A$2:$FR$281,'Row selector'!$G168,66)),"")</f>
        <v/>
      </c>
      <c r="BF179" s="99"/>
    </row>
    <row r="180" spans="1:58">
      <c r="A180" s="171" t="str">
        <f>IFERROR(INDEX(SourceData!$A$2:$FR$281,'Row selector'!$G169,1),"")</f>
        <v/>
      </c>
      <c r="B180" s="157" t="str">
        <f>IFERROR(INDEX(SourceData!$A$2:$FR$281,'Row selector'!$G169,2),"")</f>
        <v/>
      </c>
      <c r="C180" s="204" t="str">
        <f t="shared" si="2"/>
        <v/>
      </c>
      <c r="D180" s="161" t="str">
        <f>IFERROR(IF(INDEX(SourceData!$A$2:$FR$281,'Row selector'!$G169,13)=0,"-",INDEX(SourceData!$A$2:$FR$281,'Row selector'!$G169,13)),"")</f>
        <v/>
      </c>
      <c r="E180" s="162" t="str">
        <f>IFERROR(IF(INDEX(SourceData!$A$2:$FR$281,'Row selector'!$G169,19)=0,"-",INDEX(SourceData!$A$2:$FR$281,'Row selector'!$G169,19)),"")</f>
        <v/>
      </c>
      <c r="F180" s="163" t="str">
        <f>IFERROR(IF(INDEX(SourceData!$A$2:$FR$281,'Row selector'!$G169,25)=0,"-",INDEX(SourceData!$A$2:$FR$281,'Row selector'!$G169,25)),"")</f>
        <v/>
      </c>
      <c r="G180" s="161" t="str">
        <f>IFERROR(IF(INDEX(SourceData!$A$2:$FR$281,'Row selector'!$G169,14)=0,"-",INDEX(SourceData!$A$2:$FR$281,'Row selector'!$G169,14)),"")</f>
        <v/>
      </c>
      <c r="H180" s="162" t="str">
        <f>IFERROR(IF(INDEX(SourceData!$A$2:$FR$281,'Row selector'!$G169,20)=0,"-",INDEX(SourceData!$A$2:$FR$281,'Row selector'!$G169,20)),"")</f>
        <v/>
      </c>
      <c r="I180" s="163" t="str">
        <f>IFERROR(IF(INDEX(SourceData!$A$2:$FR$281,'Row selector'!$G169,26)=0,"-",INDEX(SourceData!$A$2:$FR$281,'Row selector'!$G169,26)),"")</f>
        <v/>
      </c>
      <c r="J180" s="161" t="str">
        <f>IFERROR(IF(INDEX(SourceData!$A$2:$FR$281,'Row selector'!$G169,15)=0,"-",INDEX(SourceData!$A$2:$FR$281,'Row selector'!$G169,15)),"")</f>
        <v/>
      </c>
      <c r="K180" s="162" t="str">
        <f>IFERROR(IF(INDEX(SourceData!$A$2:$FR$281,'Row selector'!$G169,21)=0,"-",INDEX(SourceData!$A$2:$FR$281,'Row selector'!$G169,21)),"")</f>
        <v/>
      </c>
      <c r="L180" s="163" t="str">
        <f>IFERROR(IF(INDEX(SourceData!$A$2:$FR$281,'Row selector'!$G169,27)=0,"-",INDEX(SourceData!$A$2:$FR$281,'Row selector'!$G169,27)),"")</f>
        <v/>
      </c>
      <c r="M180" s="161" t="str">
        <f>IFERROR(IF(INDEX(SourceData!$A$2:$FR$281,'Row selector'!$G169,16)=0,"-",INDEX(SourceData!$A$2:$FR$281,'Row selector'!$G169,16)),"")</f>
        <v/>
      </c>
      <c r="N180" s="162" t="str">
        <f>IFERROR(IF(INDEX(SourceData!$A$2:$FR$281,'Row selector'!$G169,22)=0,"-",INDEX(SourceData!$A$2:$FR$281,'Row selector'!$G169,22)),"")</f>
        <v/>
      </c>
      <c r="O180" s="163" t="str">
        <f>IFERROR(IF(INDEX(SourceData!$A$2:$FR$281,'Row selector'!$G169,28)=0,"-",INDEX(SourceData!$A$2:$FR$281,'Row selector'!$G169,28)),"")</f>
        <v/>
      </c>
      <c r="P180" s="161" t="str">
        <f>IFERROR(IF(INDEX(SourceData!$A$2:$FR$281,'Row selector'!$G169,17)=0,"-",INDEX(SourceData!$A$2:$FR$281,'Row selector'!$G169,17)),"")</f>
        <v/>
      </c>
      <c r="Q180" s="162" t="str">
        <f>IFERROR(IF(INDEX(SourceData!$A$2:$FR$281,'Row selector'!$G169,23)=0,"-",INDEX(SourceData!$A$2:$FR$281,'Row selector'!$G169,23)),"")</f>
        <v/>
      </c>
      <c r="R180" s="163" t="str">
        <f>IFERROR(IF(INDEX(SourceData!$A$2:$FR$281,'Row selector'!$G169,29)=0,"-",INDEX(SourceData!$A$2:$FR$281,'Row selector'!$G169,29)),"")</f>
        <v/>
      </c>
      <c r="S180" s="161" t="str">
        <f>IFERROR(IF(INDEX(SourceData!$A$2:$FR$281,'Row selector'!$G169,18)=0,"-",INDEX(SourceData!$A$2:$FR$281,'Row selector'!$G169,18)),"")</f>
        <v/>
      </c>
      <c r="T180" s="162" t="str">
        <f>IFERROR(IF(INDEX(SourceData!$A$2:$FR$281,'Row selector'!$G169,24)=0,"-",INDEX(SourceData!$A$2:$FR$281,'Row selector'!$G169,24)),"")</f>
        <v/>
      </c>
      <c r="U180" s="163" t="str">
        <f>IFERROR(IF(INDEX(SourceData!$A$2:$FR$281,'Row selector'!$G169,30)=0,"-",INDEX(SourceData!$A$2:$FR$281,'Row selector'!$G169,30)),"")</f>
        <v/>
      </c>
      <c r="V180" s="161" t="str">
        <f>IFERROR(IF(INDEX(SourceData!$A$2:$FR$281,'Row selector'!$G169,31)=0,"-",INDEX(SourceData!$A$2:$FR$281,'Row selector'!$G169,31)),"")</f>
        <v/>
      </c>
      <c r="W180" s="162" t="str">
        <f>IFERROR(IF(INDEX(SourceData!$A$2:$FR$281,'Row selector'!$G169,37)=0,"-",INDEX(SourceData!$A$2:$FR$281,'Row selector'!$G169,37)),"")</f>
        <v/>
      </c>
      <c r="X180" s="163" t="str">
        <f>IFERROR(IF(INDEX(SourceData!$A$2:$FR$281,'Row selector'!$G169,43)=0,"-",INDEX(SourceData!$A$2:$FR$281,'Row selector'!$G169,43)),"")</f>
        <v/>
      </c>
      <c r="Y180" s="161" t="str">
        <f>IFERROR(IF(INDEX(SourceData!$A$2:$FR$281,'Row selector'!$G169,32)=0,"-",INDEX(SourceData!$A$2:$FR$281,'Row selector'!$G169,32)),"")</f>
        <v/>
      </c>
      <c r="Z180" s="162" t="str">
        <f>IFERROR(IF(INDEX(SourceData!$A$2:$FR$281,'Row selector'!$G169,38)=0,"-",INDEX(SourceData!$A$2:$FR$281,'Row selector'!$G169,38)),"")</f>
        <v/>
      </c>
      <c r="AA180" s="163" t="str">
        <f>IFERROR(IF(INDEX(SourceData!$A$2:$FR$281,'Row selector'!$G169,44)=0,"-",INDEX(SourceData!$A$2:$FR$281,'Row selector'!$G169,44)),"")</f>
        <v/>
      </c>
      <c r="AB180" s="161" t="str">
        <f>IFERROR(IF(INDEX(SourceData!$A$2:$FR$281,'Row selector'!$G169,33)=0,"-",INDEX(SourceData!$A$2:$FR$281,'Row selector'!$G169,33)),"")</f>
        <v/>
      </c>
      <c r="AC180" s="162" t="str">
        <f>IFERROR(IF(INDEX(SourceData!$A$2:$FR$281,'Row selector'!$G169,39)=0,"-",INDEX(SourceData!$A$2:$FR$281,'Row selector'!$G169,39)),"")</f>
        <v/>
      </c>
      <c r="AD180" s="163" t="str">
        <f>IFERROR(IF(INDEX(SourceData!$A$2:$FR$281,'Row selector'!$G169,45)=0,"-",INDEX(SourceData!$A$2:$FR$281,'Row selector'!$G169,45)),"")</f>
        <v/>
      </c>
      <c r="AE180" s="161" t="str">
        <f>IFERROR(IF(INDEX(SourceData!$A$2:$FR$281,'Row selector'!$G169,34)=0,"-",INDEX(SourceData!$A$2:$FR$281,'Row selector'!$G169,34)),"")</f>
        <v/>
      </c>
      <c r="AF180" s="162" t="str">
        <f>IFERROR(IF(INDEX(SourceData!$A$2:$FR$281,'Row selector'!$G169,40)=0,"-",INDEX(SourceData!$A$2:$FR$281,'Row selector'!$G169,40)),"")</f>
        <v/>
      </c>
      <c r="AG180" s="163" t="str">
        <f>IFERROR(IF(INDEX(SourceData!$A$2:$FR$281,'Row selector'!$G169,46)=0,"-",INDEX(SourceData!$A$2:$FR$281,'Row selector'!$G169,46)),"")</f>
        <v/>
      </c>
      <c r="AH180" s="161" t="str">
        <f>IFERROR(IF(INDEX(SourceData!$A$2:$FR$281,'Row selector'!$G169,35)=0,"-",INDEX(SourceData!$A$2:$FF$281,'Row selector'!$G169,35)),"")</f>
        <v/>
      </c>
      <c r="AI180" s="162" t="str">
        <f>IFERROR(IF(INDEX(SourceData!$A$2:$FR$281,'Row selector'!$G169,41)=0,"-",INDEX(SourceData!$A$2:$FR$281,'Row selector'!$G169,41)),"")</f>
        <v/>
      </c>
      <c r="AJ180" s="163" t="str">
        <f>IFERROR(IF(INDEX(SourceData!$A$2:$FR$281,'Row selector'!$G169,47)=0,"-",INDEX(SourceData!$A$2:$FR$281,'Row selector'!$G169,47)),"")</f>
        <v/>
      </c>
      <c r="AK180" s="161" t="str">
        <f>IFERROR(IF(INDEX(SourceData!$A$2:$FR$281,'Row selector'!$G169,36)=0,"-",INDEX(SourceData!$A$2:$FR$281,'Row selector'!$G169,36)),"")</f>
        <v/>
      </c>
      <c r="AL180" s="162" t="str">
        <f>IFERROR(IF(INDEX(SourceData!$A$2:$FR$281,'Row selector'!$G169,42)=0,"-",INDEX(SourceData!$A$2:$FR$281,'Row selector'!$G169,42)),"")</f>
        <v/>
      </c>
      <c r="AM180" s="163" t="str">
        <f>IFERROR(IF(INDEX(SourceData!$A$2:$FR$281,'Row selector'!$G169,48)=0,"-",INDEX(SourceData!$A$2:$FR$281,'Row selector'!$G169,48)),"")</f>
        <v/>
      </c>
      <c r="AN180" s="161" t="str">
        <f>IFERROR(IF(INDEX(SourceData!$A$2:$FR$281,'Row selector'!$G169,49)=0,"-",INDEX(SourceData!$A$2:$FR$281,'Row selector'!$G169,49)),"")</f>
        <v/>
      </c>
      <c r="AO180" s="162" t="str">
        <f>IFERROR(IF(INDEX(SourceData!$A$2:$FR$281,'Row selector'!$G169,55)=0,"-",INDEX(SourceData!$A$2:$FR$281,'Row selector'!$G169,55)),"")</f>
        <v/>
      </c>
      <c r="AP180" s="163" t="str">
        <f>IFERROR(IF(INDEX(SourceData!$A$2:$FR$281,'Row selector'!$G169,61)=0,"-",INDEX(SourceData!$A$2:$FR$281,'Row selector'!$G169,61)),"")</f>
        <v/>
      </c>
      <c r="AQ180" s="161" t="str">
        <f>IFERROR(IF(INDEX(SourceData!$A$2:$FR$281,'Row selector'!$G169,50)=0,"-",INDEX(SourceData!$A$2:$FR$281,'Row selector'!$G169,50)),"")</f>
        <v/>
      </c>
      <c r="AR180" s="162" t="str">
        <f>IFERROR(IF(INDEX(SourceData!$A$2:$FR$281,'Row selector'!$G169,56)=0,"-",INDEX(SourceData!$A$2:$FR$281,'Row selector'!$G169,56)),"")</f>
        <v/>
      </c>
      <c r="AS180" s="163" t="str">
        <f>IFERROR(IF(INDEX(SourceData!$A$2:$FR$281,'Row selector'!$G169,62)=0,"-",INDEX(SourceData!$A$2:$FR$281,'Row selector'!$G169,62)),"")</f>
        <v/>
      </c>
      <c r="AT180" s="161" t="str">
        <f>IFERROR(IF(INDEX(SourceData!$A$2:$FR$281,'Row selector'!$G169,51)=0,"-",INDEX(SourceData!$A$2:$FR$281,'Row selector'!$G169,51)),"")</f>
        <v/>
      </c>
      <c r="AU180" s="162" t="str">
        <f>IFERROR(IF(INDEX(SourceData!$A$2:$FR$281,'Row selector'!$G169,57)=0,"-",INDEX(SourceData!$A$2:$FR$281,'Row selector'!$G169,57)),"")</f>
        <v/>
      </c>
      <c r="AV180" s="163" t="str">
        <f>IFERROR(IF(INDEX(SourceData!$A$2:$FR$281,'Row selector'!$G169,63)=0,"-",INDEX(SourceData!$A$2:$FR$281,'Row selector'!$G169,63)),"")</f>
        <v/>
      </c>
      <c r="AW180" s="158" t="str">
        <f>IFERROR(IF(INDEX(SourceData!$A$2:$FR$281,'Row selector'!$G169,52)=0,"-",INDEX(SourceData!$A$2:$FR$281,'Row selector'!$G169,52)),"")</f>
        <v/>
      </c>
      <c r="AX180" s="138" t="str">
        <f>IFERROR(IF(INDEX(SourceData!$A$2:$FR$281,'Row selector'!$G169,58)=0,"-",INDEX(SourceData!$A$2:$FR$281,'Row selector'!$G169,58)),"")</f>
        <v/>
      </c>
      <c r="AY180" s="162" t="str">
        <f>IFERROR(IF(INDEX(SourceData!$A$2:$FR$281,'Row selector'!$G169,64)=0,"-",INDEX(SourceData!$A$2:$FR$281,'Row selector'!$G169,64)),"")</f>
        <v/>
      </c>
      <c r="AZ180" s="161" t="str">
        <f>IFERROR(IF(INDEX(SourceData!$A$2:$FR$281,'Row selector'!$G169,53)=0,"-",INDEX(SourceData!$A$2:$FR$281,'Row selector'!$G169,53)),"")</f>
        <v/>
      </c>
      <c r="BA180" s="162" t="str">
        <f>IFERROR(IF(INDEX(SourceData!$A$2:$FR$281,'Row selector'!$G169,59)=0,"-",INDEX(SourceData!$A$2:$FR$281,'Row selector'!$G169,59)),"")</f>
        <v/>
      </c>
      <c r="BB180" s="163" t="str">
        <f>IFERROR(IF(INDEX(SourceData!$A$2:$FR$281,'Row selector'!$G169,65)=0,"-",INDEX(SourceData!$A$2:$FR$281,'Row selector'!$G169,65)),"")</f>
        <v/>
      </c>
      <c r="BC180" s="161" t="str">
        <f>IFERROR(IF(INDEX(SourceData!$A$2:$FR$281,'Row selector'!$G169,54)=0,"-",INDEX(SourceData!$A$2:$FR$281,'Row selector'!$G169,54)),"")</f>
        <v/>
      </c>
      <c r="BD180" s="162" t="str">
        <f>IFERROR(IF(INDEX(SourceData!$A$2:$FR$281,'Row selector'!$G169,60)=0,"-",INDEX(SourceData!$A$2:$FR$281,'Row selector'!$G169,60)),"")</f>
        <v/>
      </c>
      <c r="BE180" s="163" t="str">
        <f>IFERROR(IF(INDEX(SourceData!$A$2:$FR$281,'Row selector'!$G169,66)=0,"-",INDEX(SourceData!$A$2:$FR$281,'Row selector'!$G169,66)),"")</f>
        <v/>
      </c>
      <c r="BF180" s="99"/>
    </row>
    <row r="181" spans="1:58">
      <c r="A181" s="171" t="str">
        <f>IFERROR(INDEX(SourceData!$A$2:$FR$281,'Row selector'!$G170,1),"")</f>
        <v/>
      </c>
      <c r="B181" s="157" t="str">
        <f>IFERROR(INDEX(SourceData!$A$2:$FR$281,'Row selector'!$G170,2),"")</f>
        <v/>
      </c>
      <c r="C181" s="204" t="str">
        <f t="shared" si="2"/>
        <v/>
      </c>
      <c r="D181" s="161" t="str">
        <f>IFERROR(IF(INDEX(SourceData!$A$2:$FR$281,'Row selector'!$G170,13)=0,"-",INDEX(SourceData!$A$2:$FR$281,'Row selector'!$G170,13)),"")</f>
        <v/>
      </c>
      <c r="E181" s="162" t="str">
        <f>IFERROR(IF(INDEX(SourceData!$A$2:$FR$281,'Row selector'!$G170,19)=0,"-",INDEX(SourceData!$A$2:$FR$281,'Row selector'!$G170,19)),"")</f>
        <v/>
      </c>
      <c r="F181" s="163" t="str">
        <f>IFERROR(IF(INDEX(SourceData!$A$2:$FR$281,'Row selector'!$G170,25)=0,"-",INDEX(SourceData!$A$2:$FR$281,'Row selector'!$G170,25)),"")</f>
        <v/>
      </c>
      <c r="G181" s="161" t="str">
        <f>IFERROR(IF(INDEX(SourceData!$A$2:$FR$281,'Row selector'!$G170,14)=0,"-",INDEX(SourceData!$A$2:$FR$281,'Row selector'!$G170,14)),"")</f>
        <v/>
      </c>
      <c r="H181" s="162" t="str">
        <f>IFERROR(IF(INDEX(SourceData!$A$2:$FR$281,'Row selector'!$G170,20)=0,"-",INDEX(SourceData!$A$2:$FR$281,'Row selector'!$G170,20)),"")</f>
        <v/>
      </c>
      <c r="I181" s="163" t="str">
        <f>IFERROR(IF(INDEX(SourceData!$A$2:$FR$281,'Row selector'!$G170,26)=0,"-",INDEX(SourceData!$A$2:$FR$281,'Row selector'!$G170,26)),"")</f>
        <v/>
      </c>
      <c r="J181" s="161" t="str">
        <f>IFERROR(IF(INDEX(SourceData!$A$2:$FR$281,'Row selector'!$G170,15)=0,"-",INDEX(SourceData!$A$2:$FR$281,'Row selector'!$G170,15)),"")</f>
        <v/>
      </c>
      <c r="K181" s="162" t="str">
        <f>IFERROR(IF(INDEX(SourceData!$A$2:$FR$281,'Row selector'!$G170,21)=0,"-",INDEX(SourceData!$A$2:$FR$281,'Row selector'!$G170,21)),"")</f>
        <v/>
      </c>
      <c r="L181" s="163" t="str">
        <f>IFERROR(IF(INDEX(SourceData!$A$2:$FR$281,'Row selector'!$G170,27)=0,"-",INDEX(SourceData!$A$2:$FR$281,'Row selector'!$G170,27)),"")</f>
        <v/>
      </c>
      <c r="M181" s="161" t="str">
        <f>IFERROR(IF(INDEX(SourceData!$A$2:$FR$281,'Row selector'!$G170,16)=0,"-",INDEX(SourceData!$A$2:$FR$281,'Row selector'!$G170,16)),"")</f>
        <v/>
      </c>
      <c r="N181" s="162" t="str">
        <f>IFERROR(IF(INDEX(SourceData!$A$2:$FR$281,'Row selector'!$G170,22)=0,"-",INDEX(SourceData!$A$2:$FR$281,'Row selector'!$G170,22)),"")</f>
        <v/>
      </c>
      <c r="O181" s="163" t="str">
        <f>IFERROR(IF(INDEX(SourceData!$A$2:$FR$281,'Row selector'!$G170,28)=0,"-",INDEX(SourceData!$A$2:$FR$281,'Row selector'!$G170,28)),"")</f>
        <v/>
      </c>
      <c r="P181" s="161" t="str">
        <f>IFERROR(IF(INDEX(SourceData!$A$2:$FR$281,'Row selector'!$G170,17)=0,"-",INDEX(SourceData!$A$2:$FR$281,'Row selector'!$G170,17)),"")</f>
        <v/>
      </c>
      <c r="Q181" s="162" t="str">
        <f>IFERROR(IF(INDEX(SourceData!$A$2:$FR$281,'Row selector'!$G170,23)=0,"-",INDEX(SourceData!$A$2:$FR$281,'Row selector'!$G170,23)),"")</f>
        <v/>
      </c>
      <c r="R181" s="163" t="str">
        <f>IFERROR(IF(INDEX(SourceData!$A$2:$FR$281,'Row selector'!$G170,29)=0,"-",INDEX(SourceData!$A$2:$FR$281,'Row selector'!$G170,29)),"")</f>
        <v/>
      </c>
      <c r="S181" s="161" t="str">
        <f>IFERROR(IF(INDEX(SourceData!$A$2:$FR$281,'Row selector'!$G170,18)=0,"-",INDEX(SourceData!$A$2:$FR$281,'Row selector'!$G170,18)),"")</f>
        <v/>
      </c>
      <c r="T181" s="162" t="str">
        <f>IFERROR(IF(INDEX(SourceData!$A$2:$FR$281,'Row selector'!$G170,24)=0,"-",INDEX(SourceData!$A$2:$FR$281,'Row selector'!$G170,24)),"")</f>
        <v/>
      </c>
      <c r="U181" s="163" t="str">
        <f>IFERROR(IF(INDEX(SourceData!$A$2:$FR$281,'Row selector'!$G170,30)=0,"-",INDEX(SourceData!$A$2:$FR$281,'Row selector'!$G170,30)),"")</f>
        <v/>
      </c>
      <c r="V181" s="161" t="str">
        <f>IFERROR(IF(INDEX(SourceData!$A$2:$FR$281,'Row selector'!$G170,31)=0,"-",INDEX(SourceData!$A$2:$FR$281,'Row selector'!$G170,31)),"")</f>
        <v/>
      </c>
      <c r="W181" s="162" t="str">
        <f>IFERROR(IF(INDEX(SourceData!$A$2:$FR$281,'Row selector'!$G170,37)=0,"-",INDEX(SourceData!$A$2:$FR$281,'Row selector'!$G170,37)),"")</f>
        <v/>
      </c>
      <c r="X181" s="163" t="str">
        <f>IFERROR(IF(INDEX(SourceData!$A$2:$FR$281,'Row selector'!$G170,43)=0,"-",INDEX(SourceData!$A$2:$FR$281,'Row selector'!$G170,43)),"")</f>
        <v/>
      </c>
      <c r="Y181" s="161" t="str">
        <f>IFERROR(IF(INDEX(SourceData!$A$2:$FR$281,'Row selector'!$G170,32)=0,"-",INDEX(SourceData!$A$2:$FR$281,'Row selector'!$G170,32)),"")</f>
        <v/>
      </c>
      <c r="Z181" s="162" t="str">
        <f>IFERROR(IF(INDEX(SourceData!$A$2:$FR$281,'Row selector'!$G170,38)=0,"-",INDEX(SourceData!$A$2:$FR$281,'Row selector'!$G170,38)),"")</f>
        <v/>
      </c>
      <c r="AA181" s="163" t="str">
        <f>IFERROR(IF(INDEX(SourceData!$A$2:$FR$281,'Row selector'!$G170,44)=0,"-",INDEX(SourceData!$A$2:$FR$281,'Row selector'!$G170,44)),"")</f>
        <v/>
      </c>
      <c r="AB181" s="161" t="str">
        <f>IFERROR(IF(INDEX(SourceData!$A$2:$FR$281,'Row selector'!$G170,33)=0,"-",INDEX(SourceData!$A$2:$FR$281,'Row selector'!$G170,33)),"")</f>
        <v/>
      </c>
      <c r="AC181" s="162" t="str">
        <f>IFERROR(IF(INDEX(SourceData!$A$2:$FR$281,'Row selector'!$G170,39)=0,"-",INDEX(SourceData!$A$2:$FR$281,'Row selector'!$G170,39)),"")</f>
        <v/>
      </c>
      <c r="AD181" s="163" t="str">
        <f>IFERROR(IF(INDEX(SourceData!$A$2:$FR$281,'Row selector'!$G170,45)=0,"-",INDEX(SourceData!$A$2:$FR$281,'Row selector'!$G170,45)),"")</f>
        <v/>
      </c>
      <c r="AE181" s="161" t="str">
        <f>IFERROR(IF(INDEX(SourceData!$A$2:$FR$281,'Row selector'!$G170,34)=0,"-",INDEX(SourceData!$A$2:$FR$281,'Row selector'!$G170,34)),"")</f>
        <v/>
      </c>
      <c r="AF181" s="162" t="str">
        <f>IFERROR(IF(INDEX(SourceData!$A$2:$FR$281,'Row selector'!$G170,40)=0,"-",INDEX(SourceData!$A$2:$FR$281,'Row selector'!$G170,40)),"")</f>
        <v/>
      </c>
      <c r="AG181" s="163" t="str">
        <f>IFERROR(IF(INDEX(SourceData!$A$2:$FR$281,'Row selector'!$G170,46)=0,"-",INDEX(SourceData!$A$2:$FR$281,'Row selector'!$G170,46)),"")</f>
        <v/>
      </c>
      <c r="AH181" s="161" t="str">
        <f>IFERROR(IF(INDEX(SourceData!$A$2:$FR$281,'Row selector'!$G170,35)=0,"-",INDEX(SourceData!$A$2:$FF$281,'Row selector'!$G170,35)),"")</f>
        <v/>
      </c>
      <c r="AI181" s="162" t="str">
        <f>IFERROR(IF(INDEX(SourceData!$A$2:$FR$281,'Row selector'!$G170,41)=0,"-",INDEX(SourceData!$A$2:$FR$281,'Row selector'!$G170,41)),"")</f>
        <v/>
      </c>
      <c r="AJ181" s="163" t="str">
        <f>IFERROR(IF(INDEX(SourceData!$A$2:$FR$281,'Row selector'!$G170,47)=0,"-",INDEX(SourceData!$A$2:$FR$281,'Row selector'!$G170,47)),"")</f>
        <v/>
      </c>
      <c r="AK181" s="161" t="str">
        <f>IFERROR(IF(INDEX(SourceData!$A$2:$FR$281,'Row selector'!$G170,36)=0,"-",INDEX(SourceData!$A$2:$FR$281,'Row selector'!$G170,36)),"")</f>
        <v/>
      </c>
      <c r="AL181" s="162" t="str">
        <f>IFERROR(IF(INDEX(SourceData!$A$2:$FR$281,'Row selector'!$G170,42)=0,"-",INDEX(SourceData!$A$2:$FR$281,'Row selector'!$G170,42)),"")</f>
        <v/>
      </c>
      <c r="AM181" s="163" t="str">
        <f>IFERROR(IF(INDEX(SourceData!$A$2:$FR$281,'Row selector'!$G170,48)=0,"-",INDEX(SourceData!$A$2:$FR$281,'Row selector'!$G170,48)),"")</f>
        <v/>
      </c>
      <c r="AN181" s="161" t="str">
        <f>IFERROR(IF(INDEX(SourceData!$A$2:$FR$281,'Row selector'!$G170,49)=0,"-",INDEX(SourceData!$A$2:$FR$281,'Row selector'!$G170,49)),"")</f>
        <v/>
      </c>
      <c r="AO181" s="162" t="str">
        <f>IFERROR(IF(INDEX(SourceData!$A$2:$FR$281,'Row selector'!$G170,55)=0,"-",INDEX(SourceData!$A$2:$FR$281,'Row selector'!$G170,55)),"")</f>
        <v/>
      </c>
      <c r="AP181" s="163" t="str">
        <f>IFERROR(IF(INDEX(SourceData!$A$2:$FR$281,'Row selector'!$G170,61)=0,"-",INDEX(SourceData!$A$2:$FR$281,'Row selector'!$G170,61)),"")</f>
        <v/>
      </c>
      <c r="AQ181" s="161" t="str">
        <f>IFERROR(IF(INDEX(SourceData!$A$2:$FR$281,'Row selector'!$G170,50)=0,"-",INDEX(SourceData!$A$2:$FR$281,'Row selector'!$G170,50)),"")</f>
        <v/>
      </c>
      <c r="AR181" s="162" t="str">
        <f>IFERROR(IF(INDEX(SourceData!$A$2:$FR$281,'Row selector'!$G170,56)=0,"-",INDEX(SourceData!$A$2:$FR$281,'Row selector'!$G170,56)),"")</f>
        <v/>
      </c>
      <c r="AS181" s="163" t="str">
        <f>IFERROR(IF(INDEX(SourceData!$A$2:$FR$281,'Row selector'!$G170,62)=0,"-",INDEX(SourceData!$A$2:$FR$281,'Row selector'!$G170,62)),"")</f>
        <v/>
      </c>
      <c r="AT181" s="161" t="str">
        <f>IFERROR(IF(INDEX(SourceData!$A$2:$FR$281,'Row selector'!$G170,51)=0,"-",INDEX(SourceData!$A$2:$FR$281,'Row selector'!$G170,51)),"")</f>
        <v/>
      </c>
      <c r="AU181" s="162" t="str">
        <f>IFERROR(IF(INDEX(SourceData!$A$2:$FR$281,'Row selector'!$G170,57)=0,"-",INDEX(SourceData!$A$2:$FR$281,'Row selector'!$G170,57)),"")</f>
        <v/>
      </c>
      <c r="AV181" s="163" t="str">
        <f>IFERROR(IF(INDEX(SourceData!$A$2:$FR$281,'Row selector'!$G170,63)=0,"-",INDEX(SourceData!$A$2:$FR$281,'Row selector'!$G170,63)),"")</f>
        <v/>
      </c>
      <c r="AW181" s="158" t="str">
        <f>IFERROR(IF(INDEX(SourceData!$A$2:$FR$281,'Row selector'!$G170,52)=0,"-",INDEX(SourceData!$A$2:$FR$281,'Row selector'!$G170,52)),"")</f>
        <v/>
      </c>
      <c r="AX181" s="138" t="str">
        <f>IFERROR(IF(INDEX(SourceData!$A$2:$FR$281,'Row selector'!$G170,58)=0,"-",INDEX(SourceData!$A$2:$FR$281,'Row selector'!$G170,58)),"")</f>
        <v/>
      </c>
      <c r="AY181" s="162" t="str">
        <f>IFERROR(IF(INDEX(SourceData!$A$2:$FR$281,'Row selector'!$G170,64)=0,"-",INDEX(SourceData!$A$2:$FR$281,'Row selector'!$G170,64)),"")</f>
        <v/>
      </c>
      <c r="AZ181" s="161" t="str">
        <f>IFERROR(IF(INDEX(SourceData!$A$2:$FR$281,'Row selector'!$G170,53)=0,"-",INDEX(SourceData!$A$2:$FR$281,'Row selector'!$G170,53)),"")</f>
        <v/>
      </c>
      <c r="BA181" s="162" t="str">
        <f>IFERROR(IF(INDEX(SourceData!$A$2:$FR$281,'Row selector'!$G170,59)=0,"-",INDEX(SourceData!$A$2:$FR$281,'Row selector'!$G170,59)),"")</f>
        <v/>
      </c>
      <c r="BB181" s="163" t="str">
        <f>IFERROR(IF(INDEX(SourceData!$A$2:$FR$281,'Row selector'!$G170,65)=0,"-",INDEX(SourceData!$A$2:$FR$281,'Row selector'!$G170,65)),"")</f>
        <v/>
      </c>
      <c r="BC181" s="161" t="str">
        <f>IFERROR(IF(INDEX(SourceData!$A$2:$FR$281,'Row selector'!$G170,54)=0,"-",INDEX(SourceData!$A$2:$FR$281,'Row selector'!$G170,54)),"")</f>
        <v/>
      </c>
      <c r="BD181" s="162" t="str">
        <f>IFERROR(IF(INDEX(SourceData!$A$2:$FR$281,'Row selector'!$G170,60)=0,"-",INDEX(SourceData!$A$2:$FR$281,'Row selector'!$G170,60)),"")</f>
        <v/>
      </c>
      <c r="BE181" s="163" t="str">
        <f>IFERROR(IF(INDEX(SourceData!$A$2:$FR$281,'Row selector'!$G170,66)=0,"-",INDEX(SourceData!$A$2:$FR$281,'Row selector'!$G170,66)),"")</f>
        <v/>
      </c>
      <c r="BF181" s="99"/>
    </row>
    <row r="182" spans="1:58">
      <c r="A182" s="171" t="str">
        <f>IFERROR(INDEX(SourceData!$A$2:$FR$281,'Row selector'!$G171,1),"")</f>
        <v/>
      </c>
      <c r="B182" s="157" t="str">
        <f>IFERROR(INDEX(SourceData!$A$2:$FR$281,'Row selector'!$G171,2),"")</f>
        <v/>
      </c>
      <c r="C182" s="204" t="str">
        <f t="shared" si="2"/>
        <v/>
      </c>
      <c r="D182" s="161" t="str">
        <f>IFERROR(IF(INDEX(SourceData!$A$2:$FR$281,'Row selector'!$G171,13)=0,"-",INDEX(SourceData!$A$2:$FR$281,'Row selector'!$G171,13)),"")</f>
        <v/>
      </c>
      <c r="E182" s="162" t="str">
        <f>IFERROR(IF(INDEX(SourceData!$A$2:$FR$281,'Row selector'!$G171,19)=0,"-",INDEX(SourceData!$A$2:$FR$281,'Row selector'!$G171,19)),"")</f>
        <v/>
      </c>
      <c r="F182" s="163" t="str">
        <f>IFERROR(IF(INDEX(SourceData!$A$2:$FR$281,'Row selector'!$G171,25)=0,"-",INDEX(SourceData!$A$2:$FR$281,'Row selector'!$G171,25)),"")</f>
        <v/>
      </c>
      <c r="G182" s="161" t="str">
        <f>IFERROR(IF(INDEX(SourceData!$A$2:$FR$281,'Row selector'!$G171,14)=0,"-",INDEX(SourceData!$A$2:$FR$281,'Row selector'!$G171,14)),"")</f>
        <v/>
      </c>
      <c r="H182" s="162" t="str">
        <f>IFERROR(IF(INDEX(SourceData!$A$2:$FR$281,'Row selector'!$G171,20)=0,"-",INDEX(SourceData!$A$2:$FR$281,'Row selector'!$G171,20)),"")</f>
        <v/>
      </c>
      <c r="I182" s="163" t="str">
        <f>IFERROR(IF(INDEX(SourceData!$A$2:$FR$281,'Row selector'!$G171,26)=0,"-",INDEX(SourceData!$A$2:$FR$281,'Row selector'!$G171,26)),"")</f>
        <v/>
      </c>
      <c r="J182" s="161" t="str">
        <f>IFERROR(IF(INDEX(SourceData!$A$2:$FR$281,'Row selector'!$G171,15)=0,"-",INDEX(SourceData!$A$2:$FR$281,'Row selector'!$G171,15)),"")</f>
        <v/>
      </c>
      <c r="K182" s="162" t="str">
        <f>IFERROR(IF(INDEX(SourceData!$A$2:$FR$281,'Row selector'!$G171,21)=0,"-",INDEX(SourceData!$A$2:$FR$281,'Row selector'!$G171,21)),"")</f>
        <v/>
      </c>
      <c r="L182" s="163" t="str">
        <f>IFERROR(IF(INDEX(SourceData!$A$2:$FR$281,'Row selector'!$G171,27)=0,"-",INDEX(SourceData!$A$2:$FR$281,'Row selector'!$G171,27)),"")</f>
        <v/>
      </c>
      <c r="M182" s="161" t="str">
        <f>IFERROR(IF(INDEX(SourceData!$A$2:$FR$281,'Row selector'!$G171,16)=0,"-",INDEX(SourceData!$A$2:$FR$281,'Row selector'!$G171,16)),"")</f>
        <v/>
      </c>
      <c r="N182" s="162" t="str">
        <f>IFERROR(IF(INDEX(SourceData!$A$2:$FR$281,'Row selector'!$G171,22)=0,"-",INDEX(SourceData!$A$2:$FR$281,'Row selector'!$G171,22)),"")</f>
        <v/>
      </c>
      <c r="O182" s="163" t="str">
        <f>IFERROR(IF(INDEX(SourceData!$A$2:$FR$281,'Row selector'!$G171,28)=0,"-",INDEX(SourceData!$A$2:$FR$281,'Row selector'!$G171,28)),"")</f>
        <v/>
      </c>
      <c r="P182" s="161" t="str">
        <f>IFERROR(IF(INDEX(SourceData!$A$2:$FR$281,'Row selector'!$G171,17)=0,"-",INDEX(SourceData!$A$2:$FR$281,'Row selector'!$G171,17)),"")</f>
        <v/>
      </c>
      <c r="Q182" s="162" t="str">
        <f>IFERROR(IF(INDEX(SourceData!$A$2:$FR$281,'Row selector'!$G171,23)=0,"-",INDEX(SourceData!$A$2:$FR$281,'Row selector'!$G171,23)),"")</f>
        <v/>
      </c>
      <c r="R182" s="163" t="str">
        <f>IFERROR(IF(INDEX(SourceData!$A$2:$FR$281,'Row selector'!$G171,29)=0,"-",INDEX(SourceData!$A$2:$FR$281,'Row selector'!$G171,29)),"")</f>
        <v/>
      </c>
      <c r="S182" s="161" t="str">
        <f>IFERROR(IF(INDEX(SourceData!$A$2:$FR$281,'Row selector'!$G171,18)=0,"-",INDEX(SourceData!$A$2:$FR$281,'Row selector'!$G171,18)),"")</f>
        <v/>
      </c>
      <c r="T182" s="162" t="str">
        <f>IFERROR(IF(INDEX(SourceData!$A$2:$FR$281,'Row selector'!$G171,24)=0,"-",INDEX(SourceData!$A$2:$FR$281,'Row selector'!$G171,24)),"")</f>
        <v/>
      </c>
      <c r="U182" s="163" t="str">
        <f>IFERROR(IF(INDEX(SourceData!$A$2:$FR$281,'Row selector'!$G171,30)=0,"-",INDEX(SourceData!$A$2:$FR$281,'Row selector'!$G171,30)),"")</f>
        <v/>
      </c>
      <c r="V182" s="161" t="str">
        <f>IFERROR(IF(INDEX(SourceData!$A$2:$FR$281,'Row selector'!$G171,31)=0,"-",INDEX(SourceData!$A$2:$FR$281,'Row selector'!$G171,31)),"")</f>
        <v/>
      </c>
      <c r="W182" s="162" t="str">
        <f>IFERROR(IF(INDEX(SourceData!$A$2:$FR$281,'Row selector'!$G171,37)=0,"-",INDEX(SourceData!$A$2:$FR$281,'Row selector'!$G171,37)),"")</f>
        <v/>
      </c>
      <c r="X182" s="163" t="str">
        <f>IFERROR(IF(INDEX(SourceData!$A$2:$FR$281,'Row selector'!$G171,43)=0,"-",INDEX(SourceData!$A$2:$FR$281,'Row selector'!$G171,43)),"")</f>
        <v/>
      </c>
      <c r="Y182" s="161" t="str">
        <f>IFERROR(IF(INDEX(SourceData!$A$2:$FR$281,'Row selector'!$G171,32)=0,"-",INDEX(SourceData!$A$2:$FR$281,'Row selector'!$G171,32)),"")</f>
        <v/>
      </c>
      <c r="Z182" s="162" t="str">
        <f>IFERROR(IF(INDEX(SourceData!$A$2:$FR$281,'Row selector'!$G171,38)=0,"-",INDEX(SourceData!$A$2:$FR$281,'Row selector'!$G171,38)),"")</f>
        <v/>
      </c>
      <c r="AA182" s="163" t="str">
        <f>IFERROR(IF(INDEX(SourceData!$A$2:$FR$281,'Row selector'!$G171,44)=0,"-",INDEX(SourceData!$A$2:$FR$281,'Row selector'!$G171,44)),"")</f>
        <v/>
      </c>
      <c r="AB182" s="161" t="str">
        <f>IFERROR(IF(INDEX(SourceData!$A$2:$FR$281,'Row selector'!$G171,33)=0,"-",INDEX(SourceData!$A$2:$FR$281,'Row selector'!$G171,33)),"")</f>
        <v/>
      </c>
      <c r="AC182" s="162" t="str">
        <f>IFERROR(IF(INDEX(SourceData!$A$2:$FR$281,'Row selector'!$G171,39)=0,"-",INDEX(SourceData!$A$2:$FR$281,'Row selector'!$G171,39)),"")</f>
        <v/>
      </c>
      <c r="AD182" s="163" t="str">
        <f>IFERROR(IF(INDEX(SourceData!$A$2:$FR$281,'Row selector'!$G171,45)=0,"-",INDEX(SourceData!$A$2:$FR$281,'Row selector'!$G171,45)),"")</f>
        <v/>
      </c>
      <c r="AE182" s="161" t="str">
        <f>IFERROR(IF(INDEX(SourceData!$A$2:$FR$281,'Row selector'!$G171,34)=0,"-",INDEX(SourceData!$A$2:$FR$281,'Row selector'!$G171,34)),"")</f>
        <v/>
      </c>
      <c r="AF182" s="162" t="str">
        <f>IFERROR(IF(INDEX(SourceData!$A$2:$FR$281,'Row selector'!$G171,40)=0,"-",INDEX(SourceData!$A$2:$FR$281,'Row selector'!$G171,40)),"")</f>
        <v/>
      </c>
      <c r="AG182" s="163" t="str">
        <f>IFERROR(IF(INDEX(SourceData!$A$2:$FR$281,'Row selector'!$G171,46)=0,"-",INDEX(SourceData!$A$2:$FR$281,'Row selector'!$G171,46)),"")</f>
        <v/>
      </c>
      <c r="AH182" s="161" t="str">
        <f>IFERROR(IF(INDEX(SourceData!$A$2:$FR$281,'Row selector'!$G171,35)=0,"-",INDEX(SourceData!$A$2:$FF$281,'Row selector'!$G171,35)),"")</f>
        <v/>
      </c>
      <c r="AI182" s="162" t="str">
        <f>IFERROR(IF(INDEX(SourceData!$A$2:$FR$281,'Row selector'!$G171,41)=0,"-",INDEX(SourceData!$A$2:$FR$281,'Row selector'!$G171,41)),"")</f>
        <v/>
      </c>
      <c r="AJ182" s="163" t="str">
        <f>IFERROR(IF(INDEX(SourceData!$A$2:$FR$281,'Row selector'!$G171,47)=0,"-",INDEX(SourceData!$A$2:$FR$281,'Row selector'!$G171,47)),"")</f>
        <v/>
      </c>
      <c r="AK182" s="161" t="str">
        <f>IFERROR(IF(INDEX(SourceData!$A$2:$FR$281,'Row selector'!$G171,36)=0,"-",INDEX(SourceData!$A$2:$FR$281,'Row selector'!$G171,36)),"")</f>
        <v/>
      </c>
      <c r="AL182" s="162" t="str">
        <f>IFERROR(IF(INDEX(SourceData!$A$2:$FR$281,'Row selector'!$G171,42)=0,"-",INDEX(SourceData!$A$2:$FR$281,'Row selector'!$G171,42)),"")</f>
        <v/>
      </c>
      <c r="AM182" s="163" t="str">
        <f>IFERROR(IF(INDEX(SourceData!$A$2:$FR$281,'Row selector'!$G171,48)=0,"-",INDEX(SourceData!$A$2:$FR$281,'Row selector'!$G171,48)),"")</f>
        <v/>
      </c>
      <c r="AN182" s="161" t="str">
        <f>IFERROR(IF(INDEX(SourceData!$A$2:$FR$281,'Row selector'!$G171,49)=0,"-",INDEX(SourceData!$A$2:$FR$281,'Row selector'!$G171,49)),"")</f>
        <v/>
      </c>
      <c r="AO182" s="162" t="str">
        <f>IFERROR(IF(INDEX(SourceData!$A$2:$FR$281,'Row selector'!$G171,55)=0,"-",INDEX(SourceData!$A$2:$FR$281,'Row selector'!$G171,55)),"")</f>
        <v/>
      </c>
      <c r="AP182" s="163" t="str">
        <f>IFERROR(IF(INDEX(SourceData!$A$2:$FR$281,'Row selector'!$G171,61)=0,"-",INDEX(SourceData!$A$2:$FR$281,'Row selector'!$G171,61)),"")</f>
        <v/>
      </c>
      <c r="AQ182" s="161" t="str">
        <f>IFERROR(IF(INDEX(SourceData!$A$2:$FR$281,'Row selector'!$G171,50)=0,"-",INDEX(SourceData!$A$2:$FR$281,'Row selector'!$G171,50)),"")</f>
        <v/>
      </c>
      <c r="AR182" s="162" t="str">
        <f>IFERROR(IF(INDEX(SourceData!$A$2:$FR$281,'Row selector'!$G171,56)=0,"-",INDEX(SourceData!$A$2:$FR$281,'Row selector'!$G171,56)),"")</f>
        <v/>
      </c>
      <c r="AS182" s="163" t="str">
        <f>IFERROR(IF(INDEX(SourceData!$A$2:$FR$281,'Row selector'!$G171,62)=0,"-",INDEX(SourceData!$A$2:$FR$281,'Row selector'!$G171,62)),"")</f>
        <v/>
      </c>
      <c r="AT182" s="161" t="str">
        <f>IFERROR(IF(INDEX(SourceData!$A$2:$FR$281,'Row selector'!$G171,51)=0,"-",INDEX(SourceData!$A$2:$FR$281,'Row selector'!$G171,51)),"")</f>
        <v/>
      </c>
      <c r="AU182" s="162" t="str">
        <f>IFERROR(IF(INDEX(SourceData!$A$2:$FR$281,'Row selector'!$G171,57)=0,"-",INDEX(SourceData!$A$2:$FR$281,'Row selector'!$G171,57)),"")</f>
        <v/>
      </c>
      <c r="AV182" s="163" t="str">
        <f>IFERROR(IF(INDEX(SourceData!$A$2:$FR$281,'Row selector'!$G171,63)=0,"-",INDEX(SourceData!$A$2:$FR$281,'Row selector'!$G171,63)),"")</f>
        <v/>
      </c>
      <c r="AW182" s="158" t="str">
        <f>IFERROR(IF(INDEX(SourceData!$A$2:$FR$281,'Row selector'!$G171,52)=0,"-",INDEX(SourceData!$A$2:$FR$281,'Row selector'!$G171,52)),"")</f>
        <v/>
      </c>
      <c r="AX182" s="138" t="str">
        <f>IFERROR(IF(INDEX(SourceData!$A$2:$FR$281,'Row selector'!$G171,58)=0,"-",INDEX(SourceData!$A$2:$FR$281,'Row selector'!$G171,58)),"")</f>
        <v/>
      </c>
      <c r="AY182" s="162" t="str">
        <f>IFERROR(IF(INDEX(SourceData!$A$2:$FR$281,'Row selector'!$G171,64)=0,"-",INDEX(SourceData!$A$2:$FR$281,'Row selector'!$G171,64)),"")</f>
        <v/>
      </c>
      <c r="AZ182" s="161" t="str">
        <f>IFERROR(IF(INDEX(SourceData!$A$2:$FR$281,'Row selector'!$G171,53)=0,"-",INDEX(SourceData!$A$2:$FR$281,'Row selector'!$G171,53)),"")</f>
        <v/>
      </c>
      <c r="BA182" s="162" t="str">
        <f>IFERROR(IF(INDEX(SourceData!$A$2:$FR$281,'Row selector'!$G171,59)=0,"-",INDEX(SourceData!$A$2:$FR$281,'Row selector'!$G171,59)),"")</f>
        <v/>
      </c>
      <c r="BB182" s="163" t="str">
        <f>IFERROR(IF(INDEX(SourceData!$A$2:$FR$281,'Row selector'!$G171,65)=0,"-",INDEX(SourceData!$A$2:$FR$281,'Row selector'!$G171,65)),"")</f>
        <v/>
      </c>
      <c r="BC182" s="161" t="str">
        <f>IFERROR(IF(INDEX(SourceData!$A$2:$FR$281,'Row selector'!$G171,54)=0,"-",INDEX(SourceData!$A$2:$FR$281,'Row selector'!$G171,54)),"")</f>
        <v/>
      </c>
      <c r="BD182" s="162" t="str">
        <f>IFERROR(IF(INDEX(SourceData!$A$2:$FR$281,'Row selector'!$G171,60)=0,"-",INDEX(SourceData!$A$2:$FR$281,'Row selector'!$G171,60)),"")</f>
        <v/>
      </c>
      <c r="BE182" s="163" t="str">
        <f>IFERROR(IF(INDEX(SourceData!$A$2:$FR$281,'Row selector'!$G171,66)=0,"-",INDEX(SourceData!$A$2:$FR$281,'Row selector'!$G171,66)),"")</f>
        <v/>
      </c>
      <c r="BF182" s="99"/>
    </row>
    <row r="183" spans="1:58">
      <c r="A183" s="171" t="str">
        <f>IFERROR(INDEX(SourceData!$A$2:$FR$281,'Row selector'!$G172,1),"")</f>
        <v/>
      </c>
      <c r="B183" s="157" t="str">
        <f>IFERROR(INDEX(SourceData!$A$2:$FR$281,'Row selector'!$G172,2),"")</f>
        <v/>
      </c>
      <c r="C183" s="204" t="str">
        <f t="shared" si="2"/>
        <v/>
      </c>
      <c r="D183" s="161" t="str">
        <f>IFERROR(IF(INDEX(SourceData!$A$2:$FR$281,'Row selector'!$G172,13)=0,"-",INDEX(SourceData!$A$2:$FR$281,'Row selector'!$G172,13)),"")</f>
        <v/>
      </c>
      <c r="E183" s="162" t="str">
        <f>IFERROR(IF(INDEX(SourceData!$A$2:$FR$281,'Row selector'!$G172,19)=0,"-",INDEX(SourceData!$A$2:$FR$281,'Row selector'!$G172,19)),"")</f>
        <v/>
      </c>
      <c r="F183" s="163" t="str">
        <f>IFERROR(IF(INDEX(SourceData!$A$2:$FR$281,'Row selector'!$G172,25)=0,"-",INDEX(SourceData!$A$2:$FR$281,'Row selector'!$G172,25)),"")</f>
        <v/>
      </c>
      <c r="G183" s="161" t="str">
        <f>IFERROR(IF(INDEX(SourceData!$A$2:$FR$281,'Row selector'!$G172,14)=0,"-",INDEX(SourceData!$A$2:$FR$281,'Row selector'!$G172,14)),"")</f>
        <v/>
      </c>
      <c r="H183" s="162" t="str">
        <f>IFERROR(IF(INDEX(SourceData!$A$2:$FR$281,'Row selector'!$G172,20)=0,"-",INDEX(SourceData!$A$2:$FR$281,'Row selector'!$G172,20)),"")</f>
        <v/>
      </c>
      <c r="I183" s="163" t="str">
        <f>IFERROR(IF(INDEX(SourceData!$A$2:$FR$281,'Row selector'!$G172,26)=0,"-",INDEX(SourceData!$A$2:$FR$281,'Row selector'!$G172,26)),"")</f>
        <v/>
      </c>
      <c r="J183" s="161" t="str">
        <f>IFERROR(IF(INDEX(SourceData!$A$2:$FR$281,'Row selector'!$G172,15)=0,"-",INDEX(SourceData!$A$2:$FR$281,'Row selector'!$G172,15)),"")</f>
        <v/>
      </c>
      <c r="K183" s="162" t="str">
        <f>IFERROR(IF(INDEX(SourceData!$A$2:$FR$281,'Row selector'!$G172,21)=0,"-",INDEX(SourceData!$A$2:$FR$281,'Row selector'!$G172,21)),"")</f>
        <v/>
      </c>
      <c r="L183" s="163" t="str">
        <f>IFERROR(IF(INDEX(SourceData!$A$2:$FR$281,'Row selector'!$G172,27)=0,"-",INDEX(SourceData!$A$2:$FR$281,'Row selector'!$G172,27)),"")</f>
        <v/>
      </c>
      <c r="M183" s="161" t="str">
        <f>IFERROR(IF(INDEX(SourceData!$A$2:$FR$281,'Row selector'!$G172,16)=0,"-",INDEX(SourceData!$A$2:$FR$281,'Row selector'!$G172,16)),"")</f>
        <v/>
      </c>
      <c r="N183" s="162" t="str">
        <f>IFERROR(IF(INDEX(SourceData!$A$2:$FR$281,'Row selector'!$G172,22)=0,"-",INDEX(SourceData!$A$2:$FR$281,'Row selector'!$G172,22)),"")</f>
        <v/>
      </c>
      <c r="O183" s="163" t="str">
        <f>IFERROR(IF(INDEX(SourceData!$A$2:$FR$281,'Row selector'!$G172,28)=0,"-",INDEX(SourceData!$A$2:$FR$281,'Row selector'!$G172,28)),"")</f>
        <v/>
      </c>
      <c r="P183" s="161" t="str">
        <f>IFERROR(IF(INDEX(SourceData!$A$2:$FR$281,'Row selector'!$G172,17)=0,"-",INDEX(SourceData!$A$2:$FR$281,'Row selector'!$G172,17)),"")</f>
        <v/>
      </c>
      <c r="Q183" s="162" t="str">
        <f>IFERROR(IF(INDEX(SourceData!$A$2:$FR$281,'Row selector'!$G172,23)=0,"-",INDEX(SourceData!$A$2:$FR$281,'Row selector'!$G172,23)),"")</f>
        <v/>
      </c>
      <c r="R183" s="163" t="str">
        <f>IFERROR(IF(INDEX(SourceData!$A$2:$FR$281,'Row selector'!$G172,29)=0,"-",INDEX(SourceData!$A$2:$FR$281,'Row selector'!$G172,29)),"")</f>
        <v/>
      </c>
      <c r="S183" s="161" t="str">
        <f>IFERROR(IF(INDEX(SourceData!$A$2:$FR$281,'Row selector'!$G172,18)=0,"-",INDEX(SourceData!$A$2:$FR$281,'Row selector'!$G172,18)),"")</f>
        <v/>
      </c>
      <c r="T183" s="162" t="str">
        <f>IFERROR(IF(INDEX(SourceData!$A$2:$FR$281,'Row selector'!$G172,24)=0,"-",INDEX(SourceData!$A$2:$FR$281,'Row selector'!$G172,24)),"")</f>
        <v/>
      </c>
      <c r="U183" s="163" t="str">
        <f>IFERROR(IF(INDEX(SourceData!$A$2:$FR$281,'Row selector'!$G172,30)=0,"-",INDEX(SourceData!$A$2:$FR$281,'Row selector'!$G172,30)),"")</f>
        <v/>
      </c>
      <c r="V183" s="161" t="str">
        <f>IFERROR(IF(INDEX(SourceData!$A$2:$FR$281,'Row selector'!$G172,31)=0,"-",INDEX(SourceData!$A$2:$FR$281,'Row selector'!$G172,31)),"")</f>
        <v/>
      </c>
      <c r="W183" s="162" t="str">
        <f>IFERROR(IF(INDEX(SourceData!$A$2:$FR$281,'Row selector'!$G172,37)=0,"-",INDEX(SourceData!$A$2:$FR$281,'Row selector'!$G172,37)),"")</f>
        <v/>
      </c>
      <c r="X183" s="163" t="str">
        <f>IFERROR(IF(INDEX(SourceData!$A$2:$FR$281,'Row selector'!$G172,43)=0,"-",INDEX(SourceData!$A$2:$FR$281,'Row selector'!$G172,43)),"")</f>
        <v/>
      </c>
      <c r="Y183" s="161" t="str">
        <f>IFERROR(IF(INDEX(SourceData!$A$2:$FR$281,'Row selector'!$G172,32)=0,"-",INDEX(SourceData!$A$2:$FR$281,'Row selector'!$G172,32)),"")</f>
        <v/>
      </c>
      <c r="Z183" s="162" t="str">
        <f>IFERROR(IF(INDEX(SourceData!$A$2:$FR$281,'Row selector'!$G172,38)=0,"-",INDEX(SourceData!$A$2:$FR$281,'Row selector'!$G172,38)),"")</f>
        <v/>
      </c>
      <c r="AA183" s="163" t="str">
        <f>IFERROR(IF(INDEX(SourceData!$A$2:$FR$281,'Row selector'!$G172,44)=0,"-",INDEX(SourceData!$A$2:$FR$281,'Row selector'!$G172,44)),"")</f>
        <v/>
      </c>
      <c r="AB183" s="161" t="str">
        <f>IFERROR(IF(INDEX(SourceData!$A$2:$FR$281,'Row selector'!$G172,33)=0,"-",INDEX(SourceData!$A$2:$FR$281,'Row selector'!$G172,33)),"")</f>
        <v/>
      </c>
      <c r="AC183" s="162" t="str">
        <f>IFERROR(IF(INDEX(SourceData!$A$2:$FR$281,'Row selector'!$G172,39)=0,"-",INDEX(SourceData!$A$2:$FR$281,'Row selector'!$G172,39)),"")</f>
        <v/>
      </c>
      <c r="AD183" s="163" t="str">
        <f>IFERROR(IF(INDEX(SourceData!$A$2:$FR$281,'Row selector'!$G172,45)=0,"-",INDEX(SourceData!$A$2:$FR$281,'Row selector'!$G172,45)),"")</f>
        <v/>
      </c>
      <c r="AE183" s="161" t="str">
        <f>IFERROR(IF(INDEX(SourceData!$A$2:$FR$281,'Row selector'!$G172,34)=0,"-",INDEX(SourceData!$A$2:$FR$281,'Row selector'!$G172,34)),"")</f>
        <v/>
      </c>
      <c r="AF183" s="162" t="str">
        <f>IFERROR(IF(INDEX(SourceData!$A$2:$FR$281,'Row selector'!$G172,40)=0,"-",INDEX(SourceData!$A$2:$FR$281,'Row selector'!$G172,40)),"")</f>
        <v/>
      </c>
      <c r="AG183" s="163" t="str">
        <f>IFERROR(IF(INDEX(SourceData!$A$2:$FR$281,'Row selector'!$G172,46)=0,"-",INDEX(SourceData!$A$2:$FR$281,'Row selector'!$G172,46)),"")</f>
        <v/>
      </c>
      <c r="AH183" s="161" t="str">
        <f>IFERROR(IF(INDEX(SourceData!$A$2:$FR$281,'Row selector'!$G172,35)=0,"-",INDEX(SourceData!$A$2:$FF$281,'Row selector'!$G172,35)),"")</f>
        <v/>
      </c>
      <c r="AI183" s="162" t="str">
        <f>IFERROR(IF(INDEX(SourceData!$A$2:$FR$281,'Row selector'!$G172,41)=0,"-",INDEX(SourceData!$A$2:$FR$281,'Row selector'!$G172,41)),"")</f>
        <v/>
      </c>
      <c r="AJ183" s="163" t="str">
        <f>IFERROR(IF(INDEX(SourceData!$A$2:$FR$281,'Row selector'!$G172,47)=0,"-",INDEX(SourceData!$A$2:$FR$281,'Row selector'!$G172,47)),"")</f>
        <v/>
      </c>
      <c r="AK183" s="161" t="str">
        <f>IFERROR(IF(INDEX(SourceData!$A$2:$FR$281,'Row selector'!$G172,36)=0,"-",INDEX(SourceData!$A$2:$FR$281,'Row selector'!$G172,36)),"")</f>
        <v/>
      </c>
      <c r="AL183" s="162" t="str">
        <f>IFERROR(IF(INDEX(SourceData!$A$2:$FR$281,'Row selector'!$G172,42)=0,"-",INDEX(SourceData!$A$2:$FR$281,'Row selector'!$G172,42)),"")</f>
        <v/>
      </c>
      <c r="AM183" s="163" t="str">
        <f>IFERROR(IF(INDEX(SourceData!$A$2:$FR$281,'Row selector'!$G172,48)=0,"-",INDEX(SourceData!$A$2:$FR$281,'Row selector'!$G172,48)),"")</f>
        <v/>
      </c>
      <c r="AN183" s="161" t="str">
        <f>IFERROR(IF(INDEX(SourceData!$A$2:$FR$281,'Row selector'!$G172,49)=0,"-",INDEX(SourceData!$A$2:$FR$281,'Row selector'!$G172,49)),"")</f>
        <v/>
      </c>
      <c r="AO183" s="162" t="str">
        <f>IFERROR(IF(INDEX(SourceData!$A$2:$FR$281,'Row selector'!$G172,55)=0,"-",INDEX(SourceData!$A$2:$FR$281,'Row selector'!$G172,55)),"")</f>
        <v/>
      </c>
      <c r="AP183" s="163" t="str">
        <f>IFERROR(IF(INDEX(SourceData!$A$2:$FR$281,'Row selector'!$G172,61)=0,"-",INDEX(SourceData!$A$2:$FR$281,'Row selector'!$G172,61)),"")</f>
        <v/>
      </c>
      <c r="AQ183" s="161" t="str">
        <f>IFERROR(IF(INDEX(SourceData!$A$2:$FR$281,'Row selector'!$G172,50)=0,"-",INDEX(SourceData!$A$2:$FR$281,'Row selector'!$G172,50)),"")</f>
        <v/>
      </c>
      <c r="AR183" s="162" t="str">
        <f>IFERROR(IF(INDEX(SourceData!$A$2:$FR$281,'Row selector'!$G172,56)=0,"-",INDEX(SourceData!$A$2:$FR$281,'Row selector'!$G172,56)),"")</f>
        <v/>
      </c>
      <c r="AS183" s="163" t="str">
        <f>IFERROR(IF(INDEX(SourceData!$A$2:$FR$281,'Row selector'!$G172,62)=0,"-",INDEX(SourceData!$A$2:$FR$281,'Row selector'!$G172,62)),"")</f>
        <v/>
      </c>
      <c r="AT183" s="161" t="str">
        <f>IFERROR(IF(INDEX(SourceData!$A$2:$FR$281,'Row selector'!$G172,51)=0,"-",INDEX(SourceData!$A$2:$FR$281,'Row selector'!$G172,51)),"")</f>
        <v/>
      </c>
      <c r="AU183" s="162" t="str">
        <f>IFERROR(IF(INDEX(SourceData!$A$2:$FR$281,'Row selector'!$G172,57)=0,"-",INDEX(SourceData!$A$2:$FR$281,'Row selector'!$G172,57)),"")</f>
        <v/>
      </c>
      <c r="AV183" s="163" t="str">
        <f>IFERROR(IF(INDEX(SourceData!$A$2:$FR$281,'Row selector'!$G172,63)=0,"-",INDEX(SourceData!$A$2:$FR$281,'Row selector'!$G172,63)),"")</f>
        <v/>
      </c>
      <c r="AW183" s="158" t="str">
        <f>IFERROR(IF(INDEX(SourceData!$A$2:$FR$281,'Row selector'!$G172,52)=0,"-",INDEX(SourceData!$A$2:$FR$281,'Row selector'!$G172,52)),"")</f>
        <v/>
      </c>
      <c r="AX183" s="138" t="str">
        <f>IFERROR(IF(INDEX(SourceData!$A$2:$FR$281,'Row selector'!$G172,58)=0,"-",INDEX(SourceData!$A$2:$FR$281,'Row selector'!$G172,58)),"")</f>
        <v/>
      </c>
      <c r="AY183" s="162" t="str">
        <f>IFERROR(IF(INDEX(SourceData!$A$2:$FR$281,'Row selector'!$G172,64)=0,"-",INDEX(SourceData!$A$2:$FR$281,'Row selector'!$G172,64)),"")</f>
        <v/>
      </c>
      <c r="AZ183" s="161" t="str">
        <f>IFERROR(IF(INDEX(SourceData!$A$2:$FR$281,'Row selector'!$G172,53)=0,"-",INDEX(SourceData!$A$2:$FR$281,'Row selector'!$G172,53)),"")</f>
        <v/>
      </c>
      <c r="BA183" s="162" t="str">
        <f>IFERROR(IF(INDEX(SourceData!$A$2:$FR$281,'Row selector'!$G172,59)=0,"-",INDEX(SourceData!$A$2:$FR$281,'Row selector'!$G172,59)),"")</f>
        <v/>
      </c>
      <c r="BB183" s="163" t="str">
        <f>IFERROR(IF(INDEX(SourceData!$A$2:$FR$281,'Row selector'!$G172,65)=0,"-",INDEX(SourceData!$A$2:$FR$281,'Row selector'!$G172,65)),"")</f>
        <v/>
      </c>
      <c r="BC183" s="161" t="str">
        <f>IFERROR(IF(INDEX(SourceData!$A$2:$FR$281,'Row selector'!$G172,54)=0,"-",INDEX(SourceData!$A$2:$FR$281,'Row selector'!$G172,54)),"")</f>
        <v/>
      </c>
      <c r="BD183" s="162" t="str">
        <f>IFERROR(IF(INDEX(SourceData!$A$2:$FR$281,'Row selector'!$G172,60)=0,"-",INDEX(SourceData!$A$2:$FR$281,'Row selector'!$G172,60)),"")</f>
        <v/>
      </c>
      <c r="BE183" s="163" t="str">
        <f>IFERROR(IF(INDEX(SourceData!$A$2:$FR$281,'Row selector'!$G172,66)=0,"-",INDEX(SourceData!$A$2:$FR$281,'Row selector'!$G172,66)),"")</f>
        <v/>
      </c>
      <c r="BF183" s="99"/>
    </row>
    <row r="184" spans="1:58">
      <c r="A184" s="171" t="str">
        <f>IFERROR(INDEX(SourceData!$A$2:$FR$281,'Row selector'!$G173,1),"")</f>
        <v/>
      </c>
      <c r="B184" s="157" t="str">
        <f>IFERROR(INDEX(SourceData!$A$2:$FR$281,'Row selector'!$G173,2),"")</f>
        <v/>
      </c>
      <c r="C184" s="204" t="str">
        <f t="shared" si="2"/>
        <v/>
      </c>
      <c r="D184" s="161" t="str">
        <f>IFERROR(IF(INDEX(SourceData!$A$2:$FR$281,'Row selector'!$G173,13)=0,"-",INDEX(SourceData!$A$2:$FR$281,'Row selector'!$G173,13)),"")</f>
        <v/>
      </c>
      <c r="E184" s="162" t="str">
        <f>IFERROR(IF(INDEX(SourceData!$A$2:$FR$281,'Row selector'!$G173,19)=0,"-",INDEX(SourceData!$A$2:$FR$281,'Row selector'!$G173,19)),"")</f>
        <v/>
      </c>
      <c r="F184" s="163" t="str">
        <f>IFERROR(IF(INDEX(SourceData!$A$2:$FR$281,'Row selector'!$G173,25)=0,"-",INDEX(SourceData!$A$2:$FR$281,'Row selector'!$G173,25)),"")</f>
        <v/>
      </c>
      <c r="G184" s="161" t="str">
        <f>IFERROR(IF(INDEX(SourceData!$A$2:$FR$281,'Row selector'!$G173,14)=0,"-",INDEX(SourceData!$A$2:$FR$281,'Row selector'!$G173,14)),"")</f>
        <v/>
      </c>
      <c r="H184" s="162" t="str">
        <f>IFERROR(IF(INDEX(SourceData!$A$2:$FR$281,'Row selector'!$G173,20)=0,"-",INDEX(SourceData!$A$2:$FR$281,'Row selector'!$G173,20)),"")</f>
        <v/>
      </c>
      <c r="I184" s="163" t="str">
        <f>IFERROR(IF(INDEX(SourceData!$A$2:$FR$281,'Row selector'!$G173,26)=0,"-",INDEX(SourceData!$A$2:$FR$281,'Row selector'!$G173,26)),"")</f>
        <v/>
      </c>
      <c r="J184" s="161" t="str">
        <f>IFERROR(IF(INDEX(SourceData!$A$2:$FR$281,'Row selector'!$G173,15)=0,"-",INDEX(SourceData!$A$2:$FR$281,'Row selector'!$G173,15)),"")</f>
        <v/>
      </c>
      <c r="K184" s="162" t="str">
        <f>IFERROR(IF(INDEX(SourceData!$A$2:$FR$281,'Row selector'!$G173,21)=0,"-",INDEX(SourceData!$A$2:$FR$281,'Row selector'!$G173,21)),"")</f>
        <v/>
      </c>
      <c r="L184" s="163" t="str">
        <f>IFERROR(IF(INDEX(SourceData!$A$2:$FR$281,'Row selector'!$G173,27)=0,"-",INDEX(SourceData!$A$2:$FR$281,'Row selector'!$G173,27)),"")</f>
        <v/>
      </c>
      <c r="M184" s="161" t="str">
        <f>IFERROR(IF(INDEX(SourceData!$A$2:$FR$281,'Row selector'!$G173,16)=0,"-",INDEX(SourceData!$A$2:$FR$281,'Row selector'!$G173,16)),"")</f>
        <v/>
      </c>
      <c r="N184" s="162" t="str">
        <f>IFERROR(IF(INDEX(SourceData!$A$2:$FR$281,'Row selector'!$G173,22)=0,"-",INDEX(SourceData!$A$2:$FR$281,'Row selector'!$G173,22)),"")</f>
        <v/>
      </c>
      <c r="O184" s="163" t="str">
        <f>IFERROR(IF(INDEX(SourceData!$A$2:$FR$281,'Row selector'!$G173,28)=0,"-",INDEX(SourceData!$A$2:$FR$281,'Row selector'!$G173,28)),"")</f>
        <v/>
      </c>
      <c r="P184" s="161" t="str">
        <f>IFERROR(IF(INDEX(SourceData!$A$2:$FR$281,'Row selector'!$G173,17)=0,"-",INDEX(SourceData!$A$2:$FR$281,'Row selector'!$G173,17)),"")</f>
        <v/>
      </c>
      <c r="Q184" s="162" t="str">
        <f>IFERROR(IF(INDEX(SourceData!$A$2:$FR$281,'Row selector'!$G173,23)=0,"-",INDEX(SourceData!$A$2:$FR$281,'Row selector'!$G173,23)),"")</f>
        <v/>
      </c>
      <c r="R184" s="163" t="str">
        <f>IFERROR(IF(INDEX(SourceData!$A$2:$FR$281,'Row selector'!$G173,29)=0,"-",INDEX(SourceData!$A$2:$FR$281,'Row selector'!$G173,29)),"")</f>
        <v/>
      </c>
      <c r="S184" s="161" t="str">
        <f>IFERROR(IF(INDEX(SourceData!$A$2:$FR$281,'Row selector'!$G173,18)=0,"-",INDEX(SourceData!$A$2:$FR$281,'Row selector'!$G173,18)),"")</f>
        <v/>
      </c>
      <c r="T184" s="162" t="str">
        <f>IFERROR(IF(INDEX(SourceData!$A$2:$FR$281,'Row selector'!$G173,24)=0,"-",INDEX(SourceData!$A$2:$FR$281,'Row selector'!$G173,24)),"")</f>
        <v/>
      </c>
      <c r="U184" s="163" t="str">
        <f>IFERROR(IF(INDEX(SourceData!$A$2:$FR$281,'Row selector'!$G173,30)=0,"-",INDEX(SourceData!$A$2:$FR$281,'Row selector'!$G173,30)),"")</f>
        <v/>
      </c>
      <c r="V184" s="161" t="str">
        <f>IFERROR(IF(INDEX(SourceData!$A$2:$FR$281,'Row selector'!$G173,31)=0,"-",INDEX(SourceData!$A$2:$FR$281,'Row selector'!$G173,31)),"")</f>
        <v/>
      </c>
      <c r="W184" s="162" t="str">
        <f>IFERROR(IF(INDEX(SourceData!$A$2:$FR$281,'Row selector'!$G173,37)=0,"-",INDEX(SourceData!$A$2:$FR$281,'Row selector'!$G173,37)),"")</f>
        <v/>
      </c>
      <c r="X184" s="163" t="str">
        <f>IFERROR(IF(INDEX(SourceData!$A$2:$FR$281,'Row selector'!$G173,43)=0,"-",INDEX(SourceData!$A$2:$FR$281,'Row selector'!$G173,43)),"")</f>
        <v/>
      </c>
      <c r="Y184" s="161" t="str">
        <f>IFERROR(IF(INDEX(SourceData!$A$2:$FR$281,'Row selector'!$G173,32)=0,"-",INDEX(SourceData!$A$2:$FR$281,'Row selector'!$G173,32)),"")</f>
        <v/>
      </c>
      <c r="Z184" s="162" t="str">
        <f>IFERROR(IF(INDEX(SourceData!$A$2:$FR$281,'Row selector'!$G173,38)=0,"-",INDEX(SourceData!$A$2:$FR$281,'Row selector'!$G173,38)),"")</f>
        <v/>
      </c>
      <c r="AA184" s="163" t="str">
        <f>IFERROR(IF(INDEX(SourceData!$A$2:$FR$281,'Row selector'!$G173,44)=0,"-",INDEX(SourceData!$A$2:$FR$281,'Row selector'!$G173,44)),"")</f>
        <v/>
      </c>
      <c r="AB184" s="161" t="str">
        <f>IFERROR(IF(INDEX(SourceData!$A$2:$FR$281,'Row selector'!$G173,33)=0,"-",INDEX(SourceData!$A$2:$FR$281,'Row selector'!$G173,33)),"")</f>
        <v/>
      </c>
      <c r="AC184" s="162" t="str">
        <f>IFERROR(IF(INDEX(SourceData!$A$2:$FR$281,'Row selector'!$G173,39)=0,"-",INDEX(SourceData!$A$2:$FR$281,'Row selector'!$G173,39)),"")</f>
        <v/>
      </c>
      <c r="AD184" s="163" t="str">
        <f>IFERROR(IF(INDEX(SourceData!$A$2:$FR$281,'Row selector'!$G173,45)=0,"-",INDEX(SourceData!$A$2:$FR$281,'Row selector'!$G173,45)),"")</f>
        <v/>
      </c>
      <c r="AE184" s="161" t="str">
        <f>IFERROR(IF(INDEX(SourceData!$A$2:$FR$281,'Row selector'!$G173,34)=0,"-",INDEX(SourceData!$A$2:$FR$281,'Row selector'!$G173,34)),"")</f>
        <v/>
      </c>
      <c r="AF184" s="162" t="str">
        <f>IFERROR(IF(INDEX(SourceData!$A$2:$FR$281,'Row selector'!$G173,40)=0,"-",INDEX(SourceData!$A$2:$FR$281,'Row selector'!$G173,40)),"")</f>
        <v/>
      </c>
      <c r="AG184" s="163" t="str">
        <f>IFERROR(IF(INDEX(SourceData!$A$2:$FR$281,'Row selector'!$G173,46)=0,"-",INDEX(SourceData!$A$2:$FR$281,'Row selector'!$G173,46)),"")</f>
        <v/>
      </c>
      <c r="AH184" s="161" t="str">
        <f>IFERROR(IF(INDEX(SourceData!$A$2:$FR$281,'Row selector'!$G173,35)=0,"-",INDEX(SourceData!$A$2:$FF$281,'Row selector'!$G173,35)),"")</f>
        <v/>
      </c>
      <c r="AI184" s="162" t="str">
        <f>IFERROR(IF(INDEX(SourceData!$A$2:$FR$281,'Row selector'!$G173,41)=0,"-",INDEX(SourceData!$A$2:$FR$281,'Row selector'!$G173,41)),"")</f>
        <v/>
      </c>
      <c r="AJ184" s="163" t="str">
        <f>IFERROR(IF(INDEX(SourceData!$A$2:$FR$281,'Row selector'!$G173,47)=0,"-",INDEX(SourceData!$A$2:$FR$281,'Row selector'!$G173,47)),"")</f>
        <v/>
      </c>
      <c r="AK184" s="161" t="str">
        <f>IFERROR(IF(INDEX(SourceData!$A$2:$FR$281,'Row selector'!$G173,36)=0,"-",INDEX(SourceData!$A$2:$FR$281,'Row selector'!$G173,36)),"")</f>
        <v/>
      </c>
      <c r="AL184" s="162" t="str">
        <f>IFERROR(IF(INDEX(SourceData!$A$2:$FR$281,'Row selector'!$G173,42)=0,"-",INDEX(SourceData!$A$2:$FR$281,'Row selector'!$G173,42)),"")</f>
        <v/>
      </c>
      <c r="AM184" s="163" t="str">
        <f>IFERROR(IF(INDEX(SourceData!$A$2:$FR$281,'Row selector'!$G173,48)=0,"-",INDEX(SourceData!$A$2:$FR$281,'Row selector'!$G173,48)),"")</f>
        <v/>
      </c>
      <c r="AN184" s="161" t="str">
        <f>IFERROR(IF(INDEX(SourceData!$A$2:$FR$281,'Row selector'!$G173,49)=0,"-",INDEX(SourceData!$A$2:$FR$281,'Row selector'!$G173,49)),"")</f>
        <v/>
      </c>
      <c r="AO184" s="162" t="str">
        <f>IFERROR(IF(INDEX(SourceData!$A$2:$FR$281,'Row selector'!$G173,55)=0,"-",INDEX(SourceData!$A$2:$FR$281,'Row selector'!$G173,55)),"")</f>
        <v/>
      </c>
      <c r="AP184" s="163" t="str">
        <f>IFERROR(IF(INDEX(SourceData!$A$2:$FR$281,'Row selector'!$G173,61)=0,"-",INDEX(SourceData!$A$2:$FR$281,'Row selector'!$G173,61)),"")</f>
        <v/>
      </c>
      <c r="AQ184" s="161" t="str">
        <f>IFERROR(IF(INDEX(SourceData!$A$2:$FR$281,'Row selector'!$G173,50)=0,"-",INDEX(SourceData!$A$2:$FR$281,'Row selector'!$G173,50)),"")</f>
        <v/>
      </c>
      <c r="AR184" s="162" t="str">
        <f>IFERROR(IF(INDEX(SourceData!$A$2:$FR$281,'Row selector'!$G173,56)=0,"-",INDEX(SourceData!$A$2:$FR$281,'Row selector'!$G173,56)),"")</f>
        <v/>
      </c>
      <c r="AS184" s="163" t="str">
        <f>IFERROR(IF(INDEX(SourceData!$A$2:$FR$281,'Row selector'!$G173,62)=0,"-",INDEX(SourceData!$A$2:$FR$281,'Row selector'!$G173,62)),"")</f>
        <v/>
      </c>
      <c r="AT184" s="161" t="str">
        <f>IFERROR(IF(INDEX(SourceData!$A$2:$FR$281,'Row selector'!$G173,51)=0,"-",INDEX(SourceData!$A$2:$FR$281,'Row selector'!$G173,51)),"")</f>
        <v/>
      </c>
      <c r="AU184" s="162" t="str">
        <f>IFERROR(IF(INDEX(SourceData!$A$2:$FR$281,'Row selector'!$G173,57)=0,"-",INDEX(SourceData!$A$2:$FR$281,'Row selector'!$G173,57)),"")</f>
        <v/>
      </c>
      <c r="AV184" s="163" t="str">
        <f>IFERROR(IF(INDEX(SourceData!$A$2:$FR$281,'Row selector'!$G173,63)=0,"-",INDEX(SourceData!$A$2:$FR$281,'Row selector'!$G173,63)),"")</f>
        <v/>
      </c>
      <c r="AW184" s="158" t="str">
        <f>IFERROR(IF(INDEX(SourceData!$A$2:$FR$281,'Row selector'!$G173,52)=0,"-",INDEX(SourceData!$A$2:$FR$281,'Row selector'!$G173,52)),"")</f>
        <v/>
      </c>
      <c r="AX184" s="138" t="str">
        <f>IFERROR(IF(INDEX(SourceData!$A$2:$FR$281,'Row selector'!$G173,58)=0,"-",INDEX(SourceData!$A$2:$FR$281,'Row selector'!$G173,58)),"")</f>
        <v/>
      </c>
      <c r="AY184" s="162" t="str">
        <f>IFERROR(IF(INDEX(SourceData!$A$2:$FR$281,'Row selector'!$G173,64)=0,"-",INDEX(SourceData!$A$2:$FR$281,'Row selector'!$G173,64)),"")</f>
        <v/>
      </c>
      <c r="AZ184" s="161" t="str">
        <f>IFERROR(IF(INDEX(SourceData!$A$2:$FR$281,'Row selector'!$G173,53)=0,"-",INDEX(SourceData!$A$2:$FR$281,'Row selector'!$G173,53)),"")</f>
        <v/>
      </c>
      <c r="BA184" s="162" t="str">
        <f>IFERROR(IF(INDEX(SourceData!$A$2:$FR$281,'Row selector'!$G173,59)=0,"-",INDEX(SourceData!$A$2:$FR$281,'Row selector'!$G173,59)),"")</f>
        <v/>
      </c>
      <c r="BB184" s="163" t="str">
        <f>IFERROR(IF(INDEX(SourceData!$A$2:$FR$281,'Row selector'!$G173,65)=0,"-",INDEX(SourceData!$A$2:$FR$281,'Row selector'!$G173,65)),"")</f>
        <v/>
      </c>
      <c r="BC184" s="161" t="str">
        <f>IFERROR(IF(INDEX(SourceData!$A$2:$FR$281,'Row selector'!$G173,54)=0,"-",INDEX(SourceData!$A$2:$FR$281,'Row selector'!$G173,54)),"")</f>
        <v/>
      </c>
      <c r="BD184" s="162" t="str">
        <f>IFERROR(IF(INDEX(SourceData!$A$2:$FR$281,'Row selector'!$G173,60)=0,"-",INDEX(SourceData!$A$2:$FR$281,'Row selector'!$G173,60)),"")</f>
        <v/>
      </c>
      <c r="BE184" s="163" t="str">
        <f>IFERROR(IF(INDEX(SourceData!$A$2:$FR$281,'Row selector'!$G173,66)=0,"-",INDEX(SourceData!$A$2:$FR$281,'Row selector'!$G173,66)),"")</f>
        <v/>
      </c>
      <c r="BF184" s="99"/>
    </row>
    <row r="185" spans="1:58">
      <c r="A185" s="171" t="str">
        <f>IFERROR(INDEX(SourceData!$A$2:$FR$281,'Row selector'!$G174,1),"")</f>
        <v/>
      </c>
      <c r="B185" s="157" t="str">
        <f>IFERROR(INDEX(SourceData!$A$2:$FR$281,'Row selector'!$G174,2),"")</f>
        <v/>
      </c>
      <c r="C185" s="204" t="str">
        <f t="shared" si="2"/>
        <v/>
      </c>
      <c r="D185" s="161" t="str">
        <f>IFERROR(IF(INDEX(SourceData!$A$2:$FR$281,'Row selector'!$G174,13)=0,"-",INDEX(SourceData!$A$2:$FR$281,'Row selector'!$G174,13)),"")</f>
        <v/>
      </c>
      <c r="E185" s="162" t="str">
        <f>IFERROR(IF(INDEX(SourceData!$A$2:$FR$281,'Row selector'!$G174,19)=0,"-",INDEX(SourceData!$A$2:$FR$281,'Row selector'!$G174,19)),"")</f>
        <v/>
      </c>
      <c r="F185" s="163" t="str">
        <f>IFERROR(IF(INDEX(SourceData!$A$2:$FR$281,'Row selector'!$G174,25)=0,"-",INDEX(SourceData!$A$2:$FR$281,'Row selector'!$G174,25)),"")</f>
        <v/>
      </c>
      <c r="G185" s="161" t="str">
        <f>IFERROR(IF(INDEX(SourceData!$A$2:$FR$281,'Row selector'!$G174,14)=0,"-",INDEX(SourceData!$A$2:$FR$281,'Row selector'!$G174,14)),"")</f>
        <v/>
      </c>
      <c r="H185" s="162" t="str">
        <f>IFERROR(IF(INDEX(SourceData!$A$2:$FR$281,'Row selector'!$G174,20)=0,"-",INDEX(SourceData!$A$2:$FR$281,'Row selector'!$G174,20)),"")</f>
        <v/>
      </c>
      <c r="I185" s="163" t="str">
        <f>IFERROR(IF(INDEX(SourceData!$A$2:$FR$281,'Row selector'!$G174,26)=0,"-",INDEX(SourceData!$A$2:$FR$281,'Row selector'!$G174,26)),"")</f>
        <v/>
      </c>
      <c r="J185" s="161" t="str">
        <f>IFERROR(IF(INDEX(SourceData!$A$2:$FR$281,'Row selector'!$G174,15)=0,"-",INDEX(SourceData!$A$2:$FR$281,'Row selector'!$G174,15)),"")</f>
        <v/>
      </c>
      <c r="K185" s="162" t="str">
        <f>IFERROR(IF(INDEX(SourceData!$A$2:$FR$281,'Row selector'!$G174,21)=0,"-",INDEX(SourceData!$A$2:$FR$281,'Row selector'!$G174,21)),"")</f>
        <v/>
      </c>
      <c r="L185" s="163" t="str">
        <f>IFERROR(IF(INDEX(SourceData!$A$2:$FR$281,'Row selector'!$G174,27)=0,"-",INDEX(SourceData!$A$2:$FR$281,'Row selector'!$G174,27)),"")</f>
        <v/>
      </c>
      <c r="M185" s="161" t="str">
        <f>IFERROR(IF(INDEX(SourceData!$A$2:$FR$281,'Row selector'!$G174,16)=0,"-",INDEX(SourceData!$A$2:$FR$281,'Row selector'!$G174,16)),"")</f>
        <v/>
      </c>
      <c r="N185" s="162" t="str">
        <f>IFERROR(IF(INDEX(SourceData!$A$2:$FR$281,'Row selector'!$G174,22)=0,"-",INDEX(SourceData!$A$2:$FR$281,'Row selector'!$G174,22)),"")</f>
        <v/>
      </c>
      <c r="O185" s="163" t="str">
        <f>IFERROR(IF(INDEX(SourceData!$A$2:$FR$281,'Row selector'!$G174,28)=0,"-",INDEX(SourceData!$A$2:$FR$281,'Row selector'!$G174,28)),"")</f>
        <v/>
      </c>
      <c r="P185" s="161" t="str">
        <f>IFERROR(IF(INDEX(SourceData!$A$2:$FR$281,'Row selector'!$G174,17)=0,"-",INDEX(SourceData!$A$2:$FR$281,'Row selector'!$G174,17)),"")</f>
        <v/>
      </c>
      <c r="Q185" s="162" t="str">
        <f>IFERROR(IF(INDEX(SourceData!$A$2:$FR$281,'Row selector'!$G174,23)=0,"-",INDEX(SourceData!$A$2:$FR$281,'Row selector'!$G174,23)),"")</f>
        <v/>
      </c>
      <c r="R185" s="163" t="str">
        <f>IFERROR(IF(INDEX(SourceData!$A$2:$FR$281,'Row selector'!$G174,29)=0,"-",INDEX(SourceData!$A$2:$FR$281,'Row selector'!$G174,29)),"")</f>
        <v/>
      </c>
      <c r="S185" s="161" t="str">
        <f>IFERROR(IF(INDEX(SourceData!$A$2:$FR$281,'Row selector'!$G174,18)=0,"-",INDEX(SourceData!$A$2:$FR$281,'Row selector'!$G174,18)),"")</f>
        <v/>
      </c>
      <c r="T185" s="162" t="str">
        <f>IFERROR(IF(INDEX(SourceData!$A$2:$FR$281,'Row selector'!$G174,24)=0,"-",INDEX(SourceData!$A$2:$FR$281,'Row selector'!$G174,24)),"")</f>
        <v/>
      </c>
      <c r="U185" s="163" t="str">
        <f>IFERROR(IF(INDEX(SourceData!$A$2:$FR$281,'Row selector'!$G174,30)=0,"-",INDEX(SourceData!$A$2:$FR$281,'Row selector'!$G174,30)),"")</f>
        <v/>
      </c>
      <c r="V185" s="161" t="str">
        <f>IFERROR(IF(INDEX(SourceData!$A$2:$FR$281,'Row selector'!$G174,31)=0,"-",INDEX(SourceData!$A$2:$FR$281,'Row selector'!$G174,31)),"")</f>
        <v/>
      </c>
      <c r="W185" s="162" t="str">
        <f>IFERROR(IF(INDEX(SourceData!$A$2:$FR$281,'Row selector'!$G174,37)=0,"-",INDEX(SourceData!$A$2:$FR$281,'Row selector'!$G174,37)),"")</f>
        <v/>
      </c>
      <c r="X185" s="163" t="str">
        <f>IFERROR(IF(INDEX(SourceData!$A$2:$FR$281,'Row selector'!$G174,43)=0,"-",INDEX(SourceData!$A$2:$FR$281,'Row selector'!$G174,43)),"")</f>
        <v/>
      </c>
      <c r="Y185" s="161" t="str">
        <f>IFERROR(IF(INDEX(SourceData!$A$2:$FR$281,'Row selector'!$G174,32)=0,"-",INDEX(SourceData!$A$2:$FR$281,'Row selector'!$G174,32)),"")</f>
        <v/>
      </c>
      <c r="Z185" s="162" t="str">
        <f>IFERROR(IF(INDEX(SourceData!$A$2:$FR$281,'Row selector'!$G174,38)=0,"-",INDEX(SourceData!$A$2:$FR$281,'Row selector'!$G174,38)),"")</f>
        <v/>
      </c>
      <c r="AA185" s="163" t="str">
        <f>IFERROR(IF(INDEX(SourceData!$A$2:$FR$281,'Row selector'!$G174,44)=0,"-",INDEX(SourceData!$A$2:$FR$281,'Row selector'!$G174,44)),"")</f>
        <v/>
      </c>
      <c r="AB185" s="161" t="str">
        <f>IFERROR(IF(INDEX(SourceData!$A$2:$FR$281,'Row selector'!$G174,33)=0,"-",INDEX(SourceData!$A$2:$FR$281,'Row selector'!$G174,33)),"")</f>
        <v/>
      </c>
      <c r="AC185" s="162" t="str">
        <f>IFERROR(IF(INDEX(SourceData!$A$2:$FR$281,'Row selector'!$G174,39)=0,"-",INDEX(SourceData!$A$2:$FR$281,'Row selector'!$G174,39)),"")</f>
        <v/>
      </c>
      <c r="AD185" s="163" t="str">
        <f>IFERROR(IF(INDEX(SourceData!$A$2:$FR$281,'Row selector'!$G174,45)=0,"-",INDEX(SourceData!$A$2:$FR$281,'Row selector'!$G174,45)),"")</f>
        <v/>
      </c>
      <c r="AE185" s="161" t="str">
        <f>IFERROR(IF(INDEX(SourceData!$A$2:$FR$281,'Row selector'!$G174,34)=0,"-",INDEX(SourceData!$A$2:$FR$281,'Row selector'!$G174,34)),"")</f>
        <v/>
      </c>
      <c r="AF185" s="162" t="str">
        <f>IFERROR(IF(INDEX(SourceData!$A$2:$FR$281,'Row selector'!$G174,40)=0,"-",INDEX(SourceData!$A$2:$FR$281,'Row selector'!$G174,40)),"")</f>
        <v/>
      </c>
      <c r="AG185" s="163" t="str">
        <f>IFERROR(IF(INDEX(SourceData!$A$2:$FR$281,'Row selector'!$G174,46)=0,"-",INDEX(SourceData!$A$2:$FR$281,'Row selector'!$G174,46)),"")</f>
        <v/>
      </c>
      <c r="AH185" s="161" t="str">
        <f>IFERROR(IF(INDEX(SourceData!$A$2:$FR$281,'Row selector'!$G174,35)=0,"-",INDEX(SourceData!$A$2:$FF$281,'Row selector'!$G174,35)),"")</f>
        <v/>
      </c>
      <c r="AI185" s="162" t="str">
        <f>IFERROR(IF(INDEX(SourceData!$A$2:$FR$281,'Row selector'!$G174,41)=0,"-",INDEX(SourceData!$A$2:$FR$281,'Row selector'!$G174,41)),"")</f>
        <v/>
      </c>
      <c r="AJ185" s="163" t="str">
        <f>IFERROR(IF(INDEX(SourceData!$A$2:$FR$281,'Row selector'!$G174,47)=0,"-",INDEX(SourceData!$A$2:$FR$281,'Row selector'!$G174,47)),"")</f>
        <v/>
      </c>
      <c r="AK185" s="161" t="str">
        <f>IFERROR(IF(INDEX(SourceData!$A$2:$FR$281,'Row selector'!$G174,36)=0,"-",INDEX(SourceData!$A$2:$FR$281,'Row selector'!$G174,36)),"")</f>
        <v/>
      </c>
      <c r="AL185" s="162" t="str">
        <f>IFERROR(IF(INDEX(SourceData!$A$2:$FR$281,'Row selector'!$G174,42)=0,"-",INDEX(SourceData!$A$2:$FR$281,'Row selector'!$G174,42)),"")</f>
        <v/>
      </c>
      <c r="AM185" s="163" t="str">
        <f>IFERROR(IF(INDEX(SourceData!$A$2:$FR$281,'Row selector'!$G174,48)=0,"-",INDEX(SourceData!$A$2:$FR$281,'Row selector'!$G174,48)),"")</f>
        <v/>
      </c>
      <c r="AN185" s="161" t="str">
        <f>IFERROR(IF(INDEX(SourceData!$A$2:$FR$281,'Row selector'!$G174,49)=0,"-",INDEX(SourceData!$A$2:$FR$281,'Row selector'!$G174,49)),"")</f>
        <v/>
      </c>
      <c r="AO185" s="162" t="str">
        <f>IFERROR(IF(INDEX(SourceData!$A$2:$FR$281,'Row selector'!$G174,55)=0,"-",INDEX(SourceData!$A$2:$FR$281,'Row selector'!$G174,55)),"")</f>
        <v/>
      </c>
      <c r="AP185" s="163" t="str">
        <f>IFERROR(IF(INDEX(SourceData!$A$2:$FR$281,'Row selector'!$G174,61)=0,"-",INDEX(SourceData!$A$2:$FR$281,'Row selector'!$G174,61)),"")</f>
        <v/>
      </c>
      <c r="AQ185" s="161" t="str">
        <f>IFERROR(IF(INDEX(SourceData!$A$2:$FR$281,'Row selector'!$G174,50)=0,"-",INDEX(SourceData!$A$2:$FR$281,'Row selector'!$G174,50)),"")</f>
        <v/>
      </c>
      <c r="AR185" s="162" t="str">
        <f>IFERROR(IF(INDEX(SourceData!$A$2:$FR$281,'Row selector'!$G174,56)=0,"-",INDEX(SourceData!$A$2:$FR$281,'Row selector'!$G174,56)),"")</f>
        <v/>
      </c>
      <c r="AS185" s="163" t="str">
        <f>IFERROR(IF(INDEX(SourceData!$A$2:$FR$281,'Row selector'!$G174,62)=0,"-",INDEX(SourceData!$A$2:$FR$281,'Row selector'!$G174,62)),"")</f>
        <v/>
      </c>
      <c r="AT185" s="161" t="str">
        <f>IFERROR(IF(INDEX(SourceData!$A$2:$FR$281,'Row selector'!$G174,51)=0,"-",INDEX(SourceData!$A$2:$FR$281,'Row selector'!$G174,51)),"")</f>
        <v/>
      </c>
      <c r="AU185" s="162" t="str">
        <f>IFERROR(IF(INDEX(SourceData!$A$2:$FR$281,'Row selector'!$G174,57)=0,"-",INDEX(SourceData!$A$2:$FR$281,'Row selector'!$G174,57)),"")</f>
        <v/>
      </c>
      <c r="AV185" s="163" t="str">
        <f>IFERROR(IF(INDEX(SourceData!$A$2:$FR$281,'Row selector'!$G174,63)=0,"-",INDEX(SourceData!$A$2:$FR$281,'Row selector'!$G174,63)),"")</f>
        <v/>
      </c>
      <c r="AW185" s="158" t="str">
        <f>IFERROR(IF(INDEX(SourceData!$A$2:$FR$281,'Row selector'!$G174,52)=0,"-",INDEX(SourceData!$A$2:$FR$281,'Row selector'!$G174,52)),"")</f>
        <v/>
      </c>
      <c r="AX185" s="138" t="str">
        <f>IFERROR(IF(INDEX(SourceData!$A$2:$FR$281,'Row selector'!$G174,58)=0,"-",INDEX(SourceData!$A$2:$FR$281,'Row selector'!$G174,58)),"")</f>
        <v/>
      </c>
      <c r="AY185" s="162" t="str">
        <f>IFERROR(IF(INDEX(SourceData!$A$2:$FR$281,'Row selector'!$G174,64)=0,"-",INDEX(SourceData!$A$2:$FR$281,'Row selector'!$G174,64)),"")</f>
        <v/>
      </c>
      <c r="AZ185" s="161" t="str">
        <f>IFERROR(IF(INDEX(SourceData!$A$2:$FR$281,'Row selector'!$G174,53)=0,"-",INDEX(SourceData!$A$2:$FR$281,'Row selector'!$G174,53)),"")</f>
        <v/>
      </c>
      <c r="BA185" s="162" t="str">
        <f>IFERROR(IF(INDEX(SourceData!$A$2:$FR$281,'Row selector'!$G174,59)=0,"-",INDEX(SourceData!$A$2:$FR$281,'Row selector'!$G174,59)),"")</f>
        <v/>
      </c>
      <c r="BB185" s="163" t="str">
        <f>IFERROR(IF(INDEX(SourceData!$A$2:$FR$281,'Row selector'!$G174,65)=0,"-",INDEX(SourceData!$A$2:$FR$281,'Row selector'!$G174,65)),"")</f>
        <v/>
      </c>
      <c r="BC185" s="161" t="str">
        <f>IFERROR(IF(INDEX(SourceData!$A$2:$FR$281,'Row selector'!$G174,54)=0,"-",INDEX(SourceData!$A$2:$FR$281,'Row selector'!$G174,54)),"")</f>
        <v/>
      </c>
      <c r="BD185" s="162" t="str">
        <f>IFERROR(IF(INDEX(SourceData!$A$2:$FR$281,'Row selector'!$G174,60)=0,"-",INDEX(SourceData!$A$2:$FR$281,'Row selector'!$G174,60)),"")</f>
        <v/>
      </c>
      <c r="BE185" s="163" t="str">
        <f>IFERROR(IF(INDEX(SourceData!$A$2:$FR$281,'Row selector'!$G174,66)=0,"-",INDEX(SourceData!$A$2:$FR$281,'Row selector'!$G174,66)),"")</f>
        <v/>
      </c>
      <c r="BF185" s="99"/>
    </row>
    <row r="186" spans="1:58">
      <c r="A186" s="171" t="str">
        <f>IFERROR(INDEX(SourceData!$A$2:$FR$281,'Row selector'!$G175,1),"")</f>
        <v/>
      </c>
      <c r="B186" s="157" t="str">
        <f>IFERROR(INDEX(SourceData!$A$2:$FR$281,'Row selector'!$G175,2),"")</f>
        <v/>
      </c>
      <c r="C186" s="204" t="str">
        <f t="shared" si="2"/>
        <v/>
      </c>
      <c r="D186" s="161" t="str">
        <f>IFERROR(IF(INDEX(SourceData!$A$2:$FR$281,'Row selector'!$G175,13)=0,"-",INDEX(SourceData!$A$2:$FR$281,'Row selector'!$G175,13)),"")</f>
        <v/>
      </c>
      <c r="E186" s="162" t="str">
        <f>IFERROR(IF(INDEX(SourceData!$A$2:$FR$281,'Row selector'!$G175,19)=0,"-",INDEX(SourceData!$A$2:$FR$281,'Row selector'!$G175,19)),"")</f>
        <v/>
      </c>
      <c r="F186" s="163" t="str">
        <f>IFERROR(IF(INDEX(SourceData!$A$2:$FR$281,'Row selector'!$G175,25)=0,"-",INDEX(SourceData!$A$2:$FR$281,'Row selector'!$G175,25)),"")</f>
        <v/>
      </c>
      <c r="G186" s="161" t="str">
        <f>IFERROR(IF(INDEX(SourceData!$A$2:$FR$281,'Row selector'!$G175,14)=0,"-",INDEX(SourceData!$A$2:$FR$281,'Row selector'!$G175,14)),"")</f>
        <v/>
      </c>
      <c r="H186" s="162" t="str">
        <f>IFERROR(IF(INDEX(SourceData!$A$2:$FR$281,'Row selector'!$G175,20)=0,"-",INDEX(SourceData!$A$2:$FR$281,'Row selector'!$G175,20)),"")</f>
        <v/>
      </c>
      <c r="I186" s="163" t="str">
        <f>IFERROR(IF(INDEX(SourceData!$A$2:$FR$281,'Row selector'!$G175,26)=0,"-",INDEX(SourceData!$A$2:$FR$281,'Row selector'!$G175,26)),"")</f>
        <v/>
      </c>
      <c r="J186" s="161" t="str">
        <f>IFERROR(IF(INDEX(SourceData!$A$2:$FR$281,'Row selector'!$G175,15)=0,"-",INDEX(SourceData!$A$2:$FR$281,'Row selector'!$G175,15)),"")</f>
        <v/>
      </c>
      <c r="K186" s="162" t="str">
        <f>IFERROR(IF(INDEX(SourceData!$A$2:$FR$281,'Row selector'!$G175,21)=0,"-",INDEX(SourceData!$A$2:$FR$281,'Row selector'!$G175,21)),"")</f>
        <v/>
      </c>
      <c r="L186" s="163" t="str">
        <f>IFERROR(IF(INDEX(SourceData!$A$2:$FR$281,'Row selector'!$G175,27)=0,"-",INDEX(SourceData!$A$2:$FR$281,'Row selector'!$G175,27)),"")</f>
        <v/>
      </c>
      <c r="M186" s="161" t="str">
        <f>IFERROR(IF(INDEX(SourceData!$A$2:$FR$281,'Row selector'!$G175,16)=0,"-",INDEX(SourceData!$A$2:$FR$281,'Row selector'!$G175,16)),"")</f>
        <v/>
      </c>
      <c r="N186" s="162" t="str">
        <f>IFERROR(IF(INDEX(SourceData!$A$2:$FR$281,'Row selector'!$G175,22)=0,"-",INDEX(SourceData!$A$2:$FR$281,'Row selector'!$G175,22)),"")</f>
        <v/>
      </c>
      <c r="O186" s="163" t="str">
        <f>IFERROR(IF(INDEX(SourceData!$A$2:$FR$281,'Row selector'!$G175,28)=0,"-",INDEX(SourceData!$A$2:$FR$281,'Row selector'!$G175,28)),"")</f>
        <v/>
      </c>
      <c r="P186" s="161" t="str">
        <f>IFERROR(IF(INDEX(SourceData!$A$2:$FR$281,'Row selector'!$G175,17)=0,"-",INDEX(SourceData!$A$2:$FR$281,'Row selector'!$G175,17)),"")</f>
        <v/>
      </c>
      <c r="Q186" s="162" t="str">
        <f>IFERROR(IF(INDEX(SourceData!$A$2:$FR$281,'Row selector'!$G175,23)=0,"-",INDEX(SourceData!$A$2:$FR$281,'Row selector'!$G175,23)),"")</f>
        <v/>
      </c>
      <c r="R186" s="163" t="str">
        <f>IFERROR(IF(INDEX(SourceData!$A$2:$FR$281,'Row selector'!$G175,29)=0,"-",INDEX(SourceData!$A$2:$FR$281,'Row selector'!$G175,29)),"")</f>
        <v/>
      </c>
      <c r="S186" s="161" t="str">
        <f>IFERROR(IF(INDEX(SourceData!$A$2:$FR$281,'Row selector'!$G175,18)=0,"-",INDEX(SourceData!$A$2:$FR$281,'Row selector'!$G175,18)),"")</f>
        <v/>
      </c>
      <c r="T186" s="162" t="str">
        <f>IFERROR(IF(INDEX(SourceData!$A$2:$FR$281,'Row selector'!$G175,24)=0,"-",INDEX(SourceData!$A$2:$FR$281,'Row selector'!$G175,24)),"")</f>
        <v/>
      </c>
      <c r="U186" s="163" t="str">
        <f>IFERROR(IF(INDEX(SourceData!$A$2:$FR$281,'Row selector'!$G175,30)=0,"-",INDEX(SourceData!$A$2:$FR$281,'Row selector'!$G175,30)),"")</f>
        <v/>
      </c>
      <c r="V186" s="161" t="str">
        <f>IFERROR(IF(INDEX(SourceData!$A$2:$FR$281,'Row selector'!$G175,31)=0,"-",INDEX(SourceData!$A$2:$FR$281,'Row selector'!$G175,31)),"")</f>
        <v/>
      </c>
      <c r="W186" s="162" t="str">
        <f>IFERROR(IF(INDEX(SourceData!$A$2:$FR$281,'Row selector'!$G175,37)=0,"-",INDEX(SourceData!$A$2:$FR$281,'Row selector'!$G175,37)),"")</f>
        <v/>
      </c>
      <c r="X186" s="163" t="str">
        <f>IFERROR(IF(INDEX(SourceData!$A$2:$FR$281,'Row selector'!$G175,43)=0,"-",INDEX(SourceData!$A$2:$FR$281,'Row selector'!$G175,43)),"")</f>
        <v/>
      </c>
      <c r="Y186" s="161" t="str">
        <f>IFERROR(IF(INDEX(SourceData!$A$2:$FR$281,'Row selector'!$G175,32)=0,"-",INDEX(SourceData!$A$2:$FR$281,'Row selector'!$G175,32)),"")</f>
        <v/>
      </c>
      <c r="Z186" s="162" t="str">
        <f>IFERROR(IF(INDEX(SourceData!$A$2:$FR$281,'Row selector'!$G175,38)=0,"-",INDEX(SourceData!$A$2:$FR$281,'Row selector'!$G175,38)),"")</f>
        <v/>
      </c>
      <c r="AA186" s="163" t="str">
        <f>IFERROR(IF(INDEX(SourceData!$A$2:$FR$281,'Row selector'!$G175,44)=0,"-",INDEX(SourceData!$A$2:$FR$281,'Row selector'!$G175,44)),"")</f>
        <v/>
      </c>
      <c r="AB186" s="161" t="str">
        <f>IFERROR(IF(INDEX(SourceData!$A$2:$FR$281,'Row selector'!$G175,33)=0,"-",INDEX(SourceData!$A$2:$FR$281,'Row selector'!$G175,33)),"")</f>
        <v/>
      </c>
      <c r="AC186" s="162" t="str">
        <f>IFERROR(IF(INDEX(SourceData!$A$2:$FR$281,'Row selector'!$G175,39)=0,"-",INDEX(SourceData!$A$2:$FR$281,'Row selector'!$G175,39)),"")</f>
        <v/>
      </c>
      <c r="AD186" s="163" t="str">
        <f>IFERROR(IF(INDEX(SourceData!$A$2:$FR$281,'Row selector'!$G175,45)=0,"-",INDEX(SourceData!$A$2:$FR$281,'Row selector'!$G175,45)),"")</f>
        <v/>
      </c>
      <c r="AE186" s="161" t="str">
        <f>IFERROR(IF(INDEX(SourceData!$A$2:$FR$281,'Row selector'!$G175,34)=0,"-",INDEX(SourceData!$A$2:$FR$281,'Row selector'!$G175,34)),"")</f>
        <v/>
      </c>
      <c r="AF186" s="162" t="str">
        <f>IFERROR(IF(INDEX(SourceData!$A$2:$FR$281,'Row selector'!$G175,40)=0,"-",INDEX(SourceData!$A$2:$FR$281,'Row selector'!$G175,40)),"")</f>
        <v/>
      </c>
      <c r="AG186" s="163" t="str">
        <f>IFERROR(IF(INDEX(SourceData!$A$2:$FR$281,'Row selector'!$G175,46)=0,"-",INDEX(SourceData!$A$2:$FR$281,'Row selector'!$G175,46)),"")</f>
        <v/>
      </c>
      <c r="AH186" s="161" t="str">
        <f>IFERROR(IF(INDEX(SourceData!$A$2:$FR$281,'Row selector'!$G175,35)=0,"-",INDEX(SourceData!$A$2:$FF$281,'Row selector'!$G175,35)),"")</f>
        <v/>
      </c>
      <c r="AI186" s="162" t="str">
        <f>IFERROR(IF(INDEX(SourceData!$A$2:$FR$281,'Row selector'!$G175,41)=0,"-",INDEX(SourceData!$A$2:$FR$281,'Row selector'!$G175,41)),"")</f>
        <v/>
      </c>
      <c r="AJ186" s="163" t="str">
        <f>IFERROR(IF(INDEX(SourceData!$A$2:$FR$281,'Row selector'!$G175,47)=0,"-",INDEX(SourceData!$A$2:$FR$281,'Row selector'!$G175,47)),"")</f>
        <v/>
      </c>
      <c r="AK186" s="161" t="str">
        <f>IFERROR(IF(INDEX(SourceData!$A$2:$FR$281,'Row selector'!$G175,36)=0,"-",INDEX(SourceData!$A$2:$FR$281,'Row selector'!$G175,36)),"")</f>
        <v/>
      </c>
      <c r="AL186" s="162" t="str">
        <f>IFERROR(IF(INDEX(SourceData!$A$2:$FR$281,'Row selector'!$G175,42)=0,"-",INDEX(SourceData!$A$2:$FR$281,'Row selector'!$G175,42)),"")</f>
        <v/>
      </c>
      <c r="AM186" s="163" t="str">
        <f>IFERROR(IF(INDEX(SourceData!$A$2:$FR$281,'Row selector'!$G175,48)=0,"-",INDEX(SourceData!$A$2:$FR$281,'Row selector'!$G175,48)),"")</f>
        <v/>
      </c>
      <c r="AN186" s="161" t="str">
        <f>IFERROR(IF(INDEX(SourceData!$A$2:$FR$281,'Row selector'!$G175,49)=0,"-",INDEX(SourceData!$A$2:$FR$281,'Row selector'!$G175,49)),"")</f>
        <v/>
      </c>
      <c r="AO186" s="162" t="str">
        <f>IFERROR(IF(INDEX(SourceData!$A$2:$FR$281,'Row selector'!$G175,55)=0,"-",INDEX(SourceData!$A$2:$FR$281,'Row selector'!$G175,55)),"")</f>
        <v/>
      </c>
      <c r="AP186" s="163" t="str">
        <f>IFERROR(IF(INDEX(SourceData!$A$2:$FR$281,'Row selector'!$G175,61)=0,"-",INDEX(SourceData!$A$2:$FR$281,'Row selector'!$G175,61)),"")</f>
        <v/>
      </c>
      <c r="AQ186" s="161" t="str">
        <f>IFERROR(IF(INDEX(SourceData!$A$2:$FR$281,'Row selector'!$G175,50)=0,"-",INDEX(SourceData!$A$2:$FR$281,'Row selector'!$G175,50)),"")</f>
        <v/>
      </c>
      <c r="AR186" s="162" t="str">
        <f>IFERROR(IF(INDEX(SourceData!$A$2:$FR$281,'Row selector'!$G175,56)=0,"-",INDEX(SourceData!$A$2:$FR$281,'Row selector'!$G175,56)),"")</f>
        <v/>
      </c>
      <c r="AS186" s="163" t="str">
        <f>IFERROR(IF(INDEX(SourceData!$A$2:$FR$281,'Row selector'!$G175,62)=0,"-",INDEX(SourceData!$A$2:$FR$281,'Row selector'!$G175,62)),"")</f>
        <v/>
      </c>
      <c r="AT186" s="161" t="str">
        <f>IFERROR(IF(INDEX(SourceData!$A$2:$FR$281,'Row selector'!$G175,51)=0,"-",INDEX(SourceData!$A$2:$FR$281,'Row selector'!$G175,51)),"")</f>
        <v/>
      </c>
      <c r="AU186" s="162" t="str">
        <f>IFERROR(IF(INDEX(SourceData!$A$2:$FR$281,'Row selector'!$G175,57)=0,"-",INDEX(SourceData!$A$2:$FR$281,'Row selector'!$G175,57)),"")</f>
        <v/>
      </c>
      <c r="AV186" s="163" t="str">
        <f>IFERROR(IF(INDEX(SourceData!$A$2:$FR$281,'Row selector'!$G175,63)=0,"-",INDEX(SourceData!$A$2:$FR$281,'Row selector'!$G175,63)),"")</f>
        <v/>
      </c>
      <c r="AW186" s="158" t="str">
        <f>IFERROR(IF(INDEX(SourceData!$A$2:$FR$281,'Row selector'!$G175,52)=0,"-",INDEX(SourceData!$A$2:$FR$281,'Row selector'!$G175,52)),"")</f>
        <v/>
      </c>
      <c r="AX186" s="138" t="str">
        <f>IFERROR(IF(INDEX(SourceData!$A$2:$FR$281,'Row selector'!$G175,58)=0,"-",INDEX(SourceData!$A$2:$FR$281,'Row selector'!$G175,58)),"")</f>
        <v/>
      </c>
      <c r="AY186" s="162" t="str">
        <f>IFERROR(IF(INDEX(SourceData!$A$2:$FR$281,'Row selector'!$G175,64)=0,"-",INDEX(SourceData!$A$2:$FR$281,'Row selector'!$G175,64)),"")</f>
        <v/>
      </c>
      <c r="AZ186" s="161" t="str">
        <f>IFERROR(IF(INDEX(SourceData!$A$2:$FR$281,'Row selector'!$G175,53)=0,"-",INDEX(SourceData!$A$2:$FR$281,'Row selector'!$G175,53)),"")</f>
        <v/>
      </c>
      <c r="BA186" s="162" t="str">
        <f>IFERROR(IF(INDEX(SourceData!$A$2:$FR$281,'Row selector'!$G175,59)=0,"-",INDEX(SourceData!$A$2:$FR$281,'Row selector'!$G175,59)),"")</f>
        <v/>
      </c>
      <c r="BB186" s="163" t="str">
        <f>IFERROR(IF(INDEX(SourceData!$A$2:$FR$281,'Row selector'!$G175,65)=0,"-",INDEX(SourceData!$A$2:$FR$281,'Row selector'!$G175,65)),"")</f>
        <v/>
      </c>
      <c r="BC186" s="161" t="str">
        <f>IFERROR(IF(INDEX(SourceData!$A$2:$FR$281,'Row selector'!$G175,54)=0,"-",INDEX(SourceData!$A$2:$FR$281,'Row selector'!$G175,54)),"")</f>
        <v/>
      </c>
      <c r="BD186" s="162" t="str">
        <f>IFERROR(IF(INDEX(SourceData!$A$2:$FR$281,'Row selector'!$G175,60)=0,"-",INDEX(SourceData!$A$2:$FR$281,'Row selector'!$G175,60)),"")</f>
        <v/>
      </c>
      <c r="BE186" s="163" t="str">
        <f>IFERROR(IF(INDEX(SourceData!$A$2:$FR$281,'Row selector'!$G175,66)=0,"-",INDEX(SourceData!$A$2:$FR$281,'Row selector'!$G175,66)),"")</f>
        <v/>
      </c>
      <c r="BF186" s="99"/>
    </row>
    <row r="187" spans="1:58">
      <c r="A187" s="171" t="str">
        <f>IFERROR(INDEX(SourceData!$A$2:$FR$281,'Row selector'!$G176,1),"")</f>
        <v/>
      </c>
      <c r="B187" s="157" t="str">
        <f>IFERROR(INDEX(SourceData!$A$2:$FR$281,'Row selector'!$G176,2),"")</f>
        <v/>
      </c>
      <c r="C187" s="204" t="str">
        <f t="shared" si="2"/>
        <v/>
      </c>
      <c r="D187" s="161" t="str">
        <f>IFERROR(IF(INDEX(SourceData!$A$2:$FR$281,'Row selector'!$G176,13)=0,"-",INDEX(SourceData!$A$2:$FR$281,'Row selector'!$G176,13)),"")</f>
        <v/>
      </c>
      <c r="E187" s="162" t="str">
        <f>IFERROR(IF(INDEX(SourceData!$A$2:$FR$281,'Row selector'!$G176,19)=0,"-",INDEX(SourceData!$A$2:$FR$281,'Row selector'!$G176,19)),"")</f>
        <v/>
      </c>
      <c r="F187" s="163" t="str">
        <f>IFERROR(IF(INDEX(SourceData!$A$2:$FR$281,'Row selector'!$G176,25)=0,"-",INDEX(SourceData!$A$2:$FR$281,'Row selector'!$G176,25)),"")</f>
        <v/>
      </c>
      <c r="G187" s="161" t="str">
        <f>IFERROR(IF(INDEX(SourceData!$A$2:$FR$281,'Row selector'!$G176,14)=0,"-",INDEX(SourceData!$A$2:$FR$281,'Row selector'!$G176,14)),"")</f>
        <v/>
      </c>
      <c r="H187" s="162" t="str">
        <f>IFERROR(IF(INDEX(SourceData!$A$2:$FR$281,'Row selector'!$G176,20)=0,"-",INDEX(SourceData!$A$2:$FR$281,'Row selector'!$G176,20)),"")</f>
        <v/>
      </c>
      <c r="I187" s="163" t="str">
        <f>IFERROR(IF(INDEX(SourceData!$A$2:$FR$281,'Row selector'!$G176,26)=0,"-",INDEX(SourceData!$A$2:$FR$281,'Row selector'!$G176,26)),"")</f>
        <v/>
      </c>
      <c r="J187" s="161" t="str">
        <f>IFERROR(IF(INDEX(SourceData!$A$2:$FR$281,'Row selector'!$G176,15)=0,"-",INDEX(SourceData!$A$2:$FR$281,'Row selector'!$G176,15)),"")</f>
        <v/>
      </c>
      <c r="K187" s="162" t="str">
        <f>IFERROR(IF(INDEX(SourceData!$A$2:$FR$281,'Row selector'!$G176,21)=0,"-",INDEX(SourceData!$A$2:$FR$281,'Row selector'!$G176,21)),"")</f>
        <v/>
      </c>
      <c r="L187" s="163" t="str">
        <f>IFERROR(IF(INDEX(SourceData!$A$2:$FR$281,'Row selector'!$G176,27)=0,"-",INDEX(SourceData!$A$2:$FR$281,'Row selector'!$G176,27)),"")</f>
        <v/>
      </c>
      <c r="M187" s="161" t="str">
        <f>IFERROR(IF(INDEX(SourceData!$A$2:$FR$281,'Row selector'!$G176,16)=0,"-",INDEX(SourceData!$A$2:$FR$281,'Row selector'!$G176,16)),"")</f>
        <v/>
      </c>
      <c r="N187" s="162" t="str">
        <f>IFERROR(IF(INDEX(SourceData!$A$2:$FR$281,'Row selector'!$G176,22)=0,"-",INDEX(SourceData!$A$2:$FR$281,'Row selector'!$G176,22)),"")</f>
        <v/>
      </c>
      <c r="O187" s="163" t="str">
        <f>IFERROR(IF(INDEX(SourceData!$A$2:$FR$281,'Row selector'!$G176,28)=0,"-",INDEX(SourceData!$A$2:$FR$281,'Row selector'!$G176,28)),"")</f>
        <v/>
      </c>
      <c r="P187" s="161" t="str">
        <f>IFERROR(IF(INDEX(SourceData!$A$2:$FR$281,'Row selector'!$G176,17)=0,"-",INDEX(SourceData!$A$2:$FR$281,'Row selector'!$G176,17)),"")</f>
        <v/>
      </c>
      <c r="Q187" s="162" t="str">
        <f>IFERROR(IF(INDEX(SourceData!$A$2:$FR$281,'Row selector'!$G176,23)=0,"-",INDEX(SourceData!$A$2:$FR$281,'Row selector'!$G176,23)),"")</f>
        <v/>
      </c>
      <c r="R187" s="163" t="str">
        <f>IFERROR(IF(INDEX(SourceData!$A$2:$FR$281,'Row selector'!$G176,29)=0,"-",INDEX(SourceData!$A$2:$FR$281,'Row selector'!$G176,29)),"")</f>
        <v/>
      </c>
      <c r="S187" s="161" t="str">
        <f>IFERROR(IF(INDEX(SourceData!$A$2:$FR$281,'Row selector'!$G176,18)=0,"-",INDEX(SourceData!$A$2:$FR$281,'Row selector'!$G176,18)),"")</f>
        <v/>
      </c>
      <c r="T187" s="162" t="str">
        <f>IFERROR(IF(INDEX(SourceData!$A$2:$FR$281,'Row selector'!$G176,24)=0,"-",INDEX(SourceData!$A$2:$FR$281,'Row selector'!$G176,24)),"")</f>
        <v/>
      </c>
      <c r="U187" s="163" t="str">
        <f>IFERROR(IF(INDEX(SourceData!$A$2:$FR$281,'Row selector'!$G176,30)=0,"-",INDEX(SourceData!$A$2:$FR$281,'Row selector'!$G176,30)),"")</f>
        <v/>
      </c>
      <c r="V187" s="161" t="str">
        <f>IFERROR(IF(INDEX(SourceData!$A$2:$FR$281,'Row selector'!$G176,31)=0,"-",INDEX(SourceData!$A$2:$FR$281,'Row selector'!$G176,31)),"")</f>
        <v/>
      </c>
      <c r="W187" s="162" t="str">
        <f>IFERROR(IF(INDEX(SourceData!$A$2:$FR$281,'Row selector'!$G176,37)=0,"-",INDEX(SourceData!$A$2:$FR$281,'Row selector'!$G176,37)),"")</f>
        <v/>
      </c>
      <c r="X187" s="163" t="str">
        <f>IFERROR(IF(INDEX(SourceData!$A$2:$FR$281,'Row selector'!$G176,43)=0,"-",INDEX(SourceData!$A$2:$FR$281,'Row selector'!$G176,43)),"")</f>
        <v/>
      </c>
      <c r="Y187" s="161" t="str">
        <f>IFERROR(IF(INDEX(SourceData!$A$2:$FR$281,'Row selector'!$G176,32)=0,"-",INDEX(SourceData!$A$2:$FR$281,'Row selector'!$G176,32)),"")</f>
        <v/>
      </c>
      <c r="Z187" s="162" t="str">
        <f>IFERROR(IF(INDEX(SourceData!$A$2:$FR$281,'Row selector'!$G176,38)=0,"-",INDEX(SourceData!$A$2:$FR$281,'Row selector'!$G176,38)),"")</f>
        <v/>
      </c>
      <c r="AA187" s="163" t="str">
        <f>IFERROR(IF(INDEX(SourceData!$A$2:$FR$281,'Row selector'!$G176,44)=0,"-",INDEX(SourceData!$A$2:$FR$281,'Row selector'!$G176,44)),"")</f>
        <v/>
      </c>
      <c r="AB187" s="161" t="str">
        <f>IFERROR(IF(INDEX(SourceData!$A$2:$FR$281,'Row selector'!$G176,33)=0,"-",INDEX(SourceData!$A$2:$FR$281,'Row selector'!$G176,33)),"")</f>
        <v/>
      </c>
      <c r="AC187" s="162" t="str">
        <f>IFERROR(IF(INDEX(SourceData!$A$2:$FR$281,'Row selector'!$G176,39)=0,"-",INDEX(SourceData!$A$2:$FR$281,'Row selector'!$G176,39)),"")</f>
        <v/>
      </c>
      <c r="AD187" s="163" t="str">
        <f>IFERROR(IF(INDEX(SourceData!$A$2:$FR$281,'Row selector'!$G176,45)=0,"-",INDEX(SourceData!$A$2:$FR$281,'Row selector'!$G176,45)),"")</f>
        <v/>
      </c>
      <c r="AE187" s="161" t="str">
        <f>IFERROR(IF(INDEX(SourceData!$A$2:$FR$281,'Row selector'!$G176,34)=0,"-",INDEX(SourceData!$A$2:$FR$281,'Row selector'!$G176,34)),"")</f>
        <v/>
      </c>
      <c r="AF187" s="162" t="str">
        <f>IFERROR(IF(INDEX(SourceData!$A$2:$FR$281,'Row selector'!$G176,40)=0,"-",INDEX(SourceData!$A$2:$FR$281,'Row selector'!$G176,40)),"")</f>
        <v/>
      </c>
      <c r="AG187" s="163" t="str">
        <f>IFERROR(IF(INDEX(SourceData!$A$2:$FR$281,'Row selector'!$G176,46)=0,"-",INDEX(SourceData!$A$2:$FR$281,'Row selector'!$G176,46)),"")</f>
        <v/>
      </c>
      <c r="AH187" s="161" t="str">
        <f>IFERROR(IF(INDEX(SourceData!$A$2:$FR$281,'Row selector'!$G176,35)=0,"-",INDEX(SourceData!$A$2:$FF$281,'Row selector'!$G176,35)),"")</f>
        <v/>
      </c>
      <c r="AI187" s="162" t="str">
        <f>IFERROR(IF(INDEX(SourceData!$A$2:$FR$281,'Row selector'!$G176,41)=0,"-",INDEX(SourceData!$A$2:$FR$281,'Row selector'!$G176,41)),"")</f>
        <v/>
      </c>
      <c r="AJ187" s="163" t="str">
        <f>IFERROR(IF(INDEX(SourceData!$A$2:$FR$281,'Row selector'!$G176,47)=0,"-",INDEX(SourceData!$A$2:$FR$281,'Row selector'!$G176,47)),"")</f>
        <v/>
      </c>
      <c r="AK187" s="161" t="str">
        <f>IFERROR(IF(INDEX(SourceData!$A$2:$FR$281,'Row selector'!$G176,36)=0,"-",INDEX(SourceData!$A$2:$FR$281,'Row selector'!$G176,36)),"")</f>
        <v/>
      </c>
      <c r="AL187" s="162" t="str">
        <f>IFERROR(IF(INDEX(SourceData!$A$2:$FR$281,'Row selector'!$G176,42)=0,"-",INDEX(SourceData!$A$2:$FR$281,'Row selector'!$G176,42)),"")</f>
        <v/>
      </c>
      <c r="AM187" s="163" t="str">
        <f>IFERROR(IF(INDEX(SourceData!$A$2:$FR$281,'Row selector'!$G176,48)=0,"-",INDEX(SourceData!$A$2:$FR$281,'Row selector'!$G176,48)),"")</f>
        <v/>
      </c>
      <c r="AN187" s="161" t="str">
        <f>IFERROR(IF(INDEX(SourceData!$A$2:$FR$281,'Row selector'!$G176,49)=0,"-",INDEX(SourceData!$A$2:$FR$281,'Row selector'!$G176,49)),"")</f>
        <v/>
      </c>
      <c r="AO187" s="162" t="str">
        <f>IFERROR(IF(INDEX(SourceData!$A$2:$FR$281,'Row selector'!$G176,55)=0,"-",INDEX(SourceData!$A$2:$FR$281,'Row selector'!$G176,55)),"")</f>
        <v/>
      </c>
      <c r="AP187" s="163" t="str">
        <f>IFERROR(IF(INDEX(SourceData!$A$2:$FR$281,'Row selector'!$G176,61)=0,"-",INDEX(SourceData!$A$2:$FR$281,'Row selector'!$G176,61)),"")</f>
        <v/>
      </c>
      <c r="AQ187" s="161" t="str">
        <f>IFERROR(IF(INDEX(SourceData!$A$2:$FR$281,'Row selector'!$G176,50)=0,"-",INDEX(SourceData!$A$2:$FR$281,'Row selector'!$G176,50)),"")</f>
        <v/>
      </c>
      <c r="AR187" s="162" t="str">
        <f>IFERROR(IF(INDEX(SourceData!$A$2:$FR$281,'Row selector'!$G176,56)=0,"-",INDEX(SourceData!$A$2:$FR$281,'Row selector'!$G176,56)),"")</f>
        <v/>
      </c>
      <c r="AS187" s="163" t="str">
        <f>IFERROR(IF(INDEX(SourceData!$A$2:$FR$281,'Row selector'!$G176,62)=0,"-",INDEX(SourceData!$A$2:$FR$281,'Row selector'!$G176,62)),"")</f>
        <v/>
      </c>
      <c r="AT187" s="161" t="str">
        <f>IFERROR(IF(INDEX(SourceData!$A$2:$FR$281,'Row selector'!$G176,51)=0,"-",INDEX(SourceData!$A$2:$FR$281,'Row selector'!$G176,51)),"")</f>
        <v/>
      </c>
      <c r="AU187" s="162" t="str">
        <f>IFERROR(IF(INDEX(SourceData!$A$2:$FR$281,'Row selector'!$G176,57)=0,"-",INDEX(SourceData!$A$2:$FR$281,'Row selector'!$G176,57)),"")</f>
        <v/>
      </c>
      <c r="AV187" s="163" t="str">
        <f>IFERROR(IF(INDEX(SourceData!$A$2:$FR$281,'Row selector'!$G176,63)=0,"-",INDEX(SourceData!$A$2:$FR$281,'Row selector'!$G176,63)),"")</f>
        <v/>
      </c>
      <c r="AW187" s="158" t="str">
        <f>IFERROR(IF(INDEX(SourceData!$A$2:$FR$281,'Row selector'!$G176,52)=0,"-",INDEX(SourceData!$A$2:$FR$281,'Row selector'!$G176,52)),"")</f>
        <v/>
      </c>
      <c r="AX187" s="138" t="str">
        <f>IFERROR(IF(INDEX(SourceData!$A$2:$FR$281,'Row selector'!$G176,58)=0,"-",INDEX(SourceData!$A$2:$FR$281,'Row selector'!$G176,58)),"")</f>
        <v/>
      </c>
      <c r="AY187" s="162" t="str">
        <f>IFERROR(IF(INDEX(SourceData!$A$2:$FR$281,'Row selector'!$G176,64)=0,"-",INDEX(SourceData!$A$2:$FR$281,'Row selector'!$G176,64)),"")</f>
        <v/>
      </c>
      <c r="AZ187" s="161" t="str">
        <f>IFERROR(IF(INDEX(SourceData!$A$2:$FR$281,'Row selector'!$G176,53)=0,"-",INDEX(SourceData!$A$2:$FR$281,'Row selector'!$G176,53)),"")</f>
        <v/>
      </c>
      <c r="BA187" s="162" t="str">
        <f>IFERROR(IF(INDEX(SourceData!$A$2:$FR$281,'Row selector'!$G176,59)=0,"-",INDEX(SourceData!$A$2:$FR$281,'Row selector'!$G176,59)),"")</f>
        <v/>
      </c>
      <c r="BB187" s="163" t="str">
        <f>IFERROR(IF(INDEX(SourceData!$A$2:$FR$281,'Row selector'!$G176,65)=0,"-",INDEX(SourceData!$A$2:$FR$281,'Row selector'!$G176,65)),"")</f>
        <v/>
      </c>
      <c r="BC187" s="161" t="str">
        <f>IFERROR(IF(INDEX(SourceData!$A$2:$FR$281,'Row selector'!$G176,54)=0,"-",INDEX(SourceData!$A$2:$FR$281,'Row selector'!$G176,54)),"")</f>
        <v/>
      </c>
      <c r="BD187" s="162" t="str">
        <f>IFERROR(IF(INDEX(SourceData!$A$2:$FR$281,'Row selector'!$G176,60)=0,"-",INDEX(SourceData!$A$2:$FR$281,'Row selector'!$G176,60)),"")</f>
        <v/>
      </c>
      <c r="BE187" s="163" t="str">
        <f>IFERROR(IF(INDEX(SourceData!$A$2:$FR$281,'Row selector'!$G176,66)=0,"-",INDEX(SourceData!$A$2:$FR$281,'Row selector'!$G176,66)),"")</f>
        <v/>
      </c>
      <c r="BF187" s="99"/>
    </row>
    <row r="188" spans="1:58">
      <c r="A188" s="171" t="str">
        <f>IFERROR(INDEX(SourceData!$A$2:$FR$281,'Row selector'!$G177,1),"")</f>
        <v/>
      </c>
      <c r="B188" s="157" t="str">
        <f>IFERROR(INDEX(SourceData!$A$2:$FR$281,'Row selector'!$G177,2),"")</f>
        <v/>
      </c>
      <c r="C188" s="204" t="str">
        <f t="shared" si="2"/>
        <v/>
      </c>
      <c r="D188" s="161" t="str">
        <f>IFERROR(IF(INDEX(SourceData!$A$2:$FR$281,'Row selector'!$G177,13)=0,"-",INDEX(SourceData!$A$2:$FR$281,'Row selector'!$G177,13)),"")</f>
        <v/>
      </c>
      <c r="E188" s="162" t="str">
        <f>IFERROR(IF(INDEX(SourceData!$A$2:$FR$281,'Row selector'!$G177,19)=0,"-",INDEX(SourceData!$A$2:$FR$281,'Row selector'!$G177,19)),"")</f>
        <v/>
      </c>
      <c r="F188" s="163" t="str">
        <f>IFERROR(IF(INDEX(SourceData!$A$2:$FR$281,'Row selector'!$G177,25)=0,"-",INDEX(SourceData!$A$2:$FR$281,'Row selector'!$G177,25)),"")</f>
        <v/>
      </c>
      <c r="G188" s="161" t="str">
        <f>IFERROR(IF(INDEX(SourceData!$A$2:$FR$281,'Row selector'!$G177,14)=0,"-",INDEX(SourceData!$A$2:$FR$281,'Row selector'!$G177,14)),"")</f>
        <v/>
      </c>
      <c r="H188" s="162" t="str">
        <f>IFERROR(IF(INDEX(SourceData!$A$2:$FR$281,'Row selector'!$G177,20)=0,"-",INDEX(SourceData!$A$2:$FR$281,'Row selector'!$G177,20)),"")</f>
        <v/>
      </c>
      <c r="I188" s="163" t="str">
        <f>IFERROR(IF(INDEX(SourceData!$A$2:$FR$281,'Row selector'!$G177,26)=0,"-",INDEX(SourceData!$A$2:$FR$281,'Row selector'!$G177,26)),"")</f>
        <v/>
      </c>
      <c r="J188" s="161" t="str">
        <f>IFERROR(IF(INDEX(SourceData!$A$2:$FR$281,'Row selector'!$G177,15)=0,"-",INDEX(SourceData!$A$2:$FR$281,'Row selector'!$G177,15)),"")</f>
        <v/>
      </c>
      <c r="K188" s="162" t="str">
        <f>IFERROR(IF(INDEX(SourceData!$A$2:$FR$281,'Row selector'!$G177,21)=0,"-",INDEX(SourceData!$A$2:$FR$281,'Row selector'!$G177,21)),"")</f>
        <v/>
      </c>
      <c r="L188" s="163" t="str">
        <f>IFERROR(IF(INDEX(SourceData!$A$2:$FR$281,'Row selector'!$G177,27)=0,"-",INDEX(SourceData!$A$2:$FR$281,'Row selector'!$G177,27)),"")</f>
        <v/>
      </c>
      <c r="M188" s="161" t="str">
        <f>IFERROR(IF(INDEX(SourceData!$A$2:$FR$281,'Row selector'!$G177,16)=0,"-",INDEX(SourceData!$A$2:$FR$281,'Row selector'!$G177,16)),"")</f>
        <v/>
      </c>
      <c r="N188" s="162" t="str">
        <f>IFERROR(IF(INDEX(SourceData!$A$2:$FR$281,'Row selector'!$G177,22)=0,"-",INDEX(SourceData!$A$2:$FR$281,'Row selector'!$G177,22)),"")</f>
        <v/>
      </c>
      <c r="O188" s="163" t="str">
        <f>IFERROR(IF(INDEX(SourceData!$A$2:$FR$281,'Row selector'!$G177,28)=0,"-",INDEX(SourceData!$A$2:$FR$281,'Row selector'!$G177,28)),"")</f>
        <v/>
      </c>
      <c r="P188" s="161" t="str">
        <f>IFERROR(IF(INDEX(SourceData!$A$2:$FR$281,'Row selector'!$G177,17)=0,"-",INDEX(SourceData!$A$2:$FR$281,'Row selector'!$G177,17)),"")</f>
        <v/>
      </c>
      <c r="Q188" s="162" t="str">
        <f>IFERROR(IF(INDEX(SourceData!$A$2:$FR$281,'Row selector'!$G177,23)=0,"-",INDEX(SourceData!$A$2:$FR$281,'Row selector'!$G177,23)),"")</f>
        <v/>
      </c>
      <c r="R188" s="163" t="str">
        <f>IFERROR(IF(INDEX(SourceData!$A$2:$FR$281,'Row selector'!$G177,29)=0,"-",INDEX(SourceData!$A$2:$FR$281,'Row selector'!$G177,29)),"")</f>
        <v/>
      </c>
      <c r="S188" s="161" t="str">
        <f>IFERROR(IF(INDEX(SourceData!$A$2:$FR$281,'Row selector'!$G177,18)=0,"-",INDEX(SourceData!$A$2:$FR$281,'Row selector'!$G177,18)),"")</f>
        <v/>
      </c>
      <c r="T188" s="162" t="str">
        <f>IFERROR(IF(INDEX(SourceData!$A$2:$FR$281,'Row selector'!$G177,24)=0,"-",INDEX(SourceData!$A$2:$FR$281,'Row selector'!$G177,24)),"")</f>
        <v/>
      </c>
      <c r="U188" s="163" t="str">
        <f>IFERROR(IF(INDEX(SourceData!$A$2:$FR$281,'Row selector'!$G177,30)=0,"-",INDEX(SourceData!$A$2:$FR$281,'Row selector'!$G177,30)),"")</f>
        <v/>
      </c>
      <c r="V188" s="161" t="str">
        <f>IFERROR(IF(INDEX(SourceData!$A$2:$FR$281,'Row selector'!$G177,31)=0,"-",INDEX(SourceData!$A$2:$FR$281,'Row selector'!$G177,31)),"")</f>
        <v/>
      </c>
      <c r="W188" s="162" t="str">
        <f>IFERROR(IF(INDEX(SourceData!$A$2:$FR$281,'Row selector'!$G177,37)=0,"-",INDEX(SourceData!$A$2:$FR$281,'Row selector'!$G177,37)),"")</f>
        <v/>
      </c>
      <c r="X188" s="163" t="str">
        <f>IFERROR(IF(INDEX(SourceData!$A$2:$FR$281,'Row selector'!$G177,43)=0,"-",INDEX(SourceData!$A$2:$FR$281,'Row selector'!$G177,43)),"")</f>
        <v/>
      </c>
      <c r="Y188" s="161" t="str">
        <f>IFERROR(IF(INDEX(SourceData!$A$2:$FR$281,'Row selector'!$G177,32)=0,"-",INDEX(SourceData!$A$2:$FR$281,'Row selector'!$G177,32)),"")</f>
        <v/>
      </c>
      <c r="Z188" s="162" t="str">
        <f>IFERROR(IF(INDEX(SourceData!$A$2:$FR$281,'Row selector'!$G177,38)=0,"-",INDEX(SourceData!$A$2:$FR$281,'Row selector'!$G177,38)),"")</f>
        <v/>
      </c>
      <c r="AA188" s="163" t="str">
        <f>IFERROR(IF(INDEX(SourceData!$A$2:$FR$281,'Row selector'!$G177,44)=0,"-",INDEX(SourceData!$A$2:$FR$281,'Row selector'!$G177,44)),"")</f>
        <v/>
      </c>
      <c r="AB188" s="161" t="str">
        <f>IFERROR(IF(INDEX(SourceData!$A$2:$FR$281,'Row selector'!$G177,33)=0,"-",INDEX(SourceData!$A$2:$FR$281,'Row selector'!$G177,33)),"")</f>
        <v/>
      </c>
      <c r="AC188" s="162" t="str">
        <f>IFERROR(IF(INDEX(SourceData!$A$2:$FR$281,'Row selector'!$G177,39)=0,"-",INDEX(SourceData!$A$2:$FR$281,'Row selector'!$G177,39)),"")</f>
        <v/>
      </c>
      <c r="AD188" s="163" t="str">
        <f>IFERROR(IF(INDEX(SourceData!$A$2:$FR$281,'Row selector'!$G177,45)=0,"-",INDEX(SourceData!$A$2:$FR$281,'Row selector'!$G177,45)),"")</f>
        <v/>
      </c>
      <c r="AE188" s="161" t="str">
        <f>IFERROR(IF(INDEX(SourceData!$A$2:$FR$281,'Row selector'!$G177,34)=0,"-",INDEX(SourceData!$A$2:$FR$281,'Row selector'!$G177,34)),"")</f>
        <v/>
      </c>
      <c r="AF188" s="162" t="str">
        <f>IFERROR(IF(INDEX(SourceData!$A$2:$FR$281,'Row selector'!$G177,40)=0,"-",INDEX(SourceData!$A$2:$FR$281,'Row selector'!$G177,40)),"")</f>
        <v/>
      </c>
      <c r="AG188" s="163" t="str">
        <f>IFERROR(IF(INDEX(SourceData!$A$2:$FR$281,'Row selector'!$G177,46)=0,"-",INDEX(SourceData!$A$2:$FR$281,'Row selector'!$G177,46)),"")</f>
        <v/>
      </c>
      <c r="AH188" s="161" t="str">
        <f>IFERROR(IF(INDEX(SourceData!$A$2:$FR$281,'Row selector'!$G177,35)=0,"-",INDEX(SourceData!$A$2:$FF$281,'Row selector'!$G177,35)),"")</f>
        <v/>
      </c>
      <c r="AI188" s="162" t="str">
        <f>IFERROR(IF(INDEX(SourceData!$A$2:$FR$281,'Row selector'!$G177,41)=0,"-",INDEX(SourceData!$A$2:$FR$281,'Row selector'!$G177,41)),"")</f>
        <v/>
      </c>
      <c r="AJ188" s="163" t="str">
        <f>IFERROR(IF(INDEX(SourceData!$A$2:$FR$281,'Row selector'!$G177,47)=0,"-",INDEX(SourceData!$A$2:$FR$281,'Row selector'!$G177,47)),"")</f>
        <v/>
      </c>
      <c r="AK188" s="161" t="str">
        <f>IFERROR(IF(INDEX(SourceData!$A$2:$FR$281,'Row selector'!$G177,36)=0,"-",INDEX(SourceData!$A$2:$FR$281,'Row selector'!$G177,36)),"")</f>
        <v/>
      </c>
      <c r="AL188" s="162" t="str">
        <f>IFERROR(IF(INDEX(SourceData!$A$2:$FR$281,'Row selector'!$G177,42)=0,"-",INDEX(SourceData!$A$2:$FR$281,'Row selector'!$G177,42)),"")</f>
        <v/>
      </c>
      <c r="AM188" s="163" t="str">
        <f>IFERROR(IF(INDEX(SourceData!$A$2:$FR$281,'Row selector'!$G177,48)=0,"-",INDEX(SourceData!$A$2:$FR$281,'Row selector'!$G177,48)),"")</f>
        <v/>
      </c>
      <c r="AN188" s="161" t="str">
        <f>IFERROR(IF(INDEX(SourceData!$A$2:$FR$281,'Row selector'!$G177,49)=0,"-",INDEX(SourceData!$A$2:$FR$281,'Row selector'!$G177,49)),"")</f>
        <v/>
      </c>
      <c r="AO188" s="162" t="str">
        <f>IFERROR(IF(INDEX(SourceData!$A$2:$FR$281,'Row selector'!$G177,55)=0,"-",INDEX(SourceData!$A$2:$FR$281,'Row selector'!$G177,55)),"")</f>
        <v/>
      </c>
      <c r="AP188" s="163" t="str">
        <f>IFERROR(IF(INDEX(SourceData!$A$2:$FR$281,'Row selector'!$G177,61)=0,"-",INDEX(SourceData!$A$2:$FR$281,'Row selector'!$G177,61)),"")</f>
        <v/>
      </c>
      <c r="AQ188" s="161" t="str">
        <f>IFERROR(IF(INDEX(SourceData!$A$2:$FR$281,'Row selector'!$G177,50)=0,"-",INDEX(SourceData!$A$2:$FR$281,'Row selector'!$G177,50)),"")</f>
        <v/>
      </c>
      <c r="AR188" s="162" t="str">
        <f>IFERROR(IF(INDEX(SourceData!$A$2:$FR$281,'Row selector'!$G177,56)=0,"-",INDEX(SourceData!$A$2:$FR$281,'Row selector'!$G177,56)),"")</f>
        <v/>
      </c>
      <c r="AS188" s="163" t="str">
        <f>IFERROR(IF(INDEX(SourceData!$A$2:$FR$281,'Row selector'!$G177,62)=0,"-",INDEX(SourceData!$A$2:$FR$281,'Row selector'!$G177,62)),"")</f>
        <v/>
      </c>
      <c r="AT188" s="161" t="str">
        <f>IFERROR(IF(INDEX(SourceData!$A$2:$FR$281,'Row selector'!$G177,51)=0,"-",INDEX(SourceData!$A$2:$FR$281,'Row selector'!$G177,51)),"")</f>
        <v/>
      </c>
      <c r="AU188" s="162" t="str">
        <f>IFERROR(IF(INDEX(SourceData!$A$2:$FR$281,'Row selector'!$G177,57)=0,"-",INDEX(SourceData!$A$2:$FR$281,'Row selector'!$G177,57)),"")</f>
        <v/>
      </c>
      <c r="AV188" s="163" t="str">
        <f>IFERROR(IF(INDEX(SourceData!$A$2:$FR$281,'Row selector'!$G177,63)=0,"-",INDEX(SourceData!$A$2:$FR$281,'Row selector'!$G177,63)),"")</f>
        <v/>
      </c>
      <c r="AW188" s="158" t="str">
        <f>IFERROR(IF(INDEX(SourceData!$A$2:$FR$281,'Row selector'!$G177,52)=0,"-",INDEX(SourceData!$A$2:$FR$281,'Row selector'!$G177,52)),"")</f>
        <v/>
      </c>
      <c r="AX188" s="138" t="str">
        <f>IFERROR(IF(INDEX(SourceData!$A$2:$FR$281,'Row selector'!$G177,58)=0,"-",INDEX(SourceData!$A$2:$FR$281,'Row selector'!$G177,58)),"")</f>
        <v/>
      </c>
      <c r="AY188" s="162" t="str">
        <f>IFERROR(IF(INDEX(SourceData!$A$2:$FR$281,'Row selector'!$G177,64)=0,"-",INDEX(SourceData!$A$2:$FR$281,'Row selector'!$G177,64)),"")</f>
        <v/>
      </c>
      <c r="AZ188" s="161" t="str">
        <f>IFERROR(IF(INDEX(SourceData!$A$2:$FR$281,'Row selector'!$G177,53)=0,"-",INDEX(SourceData!$A$2:$FR$281,'Row selector'!$G177,53)),"")</f>
        <v/>
      </c>
      <c r="BA188" s="162" t="str">
        <f>IFERROR(IF(INDEX(SourceData!$A$2:$FR$281,'Row selector'!$G177,59)=0,"-",INDEX(SourceData!$A$2:$FR$281,'Row selector'!$G177,59)),"")</f>
        <v/>
      </c>
      <c r="BB188" s="163" t="str">
        <f>IFERROR(IF(INDEX(SourceData!$A$2:$FR$281,'Row selector'!$G177,65)=0,"-",INDEX(SourceData!$A$2:$FR$281,'Row selector'!$G177,65)),"")</f>
        <v/>
      </c>
      <c r="BC188" s="161" t="str">
        <f>IFERROR(IF(INDEX(SourceData!$A$2:$FR$281,'Row selector'!$G177,54)=0,"-",INDEX(SourceData!$A$2:$FR$281,'Row selector'!$G177,54)),"")</f>
        <v/>
      </c>
      <c r="BD188" s="162" t="str">
        <f>IFERROR(IF(INDEX(SourceData!$A$2:$FR$281,'Row selector'!$G177,60)=0,"-",INDEX(SourceData!$A$2:$FR$281,'Row selector'!$G177,60)),"")</f>
        <v/>
      </c>
      <c r="BE188" s="163" t="str">
        <f>IFERROR(IF(INDEX(SourceData!$A$2:$FR$281,'Row selector'!$G177,66)=0,"-",INDEX(SourceData!$A$2:$FR$281,'Row selector'!$G177,66)),"")</f>
        <v/>
      </c>
      <c r="BF188" s="99"/>
    </row>
    <row r="189" spans="1:58">
      <c r="A189" s="171" t="str">
        <f>IFERROR(INDEX(SourceData!$A$2:$FR$281,'Row selector'!$G178,1),"")</f>
        <v/>
      </c>
      <c r="B189" s="157" t="str">
        <f>IFERROR(INDEX(SourceData!$A$2:$FR$281,'Row selector'!$G178,2),"")</f>
        <v/>
      </c>
      <c r="C189" s="204" t="str">
        <f t="shared" si="2"/>
        <v/>
      </c>
      <c r="D189" s="161" t="str">
        <f>IFERROR(IF(INDEX(SourceData!$A$2:$FR$281,'Row selector'!$G178,13)=0,"-",INDEX(SourceData!$A$2:$FR$281,'Row selector'!$G178,13)),"")</f>
        <v/>
      </c>
      <c r="E189" s="162" t="str">
        <f>IFERROR(IF(INDEX(SourceData!$A$2:$FR$281,'Row selector'!$G178,19)=0,"-",INDEX(SourceData!$A$2:$FR$281,'Row selector'!$G178,19)),"")</f>
        <v/>
      </c>
      <c r="F189" s="163" t="str">
        <f>IFERROR(IF(INDEX(SourceData!$A$2:$FR$281,'Row selector'!$G178,25)=0,"-",INDEX(SourceData!$A$2:$FR$281,'Row selector'!$G178,25)),"")</f>
        <v/>
      </c>
      <c r="G189" s="161" t="str">
        <f>IFERROR(IF(INDEX(SourceData!$A$2:$FR$281,'Row selector'!$G178,14)=0,"-",INDEX(SourceData!$A$2:$FR$281,'Row selector'!$G178,14)),"")</f>
        <v/>
      </c>
      <c r="H189" s="162" t="str">
        <f>IFERROR(IF(INDEX(SourceData!$A$2:$FR$281,'Row selector'!$G178,20)=0,"-",INDEX(SourceData!$A$2:$FR$281,'Row selector'!$G178,20)),"")</f>
        <v/>
      </c>
      <c r="I189" s="163" t="str">
        <f>IFERROR(IF(INDEX(SourceData!$A$2:$FR$281,'Row selector'!$G178,26)=0,"-",INDEX(SourceData!$A$2:$FR$281,'Row selector'!$G178,26)),"")</f>
        <v/>
      </c>
      <c r="J189" s="161" t="str">
        <f>IFERROR(IF(INDEX(SourceData!$A$2:$FR$281,'Row selector'!$G178,15)=0,"-",INDEX(SourceData!$A$2:$FR$281,'Row selector'!$G178,15)),"")</f>
        <v/>
      </c>
      <c r="K189" s="162" t="str">
        <f>IFERROR(IF(INDEX(SourceData!$A$2:$FR$281,'Row selector'!$G178,21)=0,"-",INDEX(SourceData!$A$2:$FR$281,'Row selector'!$G178,21)),"")</f>
        <v/>
      </c>
      <c r="L189" s="163" t="str">
        <f>IFERROR(IF(INDEX(SourceData!$A$2:$FR$281,'Row selector'!$G178,27)=0,"-",INDEX(SourceData!$A$2:$FR$281,'Row selector'!$G178,27)),"")</f>
        <v/>
      </c>
      <c r="M189" s="161" t="str">
        <f>IFERROR(IF(INDEX(SourceData!$A$2:$FR$281,'Row selector'!$G178,16)=0,"-",INDEX(SourceData!$A$2:$FR$281,'Row selector'!$G178,16)),"")</f>
        <v/>
      </c>
      <c r="N189" s="162" t="str">
        <f>IFERROR(IF(INDEX(SourceData!$A$2:$FR$281,'Row selector'!$G178,22)=0,"-",INDEX(SourceData!$A$2:$FR$281,'Row selector'!$G178,22)),"")</f>
        <v/>
      </c>
      <c r="O189" s="163" t="str">
        <f>IFERROR(IF(INDEX(SourceData!$A$2:$FR$281,'Row selector'!$G178,28)=0,"-",INDEX(SourceData!$A$2:$FR$281,'Row selector'!$G178,28)),"")</f>
        <v/>
      </c>
      <c r="P189" s="161" t="str">
        <f>IFERROR(IF(INDEX(SourceData!$A$2:$FR$281,'Row selector'!$G178,17)=0,"-",INDEX(SourceData!$A$2:$FR$281,'Row selector'!$G178,17)),"")</f>
        <v/>
      </c>
      <c r="Q189" s="162" t="str">
        <f>IFERROR(IF(INDEX(SourceData!$A$2:$FR$281,'Row selector'!$G178,23)=0,"-",INDEX(SourceData!$A$2:$FR$281,'Row selector'!$G178,23)),"")</f>
        <v/>
      </c>
      <c r="R189" s="163" t="str">
        <f>IFERROR(IF(INDEX(SourceData!$A$2:$FR$281,'Row selector'!$G178,29)=0,"-",INDEX(SourceData!$A$2:$FR$281,'Row selector'!$G178,29)),"")</f>
        <v/>
      </c>
      <c r="S189" s="161" t="str">
        <f>IFERROR(IF(INDEX(SourceData!$A$2:$FR$281,'Row selector'!$G178,18)=0,"-",INDEX(SourceData!$A$2:$FR$281,'Row selector'!$G178,18)),"")</f>
        <v/>
      </c>
      <c r="T189" s="162" t="str">
        <f>IFERROR(IF(INDEX(SourceData!$A$2:$FR$281,'Row selector'!$G178,24)=0,"-",INDEX(SourceData!$A$2:$FR$281,'Row selector'!$G178,24)),"")</f>
        <v/>
      </c>
      <c r="U189" s="163" t="str">
        <f>IFERROR(IF(INDEX(SourceData!$A$2:$FR$281,'Row selector'!$G178,30)=0,"-",INDEX(SourceData!$A$2:$FR$281,'Row selector'!$G178,30)),"")</f>
        <v/>
      </c>
      <c r="V189" s="161" t="str">
        <f>IFERROR(IF(INDEX(SourceData!$A$2:$FR$281,'Row selector'!$G178,31)=0,"-",INDEX(SourceData!$A$2:$FR$281,'Row selector'!$G178,31)),"")</f>
        <v/>
      </c>
      <c r="W189" s="162" t="str">
        <f>IFERROR(IF(INDEX(SourceData!$A$2:$FR$281,'Row selector'!$G178,37)=0,"-",INDEX(SourceData!$A$2:$FR$281,'Row selector'!$G178,37)),"")</f>
        <v/>
      </c>
      <c r="X189" s="163" t="str">
        <f>IFERROR(IF(INDEX(SourceData!$A$2:$FR$281,'Row selector'!$G178,43)=0,"-",INDEX(SourceData!$A$2:$FR$281,'Row selector'!$G178,43)),"")</f>
        <v/>
      </c>
      <c r="Y189" s="161" t="str">
        <f>IFERROR(IF(INDEX(SourceData!$A$2:$FR$281,'Row selector'!$G178,32)=0,"-",INDEX(SourceData!$A$2:$FR$281,'Row selector'!$G178,32)),"")</f>
        <v/>
      </c>
      <c r="Z189" s="162" t="str">
        <f>IFERROR(IF(INDEX(SourceData!$A$2:$FR$281,'Row selector'!$G178,38)=0,"-",INDEX(SourceData!$A$2:$FR$281,'Row selector'!$G178,38)),"")</f>
        <v/>
      </c>
      <c r="AA189" s="163" t="str">
        <f>IFERROR(IF(INDEX(SourceData!$A$2:$FR$281,'Row selector'!$G178,44)=0,"-",INDEX(SourceData!$A$2:$FR$281,'Row selector'!$G178,44)),"")</f>
        <v/>
      </c>
      <c r="AB189" s="161" t="str">
        <f>IFERROR(IF(INDEX(SourceData!$A$2:$FR$281,'Row selector'!$G178,33)=0,"-",INDEX(SourceData!$A$2:$FR$281,'Row selector'!$G178,33)),"")</f>
        <v/>
      </c>
      <c r="AC189" s="162" t="str">
        <f>IFERROR(IF(INDEX(SourceData!$A$2:$FR$281,'Row selector'!$G178,39)=0,"-",INDEX(SourceData!$A$2:$FR$281,'Row selector'!$G178,39)),"")</f>
        <v/>
      </c>
      <c r="AD189" s="163" t="str">
        <f>IFERROR(IF(INDEX(SourceData!$A$2:$FR$281,'Row selector'!$G178,45)=0,"-",INDEX(SourceData!$A$2:$FR$281,'Row selector'!$G178,45)),"")</f>
        <v/>
      </c>
      <c r="AE189" s="161" t="str">
        <f>IFERROR(IF(INDEX(SourceData!$A$2:$FR$281,'Row selector'!$G178,34)=0,"-",INDEX(SourceData!$A$2:$FR$281,'Row selector'!$G178,34)),"")</f>
        <v/>
      </c>
      <c r="AF189" s="162" t="str">
        <f>IFERROR(IF(INDEX(SourceData!$A$2:$FR$281,'Row selector'!$G178,40)=0,"-",INDEX(SourceData!$A$2:$FR$281,'Row selector'!$G178,40)),"")</f>
        <v/>
      </c>
      <c r="AG189" s="163" t="str">
        <f>IFERROR(IF(INDEX(SourceData!$A$2:$FR$281,'Row selector'!$G178,46)=0,"-",INDEX(SourceData!$A$2:$FR$281,'Row selector'!$G178,46)),"")</f>
        <v/>
      </c>
      <c r="AH189" s="161" t="str">
        <f>IFERROR(IF(INDEX(SourceData!$A$2:$FR$281,'Row selector'!$G178,35)=0,"-",INDEX(SourceData!$A$2:$FF$281,'Row selector'!$G178,35)),"")</f>
        <v/>
      </c>
      <c r="AI189" s="162" t="str">
        <f>IFERROR(IF(INDEX(SourceData!$A$2:$FR$281,'Row selector'!$G178,41)=0,"-",INDEX(SourceData!$A$2:$FR$281,'Row selector'!$G178,41)),"")</f>
        <v/>
      </c>
      <c r="AJ189" s="163" t="str">
        <f>IFERROR(IF(INDEX(SourceData!$A$2:$FR$281,'Row selector'!$G178,47)=0,"-",INDEX(SourceData!$A$2:$FR$281,'Row selector'!$G178,47)),"")</f>
        <v/>
      </c>
      <c r="AK189" s="161" t="str">
        <f>IFERROR(IF(INDEX(SourceData!$A$2:$FR$281,'Row selector'!$G178,36)=0,"-",INDEX(SourceData!$A$2:$FR$281,'Row selector'!$G178,36)),"")</f>
        <v/>
      </c>
      <c r="AL189" s="162" t="str">
        <f>IFERROR(IF(INDEX(SourceData!$A$2:$FR$281,'Row selector'!$G178,42)=0,"-",INDEX(SourceData!$A$2:$FR$281,'Row selector'!$G178,42)),"")</f>
        <v/>
      </c>
      <c r="AM189" s="163" t="str">
        <f>IFERROR(IF(INDEX(SourceData!$A$2:$FR$281,'Row selector'!$G178,48)=0,"-",INDEX(SourceData!$A$2:$FR$281,'Row selector'!$G178,48)),"")</f>
        <v/>
      </c>
      <c r="AN189" s="161" t="str">
        <f>IFERROR(IF(INDEX(SourceData!$A$2:$FR$281,'Row selector'!$G178,49)=0,"-",INDEX(SourceData!$A$2:$FR$281,'Row selector'!$G178,49)),"")</f>
        <v/>
      </c>
      <c r="AO189" s="162" t="str">
        <f>IFERROR(IF(INDEX(SourceData!$A$2:$FR$281,'Row selector'!$G178,55)=0,"-",INDEX(SourceData!$A$2:$FR$281,'Row selector'!$G178,55)),"")</f>
        <v/>
      </c>
      <c r="AP189" s="163" t="str">
        <f>IFERROR(IF(INDEX(SourceData!$A$2:$FR$281,'Row selector'!$G178,61)=0,"-",INDEX(SourceData!$A$2:$FR$281,'Row selector'!$G178,61)),"")</f>
        <v/>
      </c>
      <c r="AQ189" s="161" t="str">
        <f>IFERROR(IF(INDEX(SourceData!$A$2:$FR$281,'Row selector'!$G178,50)=0,"-",INDEX(SourceData!$A$2:$FR$281,'Row selector'!$G178,50)),"")</f>
        <v/>
      </c>
      <c r="AR189" s="162" t="str">
        <f>IFERROR(IF(INDEX(SourceData!$A$2:$FR$281,'Row selector'!$G178,56)=0,"-",INDEX(SourceData!$A$2:$FR$281,'Row selector'!$G178,56)),"")</f>
        <v/>
      </c>
      <c r="AS189" s="163" t="str">
        <f>IFERROR(IF(INDEX(SourceData!$A$2:$FR$281,'Row selector'!$G178,62)=0,"-",INDEX(SourceData!$A$2:$FR$281,'Row selector'!$G178,62)),"")</f>
        <v/>
      </c>
      <c r="AT189" s="161" t="str">
        <f>IFERROR(IF(INDEX(SourceData!$A$2:$FR$281,'Row selector'!$G178,51)=0,"-",INDEX(SourceData!$A$2:$FR$281,'Row selector'!$G178,51)),"")</f>
        <v/>
      </c>
      <c r="AU189" s="162" t="str">
        <f>IFERROR(IF(INDEX(SourceData!$A$2:$FR$281,'Row selector'!$G178,57)=0,"-",INDEX(SourceData!$A$2:$FR$281,'Row selector'!$G178,57)),"")</f>
        <v/>
      </c>
      <c r="AV189" s="163" t="str">
        <f>IFERROR(IF(INDEX(SourceData!$A$2:$FR$281,'Row selector'!$G178,63)=0,"-",INDEX(SourceData!$A$2:$FR$281,'Row selector'!$G178,63)),"")</f>
        <v/>
      </c>
      <c r="AW189" s="158" t="str">
        <f>IFERROR(IF(INDEX(SourceData!$A$2:$FR$281,'Row selector'!$G178,52)=0,"-",INDEX(SourceData!$A$2:$FR$281,'Row selector'!$G178,52)),"")</f>
        <v/>
      </c>
      <c r="AX189" s="138" t="str">
        <f>IFERROR(IF(INDEX(SourceData!$A$2:$FR$281,'Row selector'!$G178,58)=0,"-",INDEX(SourceData!$A$2:$FR$281,'Row selector'!$G178,58)),"")</f>
        <v/>
      </c>
      <c r="AY189" s="162" t="str">
        <f>IFERROR(IF(INDEX(SourceData!$A$2:$FR$281,'Row selector'!$G178,64)=0,"-",INDEX(SourceData!$A$2:$FR$281,'Row selector'!$G178,64)),"")</f>
        <v/>
      </c>
      <c r="AZ189" s="161" t="str">
        <f>IFERROR(IF(INDEX(SourceData!$A$2:$FR$281,'Row selector'!$G178,53)=0,"-",INDEX(SourceData!$A$2:$FR$281,'Row selector'!$G178,53)),"")</f>
        <v/>
      </c>
      <c r="BA189" s="162" t="str">
        <f>IFERROR(IF(INDEX(SourceData!$A$2:$FR$281,'Row selector'!$G178,59)=0,"-",INDEX(SourceData!$A$2:$FR$281,'Row selector'!$G178,59)),"")</f>
        <v/>
      </c>
      <c r="BB189" s="163" t="str">
        <f>IFERROR(IF(INDEX(SourceData!$A$2:$FR$281,'Row selector'!$G178,65)=0,"-",INDEX(SourceData!$A$2:$FR$281,'Row selector'!$G178,65)),"")</f>
        <v/>
      </c>
      <c r="BC189" s="161" t="str">
        <f>IFERROR(IF(INDEX(SourceData!$A$2:$FR$281,'Row selector'!$G178,54)=0,"-",INDEX(SourceData!$A$2:$FR$281,'Row selector'!$G178,54)),"")</f>
        <v/>
      </c>
      <c r="BD189" s="162" t="str">
        <f>IFERROR(IF(INDEX(SourceData!$A$2:$FR$281,'Row selector'!$G178,60)=0,"-",INDEX(SourceData!$A$2:$FR$281,'Row selector'!$G178,60)),"")</f>
        <v/>
      </c>
      <c r="BE189" s="163" t="str">
        <f>IFERROR(IF(INDEX(SourceData!$A$2:$FR$281,'Row selector'!$G178,66)=0,"-",INDEX(SourceData!$A$2:$FR$281,'Row selector'!$G178,66)),"")</f>
        <v/>
      </c>
      <c r="BF189" s="99"/>
    </row>
    <row r="190" spans="1:58">
      <c r="A190" s="171" t="str">
        <f>IFERROR(INDEX(SourceData!$A$2:$FR$281,'Row selector'!$G179,1),"")</f>
        <v/>
      </c>
      <c r="B190" s="157" t="str">
        <f>IFERROR(INDEX(SourceData!$A$2:$FR$281,'Row selector'!$G179,2),"")</f>
        <v/>
      </c>
      <c r="C190" s="204" t="str">
        <f t="shared" si="2"/>
        <v/>
      </c>
      <c r="D190" s="161" t="str">
        <f>IFERROR(IF(INDEX(SourceData!$A$2:$FR$281,'Row selector'!$G179,13)=0,"-",INDEX(SourceData!$A$2:$FR$281,'Row selector'!$G179,13)),"")</f>
        <v/>
      </c>
      <c r="E190" s="162" t="str">
        <f>IFERROR(IF(INDEX(SourceData!$A$2:$FR$281,'Row selector'!$G179,19)=0,"-",INDEX(SourceData!$A$2:$FR$281,'Row selector'!$G179,19)),"")</f>
        <v/>
      </c>
      <c r="F190" s="163" t="str">
        <f>IFERROR(IF(INDEX(SourceData!$A$2:$FR$281,'Row selector'!$G179,25)=0,"-",INDEX(SourceData!$A$2:$FR$281,'Row selector'!$G179,25)),"")</f>
        <v/>
      </c>
      <c r="G190" s="161" t="str">
        <f>IFERROR(IF(INDEX(SourceData!$A$2:$FR$281,'Row selector'!$G179,14)=0,"-",INDEX(SourceData!$A$2:$FR$281,'Row selector'!$G179,14)),"")</f>
        <v/>
      </c>
      <c r="H190" s="162" t="str">
        <f>IFERROR(IF(INDEX(SourceData!$A$2:$FR$281,'Row selector'!$G179,20)=0,"-",INDEX(SourceData!$A$2:$FR$281,'Row selector'!$G179,20)),"")</f>
        <v/>
      </c>
      <c r="I190" s="163" t="str">
        <f>IFERROR(IF(INDEX(SourceData!$A$2:$FR$281,'Row selector'!$G179,26)=0,"-",INDEX(SourceData!$A$2:$FR$281,'Row selector'!$G179,26)),"")</f>
        <v/>
      </c>
      <c r="J190" s="161" t="str">
        <f>IFERROR(IF(INDEX(SourceData!$A$2:$FR$281,'Row selector'!$G179,15)=0,"-",INDEX(SourceData!$A$2:$FR$281,'Row selector'!$G179,15)),"")</f>
        <v/>
      </c>
      <c r="K190" s="162" t="str">
        <f>IFERROR(IF(INDEX(SourceData!$A$2:$FR$281,'Row selector'!$G179,21)=0,"-",INDEX(SourceData!$A$2:$FR$281,'Row selector'!$G179,21)),"")</f>
        <v/>
      </c>
      <c r="L190" s="163" t="str">
        <f>IFERROR(IF(INDEX(SourceData!$A$2:$FR$281,'Row selector'!$G179,27)=0,"-",INDEX(SourceData!$A$2:$FR$281,'Row selector'!$G179,27)),"")</f>
        <v/>
      </c>
      <c r="M190" s="161" t="str">
        <f>IFERROR(IF(INDEX(SourceData!$A$2:$FR$281,'Row selector'!$G179,16)=0,"-",INDEX(SourceData!$A$2:$FR$281,'Row selector'!$G179,16)),"")</f>
        <v/>
      </c>
      <c r="N190" s="162" t="str">
        <f>IFERROR(IF(INDEX(SourceData!$A$2:$FR$281,'Row selector'!$G179,22)=0,"-",INDEX(SourceData!$A$2:$FR$281,'Row selector'!$G179,22)),"")</f>
        <v/>
      </c>
      <c r="O190" s="163" t="str">
        <f>IFERROR(IF(INDEX(SourceData!$A$2:$FR$281,'Row selector'!$G179,28)=0,"-",INDEX(SourceData!$A$2:$FR$281,'Row selector'!$G179,28)),"")</f>
        <v/>
      </c>
      <c r="P190" s="161" t="str">
        <f>IFERROR(IF(INDEX(SourceData!$A$2:$FR$281,'Row selector'!$G179,17)=0,"-",INDEX(SourceData!$A$2:$FR$281,'Row selector'!$G179,17)),"")</f>
        <v/>
      </c>
      <c r="Q190" s="162" t="str">
        <f>IFERROR(IF(INDEX(SourceData!$A$2:$FR$281,'Row selector'!$G179,23)=0,"-",INDEX(SourceData!$A$2:$FR$281,'Row selector'!$G179,23)),"")</f>
        <v/>
      </c>
      <c r="R190" s="163" t="str">
        <f>IFERROR(IF(INDEX(SourceData!$A$2:$FR$281,'Row selector'!$G179,29)=0,"-",INDEX(SourceData!$A$2:$FR$281,'Row selector'!$G179,29)),"")</f>
        <v/>
      </c>
      <c r="S190" s="161" t="str">
        <f>IFERROR(IF(INDEX(SourceData!$A$2:$FR$281,'Row selector'!$G179,18)=0,"-",INDEX(SourceData!$A$2:$FR$281,'Row selector'!$G179,18)),"")</f>
        <v/>
      </c>
      <c r="T190" s="162" t="str">
        <f>IFERROR(IF(INDEX(SourceData!$A$2:$FR$281,'Row selector'!$G179,24)=0,"-",INDEX(SourceData!$A$2:$FR$281,'Row selector'!$G179,24)),"")</f>
        <v/>
      </c>
      <c r="U190" s="163" t="str">
        <f>IFERROR(IF(INDEX(SourceData!$A$2:$FR$281,'Row selector'!$G179,30)=0,"-",INDEX(SourceData!$A$2:$FR$281,'Row selector'!$G179,30)),"")</f>
        <v/>
      </c>
      <c r="V190" s="161" t="str">
        <f>IFERROR(IF(INDEX(SourceData!$A$2:$FR$281,'Row selector'!$G179,31)=0,"-",INDEX(SourceData!$A$2:$FR$281,'Row selector'!$G179,31)),"")</f>
        <v/>
      </c>
      <c r="W190" s="162" t="str">
        <f>IFERROR(IF(INDEX(SourceData!$A$2:$FR$281,'Row selector'!$G179,37)=0,"-",INDEX(SourceData!$A$2:$FR$281,'Row selector'!$G179,37)),"")</f>
        <v/>
      </c>
      <c r="X190" s="163" t="str">
        <f>IFERROR(IF(INDEX(SourceData!$A$2:$FR$281,'Row selector'!$G179,43)=0,"-",INDEX(SourceData!$A$2:$FR$281,'Row selector'!$G179,43)),"")</f>
        <v/>
      </c>
      <c r="Y190" s="161" t="str">
        <f>IFERROR(IF(INDEX(SourceData!$A$2:$FR$281,'Row selector'!$G179,32)=0,"-",INDEX(SourceData!$A$2:$FR$281,'Row selector'!$G179,32)),"")</f>
        <v/>
      </c>
      <c r="Z190" s="162" t="str">
        <f>IFERROR(IF(INDEX(SourceData!$A$2:$FR$281,'Row selector'!$G179,38)=0,"-",INDEX(SourceData!$A$2:$FR$281,'Row selector'!$G179,38)),"")</f>
        <v/>
      </c>
      <c r="AA190" s="163" t="str">
        <f>IFERROR(IF(INDEX(SourceData!$A$2:$FR$281,'Row selector'!$G179,44)=0,"-",INDEX(SourceData!$A$2:$FR$281,'Row selector'!$G179,44)),"")</f>
        <v/>
      </c>
      <c r="AB190" s="161" t="str">
        <f>IFERROR(IF(INDEX(SourceData!$A$2:$FR$281,'Row selector'!$G179,33)=0,"-",INDEX(SourceData!$A$2:$FR$281,'Row selector'!$G179,33)),"")</f>
        <v/>
      </c>
      <c r="AC190" s="162" t="str">
        <f>IFERROR(IF(INDEX(SourceData!$A$2:$FR$281,'Row selector'!$G179,39)=0,"-",INDEX(SourceData!$A$2:$FR$281,'Row selector'!$G179,39)),"")</f>
        <v/>
      </c>
      <c r="AD190" s="163" t="str">
        <f>IFERROR(IF(INDEX(SourceData!$A$2:$FR$281,'Row selector'!$G179,45)=0,"-",INDEX(SourceData!$A$2:$FR$281,'Row selector'!$G179,45)),"")</f>
        <v/>
      </c>
      <c r="AE190" s="161" t="str">
        <f>IFERROR(IF(INDEX(SourceData!$A$2:$FR$281,'Row selector'!$G179,34)=0,"-",INDEX(SourceData!$A$2:$FR$281,'Row selector'!$G179,34)),"")</f>
        <v/>
      </c>
      <c r="AF190" s="162" t="str">
        <f>IFERROR(IF(INDEX(SourceData!$A$2:$FR$281,'Row selector'!$G179,40)=0,"-",INDEX(SourceData!$A$2:$FR$281,'Row selector'!$G179,40)),"")</f>
        <v/>
      </c>
      <c r="AG190" s="163" t="str">
        <f>IFERROR(IF(INDEX(SourceData!$A$2:$FR$281,'Row selector'!$G179,46)=0,"-",INDEX(SourceData!$A$2:$FR$281,'Row selector'!$G179,46)),"")</f>
        <v/>
      </c>
      <c r="AH190" s="161" t="str">
        <f>IFERROR(IF(INDEX(SourceData!$A$2:$FR$281,'Row selector'!$G179,35)=0,"-",INDEX(SourceData!$A$2:$FF$281,'Row selector'!$G179,35)),"")</f>
        <v/>
      </c>
      <c r="AI190" s="162" t="str">
        <f>IFERROR(IF(INDEX(SourceData!$A$2:$FR$281,'Row selector'!$G179,41)=0,"-",INDEX(SourceData!$A$2:$FR$281,'Row selector'!$G179,41)),"")</f>
        <v/>
      </c>
      <c r="AJ190" s="163" t="str">
        <f>IFERROR(IF(INDEX(SourceData!$A$2:$FR$281,'Row selector'!$G179,47)=0,"-",INDEX(SourceData!$A$2:$FR$281,'Row selector'!$G179,47)),"")</f>
        <v/>
      </c>
      <c r="AK190" s="161" t="str">
        <f>IFERROR(IF(INDEX(SourceData!$A$2:$FR$281,'Row selector'!$G179,36)=0,"-",INDEX(SourceData!$A$2:$FR$281,'Row selector'!$G179,36)),"")</f>
        <v/>
      </c>
      <c r="AL190" s="162" t="str">
        <f>IFERROR(IF(INDEX(SourceData!$A$2:$FR$281,'Row selector'!$G179,42)=0,"-",INDEX(SourceData!$A$2:$FR$281,'Row selector'!$G179,42)),"")</f>
        <v/>
      </c>
      <c r="AM190" s="163" t="str">
        <f>IFERROR(IF(INDEX(SourceData!$A$2:$FR$281,'Row selector'!$G179,48)=0,"-",INDEX(SourceData!$A$2:$FR$281,'Row selector'!$G179,48)),"")</f>
        <v/>
      </c>
      <c r="AN190" s="161" t="str">
        <f>IFERROR(IF(INDEX(SourceData!$A$2:$FR$281,'Row selector'!$G179,49)=0,"-",INDEX(SourceData!$A$2:$FR$281,'Row selector'!$G179,49)),"")</f>
        <v/>
      </c>
      <c r="AO190" s="162" t="str">
        <f>IFERROR(IF(INDEX(SourceData!$A$2:$FR$281,'Row selector'!$G179,55)=0,"-",INDEX(SourceData!$A$2:$FR$281,'Row selector'!$G179,55)),"")</f>
        <v/>
      </c>
      <c r="AP190" s="163" t="str">
        <f>IFERROR(IF(INDEX(SourceData!$A$2:$FR$281,'Row selector'!$G179,61)=0,"-",INDEX(SourceData!$A$2:$FR$281,'Row selector'!$G179,61)),"")</f>
        <v/>
      </c>
      <c r="AQ190" s="161" t="str">
        <f>IFERROR(IF(INDEX(SourceData!$A$2:$FR$281,'Row selector'!$G179,50)=0,"-",INDEX(SourceData!$A$2:$FR$281,'Row selector'!$G179,50)),"")</f>
        <v/>
      </c>
      <c r="AR190" s="162" t="str">
        <f>IFERROR(IF(INDEX(SourceData!$A$2:$FR$281,'Row selector'!$G179,56)=0,"-",INDEX(SourceData!$A$2:$FR$281,'Row selector'!$G179,56)),"")</f>
        <v/>
      </c>
      <c r="AS190" s="163" t="str">
        <f>IFERROR(IF(INDEX(SourceData!$A$2:$FR$281,'Row selector'!$G179,62)=0,"-",INDEX(SourceData!$A$2:$FR$281,'Row selector'!$G179,62)),"")</f>
        <v/>
      </c>
      <c r="AT190" s="161" t="str">
        <f>IFERROR(IF(INDEX(SourceData!$A$2:$FR$281,'Row selector'!$G179,51)=0,"-",INDEX(SourceData!$A$2:$FR$281,'Row selector'!$G179,51)),"")</f>
        <v/>
      </c>
      <c r="AU190" s="162" t="str">
        <f>IFERROR(IF(INDEX(SourceData!$A$2:$FR$281,'Row selector'!$G179,57)=0,"-",INDEX(SourceData!$A$2:$FR$281,'Row selector'!$G179,57)),"")</f>
        <v/>
      </c>
      <c r="AV190" s="163" t="str">
        <f>IFERROR(IF(INDEX(SourceData!$A$2:$FR$281,'Row selector'!$G179,63)=0,"-",INDEX(SourceData!$A$2:$FR$281,'Row selector'!$G179,63)),"")</f>
        <v/>
      </c>
      <c r="AW190" s="158" t="str">
        <f>IFERROR(IF(INDEX(SourceData!$A$2:$FR$281,'Row selector'!$G179,52)=0,"-",INDEX(SourceData!$A$2:$FR$281,'Row selector'!$G179,52)),"")</f>
        <v/>
      </c>
      <c r="AX190" s="138" t="str">
        <f>IFERROR(IF(INDEX(SourceData!$A$2:$FR$281,'Row selector'!$G179,58)=0,"-",INDEX(SourceData!$A$2:$FR$281,'Row selector'!$G179,58)),"")</f>
        <v/>
      </c>
      <c r="AY190" s="162" t="str">
        <f>IFERROR(IF(INDEX(SourceData!$A$2:$FR$281,'Row selector'!$G179,64)=0,"-",INDEX(SourceData!$A$2:$FR$281,'Row selector'!$G179,64)),"")</f>
        <v/>
      </c>
      <c r="AZ190" s="161" t="str">
        <f>IFERROR(IF(INDEX(SourceData!$A$2:$FR$281,'Row selector'!$G179,53)=0,"-",INDEX(SourceData!$A$2:$FR$281,'Row selector'!$G179,53)),"")</f>
        <v/>
      </c>
      <c r="BA190" s="162" t="str">
        <f>IFERROR(IF(INDEX(SourceData!$A$2:$FR$281,'Row selector'!$G179,59)=0,"-",INDEX(SourceData!$A$2:$FR$281,'Row selector'!$G179,59)),"")</f>
        <v/>
      </c>
      <c r="BB190" s="163" t="str">
        <f>IFERROR(IF(INDEX(SourceData!$A$2:$FR$281,'Row selector'!$G179,65)=0,"-",INDEX(SourceData!$A$2:$FR$281,'Row selector'!$G179,65)),"")</f>
        <v/>
      </c>
      <c r="BC190" s="161" t="str">
        <f>IFERROR(IF(INDEX(SourceData!$A$2:$FR$281,'Row selector'!$G179,54)=0,"-",INDEX(SourceData!$A$2:$FR$281,'Row selector'!$G179,54)),"")</f>
        <v/>
      </c>
      <c r="BD190" s="162" t="str">
        <f>IFERROR(IF(INDEX(SourceData!$A$2:$FR$281,'Row selector'!$G179,60)=0,"-",INDEX(SourceData!$A$2:$FR$281,'Row selector'!$G179,60)),"")</f>
        <v/>
      </c>
      <c r="BE190" s="163" t="str">
        <f>IFERROR(IF(INDEX(SourceData!$A$2:$FR$281,'Row selector'!$G179,66)=0,"-",INDEX(SourceData!$A$2:$FR$281,'Row selector'!$G179,66)),"")</f>
        <v/>
      </c>
      <c r="BF190" s="99"/>
    </row>
    <row r="191" spans="1:58">
      <c r="A191" s="171" t="str">
        <f>IFERROR(INDEX(SourceData!$A$2:$FR$281,'Row selector'!$G180,1),"")</f>
        <v/>
      </c>
      <c r="B191" s="157" t="str">
        <f>IFERROR(INDEX(SourceData!$A$2:$FR$281,'Row selector'!$G180,2),"")</f>
        <v/>
      </c>
      <c r="C191" s="204" t="str">
        <f t="shared" si="2"/>
        <v/>
      </c>
      <c r="D191" s="161" t="str">
        <f>IFERROR(IF(INDEX(SourceData!$A$2:$FR$281,'Row selector'!$G180,13)=0,"-",INDEX(SourceData!$A$2:$FR$281,'Row selector'!$G180,13)),"")</f>
        <v/>
      </c>
      <c r="E191" s="162" t="str">
        <f>IFERROR(IF(INDEX(SourceData!$A$2:$FR$281,'Row selector'!$G180,19)=0,"-",INDEX(SourceData!$A$2:$FR$281,'Row selector'!$G180,19)),"")</f>
        <v/>
      </c>
      <c r="F191" s="163" t="str">
        <f>IFERROR(IF(INDEX(SourceData!$A$2:$FR$281,'Row selector'!$G180,25)=0,"-",INDEX(SourceData!$A$2:$FR$281,'Row selector'!$G180,25)),"")</f>
        <v/>
      </c>
      <c r="G191" s="161" t="str">
        <f>IFERROR(IF(INDEX(SourceData!$A$2:$FR$281,'Row selector'!$G180,14)=0,"-",INDEX(SourceData!$A$2:$FR$281,'Row selector'!$G180,14)),"")</f>
        <v/>
      </c>
      <c r="H191" s="162" t="str">
        <f>IFERROR(IF(INDEX(SourceData!$A$2:$FR$281,'Row selector'!$G180,20)=0,"-",INDEX(SourceData!$A$2:$FR$281,'Row selector'!$G180,20)),"")</f>
        <v/>
      </c>
      <c r="I191" s="163" t="str">
        <f>IFERROR(IF(INDEX(SourceData!$A$2:$FR$281,'Row selector'!$G180,26)=0,"-",INDEX(SourceData!$A$2:$FR$281,'Row selector'!$G180,26)),"")</f>
        <v/>
      </c>
      <c r="J191" s="161" t="str">
        <f>IFERROR(IF(INDEX(SourceData!$A$2:$FR$281,'Row selector'!$G180,15)=0,"-",INDEX(SourceData!$A$2:$FR$281,'Row selector'!$G180,15)),"")</f>
        <v/>
      </c>
      <c r="K191" s="162" t="str">
        <f>IFERROR(IF(INDEX(SourceData!$A$2:$FR$281,'Row selector'!$G180,21)=0,"-",INDEX(SourceData!$A$2:$FR$281,'Row selector'!$G180,21)),"")</f>
        <v/>
      </c>
      <c r="L191" s="163" t="str">
        <f>IFERROR(IF(INDEX(SourceData!$A$2:$FR$281,'Row selector'!$G180,27)=0,"-",INDEX(SourceData!$A$2:$FR$281,'Row selector'!$G180,27)),"")</f>
        <v/>
      </c>
      <c r="M191" s="161" t="str">
        <f>IFERROR(IF(INDEX(SourceData!$A$2:$FR$281,'Row selector'!$G180,16)=0,"-",INDEX(SourceData!$A$2:$FR$281,'Row selector'!$G180,16)),"")</f>
        <v/>
      </c>
      <c r="N191" s="162" t="str">
        <f>IFERROR(IF(INDEX(SourceData!$A$2:$FR$281,'Row selector'!$G180,22)=0,"-",INDEX(SourceData!$A$2:$FR$281,'Row selector'!$G180,22)),"")</f>
        <v/>
      </c>
      <c r="O191" s="163" t="str">
        <f>IFERROR(IF(INDEX(SourceData!$A$2:$FR$281,'Row selector'!$G180,28)=0,"-",INDEX(SourceData!$A$2:$FR$281,'Row selector'!$G180,28)),"")</f>
        <v/>
      </c>
      <c r="P191" s="161" t="str">
        <f>IFERROR(IF(INDEX(SourceData!$A$2:$FR$281,'Row selector'!$G180,17)=0,"-",INDEX(SourceData!$A$2:$FR$281,'Row selector'!$G180,17)),"")</f>
        <v/>
      </c>
      <c r="Q191" s="162" t="str">
        <f>IFERROR(IF(INDEX(SourceData!$A$2:$FR$281,'Row selector'!$G180,23)=0,"-",INDEX(SourceData!$A$2:$FR$281,'Row selector'!$G180,23)),"")</f>
        <v/>
      </c>
      <c r="R191" s="163" t="str">
        <f>IFERROR(IF(INDEX(SourceData!$A$2:$FR$281,'Row selector'!$G180,29)=0,"-",INDEX(SourceData!$A$2:$FR$281,'Row selector'!$G180,29)),"")</f>
        <v/>
      </c>
      <c r="S191" s="161" t="str">
        <f>IFERROR(IF(INDEX(SourceData!$A$2:$FR$281,'Row selector'!$G180,18)=0,"-",INDEX(SourceData!$A$2:$FR$281,'Row selector'!$G180,18)),"")</f>
        <v/>
      </c>
      <c r="T191" s="162" t="str">
        <f>IFERROR(IF(INDEX(SourceData!$A$2:$FR$281,'Row selector'!$G180,24)=0,"-",INDEX(SourceData!$A$2:$FR$281,'Row selector'!$G180,24)),"")</f>
        <v/>
      </c>
      <c r="U191" s="163" t="str">
        <f>IFERROR(IF(INDEX(SourceData!$A$2:$FR$281,'Row selector'!$G180,30)=0,"-",INDEX(SourceData!$A$2:$FR$281,'Row selector'!$G180,30)),"")</f>
        <v/>
      </c>
      <c r="V191" s="161" t="str">
        <f>IFERROR(IF(INDEX(SourceData!$A$2:$FR$281,'Row selector'!$G180,31)=0,"-",INDEX(SourceData!$A$2:$FR$281,'Row selector'!$G180,31)),"")</f>
        <v/>
      </c>
      <c r="W191" s="162" t="str">
        <f>IFERROR(IF(INDEX(SourceData!$A$2:$FR$281,'Row selector'!$G180,37)=0,"-",INDEX(SourceData!$A$2:$FR$281,'Row selector'!$G180,37)),"")</f>
        <v/>
      </c>
      <c r="X191" s="163" t="str">
        <f>IFERROR(IF(INDEX(SourceData!$A$2:$FR$281,'Row selector'!$G180,43)=0,"-",INDEX(SourceData!$A$2:$FR$281,'Row selector'!$G180,43)),"")</f>
        <v/>
      </c>
      <c r="Y191" s="161" t="str">
        <f>IFERROR(IF(INDEX(SourceData!$A$2:$FR$281,'Row selector'!$G180,32)=0,"-",INDEX(SourceData!$A$2:$FR$281,'Row selector'!$G180,32)),"")</f>
        <v/>
      </c>
      <c r="Z191" s="162" t="str">
        <f>IFERROR(IF(INDEX(SourceData!$A$2:$FR$281,'Row selector'!$G180,38)=0,"-",INDEX(SourceData!$A$2:$FR$281,'Row selector'!$G180,38)),"")</f>
        <v/>
      </c>
      <c r="AA191" s="163" t="str">
        <f>IFERROR(IF(INDEX(SourceData!$A$2:$FR$281,'Row selector'!$G180,44)=0,"-",INDEX(SourceData!$A$2:$FR$281,'Row selector'!$G180,44)),"")</f>
        <v/>
      </c>
      <c r="AB191" s="161" t="str">
        <f>IFERROR(IF(INDEX(SourceData!$A$2:$FR$281,'Row selector'!$G180,33)=0,"-",INDEX(SourceData!$A$2:$FR$281,'Row selector'!$G180,33)),"")</f>
        <v/>
      </c>
      <c r="AC191" s="162" t="str">
        <f>IFERROR(IF(INDEX(SourceData!$A$2:$FR$281,'Row selector'!$G180,39)=0,"-",INDEX(SourceData!$A$2:$FR$281,'Row selector'!$G180,39)),"")</f>
        <v/>
      </c>
      <c r="AD191" s="163" t="str">
        <f>IFERROR(IF(INDEX(SourceData!$A$2:$FR$281,'Row selector'!$G180,45)=0,"-",INDEX(SourceData!$A$2:$FR$281,'Row selector'!$G180,45)),"")</f>
        <v/>
      </c>
      <c r="AE191" s="161" t="str">
        <f>IFERROR(IF(INDEX(SourceData!$A$2:$FR$281,'Row selector'!$G180,34)=0,"-",INDEX(SourceData!$A$2:$FR$281,'Row selector'!$G180,34)),"")</f>
        <v/>
      </c>
      <c r="AF191" s="162" t="str">
        <f>IFERROR(IF(INDEX(SourceData!$A$2:$FR$281,'Row selector'!$G180,40)=0,"-",INDEX(SourceData!$A$2:$FR$281,'Row selector'!$G180,40)),"")</f>
        <v/>
      </c>
      <c r="AG191" s="163" t="str">
        <f>IFERROR(IF(INDEX(SourceData!$A$2:$FR$281,'Row selector'!$G180,46)=0,"-",INDEX(SourceData!$A$2:$FR$281,'Row selector'!$G180,46)),"")</f>
        <v/>
      </c>
      <c r="AH191" s="161" t="str">
        <f>IFERROR(IF(INDEX(SourceData!$A$2:$FR$281,'Row selector'!$G180,35)=0,"-",INDEX(SourceData!$A$2:$FF$281,'Row selector'!$G180,35)),"")</f>
        <v/>
      </c>
      <c r="AI191" s="162" t="str">
        <f>IFERROR(IF(INDEX(SourceData!$A$2:$FR$281,'Row selector'!$G180,41)=0,"-",INDEX(SourceData!$A$2:$FR$281,'Row selector'!$G180,41)),"")</f>
        <v/>
      </c>
      <c r="AJ191" s="163" t="str">
        <f>IFERROR(IF(INDEX(SourceData!$A$2:$FR$281,'Row selector'!$G180,47)=0,"-",INDEX(SourceData!$A$2:$FR$281,'Row selector'!$G180,47)),"")</f>
        <v/>
      </c>
      <c r="AK191" s="161" t="str">
        <f>IFERROR(IF(INDEX(SourceData!$A$2:$FR$281,'Row selector'!$G180,36)=0,"-",INDEX(SourceData!$A$2:$FR$281,'Row selector'!$G180,36)),"")</f>
        <v/>
      </c>
      <c r="AL191" s="162" t="str">
        <f>IFERROR(IF(INDEX(SourceData!$A$2:$FR$281,'Row selector'!$G180,42)=0,"-",INDEX(SourceData!$A$2:$FR$281,'Row selector'!$G180,42)),"")</f>
        <v/>
      </c>
      <c r="AM191" s="163" t="str">
        <f>IFERROR(IF(INDEX(SourceData!$A$2:$FR$281,'Row selector'!$G180,48)=0,"-",INDEX(SourceData!$A$2:$FR$281,'Row selector'!$G180,48)),"")</f>
        <v/>
      </c>
      <c r="AN191" s="161" t="str">
        <f>IFERROR(IF(INDEX(SourceData!$A$2:$FR$281,'Row selector'!$G180,49)=0,"-",INDEX(SourceData!$A$2:$FR$281,'Row selector'!$G180,49)),"")</f>
        <v/>
      </c>
      <c r="AO191" s="162" t="str">
        <f>IFERROR(IF(INDEX(SourceData!$A$2:$FR$281,'Row selector'!$G180,55)=0,"-",INDEX(SourceData!$A$2:$FR$281,'Row selector'!$G180,55)),"")</f>
        <v/>
      </c>
      <c r="AP191" s="163" t="str">
        <f>IFERROR(IF(INDEX(SourceData!$A$2:$FR$281,'Row selector'!$G180,61)=0,"-",INDEX(SourceData!$A$2:$FR$281,'Row selector'!$G180,61)),"")</f>
        <v/>
      </c>
      <c r="AQ191" s="161" t="str">
        <f>IFERROR(IF(INDEX(SourceData!$A$2:$FR$281,'Row selector'!$G180,50)=0,"-",INDEX(SourceData!$A$2:$FR$281,'Row selector'!$G180,50)),"")</f>
        <v/>
      </c>
      <c r="AR191" s="162" t="str">
        <f>IFERROR(IF(INDEX(SourceData!$A$2:$FR$281,'Row selector'!$G180,56)=0,"-",INDEX(SourceData!$A$2:$FR$281,'Row selector'!$G180,56)),"")</f>
        <v/>
      </c>
      <c r="AS191" s="163" t="str">
        <f>IFERROR(IF(INDEX(SourceData!$A$2:$FR$281,'Row selector'!$G180,62)=0,"-",INDEX(SourceData!$A$2:$FR$281,'Row selector'!$G180,62)),"")</f>
        <v/>
      </c>
      <c r="AT191" s="161" t="str">
        <f>IFERROR(IF(INDEX(SourceData!$A$2:$FR$281,'Row selector'!$G180,51)=0,"-",INDEX(SourceData!$A$2:$FR$281,'Row selector'!$G180,51)),"")</f>
        <v/>
      </c>
      <c r="AU191" s="162" t="str">
        <f>IFERROR(IF(INDEX(SourceData!$A$2:$FR$281,'Row selector'!$G180,57)=0,"-",INDEX(SourceData!$A$2:$FR$281,'Row selector'!$G180,57)),"")</f>
        <v/>
      </c>
      <c r="AV191" s="163" t="str">
        <f>IFERROR(IF(INDEX(SourceData!$A$2:$FR$281,'Row selector'!$G180,63)=0,"-",INDEX(SourceData!$A$2:$FR$281,'Row selector'!$G180,63)),"")</f>
        <v/>
      </c>
      <c r="AW191" s="158" t="str">
        <f>IFERROR(IF(INDEX(SourceData!$A$2:$FR$281,'Row selector'!$G180,52)=0,"-",INDEX(SourceData!$A$2:$FR$281,'Row selector'!$G180,52)),"")</f>
        <v/>
      </c>
      <c r="AX191" s="138" t="str">
        <f>IFERROR(IF(INDEX(SourceData!$A$2:$FR$281,'Row selector'!$G180,58)=0,"-",INDEX(SourceData!$A$2:$FR$281,'Row selector'!$G180,58)),"")</f>
        <v/>
      </c>
      <c r="AY191" s="162" t="str">
        <f>IFERROR(IF(INDEX(SourceData!$A$2:$FR$281,'Row selector'!$G180,64)=0,"-",INDEX(SourceData!$A$2:$FR$281,'Row selector'!$G180,64)),"")</f>
        <v/>
      </c>
      <c r="AZ191" s="161" t="str">
        <f>IFERROR(IF(INDEX(SourceData!$A$2:$FR$281,'Row selector'!$G180,53)=0,"-",INDEX(SourceData!$A$2:$FR$281,'Row selector'!$G180,53)),"")</f>
        <v/>
      </c>
      <c r="BA191" s="162" t="str">
        <f>IFERROR(IF(INDEX(SourceData!$A$2:$FR$281,'Row selector'!$G180,59)=0,"-",INDEX(SourceData!$A$2:$FR$281,'Row selector'!$G180,59)),"")</f>
        <v/>
      </c>
      <c r="BB191" s="163" t="str">
        <f>IFERROR(IF(INDEX(SourceData!$A$2:$FR$281,'Row selector'!$G180,65)=0,"-",INDEX(SourceData!$A$2:$FR$281,'Row selector'!$G180,65)),"")</f>
        <v/>
      </c>
      <c r="BC191" s="161" t="str">
        <f>IFERROR(IF(INDEX(SourceData!$A$2:$FR$281,'Row selector'!$G180,54)=0,"-",INDEX(SourceData!$A$2:$FR$281,'Row selector'!$G180,54)),"")</f>
        <v/>
      </c>
      <c r="BD191" s="162" t="str">
        <f>IFERROR(IF(INDEX(SourceData!$A$2:$FR$281,'Row selector'!$G180,60)=0,"-",INDEX(SourceData!$A$2:$FR$281,'Row selector'!$G180,60)),"")</f>
        <v/>
      </c>
      <c r="BE191" s="163" t="str">
        <f>IFERROR(IF(INDEX(SourceData!$A$2:$FR$281,'Row selector'!$G180,66)=0,"-",INDEX(SourceData!$A$2:$FR$281,'Row selector'!$G180,66)),"")</f>
        <v/>
      </c>
      <c r="BF191" s="99"/>
    </row>
    <row r="192" spans="1:58">
      <c r="A192" s="171" t="str">
        <f>IFERROR(INDEX(SourceData!$A$2:$FR$281,'Row selector'!$G181,1),"")</f>
        <v/>
      </c>
      <c r="B192" s="157" t="str">
        <f>IFERROR(INDEX(SourceData!$A$2:$FR$281,'Row selector'!$G181,2),"")</f>
        <v/>
      </c>
      <c r="C192" s="204" t="str">
        <f t="shared" si="2"/>
        <v/>
      </c>
      <c r="D192" s="161" t="str">
        <f>IFERROR(IF(INDEX(SourceData!$A$2:$FR$281,'Row selector'!$G181,13)=0,"-",INDEX(SourceData!$A$2:$FR$281,'Row selector'!$G181,13)),"")</f>
        <v/>
      </c>
      <c r="E192" s="162" t="str">
        <f>IFERROR(IF(INDEX(SourceData!$A$2:$FR$281,'Row selector'!$G181,19)=0,"-",INDEX(SourceData!$A$2:$FR$281,'Row selector'!$G181,19)),"")</f>
        <v/>
      </c>
      <c r="F192" s="163" t="str">
        <f>IFERROR(IF(INDEX(SourceData!$A$2:$FR$281,'Row selector'!$G181,25)=0,"-",INDEX(SourceData!$A$2:$FR$281,'Row selector'!$G181,25)),"")</f>
        <v/>
      </c>
      <c r="G192" s="161" t="str">
        <f>IFERROR(IF(INDEX(SourceData!$A$2:$FR$281,'Row selector'!$G181,14)=0,"-",INDEX(SourceData!$A$2:$FR$281,'Row selector'!$G181,14)),"")</f>
        <v/>
      </c>
      <c r="H192" s="162" t="str">
        <f>IFERROR(IF(INDEX(SourceData!$A$2:$FR$281,'Row selector'!$G181,20)=0,"-",INDEX(SourceData!$A$2:$FR$281,'Row selector'!$G181,20)),"")</f>
        <v/>
      </c>
      <c r="I192" s="163" t="str">
        <f>IFERROR(IF(INDEX(SourceData!$A$2:$FR$281,'Row selector'!$G181,26)=0,"-",INDEX(SourceData!$A$2:$FR$281,'Row selector'!$G181,26)),"")</f>
        <v/>
      </c>
      <c r="J192" s="161" t="str">
        <f>IFERROR(IF(INDEX(SourceData!$A$2:$FR$281,'Row selector'!$G181,15)=0,"-",INDEX(SourceData!$A$2:$FR$281,'Row selector'!$G181,15)),"")</f>
        <v/>
      </c>
      <c r="K192" s="162" t="str">
        <f>IFERROR(IF(INDEX(SourceData!$A$2:$FR$281,'Row selector'!$G181,21)=0,"-",INDEX(SourceData!$A$2:$FR$281,'Row selector'!$G181,21)),"")</f>
        <v/>
      </c>
      <c r="L192" s="163" t="str">
        <f>IFERROR(IF(INDEX(SourceData!$A$2:$FR$281,'Row selector'!$G181,27)=0,"-",INDEX(SourceData!$A$2:$FR$281,'Row selector'!$G181,27)),"")</f>
        <v/>
      </c>
      <c r="M192" s="161" t="str">
        <f>IFERROR(IF(INDEX(SourceData!$A$2:$FR$281,'Row selector'!$G181,16)=0,"-",INDEX(SourceData!$A$2:$FR$281,'Row selector'!$G181,16)),"")</f>
        <v/>
      </c>
      <c r="N192" s="162" t="str">
        <f>IFERROR(IF(INDEX(SourceData!$A$2:$FR$281,'Row selector'!$G181,22)=0,"-",INDEX(SourceData!$A$2:$FR$281,'Row selector'!$G181,22)),"")</f>
        <v/>
      </c>
      <c r="O192" s="163" t="str">
        <f>IFERROR(IF(INDEX(SourceData!$A$2:$FR$281,'Row selector'!$G181,28)=0,"-",INDEX(SourceData!$A$2:$FR$281,'Row selector'!$G181,28)),"")</f>
        <v/>
      </c>
      <c r="P192" s="161" t="str">
        <f>IFERROR(IF(INDEX(SourceData!$A$2:$FR$281,'Row selector'!$G181,17)=0,"-",INDEX(SourceData!$A$2:$FR$281,'Row selector'!$G181,17)),"")</f>
        <v/>
      </c>
      <c r="Q192" s="162" t="str">
        <f>IFERROR(IF(INDEX(SourceData!$A$2:$FR$281,'Row selector'!$G181,23)=0,"-",INDEX(SourceData!$A$2:$FR$281,'Row selector'!$G181,23)),"")</f>
        <v/>
      </c>
      <c r="R192" s="163" t="str">
        <f>IFERROR(IF(INDEX(SourceData!$A$2:$FR$281,'Row selector'!$G181,29)=0,"-",INDEX(SourceData!$A$2:$FR$281,'Row selector'!$G181,29)),"")</f>
        <v/>
      </c>
      <c r="S192" s="161" t="str">
        <f>IFERROR(IF(INDEX(SourceData!$A$2:$FR$281,'Row selector'!$G181,18)=0,"-",INDEX(SourceData!$A$2:$FR$281,'Row selector'!$G181,18)),"")</f>
        <v/>
      </c>
      <c r="T192" s="162" t="str">
        <f>IFERROR(IF(INDEX(SourceData!$A$2:$FR$281,'Row selector'!$G181,24)=0,"-",INDEX(SourceData!$A$2:$FR$281,'Row selector'!$G181,24)),"")</f>
        <v/>
      </c>
      <c r="U192" s="163" t="str">
        <f>IFERROR(IF(INDEX(SourceData!$A$2:$FR$281,'Row selector'!$G181,30)=0,"-",INDEX(SourceData!$A$2:$FR$281,'Row selector'!$G181,30)),"")</f>
        <v/>
      </c>
      <c r="V192" s="161" t="str">
        <f>IFERROR(IF(INDEX(SourceData!$A$2:$FR$281,'Row selector'!$G181,31)=0,"-",INDEX(SourceData!$A$2:$FR$281,'Row selector'!$G181,31)),"")</f>
        <v/>
      </c>
      <c r="W192" s="162" t="str">
        <f>IFERROR(IF(INDEX(SourceData!$A$2:$FR$281,'Row selector'!$G181,37)=0,"-",INDEX(SourceData!$A$2:$FR$281,'Row selector'!$G181,37)),"")</f>
        <v/>
      </c>
      <c r="X192" s="163" t="str">
        <f>IFERROR(IF(INDEX(SourceData!$A$2:$FR$281,'Row selector'!$G181,43)=0,"-",INDEX(SourceData!$A$2:$FR$281,'Row selector'!$G181,43)),"")</f>
        <v/>
      </c>
      <c r="Y192" s="161" t="str">
        <f>IFERROR(IF(INDEX(SourceData!$A$2:$FR$281,'Row selector'!$G181,32)=0,"-",INDEX(SourceData!$A$2:$FR$281,'Row selector'!$G181,32)),"")</f>
        <v/>
      </c>
      <c r="Z192" s="162" t="str">
        <f>IFERROR(IF(INDEX(SourceData!$A$2:$FR$281,'Row selector'!$G181,38)=0,"-",INDEX(SourceData!$A$2:$FR$281,'Row selector'!$G181,38)),"")</f>
        <v/>
      </c>
      <c r="AA192" s="163" t="str">
        <f>IFERROR(IF(INDEX(SourceData!$A$2:$FR$281,'Row selector'!$G181,44)=0,"-",INDEX(SourceData!$A$2:$FR$281,'Row selector'!$G181,44)),"")</f>
        <v/>
      </c>
      <c r="AB192" s="161" t="str">
        <f>IFERROR(IF(INDEX(SourceData!$A$2:$FR$281,'Row selector'!$G181,33)=0,"-",INDEX(SourceData!$A$2:$FR$281,'Row selector'!$G181,33)),"")</f>
        <v/>
      </c>
      <c r="AC192" s="162" t="str">
        <f>IFERROR(IF(INDEX(SourceData!$A$2:$FR$281,'Row selector'!$G181,39)=0,"-",INDEX(SourceData!$A$2:$FR$281,'Row selector'!$G181,39)),"")</f>
        <v/>
      </c>
      <c r="AD192" s="163" t="str">
        <f>IFERROR(IF(INDEX(SourceData!$A$2:$FR$281,'Row selector'!$G181,45)=0,"-",INDEX(SourceData!$A$2:$FR$281,'Row selector'!$G181,45)),"")</f>
        <v/>
      </c>
      <c r="AE192" s="161" t="str">
        <f>IFERROR(IF(INDEX(SourceData!$A$2:$FR$281,'Row selector'!$G181,34)=0,"-",INDEX(SourceData!$A$2:$FR$281,'Row selector'!$G181,34)),"")</f>
        <v/>
      </c>
      <c r="AF192" s="162" t="str">
        <f>IFERROR(IF(INDEX(SourceData!$A$2:$FR$281,'Row selector'!$G181,40)=0,"-",INDEX(SourceData!$A$2:$FR$281,'Row selector'!$G181,40)),"")</f>
        <v/>
      </c>
      <c r="AG192" s="163" t="str">
        <f>IFERROR(IF(INDEX(SourceData!$A$2:$FR$281,'Row selector'!$G181,46)=0,"-",INDEX(SourceData!$A$2:$FR$281,'Row selector'!$G181,46)),"")</f>
        <v/>
      </c>
      <c r="AH192" s="161" t="str">
        <f>IFERROR(IF(INDEX(SourceData!$A$2:$FR$281,'Row selector'!$G181,35)=0,"-",INDEX(SourceData!$A$2:$FF$281,'Row selector'!$G181,35)),"")</f>
        <v/>
      </c>
      <c r="AI192" s="162" t="str">
        <f>IFERROR(IF(INDEX(SourceData!$A$2:$FR$281,'Row selector'!$G181,41)=0,"-",INDEX(SourceData!$A$2:$FR$281,'Row selector'!$G181,41)),"")</f>
        <v/>
      </c>
      <c r="AJ192" s="163" t="str">
        <f>IFERROR(IF(INDEX(SourceData!$A$2:$FR$281,'Row selector'!$G181,47)=0,"-",INDEX(SourceData!$A$2:$FR$281,'Row selector'!$G181,47)),"")</f>
        <v/>
      </c>
      <c r="AK192" s="161" t="str">
        <f>IFERROR(IF(INDEX(SourceData!$A$2:$FR$281,'Row selector'!$G181,36)=0,"-",INDEX(SourceData!$A$2:$FR$281,'Row selector'!$G181,36)),"")</f>
        <v/>
      </c>
      <c r="AL192" s="162" t="str">
        <f>IFERROR(IF(INDEX(SourceData!$A$2:$FR$281,'Row selector'!$G181,42)=0,"-",INDEX(SourceData!$A$2:$FR$281,'Row selector'!$G181,42)),"")</f>
        <v/>
      </c>
      <c r="AM192" s="163" t="str">
        <f>IFERROR(IF(INDEX(SourceData!$A$2:$FR$281,'Row selector'!$G181,48)=0,"-",INDEX(SourceData!$A$2:$FR$281,'Row selector'!$G181,48)),"")</f>
        <v/>
      </c>
      <c r="AN192" s="161" t="str">
        <f>IFERROR(IF(INDEX(SourceData!$A$2:$FR$281,'Row selector'!$G181,49)=0,"-",INDEX(SourceData!$A$2:$FR$281,'Row selector'!$G181,49)),"")</f>
        <v/>
      </c>
      <c r="AO192" s="162" t="str">
        <f>IFERROR(IF(INDEX(SourceData!$A$2:$FR$281,'Row selector'!$G181,55)=0,"-",INDEX(SourceData!$A$2:$FR$281,'Row selector'!$G181,55)),"")</f>
        <v/>
      </c>
      <c r="AP192" s="163" t="str">
        <f>IFERROR(IF(INDEX(SourceData!$A$2:$FR$281,'Row selector'!$G181,61)=0,"-",INDEX(SourceData!$A$2:$FR$281,'Row selector'!$G181,61)),"")</f>
        <v/>
      </c>
      <c r="AQ192" s="161" t="str">
        <f>IFERROR(IF(INDEX(SourceData!$A$2:$FR$281,'Row selector'!$G181,50)=0,"-",INDEX(SourceData!$A$2:$FR$281,'Row selector'!$G181,50)),"")</f>
        <v/>
      </c>
      <c r="AR192" s="162" t="str">
        <f>IFERROR(IF(INDEX(SourceData!$A$2:$FR$281,'Row selector'!$G181,56)=0,"-",INDEX(SourceData!$A$2:$FR$281,'Row selector'!$G181,56)),"")</f>
        <v/>
      </c>
      <c r="AS192" s="163" t="str">
        <f>IFERROR(IF(INDEX(SourceData!$A$2:$FR$281,'Row selector'!$G181,62)=0,"-",INDEX(SourceData!$A$2:$FR$281,'Row selector'!$G181,62)),"")</f>
        <v/>
      </c>
      <c r="AT192" s="161" t="str">
        <f>IFERROR(IF(INDEX(SourceData!$A$2:$FR$281,'Row selector'!$G181,51)=0,"-",INDEX(SourceData!$A$2:$FR$281,'Row selector'!$G181,51)),"")</f>
        <v/>
      </c>
      <c r="AU192" s="162" t="str">
        <f>IFERROR(IF(INDEX(SourceData!$A$2:$FR$281,'Row selector'!$G181,57)=0,"-",INDEX(SourceData!$A$2:$FR$281,'Row selector'!$G181,57)),"")</f>
        <v/>
      </c>
      <c r="AV192" s="163" t="str">
        <f>IFERROR(IF(INDEX(SourceData!$A$2:$FR$281,'Row selector'!$G181,63)=0,"-",INDEX(SourceData!$A$2:$FR$281,'Row selector'!$G181,63)),"")</f>
        <v/>
      </c>
      <c r="AW192" s="158" t="str">
        <f>IFERROR(IF(INDEX(SourceData!$A$2:$FR$281,'Row selector'!$G181,52)=0,"-",INDEX(SourceData!$A$2:$FR$281,'Row selector'!$G181,52)),"")</f>
        <v/>
      </c>
      <c r="AX192" s="138" t="str">
        <f>IFERROR(IF(INDEX(SourceData!$A$2:$FR$281,'Row selector'!$G181,58)=0,"-",INDEX(SourceData!$A$2:$FR$281,'Row selector'!$G181,58)),"")</f>
        <v/>
      </c>
      <c r="AY192" s="162" t="str">
        <f>IFERROR(IF(INDEX(SourceData!$A$2:$FR$281,'Row selector'!$G181,64)=0,"-",INDEX(SourceData!$A$2:$FR$281,'Row selector'!$G181,64)),"")</f>
        <v/>
      </c>
      <c r="AZ192" s="161" t="str">
        <f>IFERROR(IF(INDEX(SourceData!$A$2:$FR$281,'Row selector'!$G181,53)=0,"-",INDEX(SourceData!$A$2:$FR$281,'Row selector'!$G181,53)),"")</f>
        <v/>
      </c>
      <c r="BA192" s="162" t="str">
        <f>IFERROR(IF(INDEX(SourceData!$A$2:$FR$281,'Row selector'!$G181,59)=0,"-",INDEX(SourceData!$A$2:$FR$281,'Row selector'!$G181,59)),"")</f>
        <v/>
      </c>
      <c r="BB192" s="163" t="str">
        <f>IFERROR(IF(INDEX(SourceData!$A$2:$FR$281,'Row selector'!$G181,65)=0,"-",INDEX(SourceData!$A$2:$FR$281,'Row selector'!$G181,65)),"")</f>
        <v/>
      </c>
      <c r="BC192" s="161" t="str">
        <f>IFERROR(IF(INDEX(SourceData!$A$2:$FR$281,'Row selector'!$G181,54)=0,"-",INDEX(SourceData!$A$2:$FR$281,'Row selector'!$G181,54)),"")</f>
        <v/>
      </c>
      <c r="BD192" s="162" t="str">
        <f>IFERROR(IF(INDEX(SourceData!$A$2:$FR$281,'Row selector'!$G181,60)=0,"-",INDEX(SourceData!$A$2:$FR$281,'Row selector'!$G181,60)),"")</f>
        <v/>
      </c>
      <c r="BE192" s="163" t="str">
        <f>IFERROR(IF(INDEX(SourceData!$A$2:$FR$281,'Row selector'!$G181,66)=0,"-",INDEX(SourceData!$A$2:$FR$281,'Row selector'!$G181,66)),"")</f>
        <v/>
      </c>
      <c r="BF192" s="99"/>
    </row>
    <row r="193" spans="1:58">
      <c r="A193" s="171" t="str">
        <f>IFERROR(INDEX(SourceData!$A$2:$FR$281,'Row selector'!$G182,1),"")</f>
        <v/>
      </c>
      <c r="B193" s="157" t="str">
        <f>IFERROR(INDEX(SourceData!$A$2:$FR$281,'Row selector'!$G182,2),"")</f>
        <v/>
      </c>
      <c r="C193" s="204" t="str">
        <f t="shared" si="2"/>
        <v/>
      </c>
      <c r="D193" s="161" t="str">
        <f>IFERROR(IF(INDEX(SourceData!$A$2:$FR$281,'Row selector'!$G182,13)=0,"-",INDEX(SourceData!$A$2:$FR$281,'Row selector'!$G182,13)),"")</f>
        <v/>
      </c>
      <c r="E193" s="162" t="str">
        <f>IFERROR(IF(INDEX(SourceData!$A$2:$FR$281,'Row selector'!$G182,19)=0,"-",INDEX(SourceData!$A$2:$FR$281,'Row selector'!$G182,19)),"")</f>
        <v/>
      </c>
      <c r="F193" s="163" t="str">
        <f>IFERROR(IF(INDEX(SourceData!$A$2:$FR$281,'Row selector'!$G182,25)=0,"-",INDEX(SourceData!$A$2:$FR$281,'Row selector'!$G182,25)),"")</f>
        <v/>
      </c>
      <c r="G193" s="161" t="str">
        <f>IFERROR(IF(INDEX(SourceData!$A$2:$FR$281,'Row selector'!$G182,14)=0,"-",INDEX(SourceData!$A$2:$FR$281,'Row selector'!$G182,14)),"")</f>
        <v/>
      </c>
      <c r="H193" s="162" t="str">
        <f>IFERROR(IF(INDEX(SourceData!$A$2:$FR$281,'Row selector'!$G182,20)=0,"-",INDEX(SourceData!$A$2:$FR$281,'Row selector'!$G182,20)),"")</f>
        <v/>
      </c>
      <c r="I193" s="163" t="str">
        <f>IFERROR(IF(INDEX(SourceData!$A$2:$FR$281,'Row selector'!$G182,26)=0,"-",INDEX(SourceData!$A$2:$FR$281,'Row selector'!$G182,26)),"")</f>
        <v/>
      </c>
      <c r="J193" s="161" t="str">
        <f>IFERROR(IF(INDEX(SourceData!$A$2:$FR$281,'Row selector'!$G182,15)=0,"-",INDEX(SourceData!$A$2:$FR$281,'Row selector'!$G182,15)),"")</f>
        <v/>
      </c>
      <c r="K193" s="162" t="str">
        <f>IFERROR(IF(INDEX(SourceData!$A$2:$FR$281,'Row selector'!$G182,21)=0,"-",INDEX(SourceData!$A$2:$FR$281,'Row selector'!$G182,21)),"")</f>
        <v/>
      </c>
      <c r="L193" s="163" t="str">
        <f>IFERROR(IF(INDEX(SourceData!$A$2:$FR$281,'Row selector'!$G182,27)=0,"-",INDEX(SourceData!$A$2:$FR$281,'Row selector'!$G182,27)),"")</f>
        <v/>
      </c>
      <c r="M193" s="161" t="str">
        <f>IFERROR(IF(INDEX(SourceData!$A$2:$FR$281,'Row selector'!$G182,16)=0,"-",INDEX(SourceData!$A$2:$FR$281,'Row selector'!$G182,16)),"")</f>
        <v/>
      </c>
      <c r="N193" s="162" t="str">
        <f>IFERROR(IF(INDEX(SourceData!$A$2:$FR$281,'Row selector'!$G182,22)=0,"-",INDEX(SourceData!$A$2:$FR$281,'Row selector'!$G182,22)),"")</f>
        <v/>
      </c>
      <c r="O193" s="163" t="str">
        <f>IFERROR(IF(INDEX(SourceData!$A$2:$FR$281,'Row selector'!$G182,28)=0,"-",INDEX(SourceData!$A$2:$FR$281,'Row selector'!$G182,28)),"")</f>
        <v/>
      </c>
      <c r="P193" s="161" t="str">
        <f>IFERROR(IF(INDEX(SourceData!$A$2:$FR$281,'Row selector'!$G182,17)=0,"-",INDEX(SourceData!$A$2:$FR$281,'Row selector'!$G182,17)),"")</f>
        <v/>
      </c>
      <c r="Q193" s="162" t="str">
        <f>IFERROR(IF(INDEX(SourceData!$A$2:$FR$281,'Row selector'!$G182,23)=0,"-",INDEX(SourceData!$A$2:$FR$281,'Row selector'!$G182,23)),"")</f>
        <v/>
      </c>
      <c r="R193" s="163" t="str">
        <f>IFERROR(IF(INDEX(SourceData!$A$2:$FR$281,'Row selector'!$G182,29)=0,"-",INDEX(SourceData!$A$2:$FR$281,'Row selector'!$G182,29)),"")</f>
        <v/>
      </c>
      <c r="S193" s="161" t="str">
        <f>IFERROR(IF(INDEX(SourceData!$A$2:$FR$281,'Row selector'!$G182,18)=0,"-",INDEX(SourceData!$A$2:$FR$281,'Row selector'!$G182,18)),"")</f>
        <v/>
      </c>
      <c r="T193" s="162" t="str">
        <f>IFERROR(IF(INDEX(SourceData!$A$2:$FR$281,'Row selector'!$G182,24)=0,"-",INDEX(SourceData!$A$2:$FR$281,'Row selector'!$G182,24)),"")</f>
        <v/>
      </c>
      <c r="U193" s="163" t="str">
        <f>IFERROR(IF(INDEX(SourceData!$A$2:$FR$281,'Row selector'!$G182,30)=0,"-",INDEX(SourceData!$A$2:$FR$281,'Row selector'!$G182,30)),"")</f>
        <v/>
      </c>
      <c r="V193" s="161" t="str">
        <f>IFERROR(IF(INDEX(SourceData!$A$2:$FR$281,'Row selector'!$G182,31)=0,"-",INDEX(SourceData!$A$2:$FR$281,'Row selector'!$G182,31)),"")</f>
        <v/>
      </c>
      <c r="W193" s="162" t="str">
        <f>IFERROR(IF(INDEX(SourceData!$A$2:$FR$281,'Row selector'!$G182,37)=0,"-",INDEX(SourceData!$A$2:$FR$281,'Row selector'!$G182,37)),"")</f>
        <v/>
      </c>
      <c r="X193" s="163" t="str">
        <f>IFERROR(IF(INDEX(SourceData!$A$2:$FR$281,'Row selector'!$G182,43)=0,"-",INDEX(SourceData!$A$2:$FR$281,'Row selector'!$G182,43)),"")</f>
        <v/>
      </c>
      <c r="Y193" s="161" t="str">
        <f>IFERROR(IF(INDEX(SourceData!$A$2:$FR$281,'Row selector'!$G182,32)=0,"-",INDEX(SourceData!$A$2:$FR$281,'Row selector'!$G182,32)),"")</f>
        <v/>
      </c>
      <c r="Z193" s="162" t="str">
        <f>IFERROR(IF(INDEX(SourceData!$A$2:$FR$281,'Row selector'!$G182,38)=0,"-",INDEX(SourceData!$A$2:$FR$281,'Row selector'!$G182,38)),"")</f>
        <v/>
      </c>
      <c r="AA193" s="163" t="str">
        <f>IFERROR(IF(INDEX(SourceData!$A$2:$FR$281,'Row selector'!$G182,44)=0,"-",INDEX(SourceData!$A$2:$FR$281,'Row selector'!$G182,44)),"")</f>
        <v/>
      </c>
      <c r="AB193" s="161" t="str">
        <f>IFERROR(IF(INDEX(SourceData!$A$2:$FR$281,'Row selector'!$G182,33)=0,"-",INDEX(SourceData!$A$2:$FR$281,'Row selector'!$G182,33)),"")</f>
        <v/>
      </c>
      <c r="AC193" s="162" t="str">
        <f>IFERROR(IF(INDEX(SourceData!$A$2:$FR$281,'Row selector'!$G182,39)=0,"-",INDEX(SourceData!$A$2:$FR$281,'Row selector'!$G182,39)),"")</f>
        <v/>
      </c>
      <c r="AD193" s="163" t="str">
        <f>IFERROR(IF(INDEX(SourceData!$A$2:$FR$281,'Row selector'!$G182,45)=0,"-",INDEX(SourceData!$A$2:$FR$281,'Row selector'!$G182,45)),"")</f>
        <v/>
      </c>
      <c r="AE193" s="161" t="str">
        <f>IFERROR(IF(INDEX(SourceData!$A$2:$FR$281,'Row selector'!$G182,34)=0,"-",INDEX(SourceData!$A$2:$FR$281,'Row selector'!$G182,34)),"")</f>
        <v/>
      </c>
      <c r="AF193" s="162" t="str">
        <f>IFERROR(IF(INDEX(SourceData!$A$2:$FR$281,'Row selector'!$G182,40)=0,"-",INDEX(SourceData!$A$2:$FR$281,'Row selector'!$G182,40)),"")</f>
        <v/>
      </c>
      <c r="AG193" s="163" t="str">
        <f>IFERROR(IF(INDEX(SourceData!$A$2:$FR$281,'Row selector'!$G182,46)=0,"-",INDEX(SourceData!$A$2:$FR$281,'Row selector'!$G182,46)),"")</f>
        <v/>
      </c>
      <c r="AH193" s="161" t="str">
        <f>IFERROR(IF(INDEX(SourceData!$A$2:$FR$281,'Row selector'!$G182,35)=0,"-",INDEX(SourceData!$A$2:$FF$281,'Row selector'!$G182,35)),"")</f>
        <v/>
      </c>
      <c r="AI193" s="162" t="str">
        <f>IFERROR(IF(INDEX(SourceData!$A$2:$FR$281,'Row selector'!$G182,41)=0,"-",INDEX(SourceData!$A$2:$FR$281,'Row selector'!$G182,41)),"")</f>
        <v/>
      </c>
      <c r="AJ193" s="163" t="str">
        <f>IFERROR(IF(INDEX(SourceData!$A$2:$FR$281,'Row selector'!$G182,47)=0,"-",INDEX(SourceData!$A$2:$FR$281,'Row selector'!$G182,47)),"")</f>
        <v/>
      </c>
      <c r="AK193" s="161" t="str">
        <f>IFERROR(IF(INDEX(SourceData!$A$2:$FR$281,'Row selector'!$G182,36)=0,"-",INDEX(SourceData!$A$2:$FR$281,'Row selector'!$G182,36)),"")</f>
        <v/>
      </c>
      <c r="AL193" s="162" t="str">
        <f>IFERROR(IF(INDEX(SourceData!$A$2:$FR$281,'Row selector'!$G182,42)=0,"-",INDEX(SourceData!$A$2:$FR$281,'Row selector'!$G182,42)),"")</f>
        <v/>
      </c>
      <c r="AM193" s="163" t="str">
        <f>IFERROR(IF(INDEX(SourceData!$A$2:$FR$281,'Row selector'!$G182,48)=0,"-",INDEX(SourceData!$A$2:$FR$281,'Row selector'!$G182,48)),"")</f>
        <v/>
      </c>
      <c r="AN193" s="161" t="str">
        <f>IFERROR(IF(INDEX(SourceData!$A$2:$FR$281,'Row selector'!$G182,49)=0,"-",INDEX(SourceData!$A$2:$FR$281,'Row selector'!$G182,49)),"")</f>
        <v/>
      </c>
      <c r="AO193" s="162" t="str">
        <f>IFERROR(IF(INDEX(SourceData!$A$2:$FR$281,'Row selector'!$G182,55)=0,"-",INDEX(SourceData!$A$2:$FR$281,'Row selector'!$G182,55)),"")</f>
        <v/>
      </c>
      <c r="AP193" s="163" t="str">
        <f>IFERROR(IF(INDEX(SourceData!$A$2:$FR$281,'Row selector'!$G182,61)=0,"-",INDEX(SourceData!$A$2:$FR$281,'Row selector'!$G182,61)),"")</f>
        <v/>
      </c>
      <c r="AQ193" s="161" t="str">
        <f>IFERROR(IF(INDEX(SourceData!$A$2:$FR$281,'Row selector'!$G182,50)=0,"-",INDEX(SourceData!$A$2:$FR$281,'Row selector'!$G182,50)),"")</f>
        <v/>
      </c>
      <c r="AR193" s="162" t="str">
        <f>IFERROR(IF(INDEX(SourceData!$A$2:$FR$281,'Row selector'!$G182,56)=0,"-",INDEX(SourceData!$A$2:$FR$281,'Row selector'!$G182,56)),"")</f>
        <v/>
      </c>
      <c r="AS193" s="163" t="str">
        <f>IFERROR(IF(INDEX(SourceData!$A$2:$FR$281,'Row selector'!$G182,62)=0,"-",INDEX(SourceData!$A$2:$FR$281,'Row selector'!$G182,62)),"")</f>
        <v/>
      </c>
      <c r="AT193" s="161" t="str">
        <f>IFERROR(IF(INDEX(SourceData!$A$2:$FR$281,'Row selector'!$G182,51)=0,"-",INDEX(SourceData!$A$2:$FR$281,'Row selector'!$G182,51)),"")</f>
        <v/>
      </c>
      <c r="AU193" s="162" t="str">
        <f>IFERROR(IF(INDEX(SourceData!$A$2:$FR$281,'Row selector'!$G182,57)=0,"-",INDEX(SourceData!$A$2:$FR$281,'Row selector'!$G182,57)),"")</f>
        <v/>
      </c>
      <c r="AV193" s="163" t="str">
        <f>IFERROR(IF(INDEX(SourceData!$A$2:$FR$281,'Row selector'!$G182,63)=0,"-",INDEX(SourceData!$A$2:$FR$281,'Row selector'!$G182,63)),"")</f>
        <v/>
      </c>
      <c r="AW193" s="158" t="str">
        <f>IFERROR(IF(INDEX(SourceData!$A$2:$FR$281,'Row selector'!$G182,52)=0,"-",INDEX(SourceData!$A$2:$FR$281,'Row selector'!$G182,52)),"")</f>
        <v/>
      </c>
      <c r="AX193" s="138" t="str">
        <f>IFERROR(IF(INDEX(SourceData!$A$2:$FR$281,'Row selector'!$G182,58)=0,"-",INDEX(SourceData!$A$2:$FR$281,'Row selector'!$G182,58)),"")</f>
        <v/>
      </c>
      <c r="AY193" s="162" t="str">
        <f>IFERROR(IF(INDEX(SourceData!$A$2:$FR$281,'Row selector'!$G182,64)=0,"-",INDEX(SourceData!$A$2:$FR$281,'Row selector'!$G182,64)),"")</f>
        <v/>
      </c>
      <c r="AZ193" s="161" t="str">
        <f>IFERROR(IF(INDEX(SourceData!$A$2:$FR$281,'Row selector'!$G182,53)=0,"-",INDEX(SourceData!$A$2:$FR$281,'Row selector'!$G182,53)),"")</f>
        <v/>
      </c>
      <c r="BA193" s="162" t="str">
        <f>IFERROR(IF(INDEX(SourceData!$A$2:$FR$281,'Row selector'!$G182,59)=0,"-",INDEX(SourceData!$A$2:$FR$281,'Row selector'!$G182,59)),"")</f>
        <v/>
      </c>
      <c r="BB193" s="163" t="str">
        <f>IFERROR(IF(INDEX(SourceData!$A$2:$FR$281,'Row selector'!$G182,65)=0,"-",INDEX(SourceData!$A$2:$FR$281,'Row selector'!$G182,65)),"")</f>
        <v/>
      </c>
      <c r="BC193" s="161" t="str">
        <f>IFERROR(IF(INDEX(SourceData!$A$2:$FR$281,'Row selector'!$G182,54)=0,"-",INDEX(SourceData!$A$2:$FR$281,'Row selector'!$G182,54)),"")</f>
        <v/>
      </c>
      <c r="BD193" s="162" t="str">
        <f>IFERROR(IF(INDEX(SourceData!$A$2:$FR$281,'Row selector'!$G182,60)=0,"-",INDEX(SourceData!$A$2:$FR$281,'Row selector'!$G182,60)),"")</f>
        <v/>
      </c>
      <c r="BE193" s="163" t="str">
        <f>IFERROR(IF(INDEX(SourceData!$A$2:$FR$281,'Row selector'!$G182,66)=0,"-",INDEX(SourceData!$A$2:$FR$281,'Row selector'!$G182,66)),"")</f>
        <v/>
      </c>
      <c r="BF193" s="99"/>
    </row>
    <row r="194" spans="1:58">
      <c r="A194" s="171" t="str">
        <f>IFERROR(INDEX(SourceData!$A$2:$FR$281,'Row selector'!$G183,1),"")</f>
        <v/>
      </c>
      <c r="B194" s="157" t="str">
        <f>IFERROR(INDEX(SourceData!$A$2:$FR$281,'Row selector'!$G183,2),"")</f>
        <v/>
      </c>
      <c r="C194" s="204" t="str">
        <f t="shared" si="2"/>
        <v/>
      </c>
      <c r="D194" s="161" t="str">
        <f>IFERROR(IF(INDEX(SourceData!$A$2:$FR$281,'Row selector'!$G183,13)=0,"-",INDEX(SourceData!$A$2:$FR$281,'Row selector'!$G183,13)),"")</f>
        <v/>
      </c>
      <c r="E194" s="162" t="str">
        <f>IFERROR(IF(INDEX(SourceData!$A$2:$FR$281,'Row selector'!$G183,19)=0,"-",INDEX(SourceData!$A$2:$FR$281,'Row selector'!$G183,19)),"")</f>
        <v/>
      </c>
      <c r="F194" s="163" t="str">
        <f>IFERROR(IF(INDEX(SourceData!$A$2:$FR$281,'Row selector'!$G183,25)=0,"-",INDEX(SourceData!$A$2:$FR$281,'Row selector'!$G183,25)),"")</f>
        <v/>
      </c>
      <c r="G194" s="161" t="str">
        <f>IFERROR(IF(INDEX(SourceData!$A$2:$FR$281,'Row selector'!$G183,14)=0,"-",INDEX(SourceData!$A$2:$FR$281,'Row selector'!$G183,14)),"")</f>
        <v/>
      </c>
      <c r="H194" s="162" t="str">
        <f>IFERROR(IF(INDEX(SourceData!$A$2:$FR$281,'Row selector'!$G183,20)=0,"-",INDEX(SourceData!$A$2:$FR$281,'Row selector'!$G183,20)),"")</f>
        <v/>
      </c>
      <c r="I194" s="163" t="str">
        <f>IFERROR(IF(INDEX(SourceData!$A$2:$FR$281,'Row selector'!$G183,26)=0,"-",INDEX(SourceData!$A$2:$FR$281,'Row selector'!$G183,26)),"")</f>
        <v/>
      </c>
      <c r="J194" s="161" t="str">
        <f>IFERROR(IF(INDEX(SourceData!$A$2:$FR$281,'Row selector'!$G183,15)=0,"-",INDEX(SourceData!$A$2:$FR$281,'Row selector'!$G183,15)),"")</f>
        <v/>
      </c>
      <c r="K194" s="162" t="str">
        <f>IFERROR(IF(INDEX(SourceData!$A$2:$FR$281,'Row selector'!$G183,21)=0,"-",INDEX(SourceData!$A$2:$FR$281,'Row selector'!$G183,21)),"")</f>
        <v/>
      </c>
      <c r="L194" s="163" t="str">
        <f>IFERROR(IF(INDEX(SourceData!$A$2:$FR$281,'Row selector'!$G183,27)=0,"-",INDEX(SourceData!$A$2:$FR$281,'Row selector'!$G183,27)),"")</f>
        <v/>
      </c>
      <c r="M194" s="161" t="str">
        <f>IFERROR(IF(INDEX(SourceData!$A$2:$FR$281,'Row selector'!$G183,16)=0,"-",INDEX(SourceData!$A$2:$FR$281,'Row selector'!$G183,16)),"")</f>
        <v/>
      </c>
      <c r="N194" s="162" t="str">
        <f>IFERROR(IF(INDEX(SourceData!$A$2:$FR$281,'Row selector'!$G183,22)=0,"-",INDEX(SourceData!$A$2:$FR$281,'Row selector'!$G183,22)),"")</f>
        <v/>
      </c>
      <c r="O194" s="163" t="str">
        <f>IFERROR(IF(INDEX(SourceData!$A$2:$FR$281,'Row selector'!$G183,28)=0,"-",INDEX(SourceData!$A$2:$FR$281,'Row selector'!$G183,28)),"")</f>
        <v/>
      </c>
      <c r="P194" s="161" t="str">
        <f>IFERROR(IF(INDEX(SourceData!$A$2:$FR$281,'Row selector'!$G183,17)=0,"-",INDEX(SourceData!$A$2:$FR$281,'Row selector'!$G183,17)),"")</f>
        <v/>
      </c>
      <c r="Q194" s="162" t="str">
        <f>IFERROR(IF(INDEX(SourceData!$A$2:$FR$281,'Row selector'!$G183,23)=0,"-",INDEX(SourceData!$A$2:$FR$281,'Row selector'!$G183,23)),"")</f>
        <v/>
      </c>
      <c r="R194" s="163" t="str">
        <f>IFERROR(IF(INDEX(SourceData!$A$2:$FR$281,'Row selector'!$G183,29)=0,"-",INDEX(SourceData!$A$2:$FR$281,'Row selector'!$G183,29)),"")</f>
        <v/>
      </c>
      <c r="S194" s="161" t="str">
        <f>IFERROR(IF(INDEX(SourceData!$A$2:$FR$281,'Row selector'!$G183,18)=0,"-",INDEX(SourceData!$A$2:$FR$281,'Row selector'!$G183,18)),"")</f>
        <v/>
      </c>
      <c r="T194" s="162" t="str">
        <f>IFERROR(IF(INDEX(SourceData!$A$2:$FR$281,'Row selector'!$G183,24)=0,"-",INDEX(SourceData!$A$2:$FR$281,'Row selector'!$G183,24)),"")</f>
        <v/>
      </c>
      <c r="U194" s="163" t="str">
        <f>IFERROR(IF(INDEX(SourceData!$A$2:$FR$281,'Row selector'!$G183,30)=0,"-",INDEX(SourceData!$A$2:$FR$281,'Row selector'!$G183,30)),"")</f>
        <v/>
      </c>
      <c r="V194" s="161" t="str">
        <f>IFERROR(IF(INDEX(SourceData!$A$2:$FR$281,'Row selector'!$G183,31)=0,"-",INDEX(SourceData!$A$2:$FR$281,'Row selector'!$G183,31)),"")</f>
        <v/>
      </c>
      <c r="W194" s="162" t="str">
        <f>IFERROR(IF(INDEX(SourceData!$A$2:$FR$281,'Row selector'!$G183,37)=0,"-",INDEX(SourceData!$A$2:$FR$281,'Row selector'!$G183,37)),"")</f>
        <v/>
      </c>
      <c r="X194" s="163" t="str">
        <f>IFERROR(IF(INDEX(SourceData!$A$2:$FR$281,'Row selector'!$G183,43)=0,"-",INDEX(SourceData!$A$2:$FR$281,'Row selector'!$G183,43)),"")</f>
        <v/>
      </c>
      <c r="Y194" s="161" t="str">
        <f>IFERROR(IF(INDEX(SourceData!$A$2:$FR$281,'Row selector'!$G183,32)=0,"-",INDEX(SourceData!$A$2:$FR$281,'Row selector'!$G183,32)),"")</f>
        <v/>
      </c>
      <c r="Z194" s="162" t="str">
        <f>IFERROR(IF(INDEX(SourceData!$A$2:$FR$281,'Row selector'!$G183,38)=0,"-",INDEX(SourceData!$A$2:$FR$281,'Row selector'!$G183,38)),"")</f>
        <v/>
      </c>
      <c r="AA194" s="163" t="str">
        <f>IFERROR(IF(INDEX(SourceData!$A$2:$FR$281,'Row selector'!$G183,44)=0,"-",INDEX(SourceData!$A$2:$FR$281,'Row selector'!$G183,44)),"")</f>
        <v/>
      </c>
      <c r="AB194" s="161" t="str">
        <f>IFERROR(IF(INDEX(SourceData!$A$2:$FR$281,'Row selector'!$G183,33)=0,"-",INDEX(SourceData!$A$2:$FR$281,'Row selector'!$G183,33)),"")</f>
        <v/>
      </c>
      <c r="AC194" s="162" t="str">
        <f>IFERROR(IF(INDEX(SourceData!$A$2:$FR$281,'Row selector'!$G183,39)=0,"-",INDEX(SourceData!$A$2:$FR$281,'Row selector'!$G183,39)),"")</f>
        <v/>
      </c>
      <c r="AD194" s="163" t="str">
        <f>IFERROR(IF(INDEX(SourceData!$A$2:$FR$281,'Row selector'!$G183,45)=0,"-",INDEX(SourceData!$A$2:$FR$281,'Row selector'!$G183,45)),"")</f>
        <v/>
      </c>
      <c r="AE194" s="161" t="str">
        <f>IFERROR(IF(INDEX(SourceData!$A$2:$FR$281,'Row selector'!$G183,34)=0,"-",INDEX(SourceData!$A$2:$FR$281,'Row selector'!$G183,34)),"")</f>
        <v/>
      </c>
      <c r="AF194" s="162" t="str">
        <f>IFERROR(IF(INDEX(SourceData!$A$2:$FR$281,'Row selector'!$G183,40)=0,"-",INDEX(SourceData!$A$2:$FR$281,'Row selector'!$G183,40)),"")</f>
        <v/>
      </c>
      <c r="AG194" s="163" t="str">
        <f>IFERROR(IF(INDEX(SourceData!$A$2:$FR$281,'Row selector'!$G183,46)=0,"-",INDEX(SourceData!$A$2:$FR$281,'Row selector'!$G183,46)),"")</f>
        <v/>
      </c>
      <c r="AH194" s="161" t="str">
        <f>IFERROR(IF(INDEX(SourceData!$A$2:$FR$281,'Row selector'!$G183,35)=0,"-",INDEX(SourceData!$A$2:$FF$281,'Row selector'!$G183,35)),"")</f>
        <v/>
      </c>
      <c r="AI194" s="162" t="str">
        <f>IFERROR(IF(INDEX(SourceData!$A$2:$FR$281,'Row selector'!$G183,41)=0,"-",INDEX(SourceData!$A$2:$FR$281,'Row selector'!$G183,41)),"")</f>
        <v/>
      </c>
      <c r="AJ194" s="163" t="str">
        <f>IFERROR(IF(INDEX(SourceData!$A$2:$FR$281,'Row selector'!$G183,47)=0,"-",INDEX(SourceData!$A$2:$FR$281,'Row selector'!$G183,47)),"")</f>
        <v/>
      </c>
      <c r="AK194" s="161" t="str">
        <f>IFERROR(IF(INDEX(SourceData!$A$2:$FR$281,'Row selector'!$G183,36)=0,"-",INDEX(SourceData!$A$2:$FR$281,'Row selector'!$G183,36)),"")</f>
        <v/>
      </c>
      <c r="AL194" s="162" t="str">
        <f>IFERROR(IF(INDEX(SourceData!$A$2:$FR$281,'Row selector'!$G183,42)=0,"-",INDEX(SourceData!$A$2:$FR$281,'Row selector'!$G183,42)),"")</f>
        <v/>
      </c>
      <c r="AM194" s="163" t="str">
        <f>IFERROR(IF(INDEX(SourceData!$A$2:$FR$281,'Row selector'!$G183,48)=0,"-",INDEX(SourceData!$A$2:$FR$281,'Row selector'!$G183,48)),"")</f>
        <v/>
      </c>
      <c r="AN194" s="161" t="str">
        <f>IFERROR(IF(INDEX(SourceData!$A$2:$FR$281,'Row selector'!$G183,49)=0,"-",INDEX(SourceData!$A$2:$FR$281,'Row selector'!$G183,49)),"")</f>
        <v/>
      </c>
      <c r="AO194" s="162" t="str">
        <f>IFERROR(IF(INDEX(SourceData!$A$2:$FR$281,'Row selector'!$G183,55)=0,"-",INDEX(SourceData!$A$2:$FR$281,'Row selector'!$G183,55)),"")</f>
        <v/>
      </c>
      <c r="AP194" s="163" t="str">
        <f>IFERROR(IF(INDEX(SourceData!$A$2:$FR$281,'Row selector'!$G183,61)=0,"-",INDEX(SourceData!$A$2:$FR$281,'Row selector'!$G183,61)),"")</f>
        <v/>
      </c>
      <c r="AQ194" s="161" t="str">
        <f>IFERROR(IF(INDEX(SourceData!$A$2:$FR$281,'Row selector'!$G183,50)=0,"-",INDEX(SourceData!$A$2:$FR$281,'Row selector'!$G183,50)),"")</f>
        <v/>
      </c>
      <c r="AR194" s="162" t="str">
        <f>IFERROR(IF(INDEX(SourceData!$A$2:$FR$281,'Row selector'!$G183,56)=0,"-",INDEX(SourceData!$A$2:$FR$281,'Row selector'!$G183,56)),"")</f>
        <v/>
      </c>
      <c r="AS194" s="163" t="str">
        <f>IFERROR(IF(INDEX(SourceData!$A$2:$FR$281,'Row selector'!$G183,62)=0,"-",INDEX(SourceData!$A$2:$FR$281,'Row selector'!$G183,62)),"")</f>
        <v/>
      </c>
      <c r="AT194" s="161" t="str">
        <f>IFERROR(IF(INDEX(SourceData!$A$2:$FR$281,'Row selector'!$G183,51)=0,"-",INDEX(SourceData!$A$2:$FR$281,'Row selector'!$G183,51)),"")</f>
        <v/>
      </c>
      <c r="AU194" s="162" t="str">
        <f>IFERROR(IF(INDEX(SourceData!$A$2:$FR$281,'Row selector'!$G183,57)=0,"-",INDEX(SourceData!$A$2:$FR$281,'Row selector'!$G183,57)),"")</f>
        <v/>
      </c>
      <c r="AV194" s="163" t="str">
        <f>IFERROR(IF(INDEX(SourceData!$A$2:$FR$281,'Row selector'!$G183,63)=0,"-",INDEX(SourceData!$A$2:$FR$281,'Row selector'!$G183,63)),"")</f>
        <v/>
      </c>
      <c r="AW194" s="158" t="str">
        <f>IFERROR(IF(INDEX(SourceData!$A$2:$FR$281,'Row selector'!$G183,52)=0,"-",INDEX(SourceData!$A$2:$FR$281,'Row selector'!$G183,52)),"")</f>
        <v/>
      </c>
      <c r="AX194" s="138" t="str">
        <f>IFERROR(IF(INDEX(SourceData!$A$2:$FR$281,'Row selector'!$G183,58)=0,"-",INDEX(SourceData!$A$2:$FR$281,'Row selector'!$G183,58)),"")</f>
        <v/>
      </c>
      <c r="AY194" s="162" t="str">
        <f>IFERROR(IF(INDEX(SourceData!$A$2:$FR$281,'Row selector'!$G183,64)=0,"-",INDEX(SourceData!$A$2:$FR$281,'Row selector'!$G183,64)),"")</f>
        <v/>
      </c>
      <c r="AZ194" s="161" t="str">
        <f>IFERROR(IF(INDEX(SourceData!$A$2:$FR$281,'Row selector'!$G183,53)=0,"-",INDEX(SourceData!$A$2:$FR$281,'Row selector'!$G183,53)),"")</f>
        <v/>
      </c>
      <c r="BA194" s="162" t="str">
        <f>IFERROR(IF(INDEX(SourceData!$A$2:$FR$281,'Row selector'!$G183,59)=0,"-",INDEX(SourceData!$A$2:$FR$281,'Row selector'!$G183,59)),"")</f>
        <v/>
      </c>
      <c r="BB194" s="163" t="str">
        <f>IFERROR(IF(INDEX(SourceData!$A$2:$FR$281,'Row selector'!$G183,65)=0,"-",INDEX(SourceData!$A$2:$FR$281,'Row selector'!$G183,65)),"")</f>
        <v/>
      </c>
      <c r="BC194" s="161" t="str">
        <f>IFERROR(IF(INDEX(SourceData!$A$2:$FR$281,'Row selector'!$G183,54)=0,"-",INDEX(SourceData!$A$2:$FR$281,'Row selector'!$G183,54)),"")</f>
        <v/>
      </c>
      <c r="BD194" s="162" t="str">
        <f>IFERROR(IF(INDEX(SourceData!$A$2:$FR$281,'Row selector'!$G183,60)=0,"-",INDEX(SourceData!$A$2:$FR$281,'Row selector'!$G183,60)),"")</f>
        <v/>
      </c>
      <c r="BE194" s="163" t="str">
        <f>IFERROR(IF(INDEX(SourceData!$A$2:$FR$281,'Row selector'!$G183,66)=0,"-",INDEX(SourceData!$A$2:$FR$281,'Row selector'!$G183,66)),"")</f>
        <v/>
      </c>
      <c r="BF194" s="99"/>
    </row>
    <row r="195" spans="1:58">
      <c r="A195" s="171" t="str">
        <f>IFERROR(INDEX(SourceData!$A$2:$FR$281,'Row selector'!$G184,1),"")</f>
        <v/>
      </c>
      <c r="B195" s="157" t="str">
        <f>IFERROR(INDEX(SourceData!$A$2:$FR$281,'Row selector'!$G184,2),"")</f>
        <v/>
      </c>
      <c r="C195" s="204" t="str">
        <f t="shared" si="2"/>
        <v/>
      </c>
      <c r="D195" s="161" t="str">
        <f>IFERROR(IF(INDEX(SourceData!$A$2:$FR$281,'Row selector'!$G184,13)=0,"-",INDEX(SourceData!$A$2:$FR$281,'Row selector'!$G184,13)),"")</f>
        <v/>
      </c>
      <c r="E195" s="162" t="str">
        <f>IFERROR(IF(INDEX(SourceData!$A$2:$FR$281,'Row selector'!$G184,19)=0,"-",INDEX(SourceData!$A$2:$FR$281,'Row selector'!$G184,19)),"")</f>
        <v/>
      </c>
      <c r="F195" s="163" t="str">
        <f>IFERROR(IF(INDEX(SourceData!$A$2:$FR$281,'Row selector'!$G184,25)=0,"-",INDEX(SourceData!$A$2:$FR$281,'Row selector'!$G184,25)),"")</f>
        <v/>
      </c>
      <c r="G195" s="161" t="str">
        <f>IFERROR(IF(INDEX(SourceData!$A$2:$FR$281,'Row selector'!$G184,14)=0,"-",INDEX(SourceData!$A$2:$FR$281,'Row selector'!$G184,14)),"")</f>
        <v/>
      </c>
      <c r="H195" s="162" t="str">
        <f>IFERROR(IF(INDEX(SourceData!$A$2:$FR$281,'Row selector'!$G184,20)=0,"-",INDEX(SourceData!$A$2:$FR$281,'Row selector'!$G184,20)),"")</f>
        <v/>
      </c>
      <c r="I195" s="163" t="str">
        <f>IFERROR(IF(INDEX(SourceData!$A$2:$FR$281,'Row selector'!$G184,26)=0,"-",INDEX(SourceData!$A$2:$FR$281,'Row selector'!$G184,26)),"")</f>
        <v/>
      </c>
      <c r="J195" s="161" t="str">
        <f>IFERROR(IF(INDEX(SourceData!$A$2:$FR$281,'Row selector'!$G184,15)=0,"-",INDEX(SourceData!$A$2:$FR$281,'Row selector'!$G184,15)),"")</f>
        <v/>
      </c>
      <c r="K195" s="162" t="str">
        <f>IFERROR(IF(INDEX(SourceData!$A$2:$FR$281,'Row selector'!$G184,21)=0,"-",INDEX(SourceData!$A$2:$FR$281,'Row selector'!$G184,21)),"")</f>
        <v/>
      </c>
      <c r="L195" s="163" t="str">
        <f>IFERROR(IF(INDEX(SourceData!$A$2:$FR$281,'Row selector'!$G184,27)=0,"-",INDEX(SourceData!$A$2:$FR$281,'Row selector'!$G184,27)),"")</f>
        <v/>
      </c>
      <c r="M195" s="161" t="str">
        <f>IFERROR(IF(INDEX(SourceData!$A$2:$FR$281,'Row selector'!$G184,16)=0,"-",INDEX(SourceData!$A$2:$FR$281,'Row selector'!$G184,16)),"")</f>
        <v/>
      </c>
      <c r="N195" s="162" t="str">
        <f>IFERROR(IF(INDEX(SourceData!$A$2:$FR$281,'Row selector'!$G184,22)=0,"-",INDEX(SourceData!$A$2:$FR$281,'Row selector'!$G184,22)),"")</f>
        <v/>
      </c>
      <c r="O195" s="163" t="str">
        <f>IFERROR(IF(INDEX(SourceData!$A$2:$FR$281,'Row selector'!$G184,28)=0,"-",INDEX(SourceData!$A$2:$FR$281,'Row selector'!$G184,28)),"")</f>
        <v/>
      </c>
      <c r="P195" s="161" t="str">
        <f>IFERROR(IF(INDEX(SourceData!$A$2:$FR$281,'Row selector'!$G184,17)=0,"-",INDEX(SourceData!$A$2:$FR$281,'Row selector'!$G184,17)),"")</f>
        <v/>
      </c>
      <c r="Q195" s="162" t="str">
        <f>IFERROR(IF(INDEX(SourceData!$A$2:$FR$281,'Row selector'!$G184,23)=0,"-",INDEX(SourceData!$A$2:$FR$281,'Row selector'!$G184,23)),"")</f>
        <v/>
      </c>
      <c r="R195" s="163" t="str">
        <f>IFERROR(IF(INDEX(SourceData!$A$2:$FR$281,'Row selector'!$G184,29)=0,"-",INDEX(SourceData!$A$2:$FR$281,'Row selector'!$G184,29)),"")</f>
        <v/>
      </c>
      <c r="S195" s="161" t="str">
        <f>IFERROR(IF(INDEX(SourceData!$A$2:$FR$281,'Row selector'!$G184,18)=0,"-",INDEX(SourceData!$A$2:$FR$281,'Row selector'!$G184,18)),"")</f>
        <v/>
      </c>
      <c r="T195" s="162" t="str">
        <f>IFERROR(IF(INDEX(SourceData!$A$2:$FR$281,'Row selector'!$G184,24)=0,"-",INDEX(SourceData!$A$2:$FR$281,'Row selector'!$G184,24)),"")</f>
        <v/>
      </c>
      <c r="U195" s="163" t="str">
        <f>IFERROR(IF(INDEX(SourceData!$A$2:$FR$281,'Row selector'!$G184,30)=0,"-",INDEX(SourceData!$A$2:$FR$281,'Row selector'!$G184,30)),"")</f>
        <v/>
      </c>
      <c r="V195" s="161" t="str">
        <f>IFERROR(IF(INDEX(SourceData!$A$2:$FR$281,'Row selector'!$G184,31)=0,"-",INDEX(SourceData!$A$2:$FR$281,'Row selector'!$G184,31)),"")</f>
        <v/>
      </c>
      <c r="W195" s="162" t="str">
        <f>IFERROR(IF(INDEX(SourceData!$A$2:$FR$281,'Row selector'!$G184,37)=0,"-",INDEX(SourceData!$A$2:$FR$281,'Row selector'!$G184,37)),"")</f>
        <v/>
      </c>
      <c r="X195" s="163" t="str">
        <f>IFERROR(IF(INDEX(SourceData!$A$2:$FR$281,'Row selector'!$G184,43)=0,"-",INDEX(SourceData!$A$2:$FR$281,'Row selector'!$G184,43)),"")</f>
        <v/>
      </c>
      <c r="Y195" s="161" t="str">
        <f>IFERROR(IF(INDEX(SourceData!$A$2:$FR$281,'Row selector'!$G184,32)=0,"-",INDEX(SourceData!$A$2:$FR$281,'Row selector'!$G184,32)),"")</f>
        <v/>
      </c>
      <c r="Z195" s="162" t="str">
        <f>IFERROR(IF(INDEX(SourceData!$A$2:$FR$281,'Row selector'!$G184,38)=0,"-",INDEX(SourceData!$A$2:$FR$281,'Row selector'!$G184,38)),"")</f>
        <v/>
      </c>
      <c r="AA195" s="163" t="str">
        <f>IFERROR(IF(INDEX(SourceData!$A$2:$FR$281,'Row selector'!$G184,44)=0,"-",INDEX(SourceData!$A$2:$FR$281,'Row selector'!$G184,44)),"")</f>
        <v/>
      </c>
      <c r="AB195" s="161" t="str">
        <f>IFERROR(IF(INDEX(SourceData!$A$2:$FR$281,'Row selector'!$G184,33)=0,"-",INDEX(SourceData!$A$2:$FR$281,'Row selector'!$G184,33)),"")</f>
        <v/>
      </c>
      <c r="AC195" s="162" t="str">
        <f>IFERROR(IF(INDEX(SourceData!$A$2:$FR$281,'Row selector'!$G184,39)=0,"-",INDEX(SourceData!$A$2:$FR$281,'Row selector'!$G184,39)),"")</f>
        <v/>
      </c>
      <c r="AD195" s="163" t="str">
        <f>IFERROR(IF(INDEX(SourceData!$A$2:$FR$281,'Row selector'!$G184,45)=0,"-",INDEX(SourceData!$A$2:$FR$281,'Row selector'!$G184,45)),"")</f>
        <v/>
      </c>
      <c r="AE195" s="161" t="str">
        <f>IFERROR(IF(INDEX(SourceData!$A$2:$FR$281,'Row selector'!$G184,34)=0,"-",INDEX(SourceData!$A$2:$FR$281,'Row selector'!$G184,34)),"")</f>
        <v/>
      </c>
      <c r="AF195" s="162" t="str">
        <f>IFERROR(IF(INDEX(SourceData!$A$2:$FR$281,'Row selector'!$G184,40)=0,"-",INDEX(SourceData!$A$2:$FR$281,'Row selector'!$G184,40)),"")</f>
        <v/>
      </c>
      <c r="AG195" s="163" t="str">
        <f>IFERROR(IF(INDEX(SourceData!$A$2:$FR$281,'Row selector'!$G184,46)=0,"-",INDEX(SourceData!$A$2:$FR$281,'Row selector'!$G184,46)),"")</f>
        <v/>
      </c>
      <c r="AH195" s="161" t="str">
        <f>IFERROR(IF(INDEX(SourceData!$A$2:$FR$281,'Row selector'!$G184,35)=0,"-",INDEX(SourceData!$A$2:$FF$281,'Row selector'!$G184,35)),"")</f>
        <v/>
      </c>
      <c r="AI195" s="162" t="str">
        <f>IFERROR(IF(INDEX(SourceData!$A$2:$FR$281,'Row selector'!$G184,41)=0,"-",INDEX(SourceData!$A$2:$FR$281,'Row selector'!$G184,41)),"")</f>
        <v/>
      </c>
      <c r="AJ195" s="163" t="str">
        <f>IFERROR(IF(INDEX(SourceData!$A$2:$FR$281,'Row selector'!$G184,47)=0,"-",INDEX(SourceData!$A$2:$FR$281,'Row selector'!$G184,47)),"")</f>
        <v/>
      </c>
      <c r="AK195" s="161" t="str">
        <f>IFERROR(IF(INDEX(SourceData!$A$2:$FR$281,'Row selector'!$G184,36)=0,"-",INDEX(SourceData!$A$2:$FR$281,'Row selector'!$G184,36)),"")</f>
        <v/>
      </c>
      <c r="AL195" s="162" t="str">
        <f>IFERROR(IF(INDEX(SourceData!$A$2:$FR$281,'Row selector'!$G184,42)=0,"-",INDEX(SourceData!$A$2:$FR$281,'Row selector'!$G184,42)),"")</f>
        <v/>
      </c>
      <c r="AM195" s="163" t="str">
        <f>IFERROR(IF(INDEX(SourceData!$A$2:$FR$281,'Row selector'!$G184,48)=0,"-",INDEX(SourceData!$A$2:$FR$281,'Row selector'!$G184,48)),"")</f>
        <v/>
      </c>
      <c r="AN195" s="161" t="str">
        <f>IFERROR(IF(INDEX(SourceData!$A$2:$FR$281,'Row selector'!$G184,49)=0,"-",INDEX(SourceData!$A$2:$FR$281,'Row selector'!$G184,49)),"")</f>
        <v/>
      </c>
      <c r="AO195" s="162" t="str">
        <f>IFERROR(IF(INDEX(SourceData!$A$2:$FR$281,'Row selector'!$G184,55)=0,"-",INDEX(SourceData!$A$2:$FR$281,'Row selector'!$G184,55)),"")</f>
        <v/>
      </c>
      <c r="AP195" s="163" t="str">
        <f>IFERROR(IF(INDEX(SourceData!$A$2:$FR$281,'Row selector'!$G184,61)=0,"-",INDEX(SourceData!$A$2:$FR$281,'Row selector'!$G184,61)),"")</f>
        <v/>
      </c>
      <c r="AQ195" s="161" t="str">
        <f>IFERROR(IF(INDEX(SourceData!$A$2:$FR$281,'Row selector'!$G184,50)=0,"-",INDEX(SourceData!$A$2:$FR$281,'Row selector'!$G184,50)),"")</f>
        <v/>
      </c>
      <c r="AR195" s="162" t="str">
        <f>IFERROR(IF(INDEX(SourceData!$A$2:$FR$281,'Row selector'!$G184,56)=0,"-",INDEX(SourceData!$A$2:$FR$281,'Row selector'!$G184,56)),"")</f>
        <v/>
      </c>
      <c r="AS195" s="163" t="str">
        <f>IFERROR(IF(INDEX(SourceData!$A$2:$FR$281,'Row selector'!$G184,62)=0,"-",INDEX(SourceData!$A$2:$FR$281,'Row selector'!$G184,62)),"")</f>
        <v/>
      </c>
      <c r="AT195" s="161" t="str">
        <f>IFERROR(IF(INDEX(SourceData!$A$2:$FR$281,'Row selector'!$G184,51)=0,"-",INDEX(SourceData!$A$2:$FR$281,'Row selector'!$G184,51)),"")</f>
        <v/>
      </c>
      <c r="AU195" s="162" t="str">
        <f>IFERROR(IF(INDEX(SourceData!$A$2:$FR$281,'Row selector'!$G184,57)=0,"-",INDEX(SourceData!$A$2:$FR$281,'Row selector'!$G184,57)),"")</f>
        <v/>
      </c>
      <c r="AV195" s="163" t="str">
        <f>IFERROR(IF(INDEX(SourceData!$A$2:$FR$281,'Row selector'!$G184,63)=0,"-",INDEX(SourceData!$A$2:$FR$281,'Row selector'!$G184,63)),"")</f>
        <v/>
      </c>
      <c r="AW195" s="158" t="str">
        <f>IFERROR(IF(INDEX(SourceData!$A$2:$FR$281,'Row selector'!$G184,52)=0,"-",INDEX(SourceData!$A$2:$FR$281,'Row selector'!$G184,52)),"")</f>
        <v/>
      </c>
      <c r="AX195" s="138" t="str">
        <f>IFERROR(IF(INDEX(SourceData!$A$2:$FR$281,'Row selector'!$G184,58)=0,"-",INDEX(SourceData!$A$2:$FR$281,'Row selector'!$G184,58)),"")</f>
        <v/>
      </c>
      <c r="AY195" s="162" t="str">
        <f>IFERROR(IF(INDEX(SourceData!$A$2:$FR$281,'Row selector'!$G184,64)=0,"-",INDEX(SourceData!$A$2:$FR$281,'Row selector'!$G184,64)),"")</f>
        <v/>
      </c>
      <c r="AZ195" s="161" t="str">
        <f>IFERROR(IF(INDEX(SourceData!$A$2:$FR$281,'Row selector'!$G184,53)=0,"-",INDEX(SourceData!$A$2:$FR$281,'Row selector'!$G184,53)),"")</f>
        <v/>
      </c>
      <c r="BA195" s="162" t="str">
        <f>IFERROR(IF(INDEX(SourceData!$A$2:$FR$281,'Row selector'!$G184,59)=0,"-",INDEX(SourceData!$A$2:$FR$281,'Row selector'!$G184,59)),"")</f>
        <v/>
      </c>
      <c r="BB195" s="163" t="str">
        <f>IFERROR(IF(INDEX(SourceData!$A$2:$FR$281,'Row selector'!$G184,65)=0,"-",INDEX(SourceData!$A$2:$FR$281,'Row selector'!$G184,65)),"")</f>
        <v/>
      </c>
      <c r="BC195" s="161" t="str">
        <f>IFERROR(IF(INDEX(SourceData!$A$2:$FR$281,'Row selector'!$G184,54)=0,"-",INDEX(SourceData!$A$2:$FR$281,'Row selector'!$G184,54)),"")</f>
        <v/>
      </c>
      <c r="BD195" s="162" t="str">
        <f>IFERROR(IF(INDEX(SourceData!$A$2:$FR$281,'Row selector'!$G184,60)=0,"-",INDEX(SourceData!$A$2:$FR$281,'Row selector'!$G184,60)),"")</f>
        <v/>
      </c>
      <c r="BE195" s="163" t="str">
        <f>IFERROR(IF(INDEX(SourceData!$A$2:$FR$281,'Row selector'!$G184,66)=0,"-",INDEX(SourceData!$A$2:$FR$281,'Row selector'!$G184,66)),"")</f>
        <v/>
      </c>
      <c r="BF195" s="99"/>
    </row>
    <row r="196" spans="1:58">
      <c r="A196" s="171" t="str">
        <f>IFERROR(INDEX(SourceData!$A$2:$FR$281,'Row selector'!$G185,1),"")</f>
        <v/>
      </c>
      <c r="B196" s="157" t="str">
        <f>IFERROR(INDEX(SourceData!$A$2:$FR$281,'Row selector'!$G185,2),"")</f>
        <v/>
      </c>
      <c r="C196" s="204" t="str">
        <f t="shared" si="2"/>
        <v/>
      </c>
      <c r="D196" s="161" t="str">
        <f>IFERROR(IF(INDEX(SourceData!$A$2:$FR$281,'Row selector'!$G185,13)=0,"-",INDEX(SourceData!$A$2:$FR$281,'Row selector'!$G185,13)),"")</f>
        <v/>
      </c>
      <c r="E196" s="162" t="str">
        <f>IFERROR(IF(INDEX(SourceData!$A$2:$FR$281,'Row selector'!$G185,19)=0,"-",INDEX(SourceData!$A$2:$FR$281,'Row selector'!$G185,19)),"")</f>
        <v/>
      </c>
      <c r="F196" s="163" t="str">
        <f>IFERROR(IF(INDEX(SourceData!$A$2:$FR$281,'Row selector'!$G185,25)=0,"-",INDEX(SourceData!$A$2:$FR$281,'Row selector'!$G185,25)),"")</f>
        <v/>
      </c>
      <c r="G196" s="161" t="str">
        <f>IFERROR(IF(INDEX(SourceData!$A$2:$FR$281,'Row selector'!$G185,14)=0,"-",INDEX(SourceData!$A$2:$FR$281,'Row selector'!$G185,14)),"")</f>
        <v/>
      </c>
      <c r="H196" s="162" t="str">
        <f>IFERROR(IF(INDEX(SourceData!$A$2:$FR$281,'Row selector'!$G185,20)=0,"-",INDEX(SourceData!$A$2:$FR$281,'Row selector'!$G185,20)),"")</f>
        <v/>
      </c>
      <c r="I196" s="163" t="str">
        <f>IFERROR(IF(INDEX(SourceData!$A$2:$FR$281,'Row selector'!$G185,26)=0,"-",INDEX(SourceData!$A$2:$FR$281,'Row selector'!$G185,26)),"")</f>
        <v/>
      </c>
      <c r="J196" s="161" t="str">
        <f>IFERROR(IF(INDEX(SourceData!$A$2:$FR$281,'Row selector'!$G185,15)=0,"-",INDEX(SourceData!$A$2:$FR$281,'Row selector'!$G185,15)),"")</f>
        <v/>
      </c>
      <c r="K196" s="162" t="str">
        <f>IFERROR(IF(INDEX(SourceData!$A$2:$FR$281,'Row selector'!$G185,21)=0,"-",INDEX(SourceData!$A$2:$FR$281,'Row selector'!$G185,21)),"")</f>
        <v/>
      </c>
      <c r="L196" s="163" t="str">
        <f>IFERROR(IF(INDEX(SourceData!$A$2:$FR$281,'Row selector'!$G185,27)=0,"-",INDEX(SourceData!$A$2:$FR$281,'Row selector'!$G185,27)),"")</f>
        <v/>
      </c>
      <c r="M196" s="161" t="str">
        <f>IFERROR(IF(INDEX(SourceData!$A$2:$FR$281,'Row selector'!$G185,16)=0,"-",INDEX(SourceData!$A$2:$FR$281,'Row selector'!$G185,16)),"")</f>
        <v/>
      </c>
      <c r="N196" s="162" t="str">
        <f>IFERROR(IF(INDEX(SourceData!$A$2:$FR$281,'Row selector'!$G185,22)=0,"-",INDEX(SourceData!$A$2:$FR$281,'Row selector'!$G185,22)),"")</f>
        <v/>
      </c>
      <c r="O196" s="163" t="str">
        <f>IFERROR(IF(INDEX(SourceData!$A$2:$FR$281,'Row selector'!$G185,28)=0,"-",INDEX(SourceData!$A$2:$FR$281,'Row selector'!$G185,28)),"")</f>
        <v/>
      </c>
      <c r="P196" s="161" t="str">
        <f>IFERROR(IF(INDEX(SourceData!$A$2:$FR$281,'Row selector'!$G185,17)=0,"-",INDEX(SourceData!$A$2:$FR$281,'Row selector'!$G185,17)),"")</f>
        <v/>
      </c>
      <c r="Q196" s="162" t="str">
        <f>IFERROR(IF(INDEX(SourceData!$A$2:$FR$281,'Row selector'!$G185,23)=0,"-",INDEX(SourceData!$A$2:$FR$281,'Row selector'!$G185,23)),"")</f>
        <v/>
      </c>
      <c r="R196" s="163" t="str">
        <f>IFERROR(IF(INDEX(SourceData!$A$2:$FR$281,'Row selector'!$G185,29)=0,"-",INDEX(SourceData!$A$2:$FR$281,'Row selector'!$G185,29)),"")</f>
        <v/>
      </c>
      <c r="S196" s="161" t="str">
        <f>IFERROR(IF(INDEX(SourceData!$A$2:$FR$281,'Row selector'!$G185,18)=0,"-",INDEX(SourceData!$A$2:$FR$281,'Row selector'!$G185,18)),"")</f>
        <v/>
      </c>
      <c r="T196" s="162" t="str">
        <f>IFERROR(IF(INDEX(SourceData!$A$2:$FR$281,'Row selector'!$G185,24)=0,"-",INDEX(SourceData!$A$2:$FR$281,'Row selector'!$G185,24)),"")</f>
        <v/>
      </c>
      <c r="U196" s="163" t="str">
        <f>IFERROR(IF(INDEX(SourceData!$A$2:$FR$281,'Row selector'!$G185,30)=0,"-",INDEX(SourceData!$A$2:$FR$281,'Row selector'!$G185,30)),"")</f>
        <v/>
      </c>
      <c r="V196" s="161" t="str">
        <f>IFERROR(IF(INDEX(SourceData!$A$2:$FR$281,'Row selector'!$G185,31)=0,"-",INDEX(SourceData!$A$2:$FR$281,'Row selector'!$G185,31)),"")</f>
        <v/>
      </c>
      <c r="W196" s="162" t="str">
        <f>IFERROR(IF(INDEX(SourceData!$A$2:$FR$281,'Row selector'!$G185,37)=0,"-",INDEX(SourceData!$A$2:$FR$281,'Row selector'!$G185,37)),"")</f>
        <v/>
      </c>
      <c r="X196" s="163" t="str">
        <f>IFERROR(IF(INDEX(SourceData!$A$2:$FR$281,'Row selector'!$G185,43)=0,"-",INDEX(SourceData!$A$2:$FR$281,'Row selector'!$G185,43)),"")</f>
        <v/>
      </c>
      <c r="Y196" s="161" t="str">
        <f>IFERROR(IF(INDEX(SourceData!$A$2:$FR$281,'Row selector'!$G185,32)=0,"-",INDEX(SourceData!$A$2:$FR$281,'Row selector'!$G185,32)),"")</f>
        <v/>
      </c>
      <c r="Z196" s="162" t="str">
        <f>IFERROR(IF(INDEX(SourceData!$A$2:$FR$281,'Row selector'!$G185,38)=0,"-",INDEX(SourceData!$A$2:$FR$281,'Row selector'!$G185,38)),"")</f>
        <v/>
      </c>
      <c r="AA196" s="163" t="str">
        <f>IFERROR(IF(INDEX(SourceData!$A$2:$FR$281,'Row selector'!$G185,44)=0,"-",INDEX(SourceData!$A$2:$FR$281,'Row selector'!$G185,44)),"")</f>
        <v/>
      </c>
      <c r="AB196" s="161" t="str">
        <f>IFERROR(IF(INDEX(SourceData!$A$2:$FR$281,'Row selector'!$G185,33)=0,"-",INDEX(SourceData!$A$2:$FR$281,'Row selector'!$G185,33)),"")</f>
        <v/>
      </c>
      <c r="AC196" s="162" t="str">
        <f>IFERROR(IF(INDEX(SourceData!$A$2:$FR$281,'Row selector'!$G185,39)=0,"-",INDEX(SourceData!$A$2:$FR$281,'Row selector'!$G185,39)),"")</f>
        <v/>
      </c>
      <c r="AD196" s="163" t="str">
        <f>IFERROR(IF(INDEX(SourceData!$A$2:$FR$281,'Row selector'!$G185,45)=0,"-",INDEX(SourceData!$A$2:$FR$281,'Row selector'!$G185,45)),"")</f>
        <v/>
      </c>
      <c r="AE196" s="161" t="str">
        <f>IFERROR(IF(INDEX(SourceData!$A$2:$FR$281,'Row selector'!$G185,34)=0,"-",INDEX(SourceData!$A$2:$FR$281,'Row selector'!$G185,34)),"")</f>
        <v/>
      </c>
      <c r="AF196" s="162" t="str">
        <f>IFERROR(IF(INDEX(SourceData!$A$2:$FR$281,'Row selector'!$G185,40)=0,"-",INDEX(SourceData!$A$2:$FR$281,'Row selector'!$G185,40)),"")</f>
        <v/>
      </c>
      <c r="AG196" s="163" t="str">
        <f>IFERROR(IF(INDEX(SourceData!$A$2:$FR$281,'Row selector'!$G185,46)=0,"-",INDEX(SourceData!$A$2:$FR$281,'Row selector'!$G185,46)),"")</f>
        <v/>
      </c>
      <c r="AH196" s="161" t="str">
        <f>IFERROR(IF(INDEX(SourceData!$A$2:$FR$281,'Row selector'!$G185,35)=0,"-",INDEX(SourceData!$A$2:$FF$281,'Row selector'!$G185,35)),"")</f>
        <v/>
      </c>
      <c r="AI196" s="162" t="str">
        <f>IFERROR(IF(INDEX(SourceData!$A$2:$FR$281,'Row selector'!$G185,41)=0,"-",INDEX(SourceData!$A$2:$FR$281,'Row selector'!$G185,41)),"")</f>
        <v/>
      </c>
      <c r="AJ196" s="163" t="str">
        <f>IFERROR(IF(INDEX(SourceData!$A$2:$FR$281,'Row selector'!$G185,47)=0,"-",INDEX(SourceData!$A$2:$FR$281,'Row selector'!$G185,47)),"")</f>
        <v/>
      </c>
      <c r="AK196" s="161" t="str">
        <f>IFERROR(IF(INDEX(SourceData!$A$2:$FR$281,'Row selector'!$G185,36)=0,"-",INDEX(SourceData!$A$2:$FR$281,'Row selector'!$G185,36)),"")</f>
        <v/>
      </c>
      <c r="AL196" s="162" t="str">
        <f>IFERROR(IF(INDEX(SourceData!$A$2:$FR$281,'Row selector'!$G185,42)=0,"-",INDEX(SourceData!$A$2:$FR$281,'Row selector'!$G185,42)),"")</f>
        <v/>
      </c>
      <c r="AM196" s="163" t="str">
        <f>IFERROR(IF(INDEX(SourceData!$A$2:$FR$281,'Row selector'!$G185,48)=0,"-",INDEX(SourceData!$A$2:$FR$281,'Row selector'!$G185,48)),"")</f>
        <v/>
      </c>
      <c r="AN196" s="161" t="str">
        <f>IFERROR(IF(INDEX(SourceData!$A$2:$FR$281,'Row selector'!$G185,49)=0,"-",INDEX(SourceData!$A$2:$FR$281,'Row selector'!$G185,49)),"")</f>
        <v/>
      </c>
      <c r="AO196" s="162" t="str">
        <f>IFERROR(IF(INDEX(SourceData!$A$2:$FR$281,'Row selector'!$G185,55)=0,"-",INDEX(SourceData!$A$2:$FR$281,'Row selector'!$G185,55)),"")</f>
        <v/>
      </c>
      <c r="AP196" s="163" t="str">
        <f>IFERROR(IF(INDEX(SourceData!$A$2:$FR$281,'Row selector'!$G185,61)=0,"-",INDEX(SourceData!$A$2:$FR$281,'Row selector'!$G185,61)),"")</f>
        <v/>
      </c>
      <c r="AQ196" s="161" t="str">
        <f>IFERROR(IF(INDEX(SourceData!$A$2:$FR$281,'Row selector'!$G185,50)=0,"-",INDEX(SourceData!$A$2:$FR$281,'Row selector'!$G185,50)),"")</f>
        <v/>
      </c>
      <c r="AR196" s="162" t="str">
        <f>IFERROR(IF(INDEX(SourceData!$A$2:$FR$281,'Row selector'!$G185,56)=0,"-",INDEX(SourceData!$A$2:$FR$281,'Row selector'!$G185,56)),"")</f>
        <v/>
      </c>
      <c r="AS196" s="163" t="str">
        <f>IFERROR(IF(INDEX(SourceData!$A$2:$FR$281,'Row selector'!$G185,62)=0,"-",INDEX(SourceData!$A$2:$FR$281,'Row selector'!$G185,62)),"")</f>
        <v/>
      </c>
      <c r="AT196" s="161" t="str">
        <f>IFERROR(IF(INDEX(SourceData!$A$2:$FR$281,'Row selector'!$G185,51)=0,"-",INDEX(SourceData!$A$2:$FR$281,'Row selector'!$G185,51)),"")</f>
        <v/>
      </c>
      <c r="AU196" s="162" t="str">
        <f>IFERROR(IF(INDEX(SourceData!$A$2:$FR$281,'Row selector'!$G185,57)=0,"-",INDEX(SourceData!$A$2:$FR$281,'Row selector'!$G185,57)),"")</f>
        <v/>
      </c>
      <c r="AV196" s="163" t="str">
        <f>IFERROR(IF(INDEX(SourceData!$A$2:$FR$281,'Row selector'!$G185,63)=0,"-",INDEX(SourceData!$A$2:$FR$281,'Row selector'!$G185,63)),"")</f>
        <v/>
      </c>
      <c r="AW196" s="158" t="str">
        <f>IFERROR(IF(INDEX(SourceData!$A$2:$FR$281,'Row selector'!$G185,52)=0,"-",INDEX(SourceData!$A$2:$FR$281,'Row selector'!$G185,52)),"")</f>
        <v/>
      </c>
      <c r="AX196" s="138" t="str">
        <f>IFERROR(IF(INDEX(SourceData!$A$2:$FR$281,'Row selector'!$G185,58)=0,"-",INDEX(SourceData!$A$2:$FR$281,'Row selector'!$G185,58)),"")</f>
        <v/>
      </c>
      <c r="AY196" s="162" t="str">
        <f>IFERROR(IF(INDEX(SourceData!$A$2:$FR$281,'Row selector'!$G185,64)=0,"-",INDEX(SourceData!$A$2:$FR$281,'Row selector'!$G185,64)),"")</f>
        <v/>
      </c>
      <c r="AZ196" s="161" t="str">
        <f>IFERROR(IF(INDEX(SourceData!$A$2:$FR$281,'Row selector'!$G185,53)=0,"-",INDEX(SourceData!$A$2:$FR$281,'Row selector'!$G185,53)),"")</f>
        <v/>
      </c>
      <c r="BA196" s="162" t="str">
        <f>IFERROR(IF(INDEX(SourceData!$A$2:$FR$281,'Row selector'!$G185,59)=0,"-",INDEX(SourceData!$A$2:$FR$281,'Row selector'!$G185,59)),"")</f>
        <v/>
      </c>
      <c r="BB196" s="163" t="str">
        <f>IFERROR(IF(INDEX(SourceData!$A$2:$FR$281,'Row selector'!$G185,65)=0,"-",INDEX(SourceData!$A$2:$FR$281,'Row selector'!$G185,65)),"")</f>
        <v/>
      </c>
      <c r="BC196" s="161" t="str">
        <f>IFERROR(IF(INDEX(SourceData!$A$2:$FR$281,'Row selector'!$G185,54)=0,"-",INDEX(SourceData!$A$2:$FR$281,'Row selector'!$G185,54)),"")</f>
        <v/>
      </c>
      <c r="BD196" s="162" t="str">
        <f>IFERROR(IF(INDEX(SourceData!$A$2:$FR$281,'Row selector'!$G185,60)=0,"-",INDEX(SourceData!$A$2:$FR$281,'Row selector'!$G185,60)),"")</f>
        <v/>
      </c>
      <c r="BE196" s="163" t="str">
        <f>IFERROR(IF(INDEX(SourceData!$A$2:$FR$281,'Row selector'!$G185,66)=0,"-",INDEX(SourceData!$A$2:$FR$281,'Row selector'!$G185,66)),"")</f>
        <v/>
      </c>
      <c r="BF196" s="99"/>
    </row>
    <row r="197" spans="1:58">
      <c r="A197" s="171" t="str">
        <f>IFERROR(INDEX(SourceData!$A$2:$FR$281,'Row selector'!$G186,1),"")</f>
        <v/>
      </c>
      <c r="B197" s="157" t="str">
        <f>IFERROR(INDEX(SourceData!$A$2:$FR$281,'Row selector'!$G186,2),"")</f>
        <v/>
      </c>
      <c r="C197" s="204" t="str">
        <f t="shared" si="2"/>
        <v/>
      </c>
      <c r="D197" s="161" t="str">
        <f>IFERROR(IF(INDEX(SourceData!$A$2:$FR$281,'Row selector'!$G186,13)=0,"-",INDEX(SourceData!$A$2:$FR$281,'Row selector'!$G186,13)),"")</f>
        <v/>
      </c>
      <c r="E197" s="162" t="str">
        <f>IFERROR(IF(INDEX(SourceData!$A$2:$FR$281,'Row selector'!$G186,19)=0,"-",INDEX(SourceData!$A$2:$FR$281,'Row selector'!$G186,19)),"")</f>
        <v/>
      </c>
      <c r="F197" s="163" t="str">
        <f>IFERROR(IF(INDEX(SourceData!$A$2:$FR$281,'Row selector'!$G186,25)=0,"-",INDEX(SourceData!$A$2:$FR$281,'Row selector'!$G186,25)),"")</f>
        <v/>
      </c>
      <c r="G197" s="161" t="str">
        <f>IFERROR(IF(INDEX(SourceData!$A$2:$FR$281,'Row selector'!$G186,14)=0,"-",INDEX(SourceData!$A$2:$FR$281,'Row selector'!$G186,14)),"")</f>
        <v/>
      </c>
      <c r="H197" s="162" t="str">
        <f>IFERROR(IF(INDEX(SourceData!$A$2:$FR$281,'Row selector'!$G186,20)=0,"-",INDEX(SourceData!$A$2:$FR$281,'Row selector'!$G186,20)),"")</f>
        <v/>
      </c>
      <c r="I197" s="163" t="str">
        <f>IFERROR(IF(INDEX(SourceData!$A$2:$FR$281,'Row selector'!$G186,26)=0,"-",INDEX(SourceData!$A$2:$FR$281,'Row selector'!$G186,26)),"")</f>
        <v/>
      </c>
      <c r="J197" s="161" t="str">
        <f>IFERROR(IF(INDEX(SourceData!$A$2:$FR$281,'Row selector'!$G186,15)=0,"-",INDEX(SourceData!$A$2:$FR$281,'Row selector'!$G186,15)),"")</f>
        <v/>
      </c>
      <c r="K197" s="162" t="str">
        <f>IFERROR(IF(INDEX(SourceData!$A$2:$FR$281,'Row selector'!$G186,21)=0,"-",INDEX(SourceData!$A$2:$FR$281,'Row selector'!$G186,21)),"")</f>
        <v/>
      </c>
      <c r="L197" s="163" t="str">
        <f>IFERROR(IF(INDEX(SourceData!$A$2:$FR$281,'Row selector'!$G186,27)=0,"-",INDEX(SourceData!$A$2:$FR$281,'Row selector'!$G186,27)),"")</f>
        <v/>
      </c>
      <c r="M197" s="161" t="str">
        <f>IFERROR(IF(INDEX(SourceData!$A$2:$FR$281,'Row selector'!$G186,16)=0,"-",INDEX(SourceData!$A$2:$FR$281,'Row selector'!$G186,16)),"")</f>
        <v/>
      </c>
      <c r="N197" s="162" t="str">
        <f>IFERROR(IF(INDEX(SourceData!$A$2:$FR$281,'Row selector'!$G186,22)=0,"-",INDEX(SourceData!$A$2:$FR$281,'Row selector'!$G186,22)),"")</f>
        <v/>
      </c>
      <c r="O197" s="163" t="str">
        <f>IFERROR(IF(INDEX(SourceData!$A$2:$FR$281,'Row selector'!$G186,28)=0,"-",INDEX(SourceData!$A$2:$FR$281,'Row selector'!$G186,28)),"")</f>
        <v/>
      </c>
      <c r="P197" s="161" t="str">
        <f>IFERROR(IF(INDEX(SourceData!$A$2:$FR$281,'Row selector'!$G186,17)=0,"-",INDEX(SourceData!$A$2:$FR$281,'Row selector'!$G186,17)),"")</f>
        <v/>
      </c>
      <c r="Q197" s="162" t="str">
        <f>IFERROR(IF(INDEX(SourceData!$A$2:$FR$281,'Row selector'!$G186,23)=0,"-",INDEX(SourceData!$A$2:$FR$281,'Row selector'!$G186,23)),"")</f>
        <v/>
      </c>
      <c r="R197" s="163" t="str">
        <f>IFERROR(IF(INDEX(SourceData!$A$2:$FR$281,'Row selector'!$G186,29)=0,"-",INDEX(SourceData!$A$2:$FR$281,'Row selector'!$G186,29)),"")</f>
        <v/>
      </c>
      <c r="S197" s="161" t="str">
        <f>IFERROR(IF(INDEX(SourceData!$A$2:$FR$281,'Row selector'!$G186,18)=0,"-",INDEX(SourceData!$A$2:$FR$281,'Row selector'!$G186,18)),"")</f>
        <v/>
      </c>
      <c r="T197" s="162" t="str">
        <f>IFERROR(IF(INDEX(SourceData!$A$2:$FR$281,'Row selector'!$G186,24)=0,"-",INDEX(SourceData!$A$2:$FR$281,'Row selector'!$G186,24)),"")</f>
        <v/>
      </c>
      <c r="U197" s="163" t="str">
        <f>IFERROR(IF(INDEX(SourceData!$A$2:$FR$281,'Row selector'!$G186,30)=0,"-",INDEX(SourceData!$A$2:$FR$281,'Row selector'!$G186,30)),"")</f>
        <v/>
      </c>
      <c r="V197" s="161" t="str">
        <f>IFERROR(IF(INDEX(SourceData!$A$2:$FR$281,'Row selector'!$G186,31)=0,"-",INDEX(SourceData!$A$2:$FR$281,'Row selector'!$G186,31)),"")</f>
        <v/>
      </c>
      <c r="W197" s="162" t="str">
        <f>IFERROR(IF(INDEX(SourceData!$A$2:$FR$281,'Row selector'!$G186,37)=0,"-",INDEX(SourceData!$A$2:$FR$281,'Row selector'!$G186,37)),"")</f>
        <v/>
      </c>
      <c r="X197" s="163" t="str">
        <f>IFERROR(IF(INDEX(SourceData!$A$2:$FR$281,'Row selector'!$G186,43)=0,"-",INDEX(SourceData!$A$2:$FR$281,'Row selector'!$G186,43)),"")</f>
        <v/>
      </c>
      <c r="Y197" s="161" t="str">
        <f>IFERROR(IF(INDEX(SourceData!$A$2:$FR$281,'Row selector'!$G186,32)=0,"-",INDEX(SourceData!$A$2:$FR$281,'Row selector'!$G186,32)),"")</f>
        <v/>
      </c>
      <c r="Z197" s="162" t="str">
        <f>IFERROR(IF(INDEX(SourceData!$A$2:$FR$281,'Row selector'!$G186,38)=0,"-",INDEX(SourceData!$A$2:$FR$281,'Row selector'!$G186,38)),"")</f>
        <v/>
      </c>
      <c r="AA197" s="163" t="str">
        <f>IFERROR(IF(INDEX(SourceData!$A$2:$FR$281,'Row selector'!$G186,44)=0,"-",INDEX(SourceData!$A$2:$FR$281,'Row selector'!$G186,44)),"")</f>
        <v/>
      </c>
      <c r="AB197" s="161" t="str">
        <f>IFERROR(IF(INDEX(SourceData!$A$2:$FR$281,'Row selector'!$G186,33)=0,"-",INDEX(SourceData!$A$2:$FR$281,'Row selector'!$G186,33)),"")</f>
        <v/>
      </c>
      <c r="AC197" s="162" t="str">
        <f>IFERROR(IF(INDEX(SourceData!$A$2:$FR$281,'Row selector'!$G186,39)=0,"-",INDEX(SourceData!$A$2:$FR$281,'Row selector'!$G186,39)),"")</f>
        <v/>
      </c>
      <c r="AD197" s="163" t="str">
        <f>IFERROR(IF(INDEX(SourceData!$A$2:$FR$281,'Row selector'!$G186,45)=0,"-",INDEX(SourceData!$A$2:$FR$281,'Row selector'!$G186,45)),"")</f>
        <v/>
      </c>
      <c r="AE197" s="161" t="str">
        <f>IFERROR(IF(INDEX(SourceData!$A$2:$FR$281,'Row selector'!$G186,34)=0,"-",INDEX(SourceData!$A$2:$FR$281,'Row selector'!$G186,34)),"")</f>
        <v/>
      </c>
      <c r="AF197" s="162" t="str">
        <f>IFERROR(IF(INDEX(SourceData!$A$2:$FR$281,'Row selector'!$G186,40)=0,"-",INDEX(SourceData!$A$2:$FR$281,'Row selector'!$G186,40)),"")</f>
        <v/>
      </c>
      <c r="AG197" s="163" t="str">
        <f>IFERROR(IF(INDEX(SourceData!$A$2:$FR$281,'Row selector'!$G186,46)=0,"-",INDEX(SourceData!$A$2:$FR$281,'Row selector'!$G186,46)),"")</f>
        <v/>
      </c>
      <c r="AH197" s="161" t="str">
        <f>IFERROR(IF(INDEX(SourceData!$A$2:$FR$281,'Row selector'!$G186,35)=0,"-",INDEX(SourceData!$A$2:$FF$281,'Row selector'!$G186,35)),"")</f>
        <v/>
      </c>
      <c r="AI197" s="162" t="str">
        <f>IFERROR(IF(INDEX(SourceData!$A$2:$FR$281,'Row selector'!$G186,41)=0,"-",INDEX(SourceData!$A$2:$FR$281,'Row selector'!$G186,41)),"")</f>
        <v/>
      </c>
      <c r="AJ197" s="163" t="str">
        <f>IFERROR(IF(INDEX(SourceData!$A$2:$FR$281,'Row selector'!$G186,47)=0,"-",INDEX(SourceData!$A$2:$FR$281,'Row selector'!$G186,47)),"")</f>
        <v/>
      </c>
      <c r="AK197" s="161" t="str">
        <f>IFERROR(IF(INDEX(SourceData!$A$2:$FR$281,'Row selector'!$G186,36)=0,"-",INDEX(SourceData!$A$2:$FR$281,'Row selector'!$G186,36)),"")</f>
        <v/>
      </c>
      <c r="AL197" s="162" t="str">
        <f>IFERROR(IF(INDEX(SourceData!$A$2:$FR$281,'Row selector'!$G186,42)=0,"-",INDEX(SourceData!$A$2:$FR$281,'Row selector'!$G186,42)),"")</f>
        <v/>
      </c>
      <c r="AM197" s="163" t="str">
        <f>IFERROR(IF(INDEX(SourceData!$A$2:$FR$281,'Row selector'!$G186,48)=0,"-",INDEX(SourceData!$A$2:$FR$281,'Row selector'!$G186,48)),"")</f>
        <v/>
      </c>
      <c r="AN197" s="161" t="str">
        <f>IFERROR(IF(INDEX(SourceData!$A$2:$FR$281,'Row selector'!$G186,49)=0,"-",INDEX(SourceData!$A$2:$FR$281,'Row selector'!$G186,49)),"")</f>
        <v/>
      </c>
      <c r="AO197" s="162" t="str">
        <f>IFERROR(IF(INDEX(SourceData!$A$2:$FR$281,'Row selector'!$G186,55)=0,"-",INDEX(SourceData!$A$2:$FR$281,'Row selector'!$G186,55)),"")</f>
        <v/>
      </c>
      <c r="AP197" s="163" t="str">
        <f>IFERROR(IF(INDEX(SourceData!$A$2:$FR$281,'Row selector'!$G186,61)=0,"-",INDEX(SourceData!$A$2:$FR$281,'Row selector'!$G186,61)),"")</f>
        <v/>
      </c>
      <c r="AQ197" s="161" t="str">
        <f>IFERROR(IF(INDEX(SourceData!$A$2:$FR$281,'Row selector'!$G186,50)=0,"-",INDEX(SourceData!$A$2:$FR$281,'Row selector'!$G186,50)),"")</f>
        <v/>
      </c>
      <c r="AR197" s="162" t="str">
        <f>IFERROR(IF(INDEX(SourceData!$A$2:$FR$281,'Row selector'!$G186,56)=0,"-",INDEX(SourceData!$A$2:$FR$281,'Row selector'!$G186,56)),"")</f>
        <v/>
      </c>
      <c r="AS197" s="163" t="str">
        <f>IFERROR(IF(INDEX(SourceData!$A$2:$FR$281,'Row selector'!$G186,62)=0,"-",INDEX(SourceData!$A$2:$FR$281,'Row selector'!$G186,62)),"")</f>
        <v/>
      </c>
      <c r="AT197" s="161" t="str">
        <f>IFERROR(IF(INDEX(SourceData!$A$2:$FR$281,'Row selector'!$G186,51)=0,"-",INDEX(SourceData!$A$2:$FR$281,'Row selector'!$G186,51)),"")</f>
        <v/>
      </c>
      <c r="AU197" s="162" t="str">
        <f>IFERROR(IF(INDEX(SourceData!$A$2:$FR$281,'Row selector'!$G186,57)=0,"-",INDEX(SourceData!$A$2:$FR$281,'Row selector'!$G186,57)),"")</f>
        <v/>
      </c>
      <c r="AV197" s="163" t="str">
        <f>IFERROR(IF(INDEX(SourceData!$A$2:$FR$281,'Row selector'!$G186,63)=0,"-",INDEX(SourceData!$A$2:$FR$281,'Row selector'!$G186,63)),"")</f>
        <v/>
      </c>
      <c r="AW197" s="158" t="str">
        <f>IFERROR(IF(INDEX(SourceData!$A$2:$FR$281,'Row selector'!$G186,52)=0,"-",INDEX(SourceData!$A$2:$FR$281,'Row selector'!$G186,52)),"")</f>
        <v/>
      </c>
      <c r="AX197" s="138" t="str">
        <f>IFERROR(IF(INDEX(SourceData!$A$2:$FR$281,'Row selector'!$G186,58)=0,"-",INDEX(SourceData!$A$2:$FR$281,'Row selector'!$G186,58)),"")</f>
        <v/>
      </c>
      <c r="AY197" s="162" t="str">
        <f>IFERROR(IF(INDEX(SourceData!$A$2:$FR$281,'Row selector'!$G186,64)=0,"-",INDEX(SourceData!$A$2:$FR$281,'Row selector'!$G186,64)),"")</f>
        <v/>
      </c>
      <c r="AZ197" s="161" t="str">
        <f>IFERROR(IF(INDEX(SourceData!$A$2:$FR$281,'Row selector'!$G186,53)=0,"-",INDEX(SourceData!$A$2:$FR$281,'Row selector'!$G186,53)),"")</f>
        <v/>
      </c>
      <c r="BA197" s="162" t="str">
        <f>IFERROR(IF(INDEX(SourceData!$A$2:$FR$281,'Row selector'!$G186,59)=0,"-",INDEX(SourceData!$A$2:$FR$281,'Row selector'!$G186,59)),"")</f>
        <v/>
      </c>
      <c r="BB197" s="163" t="str">
        <f>IFERROR(IF(INDEX(SourceData!$A$2:$FR$281,'Row selector'!$G186,65)=0,"-",INDEX(SourceData!$A$2:$FR$281,'Row selector'!$G186,65)),"")</f>
        <v/>
      </c>
      <c r="BC197" s="161" t="str">
        <f>IFERROR(IF(INDEX(SourceData!$A$2:$FR$281,'Row selector'!$G186,54)=0,"-",INDEX(SourceData!$A$2:$FR$281,'Row selector'!$G186,54)),"")</f>
        <v/>
      </c>
      <c r="BD197" s="162" t="str">
        <f>IFERROR(IF(INDEX(SourceData!$A$2:$FR$281,'Row selector'!$G186,60)=0,"-",INDEX(SourceData!$A$2:$FR$281,'Row selector'!$G186,60)),"")</f>
        <v/>
      </c>
      <c r="BE197" s="163" t="str">
        <f>IFERROR(IF(INDEX(SourceData!$A$2:$FR$281,'Row selector'!$G186,66)=0,"-",INDEX(SourceData!$A$2:$FR$281,'Row selector'!$G186,66)),"")</f>
        <v/>
      </c>
      <c r="BF197" s="99"/>
    </row>
    <row r="198" spans="1:58">
      <c r="A198" s="171" t="str">
        <f>IFERROR(INDEX(SourceData!$A$2:$FR$281,'Row selector'!$G187,1),"")</f>
        <v/>
      </c>
      <c r="B198" s="157" t="str">
        <f>IFERROR(INDEX(SourceData!$A$2:$FR$281,'Row selector'!$G187,2),"")</f>
        <v/>
      </c>
      <c r="C198" s="204" t="str">
        <f t="shared" si="2"/>
        <v/>
      </c>
      <c r="D198" s="161" t="str">
        <f>IFERROR(IF(INDEX(SourceData!$A$2:$FR$281,'Row selector'!$G187,13)=0,"-",INDEX(SourceData!$A$2:$FR$281,'Row selector'!$G187,13)),"")</f>
        <v/>
      </c>
      <c r="E198" s="162" t="str">
        <f>IFERROR(IF(INDEX(SourceData!$A$2:$FR$281,'Row selector'!$G187,19)=0,"-",INDEX(SourceData!$A$2:$FR$281,'Row selector'!$G187,19)),"")</f>
        <v/>
      </c>
      <c r="F198" s="163" t="str">
        <f>IFERROR(IF(INDEX(SourceData!$A$2:$FR$281,'Row selector'!$G187,25)=0,"-",INDEX(SourceData!$A$2:$FR$281,'Row selector'!$G187,25)),"")</f>
        <v/>
      </c>
      <c r="G198" s="161" t="str">
        <f>IFERROR(IF(INDEX(SourceData!$A$2:$FR$281,'Row selector'!$G187,14)=0,"-",INDEX(SourceData!$A$2:$FR$281,'Row selector'!$G187,14)),"")</f>
        <v/>
      </c>
      <c r="H198" s="162" t="str">
        <f>IFERROR(IF(INDEX(SourceData!$A$2:$FR$281,'Row selector'!$G187,20)=0,"-",INDEX(SourceData!$A$2:$FR$281,'Row selector'!$G187,20)),"")</f>
        <v/>
      </c>
      <c r="I198" s="163" t="str">
        <f>IFERROR(IF(INDEX(SourceData!$A$2:$FR$281,'Row selector'!$G187,26)=0,"-",INDEX(SourceData!$A$2:$FR$281,'Row selector'!$G187,26)),"")</f>
        <v/>
      </c>
      <c r="J198" s="161" t="str">
        <f>IFERROR(IF(INDEX(SourceData!$A$2:$FR$281,'Row selector'!$G187,15)=0,"-",INDEX(SourceData!$A$2:$FR$281,'Row selector'!$G187,15)),"")</f>
        <v/>
      </c>
      <c r="K198" s="162" t="str">
        <f>IFERROR(IF(INDEX(SourceData!$A$2:$FR$281,'Row selector'!$G187,21)=0,"-",INDEX(SourceData!$A$2:$FR$281,'Row selector'!$G187,21)),"")</f>
        <v/>
      </c>
      <c r="L198" s="163" t="str">
        <f>IFERROR(IF(INDEX(SourceData!$A$2:$FR$281,'Row selector'!$G187,27)=0,"-",INDEX(SourceData!$A$2:$FR$281,'Row selector'!$G187,27)),"")</f>
        <v/>
      </c>
      <c r="M198" s="161" t="str">
        <f>IFERROR(IF(INDEX(SourceData!$A$2:$FR$281,'Row selector'!$G187,16)=0,"-",INDEX(SourceData!$A$2:$FR$281,'Row selector'!$G187,16)),"")</f>
        <v/>
      </c>
      <c r="N198" s="162" t="str">
        <f>IFERROR(IF(INDEX(SourceData!$A$2:$FR$281,'Row selector'!$G187,22)=0,"-",INDEX(SourceData!$A$2:$FR$281,'Row selector'!$G187,22)),"")</f>
        <v/>
      </c>
      <c r="O198" s="163" t="str">
        <f>IFERROR(IF(INDEX(SourceData!$A$2:$FR$281,'Row selector'!$G187,28)=0,"-",INDEX(SourceData!$A$2:$FR$281,'Row selector'!$G187,28)),"")</f>
        <v/>
      </c>
      <c r="P198" s="161" t="str">
        <f>IFERROR(IF(INDEX(SourceData!$A$2:$FR$281,'Row selector'!$G187,17)=0,"-",INDEX(SourceData!$A$2:$FR$281,'Row selector'!$G187,17)),"")</f>
        <v/>
      </c>
      <c r="Q198" s="162" t="str">
        <f>IFERROR(IF(INDEX(SourceData!$A$2:$FR$281,'Row selector'!$G187,23)=0,"-",INDEX(SourceData!$A$2:$FR$281,'Row selector'!$G187,23)),"")</f>
        <v/>
      </c>
      <c r="R198" s="163" t="str">
        <f>IFERROR(IF(INDEX(SourceData!$A$2:$FR$281,'Row selector'!$G187,29)=0,"-",INDEX(SourceData!$A$2:$FR$281,'Row selector'!$G187,29)),"")</f>
        <v/>
      </c>
      <c r="S198" s="161" t="str">
        <f>IFERROR(IF(INDEX(SourceData!$A$2:$FR$281,'Row selector'!$G187,18)=0,"-",INDEX(SourceData!$A$2:$FR$281,'Row selector'!$G187,18)),"")</f>
        <v/>
      </c>
      <c r="T198" s="162" t="str">
        <f>IFERROR(IF(INDEX(SourceData!$A$2:$FR$281,'Row selector'!$G187,24)=0,"-",INDEX(SourceData!$A$2:$FR$281,'Row selector'!$G187,24)),"")</f>
        <v/>
      </c>
      <c r="U198" s="163" t="str">
        <f>IFERROR(IF(INDEX(SourceData!$A$2:$FR$281,'Row selector'!$G187,30)=0,"-",INDEX(SourceData!$A$2:$FR$281,'Row selector'!$G187,30)),"")</f>
        <v/>
      </c>
      <c r="V198" s="161" t="str">
        <f>IFERROR(IF(INDEX(SourceData!$A$2:$FR$281,'Row selector'!$G187,31)=0,"-",INDEX(SourceData!$A$2:$FR$281,'Row selector'!$G187,31)),"")</f>
        <v/>
      </c>
      <c r="W198" s="162" t="str">
        <f>IFERROR(IF(INDEX(SourceData!$A$2:$FR$281,'Row selector'!$G187,37)=0,"-",INDEX(SourceData!$A$2:$FR$281,'Row selector'!$G187,37)),"")</f>
        <v/>
      </c>
      <c r="X198" s="163" t="str">
        <f>IFERROR(IF(INDEX(SourceData!$A$2:$FR$281,'Row selector'!$G187,43)=0,"-",INDEX(SourceData!$A$2:$FR$281,'Row selector'!$G187,43)),"")</f>
        <v/>
      </c>
      <c r="Y198" s="161" t="str">
        <f>IFERROR(IF(INDEX(SourceData!$A$2:$FR$281,'Row selector'!$G187,32)=0,"-",INDEX(SourceData!$A$2:$FR$281,'Row selector'!$G187,32)),"")</f>
        <v/>
      </c>
      <c r="Z198" s="162" t="str">
        <f>IFERROR(IF(INDEX(SourceData!$A$2:$FR$281,'Row selector'!$G187,38)=0,"-",INDEX(SourceData!$A$2:$FR$281,'Row selector'!$G187,38)),"")</f>
        <v/>
      </c>
      <c r="AA198" s="163" t="str">
        <f>IFERROR(IF(INDEX(SourceData!$A$2:$FR$281,'Row selector'!$G187,44)=0,"-",INDEX(SourceData!$A$2:$FR$281,'Row selector'!$G187,44)),"")</f>
        <v/>
      </c>
      <c r="AB198" s="161" t="str">
        <f>IFERROR(IF(INDEX(SourceData!$A$2:$FR$281,'Row selector'!$G187,33)=0,"-",INDEX(SourceData!$A$2:$FR$281,'Row selector'!$G187,33)),"")</f>
        <v/>
      </c>
      <c r="AC198" s="162" t="str">
        <f>IFERROR(IF(INDEX(SourceData!$A$2:$FR$281,'Row selector'!$G187,39)=0,"-",INDEX(SourceData!$A$2:$FR$281,'Row selector'!$G187,39)),"")</f>
        <v/>
      </c>
      <c r="AD198" s="163" t="str">
        <f>IFERROR(IF(INDEX(SourceData!$A$2:$FR$281,'Row selector'!$G187,45)=0,"-",INDEX(SourceData!$A$2:$FR$281,'Row selector'!$G187,45)),"")</f>
        <v/>
      </c>
      <c r="AE198" s="161" t="str">
        <f>IFERROR(IF(INDEX(SourceData!$A$2:$FR$281,'Row selector'!$G187,34)=0,"-",INDEX(SourceData!$A$2:$FR$281,'Row selector'!$G187,34)),"")</f>
        <v/>
      </c>
      <c r="AF198" s="162" t="str">
        <f>IFERROR(IF(INDEX(SourceData!$A$2:$FR$281,'Row selector'!$G187,40)=0,"-",INDEX(SourceData!$A$2:$FR$281,'Row selector'!$G187,40)),"")</f>
        <v/>
      </c>
      <c r="AG198" s="163" t="str">
        <f>IFERROR(IF(INDEX(SourceData!$A$2:$FR$281,'Row selector'!$G187,46)=0,"-",INDEX(SourceData!$A$2:$FR$281,'Row selector'!$G187,46)),"")</f>
        <v/>
      </c>
      <c r="AH198" s="161" t="str">
        <f>IFERROR(IF(INDEX(SourceData!$A$2:$FR$281,'Row selector'!$G187,35)=0,"-",INDEX(SourceData!$A$2:$FF$281,'Row selector'!$G187,35)),"")</f>
        <v/>
      </c>
      <c r="AI198" s="162" t="str">
        <f>IFERROR(IF(INDEX(SourceData!$A$2:$FR$281,'Row selector'!$G187,41)=0,"-",INDEX(SourceData!$A$2:$FR$281,'Row selector'!$G187,41)),"")</f>
        <v/>
      </c>
      <c r="AJ198" s="163" t="str">
        <f>IFERROR(IF(INDEX(SourceData!$A$2:$FR$281,'Row selector'!$G187,47)=0,"-",INDEX(SourceData!$A$2:$FR$281,'Row selector'!$G187,47)),"")</f>
        <v/>
      </c>
      <c r="AK198" s="161" t="str">
        <f>IFERROR(IF(INDEX(SourceData!$A$2:$FR$281,'Row selector'!$G187,36)=0,"-",INDEX(SourceData!$A$2:$FR$281,'Row selector'!$G187,36)),"")</f>
        <v/>
      </c>
      <c r="AL198" s="162" t="str">
        <f>IFERROR(IF(INDEX(SourceData!$A$2:$FR$281,'Row selector'!$G187,42)=0,"-",INDEX(SourceData!$A$2:$FR$281,'Row selector'!$G187,42)),"")</f>
        <v/>
      </c>
      <c r="AM198" s="163" t="str">
        <f>IFERROR(IF(INDEX(SourceData!$A$2:$FR$281,'Row selector'!$G187,48)=0,"-",INDEX(SourceData!$A$2:$FR$281,'Row selector'!$G187,48)),"")</f>
        <v/>
      </c>
      <c r="AN198" s="161" t="str">
        <f>IFERROR(IF(INDEX(SourceData!$A$2:$FR$281,'Row selector'!$G187,49)=0,"-",INDEX(SourceData!$A$2:$FR$281,'Row selector'!$G187,49)),"")</f>
        <v/>
      </c>
      <c r="AO198" s="162" t="str">
        <f>IFERROR(IF(INDEX(SourceData!$A$2:$FR$281,'Row selector'!$G187,55)=0,"-",INDEX(SourceData!$A$2:$FR$281,'Row selector'!$G187,55)),"")</f>
        <v/>
      </c>
      <c r="AP198" s="163" t="str">
        <f>IFERROR(IF(INDEX(SourceData!$A$2:$FR$281,'Row selector'!$G187,61)=0,"-",INDEX(SourceData!$A$2:$FR$281,'Row selector'!$G187,61)),"")</f>
        <v/>
      </c>
      <c r="AQ198" s="161" t="str">
        <f>IFERROR(IF(INDEX(SourceData!$A$2:$FR$281,'Row selector'!$G187,50)=0,"-",INDEX(SourceData!$A$2:$FR$281,'Row selector'!$G187,50)),"")</f>
        <v/>
      </c>
      <c r="AR198" s="162" t="str">
        <f>IFERROR(IF(INDEX(SourceData!$A$2:$FR$281,'Row selector'!$G187,56)=0,"-",INDEX(SourceData!$A$2:$FR$281,'Row selector'!$G187,56)),"")</f>
        <v/>
      </c>
      <c r="AS198" s="163" t="str">
        <f>IFERROR(IF(INDEX(SourceData!$A$2:$FR$281,'Row selector'!$G187,62)=0,"-",INDEX(SourceData!$A$2:$FR$281,'Row selector'!$G187,62)),"")</f>
        <v/>
      </c>
      <c r="AT198" s="161" t="str">
        <f>IFERROR(IF(INDEX(SourceData!$A$2:$FR$281,'Row selector'!$G187,51)=0,"-",INDEX(SourceData!$A$2:$FR$281,'Row selector'!$G187,51)),"")</f>
        <v/>
      </c>
      <c r="AU198" s="162" t="str">
        <f>IFERROR(IF(INDEX(SourceData!$A$2:$FR$281,'Row selector'!$G187,57)=0,"-",INDEX(SourceData!$A$2:$FR$281,'Row selector'!$G187,57)),"")</f>
        <v/>
      </c>
      <c r="AV198" s="163" t="str">
        <f>IFERROR(IF(INDEX(SourceData!$A$2:$FR$281,'Row selector'!$G187,63)=0,"-",INDEX(SourceData!$A$2:$FR$281,'Row selector'!$G187,63)),"")</f>
        <v/>
      </c>
      <c r="AW198" s="158" t="str">
        <f>IFERROR(IF(INDEX(SourceData!$A$2:$FR$281,'Row selector'!$G187,52)=0,"-",INDEX(SourceData!$A$2:$FR$281,'Row selector'!$G187,52)),"")</f>
        <v/>
      </c>
      <c r="AX198" s="138" t="str">
        <f>IFERROR(IF(INDEX(SourceData!$A$2:$FR$281,'Row selector'!$G187,58)=0,"-",INDEX(SourceData!$A$2:$FR$281,'Row selector'!$G187,58)),"")</f>
        <v/>
      </c>
      <c r="AY198" s="162" t="str">
        <f>IFERROR(IF(INDEX(SourceData!$A$2:$FR$281,'Row selector'!$G187,64)=0,"-",INDEX(SourceData!$A$2:$FR$281,'Row selector'!$G187,64)),"")</f>
        <v/>
      </c>
      <c r="AZ198" s="161" t="str">
        <f>IFERROR(IF(INDEX(SourceData!$A$2:$FR$281,'Row selector'!$G187,53)=0,"-",INDEX(SourceData!$A$2:$FR$281,'Row selector'!$G187,53)),"")</f>
        <v/>
      </c>
      <c r="BA198" s="162" t="str">
        <f>IFERROR(IF(INDEX(SourceData!$A$2:$FR$281,'Row selector'!$G187,59)=0,"-",INDEX(SourceData!$A$2:$FR$281,'Row selector'!$G187,59)),"")</f>
        <v/>
      </c>
      <c r="BB198" s="163" t="str">
        <f>IFERROR(IF(INDEX(SourceData!$A$2:$FR$281,'Row selector'!$G187,65)=0,"-",INDEX(SourceData!$A$2:$FR$281,'Row selector'!$G187,65)),"")</f>
        <v/>
      </c>
      <c r="BC198" s="161" t="str">
        <f>IFERROR(IF(INDEX(SourceData!$A$2:$FR$281,'Row selector'!$G187,54)=0,"-",INDEX(SourceData!$A$2:$FR$281,'Row selector'!$G187,54)),"")</f>
        <v/>
      </c>
      <c r="BD198" s="162" t="str">
        <f>IFERROR(IF(INDEX(SourceData!$A$2:$FR$281,'Row selector'!$G187,60)=0,"-",INDEX(SourceData!$A$2:$FR$281,'Row selector'!$G187,60)),"")</f>
        <v/>
      </c>
      <c r="BE198" s="163" t="str">
        <f>IFERROR(IF(INDEX(SourceData!$A$2:$FR$281,'Row selector'!$G187,66)=0,"-",INDEX(SourceData!$A$2:$FR$281,'Row selector'!$G187,66)),"")</f>
        <v/>
      </c>
      <c r="BF198" s="99"/>
    </row>
    <row r="199" spans="1:58">
      <c r="A199" s="171" t="str">
        <f>IFERROR(INDEX(SourceData!$A$2:$FR$281,'Row selector'!$G188,1),"")</f>
        <v/>
      </c>
      <c r="B199" s="157" t="str">
        <f>IFERROR(INDEX(SourceData!$A$2:$FR$281,'Row selector'!$G188,2),"")</f>
        <v/>
      </c>
      <c r="C199" s="204" t="str">
        <f t="shared" si="2"/>
        <v/>
      </c>
      <c r="D199" s="161" t="str">
        <f>IFERROR(IF(INDEX(SourceData!$A$2:$FR$281,'Row selector'!$G188,13)=0,"-",INDEX(SourceData!$A$2:$FR$281,'Row selector'!$G188,13)),"")</f>
        <v/>
      </c>
      <c r="E199" s="162" t="str">
        <f>IFERROR(IF(INDEX(SourceData!$A$2:$FR$281,'Row selector'!$G188,19)=0,"-",INDEX(SourceData!$A$2:$FR$281,'Row selector'!$G188,19)),"")</f>
        <v/>
      </c>
      <c r="F199" s="163" t="str">
        <f>IFERROR(IF(INDEX(SourceData!$A$2:$FR$281,'Row selector'!$G188,25)=0,"-",INDEX(SourceData!$A$2:$FR$281,'Row selector'!$G188,25)),"")</f>
        <v/>
      </c>
      <c r="G199" s="161" t="str">
        <f>IFERROR(IF(INDEX(SourceData!$A$2:$FR$281,'Row selector'!$G188,14)=0,"-",INDEX(SourceData!$A$2:$FR$281,'Row selector'!$G188,14)),"")</f>
        <v/>
      </c>
      <c r="H199" s="162" t="str">
        <f>IFERROR(IF(INDEX(SourceData!$A$2:$FR$281,'Row selector'!$G188,20)=0,"-",INDEX(SourceData!$A$2:$FR$281,'Row selector'!$G188,20)),"")</f>
        <v/>
      </c>
      <c r="I199" s="163" t="str">
        <f>IFERROR(IF(INDEX(SourceData!$A$2:$FR$281,'Row selector'!$G188,26)=0,"-",INDEX(SourceData!$A$2:$FR$281,'Row selector'!$G188,26)),"")</f>
        <v/>
      </c>
      <c r="J199" s="161" t="str">
        <f>IFERROR(IF(INDEX(SourceData!$A$2:$FR$281,'Row selector'!$G188,15)=0,"-",INDEX(SourceData!$A$2:$FR$281,'Row selector'!$G188,15)),"")</f>
        <v/>
      </c>
      <c r="K199" s="162" t="str">
        <f>IFERROR(IF(INDEX(SourceData!$A$2:$FR$281,'Row selector'!$G188,21)=0,"-",INDEX(SourceData!$A$2:$FR$281,'Row selector'!$G188,21)),"")</f>
        <v/>
      </c>
      <c r="L199" s="163" t="str">
        <f>IFERROR(IF(INDEX(SourceData!$A$2:$FR$281,'Row selector'!$G188,27)=0,"-",INDEX(SourceData!$A$2:$FR$281,'Row selector'!$G188,27)),"")</f>
        <v/>
      </c>
      <c r="M199" s="161" t="str">
        <f>IFERROR(IF(INDEX(SourceData!$A$2:$FR$281,'Row selector'!$G188,16)=0,"-",INDEX(SourceData!$A$2:$FR$281,'Row selector'!$G188,16)),"")</f>
        <v/>
      </c>
      <c r="N199" s="162" t="str">
        <f>IFERROR(IF(INDEX(SourceData!$A$2:$FR$281,'Row selector'!$G188,22)=0,"-",INDEX(SourceData!$A$2:$FR$281,'Row selector'!$G188,22)),"")</f>
        <v/>
      </c>
      <c r="O199" s="163" t="str">
        <f>IFERROR(IF(INDEX(SourceData!$A$2:$FR$281,'Row selector'!$G188,28)=0,"-",INDEX(SourceData!$A$2:$FR$281,'Row selector'!$G188,28)),"")</f>
        <v/>
      </c>
      <c r="P199" s="161" t="str">
        <f>IFERROR(IF(INDEX(SourceData!$A$2:$FR$281,'Row selector'!$G188,17)=0,"-",INDEX(SourceData!$A$2:$FR$281,'Row selector'!$G188,17)),"")</f>
        <v/>
      </c>
      <c r="Q199" s="162" t="str">
        <f>IFERROR(IF(INDEX(SourceData!$A$2:$FR$281,'Row selector'!$G188,23)=0,"-",INDEX(SourceData!$A$2:$FR$281,'Row selector'!$G188,23)),"")</f>
        <v/>
      </c>
      <c r="R199" s="163" t="str">
        <f>IFERROR(IF(INDEX(SourceData!$A$2:$FR$281,'Row selector'!$G188,29)=0,"-",INDEX(SourceData!$A$2:$FR$281,'Row selector'!$G188,29)),"")</f>
        <v/>
      </c>
      <c r="S199" s="161" t="str">
        <f>IFERROR(IF(INDEX(SourceData!$A$2:$FR$281,'Row selector'!$G188,18)=0,"-",INDEX(SourceData!$A$2:$FR$281,'Row selector'!$G188,18)),"")</f>
        <v/>
      </c>
      <c r="T199" s="162" t="str">
        <f>IFERROR(IF(INDEX(SourceData!$A$2:$FR$281,'Row selector'!$G188,24)=0,"-",INDEX(SourceData!$A$2:$FR$281,'Row selector'!$G188,24)),"")</f>
        <v/>
      </c>
      <c r="U199" s="163" t="str">
        <f>IFERROR(IF(INDEX(SourceData!$A$2:$FR$281,'Row selector'!$G188,30)=0,"-",INDEX(SourceData!$A$2:$FR$281,'Row selector'!$G188,30)),"")</f>
        <v/>
      </c>
      <c r="V199" s="161" t="str">
        <f>IFERROR(IF(INDEX(SourceData!$A$2:$FR$281,'Row selector'!$G188,31)=0,"-",INDEX(SourceData!$A$2:$FR$281,'Row selector'!$G188,31)),"")</f>
        <v/>
      </c>
      <c r="W199" s="162" t="str">
        <f>IFERROR(IF(INDEX(SourceData!$A$2:$FR$281,'Row selector'!$G188,37)=0,"-",INDEX(SourceData!$A$2:$FR$281,'Row selector'!$G188,37)),"")</f>
        <v/>
      </c>
      <c r="X199" s="163" t="str">
        <f>IFERROR(IF(INDEX(SourceData!$A$2:$FR$281,'Row selector'!$G188,43)=0,"-",INDEX(SourceData!$A$2:$FR$281,'Row selector'!$G188,43)),"")</f>
        <v/>
      </c>
      <c r="Y199" s="161" t="str">
        <f>IFERROR(IF(INDEX(SourceData!$A$2:$FR$281,'Row selector'!$G188,32)=0,"-",INDEX(SourceData!$A$2:$FR$281,'Row selector'!$G188,32)),"")</f>
        <v/>
      </c>
      <c r="Z199" s="162" t="str">
        <f>IFERROR(IF(INDEX(SourceData!$A$2:$FR$281,'Row selector'!$G188,38)=0,"-",INDEX(SourceData!$A$2:$FR$281,'Row selector'!$G188,38)),"")</f>
        <v/>
      </c>
      <c r="AA199" s="163" t="str">
        <f>IFERROR(IF(INDEX(SourceData!$A$2:$FR$281,'Row selector'!$G188,44)=0,"-",INDEX(SourceData!$A$2:$FR$281,'Row selector'!$G188,44)),"")</f>
        <v/>
      </c>
      <c r="AB199" s="161" t="str">
        <f>IFERROR(IF(INDEX(SourceData!$A$2:$FR$281,'Row selector'!$G188,33)=0,"-",INDEX(SourceData!$A$2:$FR$281,'Row selector'!$G188,33)),"")</f>
        <v/>
      </c>
      <c r="AC199" s="162" t="str">
        <f>IFERROR(IF(INDEX(SourceData!$A$2:$FR$281,'Row selector'!$G188,39)=0,"-",INDEX(SourceData!$A$2:$FR$281,'Row selector'!$G188,39)),"")</f>
        <v/>
      </c>
      <c r="AD199" s="163" t="str">
        <f>IFERROR(IF(INDEX(SourceData!$A$2:$FR$281,'Row selector'!$G188,45)=0,"-",INDEX(SourceData!$A$2:$FR$281,'Row selector'!$G188,45)),"")</f>
        <v/>
      </c>
      <c r="AE199" s="161" t="str">
        <f>IFERROR(IF(INDEX(SourceData!$A$2:$FR$281,'Row selector'!$G188,34)=0,"-",INDEX(SourceData!$A$2:$FR$281,'Row selector'!$G188,34)),"")</f>
        <v/>
      </c>
      <c r="AF199" s="162" t="str">
        <f>IFERROR(IF(INDEX(SourceData!$A$2:$FR$281,'Row selector'!$G188,40)=0,"-",INDEX(SourceData!$A$2:$FR$281,'Row selector'!$G188,40)),"")</f>
        <v/>
      </c>
      <c r="AG199" s="163" t="str">
        <f>IFERROR(IF(INDEX(SourceData!$A$2:$FR$281,'Row selector'!$G188,46)=0,"-",INDEX(SourceData!$A$2:$FR$281,'Row selector'!$G188,46)),"")</f>
        <v/>
      </c>
      <c r="AH199" s="161" t="str">
        <f>IFERROR(IF(INDEX(SourceData!$A$2:$FR$281,'Row selector'!$G188,35)=0,"-",INDEX(SourceData!$A$2:$FF$281,'Row selector'!$G188,35)),"")</f>
        <v/>
      </c>
      <c r="AI199" s="162" t="str">
        <f>IFERROR(IF(INDEX(SourceData!$A$2:$FR$281,'Row selector'!$G188,41)=0,"-",INDEX(SourceData!$A$2:$FR$281,'Row selector'!$G188,41)),"")</f>
        <v/>
      </c>
      <c r="AJ199" s="163" t="str">
        <f>IFERROR(IF(INDEX(SourceData!$A$2:$FR$281,'Row selector'!$G188,47)=0,"-",INDEX(SourceData!$A$2:$FR$281,'Row selector'!$G188,47)),"")</f>
        <v/>
      </c>
      <c r="AK199" s="161" t="str">
        <f>IFERROR(IF(INDEX(SourceData!$A$2:$FR$281,'Row selector'!$G188,36)=0,"-",INDEX(SourceData!$A$2:$FR$281,'Row selector'!$G188,36)),"")</f>
        <v/>
      </c>
      <c r="AL199" s="162" t="str">
        <f>IFERROR(IF(INDEX(SourceData!$A$2:$FR$281,'Row selector'!$G188,42)=0,"-",INDEX(SourceData!$A$2:$FR$281,'Row selector'!$G188,42)),"")</f>
        <v/>
      </c>
      <c r="AM199" s="163" t="str">
        <f>IFERROR(IF(INDEX(SourceData!$A$2:$FR$281,'Row selector'!$G188,48)=0,"-",INDEX(SourceData!$A$2:$FR$281,'Row selector'!$G188,48)),"")</f>
        <v/>
      </c>
      <c r="AN199" s="161" t="str">
        <f>IFERROR(IF(INDEX(SourceData!$A$2:$FR$281,'Row selector'!$G188,49)=0,"-",INDEX(SourceData!$A$2:$FR$281,'Row selector'!$G188,49)),"")</f>
        <v/>
      </c>
      <c r="AO199" s="162" t="str">
        <f>IFERROR(IF(INDEX(SourceData!$A$2:$FR$281,'Row selector'!$G188,55)=0,"-",INDEX(SourceData!$A$2:$FR$281,'Row selector'!$G188,55)),"")</f>
        <v/>
      </c>
      <c r="AP199" s="163" t="str">
        <f>IFERROR(IF(INDEX(SourceData!$A$2:$FR$281,'Row selector'!$G188,61)=0,"-",INDEX(SourceData!$A$2:$FR$281,'Row selector'!$G188,61)),"")</f>
        <v/>
      </c>
      <c r="AQ199" s="161" t="str">
        <f>IFERROR(IF(INDEX(SourceData!$A$2:$FR$281,'Row selector'!$G188,50)=0,"-",INDEX(SourceData!$A$2:$FR$281,'Row selector'!$G188,50)),"")</f>
        <v/>
      </c>
      <c r="AR199" s="162" t="str">
        <f>IFERROR(IF(INDEX(SourceData!$A$2:$FR$281,'Row selector'!$G188,56)=0,"-",INDEX(SourceData!$A$2:$FR$281,'Row selector'!$G188,56)),"")</f>
        <v/>
      </c>
      <c r="AS199" s="163" t="str">
        <f>IFERROR(IF(INDEX(SourceData!$A$2:$FR$281,'Row selector'!$G188,62)=0,"-",INDEX(SourceData!$A$2:$FR$281,'Row selector'!$G188,62)),"")</f>
        <v/>
      </c>
      <c r="AT199" s="161" t="str">
        <f>IFERROR(IF(INDEX(SourceData!$A$2:$FR$281,'Row selector'!$G188,51)=0,"-",INDEX(SourceData!$A$2:$FR$281,'Row selector'!$G188,51)),"")</f>
        <v/>
      </c>
      <c r="AU199" s="162" t="str">
        <f>IFERROR(IF(INDEX(SourceData!$A$2:$FR$281,'Row selector'!$G188,57)=0,"-",INDEX(SourceData!$A$2:$FR$281,'Row selector'!$G188,57)),"")</f>
        <v/>
      </c>
      <c r="AV199" s="163" t="str">
        <f>IFERROR(IF(INDEX(SourceData!$A$2:$FR$281,'Row selector'!$G188,63)=0,"-",INDEX(SourceData!$A$2:$FR$281,'Row selector'!$G188,63)),"")</f>
        <v/>
      </c>
      <c r="AW199" s="158" t="str">
        <f>IFERROR(IF(INDEX(SourceData!$A$2:$FR$281,'Row selector'!$G188,52)=0,"-",INDEX(SourceData!$A$2:$FR$281,'Row selector'!$G188,52)),"")</f>
        <v/>
      </c>
      <c r="AX199" s="138" t="str">
        <f>IFERROR(IF(INDEX(SourceData!$A$2:$FR$281,'Row selector'!$G188,58)=0,"-",INDEX(SourceData!$A$2:$FR$281,'Row selector'!$G188,58)),"")</f>
        <v/>
      </c>
      <c r="AY199" s="162" t="str">
        <f>IFERROR(IF(INDEX(SourceData!$A$2:$FR$281,'Row selector'!$G188,64)=0,"-",INDEX(SourceData!$A$2:$FR$281,'Row selector'!$G188,64)),"")</f>
        <v/>
      </c>
      <c r="AZ199" s="161" t="str">
        <f>IFERROR(IF(INDEX(SourceData!$A$2:$FR$281,'Row selector'!$G188,53)=0,"-",INDEX(SourceData!$A$2:$FR$281,'Row selector'!$G188,53)),"")</f>
        <v/>
      </c>
      <c r="BA199" s="162" t="str">
        <f>IFERROR(IF(INDEX(SourceData!$A$2:$FR$281,'Row selector'!$G188,59)=0,"-",INDEX(SourceData!$A$2:$FR$281,'Row selector'!$G188,59)),"")</f>
        <v/>
      </c>
      <c r="BB199" s="163" t="str">
        <f>IFERROR(IF(INDEX(SourceData!$A$2:$FR$281,'Row selector'!$G188,65)=0,"-",INDEX(SourceData!$A$2:$FR$281,'Row selector'!$G188,65)),"")</f>
        <v/>
      </c>
      <c r="BC199" s="161" t="str">
        <f>IFERROR(IF(INDEX(SourceData!$A$2:$FR$281,'Row selector'!$G188,54)=0,"-",INDEX(SourceData!$A$2:$FR$281,'Row selector'!$G188,54)),"")</f>
        <v/>
      </c>
      <c r="BD199" s="162" t="str">
        <f>IFERROR(IF(INDEX(SourceData!$A$2:$FR$281,'Row selector'!$G188,60)=0,"-",INDEX(SourceData!$A$2:$FR$281,'Row selector'!$G188,60)),"")</f>
        <v/>
      </c>
      <c r="BE199" s="163" t="str">
        <f>IFERROR(IF(INDEX(SourceData!$A$2:$FR$281,'Row selector'!$G188,66)=0,"-",INDEX(SourceData!$A$2:$FR$281,'Row selector'!$G188,66)),"")</f>
        <v/>
      </c>
      <c r="BF199" s="99"/>
    </row>
    <row r="200" spans="1:58">
      <c r="A200" s="171" t="str">
        <f>IFERROR(INDEX(SourceData!$A$2:$FR$281,'Row selector'!$G189,1),"")</f>
        <v/>
      </c>
      <c r="B200" s="157" t="str">
        <f>IFERROR(INDEX(SourceData!$A$2:$FR$281,'Row selector'!$G189,2),"")</f>
        <v/>
      </c>
      <c r="C200" s="204" t="str">
        <f t="shared" si="2"/>
        <v/>
      </c>
      <c r="D200" s="161" t="str">
        <f>IFERROR(IF(INDEX(SourceData!$A$2:$FR$281,'Row selector'!$G189,13)=0,"-",INDEX(SourceData!$A$2:$FR$281,'Row selector'!$G189,13)),"")</f>
        <v/>
      </c>
      <c r="E200" s="162" t="str">
        <f>IFERROR(IF(INDEX(SourceData!$A$2:$FR$281,'Row selector'!$G189,19)=0,"-",INDEX(SourceData!$A$2:$FR$281,'Row selector'!$G189,19)),"")</f>
        <v/>
      </c>
      <c r="F200" s="163" t="str">
        <f>IFERROR(IF(INDEX(SourceData!$A$2:$FR$281,'Row selector'!$G189,25)=0,"-",INDEX(SourceData!$A$2:$FR$281,'Row selector'!$G189,25)),"")</f>
        <v/>
      </c>
      <c r="G200" s="161" t="str">
        <f>IFERROR(IF(INDEX(SourceData!$A$2:$FR$281,'Row selector'!$G189,14)=0,"-",INDEX(SourceData!$A$2:$FR$281,'Row selector'!$G189,14)),"")</f>
        <v/>
      </c>
      <c r="H200" s="162" t="str">
        <f>IFERROR(IF(INDEX(SourceData!$A$2:$FR$281,'Row selector'!$G189,20)=0,"-",INDEX(SourceData!$A$2:$FR$281,'Row selector'!$G189,20)),"")</f>
        <v/>
      </c>
      <c r="I200" s="163" t="str">
        <f>IFERROR(IF(INDEX(SourceData!$A$2:$FR$281,'Row selector'!$G189,26)=0,"-",INDEX(SourceData!$A$2:$FR$281,'Row selector'!$G189,26)),"")</f>
        <v/>
      </c>
      <c r="J200" s="161" t="str">
        <f>IFERROR(IF(INDEX(SourceData!$A$2:$FR$281,'Row selector'!$G189,15)=0,"-",INDEX(SourceData!$A$2:$FR$281,'Row selector'!$G189,15)),"")</f>
        <v/>
      </c>
      <c r="K200" s="162" t="str">
        <f>IFERROR(IF(INDEX(SourceData!$A$2:$FR$281,'Row selector'!$G189,21)=0,"-",INDEX(SourceData!$A$2:$FR$281,'Row selector'!$G189,21)),"")</f>
        <v/>
      </c>
      <c r="L200" s="163" t="str">
        <f>IFERROR(IF(INDEX(SourceData!$A$2:$FR$281,'Row selector'!$G189,27)=0,"-",INDEX(SourceData!$A$2:$FR$281,'Row selector'!$G189,27)),"")</f>
        <v/>
      </c>
      <c r="M200" s="161" t="str">
        <f>IFERROR(IF(INDEX(SourceData!$A$2:$FR$281,'Row selector'!$G189,16)=0,"-",INDEX(SourceData!$A$2:$FR$281,'Row selector'!$G189,16)),"")</f>
        <v/>
      </c>
      <c r="N200" s="162" t="str">
        <f>IFERROR(IF(INDEX(SourceData!$A$2:$FR$281,'Row selector'!$G189,22)=0,"-",INDEX(SourceData!$A$2:$FR$281,'Row selector'!$G189,22)),"")</f>
        <v/>
      </c>
      <c r="O200" s="163" t="str">
        <f>IFERROR(IF(INDEX(SourceData!$A$2:$FR$281,'Row selector'!$G189,28)=0,"-",INDEX(SourceData!$A$2:$FR$281,'Row selector'!$G189,28)),"")</f>
        <v/>
      </c>
      <c r="P200" s="161" t="str">
        <f>IFERROR(IF(INDEX(SourceData!$A$2:$FR$281,'Row selector'!$G189,17)=0,"-",INDEX(SourceData!$A$2:$FR$281,'Row selector'!$G189,17)),"")</f>
        <v/>
      </c>
      <c r="Q200" s="162" t="str">
        <f>IFERROR(IF(INDEX(SourceData!$A$2:$FR$281,'Row selector'!$G189,23)=0,"-",INDEX(SourceData!$A$2:$FR$281,'Row selector'!$G189,23)),"")</f>
        <v/>
      </c>
      <c r="R200" s="163" t="str">
        <f>IFERROR(IF(INDEX(SourceData!$A$2:$FR$281,'Row selector'!$G189,29)=0,"-",INDEX(SourceData!$A$2:$FR$281,'Row selector'!$G189,29)),"")</f>
        <v/>
      </c>
      <c r="S200" s="161" t="str">
        <f>IFERROR(IF(INDEX(SourceData!$A$2:$FR$281,'Row selector'!$G189,18)=0,"-",INDEX(SourceData!$A$2:$FR$281,'Row selector'!$G189,18)),"")</f>
        <v/>
      </c>
      <c r="T200" s="162" t="str">
        <f>IFERROR(IF(INDEX(SourceData!$A$2:$FR$281,'Row selector'!$G189,24)=0,"-",INDEX(SourceData!$A$2:$FR$281,'Row selector'!$G189,24)),"")</f>
        <v/>
      </c>
      <c r="U200" s="163" t="str">
        <f>IFERROR(IF(INDEX(SourceData!$A$2:$FR$281,'Row selector'!$G189,30)=0,"-",INDEX(SourceData!$A$2:$FR$281,'Row selector'!$G189,30)),"")</f>
        <v/>
      </c>
      <c r="V200" s="161" t="str">
        <f>IFERROR(IF(INDEX(SourceData!$A$2:$FR$281,'Row selector'!$G189,31)=0,"-",INDEX(SourceData!$A$2:$FR$281,'Row selector'!$G189,31)),"")</f>
        <v/>
      </c>
      <c r="W200" s="162" t="str">
        <f>IFERROR(IF(INDEX(SourceData!$A$2:$FR$281,'Row selector'!$G189,37)=0,"-",INDEX(SourceData!$A$2:$FR$281,'Row selector'!$G189,37)),"")</f>
        <v/>
      </c>
      <c r="X200" s="163" t="str">
        <f>IFERROR(IF(INDEX(SourceData!$A$2:$FR$281,'Row selector'!$G189,43)=0,"-",INDEX(SourceData!$A$2:$FR$281,'Row selector'!$G189,43)),"")</f>
        <v/>
      </c>
      <c r="Y200" s="161" t="str">
        <f>IFERROR(IF(INDEX(SourceData!$A$2:$FR$281,'Row selector'!$G189,32)=0,"-",INDEX(SourceData!$A$2:$FR$281,'Row selector'!$G189,32)),"")</f>
        <v/>
      </c>
      <c r="Z200" s="162" t="str">
        <f>IFERROR(IF(INDEX(SourceData!$A$2:$FR$281,'Row selector'!$G189,38)=0,"-",INDEX(SourceData!$A$2:$FR$281,'Row selector'!$G189,38)),"")</f>
        <v/>
      </c>
      <c r="AA200" s="163" t="str">
        <f>IFERROR(IF(INDEX(SourceData!$A$2:$FR$281,'Row selector'!$G189,44)=0,"-",INDEX(SourceData!$A$2:$FR$281,'Row selector'!$G189,44)),"")</f>
        <v/>
      </c>
      <c r="AB200" s="161" t="str">
        <f>IFERROR(IF(INDEX(SourceData!$A$2:$FR$281,'Row selector'!$G189,33)=0,"-",INDEX(SourceData!$A$2:$FR$281,'Row selector'!$G189,33)),"")</f>
        <v/>
      </c>
      <c r="AC200" s="162" t="str">
        <f>IFERROR(IF(INDEX(SourceData!$A$2:$FR$281,'Row selector'!$G189,39)=0,"-",INDEX(SourceData!$A$2:$FR$281,'Row selector'!$G189,39)),"")</f>
        <v/>
      </c>
      <c r="AD200" s="163" t="str">
        <f>IFERROR(IF(INDEX(SourceData!$A$2:$FR$281,'Row selector'!$G189,45)=0,"-",INDEX(SourceData!$A$2:$FR$281,'Row selector'!$G189,45)),"")</f>
        <v/>
      </c>
      <c r="AE200" s="161" t="str">
        <f>IFERROR(IF(INDEX(SourceData!$A$2:$FR$281,'Row selector'!$G189,34)=0,"-",INDEX(SourceData!$A$2:$FR$281,'Row selector'!$G189,34)),"")</f>
        <v/>
      </c>
      <c r="AF200" s="162" t="str">
        <f>IFERROR(IF(INDEX(SourceData!$A$2:$FR$281,'Row selector'!$G189,40)=0,"-",INDEX(SourceData!$A$2:$FR$281,'Row selector'!$G189,40)),"")</f>
        <v/>
      </c>
      <c r="AG200" s="163" t="str">
        <f>IFERROR(IF(INDEX(SourceData!$A$2:$FR$281,'Row selector'!$G189,46)=0,"-",INDEX(SourceData!$A$2:$FR$281,'Row selector'!$G189,46)),"")</f>
        <v/>
      </c>
      <c r="AH200" s="161" t="str">
        <f>IFERROR(IF(INDEX(SourceData!$A$2:$FR$281,'Row selector'!$G189,35)=0,"-",INDEX(SourceData!$A$2:$FF$281,'Row selector'!$G189,35)),"")</f>
        <v/>
      </c>
      <c r="AI200" s="162" t="str">
        <f>IFERROR(IF(INDEX(SourceData!$A$2:$FR$281,'Row selector'!$G189,41)=0,"-",INDEX(SourceData!$A$2:$FR$281,'Row selector'!$G189,41)),"")</f>
        <v/>
      </c>
      <c r="AJ200" s="163" t="str">
        <f>IFERROR(IF(INDEX(SourceData!$A$2:$FR$281,'Row selector'!$G189,47)=0,"-",INDEX(SourceData!$A$2:$FR$281,'Row selector'!$G189,47)),"")</f>
        <v/>
      </c>
      <c r="AK200" s="161" t="str">
        <f>IFERROR(IF(INDEX(SourceData!$A$2:$FR$281,'Row selector'!$G189,36)=0,"-",INDEX(SourceData!$A$2:$FR$281,'Row selector'!$G189,36)),"")</f>
        <v/>
      </c>
      <c r="AL200" s="162" t="str">
        <f>IFERROR(IF(INDEX(SourceData!$A$2:$FR$281,'Row selector'!$G189,42)=0,"-",INDEX(SourceData!$A$2:$FR$281,'Row selector'!$G189,42)),"")</f>
        <v/>
      </c>
      <c r="AM200" s="163" t="str">
        <f>IFERROR(IF(INDEX(SourceData!$A$2:$FR$281,'Row selector'!$G189,48)=0,"-",INDEX(SourceData!$A$2:$FR$281,'Row selector'!$G189,48)),"")</f>
        <v/>
      </c>
      <c r="AN200" s="161" t="str">
        <f>IFERROR(IF(INDEX(SourceData!$A$2:$FR$281,'Row selector'!$G189,49)=0,"-",INDEX(SourceData!$A$2:$FR$281,'Row selector'!$G189,49)),"")</f>
        <v/>
      </c>
      <c r="AO200" s="162" t="str">
        <f>IFERROR(IF(INDEX(SourceData!$A$2:$FR$281,'Row selector'!$G189,55)=0,"-",INDEX(SourceData!$A$2:$FR$281,'Row selector'!$G189,55)),"")</f>
        <v/>
      </c>
      <c r="AP200" s="163" t="str">
        <f>IFERROR(IF(INDEX(SourceData!$A$2:$FR$281,'Row selector'!$G189,61)=0,"-",INDEX(SourceData!$A$2:$FR$281,'Row selector'!$G189,61)),"")</f>
        <v/>
      </c>
      <c r="AQ200" s="161" t="str">
        <f>IFERROR(IF(INDEX(SourceData!$A$2:$FR$281,'Row selector'!$G189,50)=0,"-",INDEX(SourceData!$A$2:$FR$281,'Row selector'!$G189,50)),"")</f>
        <v/>
      </c>
      <c r="AR200" s="162" t="str">
        <f>IFERROR(IF(INDEX(SourceData!$A$2:$FR$281,'Row selector'!$G189,56)=0,"-",INDEX(SourceData!$A$2:$FR$281,'Row selector'!$G189,56)),"")</f>
        <v/>
      </c>
      <c r="AS200" s="163" t="str">
        <f>IFERROR(IF(INDEX(SourceData!$A$2:$FR$281,'Row selector'!$G189,62)=0,"-",INDEX(SourceData!$A$2:$FR$281,'Row selector'!$G189,62)),"")</f>
        <v/>
      </c>
      <c r="AT200" s="161" t="str">
        <f>IFERROR(IF(INDEX(SourceData!$A$2:$FR$281,'Row selector'!$G189,51)=0,"-",INDEX(SourceData!$A$2:$FR$281,'Row selector'!$G189,51)),"")</f>
        <v/>
      </c>
      <c r="AU200" s="162" t="str">
        <f>IFERROR(IF(INDEX(SourceData!$A$2:$FR$281,'Row selector'!$G189,57)=0,"-",INDEX(SourceData!$A$2:$FR$281,'Row selector'!$G189,57)),"")</f>
        <v/>
      </c>
      <c r="AV200" s="163" t="str">
        <f>IFERROR(IF(INDEX(SourceData!$A$2:$FR$281,'Row selector'!$G189,63)=0,"-",INDEX(SourceData!$A$2:$FR$281,'Row selector'!$G189,63)),"")</f>
        <v/>
      </c>
      <c r="AW200" s="158" t="str">
        <f>IFERROR(IF(INDEX(SourceData!$A$2:$FR$281,'Row selector'!$G189,52)=0,"-",INDEX(SourceData!$A$2:$FR$281,'Row selector'!$G189,52)),"")</f>
        <v/>
      </c>
      <c r="AX200" s="138" t="str">
        <f>IFERROR(IF(INDEX(SourceData!$A$2:$FR$281,'Row selector'!$G189,58)=0,"-",INDEX(SourceData!$A$2:$FR$281,'Row selector'!$G189,58)),"")</f>
        <v/>
      </c>
      <c r="AY200" s="162" t="str">
        <f>IFERROR(IF(INDEX(SourceData!$A$2:$FR$281,'Row selector'!$G189,64)=0,"-",INDEX(SourceData!$A$2:$FR$281,'Row selector'!$G189,64)),"")</f>
        <v/>
      </c>
      <c r="AZ200" s="161" t="str">
        <f>IFERROR(IF(INDEX(SourceData!$A$2:$FR$281,'Row selector'!$G189,53)=0,"-",INDEX(SourceData!$A$2:$FR$281,'Row selector'!$G189,53)),"")</f>
        <v/>
      </c>
      <c r="BA200" s="162" t="str">
        <f>IFERROR(IF(INDEX(SourceData!$A$2:$FR$281,'Row selector'!$G189,59)=0,"-",INDEX(SourceData!$A$2:$FR$281,'Row selector'!$G189,59)),"")</f>
        <v/>
      </c>
      <c r="BB200" s="163" t="str">
        <f>IFERROR(IF(INDEX(SourceData!$A$2:$FR$281,'Row selector'!$G189,65)=0,"-",INDEX(SourceData!$A$2:$FR$281,'Row selector'!$G189,65)),"")</f>
        <v/>
      </c>
      <c r="BC200" s="161" t="str">
        <f>IFERROR(IF(INDEX(SourceData!$A$2:$FR$281,'Row selector'!$G189,54)=0,"-",INDEX(SourceData!$A$2:$FR$281,'Row selector'!$G189,54)),"")</f>
        <v/>
      </c>
      <c r="BD200" s="162" t="str">
        <f>IFERROR(IF(INDEX(SourceData!$A$2:$FR$281,'Row selector'!$G189,60)=0,"-",INDEX(SourceData!$A$2:$FR$281,'Row selector'!$G189,60)),"")</f>
        <v/>
      </c>
      <c r="BE200" s="163" t="str">
        <f>IFERROR(IF(INDEX(SourceData!$A$2:$FR$281,'Row selector'!$G189,66)=0,"-",INDEX(SourceData!$A$2:$FR$281,'Row selector'!$G189,66)),"")</f>
        <v/>
      </c>
      <c r="BF200" s="99"/>
    </row>
    <row r="201" spans="1:58">
      <c r="A201" s="171" t="str">
        <f>IFERROR(INDEX(SourceData!$A$2:$FR$281,'Row selector'!$G190,1),"")</f>
        <v/>
      </c>
      <c r="B201" s="157" t="str">
        <f>IFERROR(INDEX(SourceData!$A$2:$FR$281,'Row selector'!$G190,2),"")</f>
        <v/>
      </c>
      <c r="C201" s="204" t="str">
        <f t="shared" si="2"/>
        <v/>
      </c>
      <c r="D201" s="161" t="str">
        <f>IFERROR(IF(INDEX(SourceData!$A$2:$FR$281,'Row selector'!$G190,13)=0,"-",INDEX(SourceData!$A$2:$FR$281,'Row selector'!$G190,13)),"")</f>
        <v/>
      </c>
      <c r="E201" s="162" t="str">
        <f>IFERROR(IF(INDEX(SourceData!$A$2:$FR$281,'Row selector'!$G190,19)=0,"-",INDEX(SourceData!$A$2:$FR$281,'Row selector'!$G190,19)),"")</f>
        <v/>
      </c>
      <c r="F201" s="163" t="str">
        <f>IFERROR(IF(INDEX(SourceData!$A$2:$FR$281,'Row selector'!$G190,25)=0,"-",INDEX(SourceData!$A$2:$FR$281,'Row selector'!$G190,25)),"")</f>
        <v/>
      </c>
      <c r="G201" s="161" t="str">
        <f>IFERROR(IF(INDEX(SourceData!$A$2:$FR$281,'Row selector'!$G190,14)=0,"-",INDEX(SourceData!$A$2:$FR$281,'Row selector'!$G190,14)),"")</f>
        <v/>
      </c>
      <c r="H201" s="162" t="str">
        <f>IFERROR(IF(INDEX(SourceData!$A$2:$FR$281,'Row selector'!$G190,20)=0,"-",INDEX(SourceData!$A$2:$FR$281,'Row selector'!$G190,20)),"")</f>
        <v/>
      </c>
      <c r="I201" s="163" t="str">
        <f>IFERROR(IF(INDEX(SourceData!$A$2:$FR$281,'Row selector'!$G190,26)=0,"-",INDEX(SourceData!$A$2:$FR$281,'Row selector'!$G190,26)),"")</f>
        <v/>
      </c>
      <c r="J201" s="161" t="str">
        <f>IFERROR(IF(INDEX(SourceData!$A$2:$FR$281,'Row selector'!$G190,15)=0,"-",INDEX(SourceData!$A$2:$FR$281,'Row selector'!$G190,15)),"")</f>
        <v/>
      </c>
      <c r="K201" s="162" t="str">
        <f>IFERROR(IF(INDEX(SourceData!$A$2:$FR$281,'Row selector'!$G190,21)=0,"-",INDEX(SourceData!$A$2:$FR$281,'Row selector'!$G190,21)),"")</f>
        <v/>
      </c>
      <c r="L201" s="163" t="str">
        <f>IFERROR(IF(INDEX(SourceData!$A$2:$FR$281,'Row selector'!$G190,27)=0,"-",INDEX(SourceData!$A$2:$FR$281,'Row selector'!$G190,27)),"")</f>
        <v/>
      </c>
      <c r="M201" s="161" t="str">
        <f>IFERROR(IF(INDEX(SourceData!$A$2:$FR$281,'Row selector'!$G190,16)=0,"-",INDEX(SourceData!$A$2:$FR$281,'Row selector'!$G190,16)),"")</f>
        <v/>
      </c>
      <c r="N201" s="162" t="str">
        <f>IFERROR(IF(INDEX(SourceData!$A$2:$FR$281,'Row selector'!$G190,22)=0,"-",INDEX(SourceData!$A$2:$FR$281,'Row selector'!$G190,22)),"")</f>
        <v/>
      </c>
      <c r="O201" s="163" t="str">
        <f>IFERROR(IF(INDEX(SourceData!$A$2:$FR$281,'Row selector'!$G190,28)=0,"-",INDEX(SourceData!$A$2:$FR$281,'Row selector'!$G190,28)),"")</f>
        <v/>
      </c>
      <c r="P201" s="161" t="str">
        <f>IFERROR(IF(INDEX(SourceData!$A$2:$FR$281,'Row selector'!$G190,17)=0,"-",INDEX(SourceData!$A$2:$FR$281,'Row selector'!$G190,17)),"")</f>
        <v/>
      </c>
      <c r="Q201" s="162" t="str">
        <f>IFERROR(IF(INDEX(SourceData!$A$2:$FR$281,'Row selector'!$G190,23)=0,"-",INDEX(SourceData!$A$2:$FR$281,'Row selector'!$G190,23)),"")</f>
        <v/>
      </c>
      <c r="R201" s="163" t="str">
        <f>IFERROR(IF(INDEX(SourceData!$A$2:$FR$281,'Row selector'!$G190,29)=0,"-",INDEX(SourceData!$A$2:$FR$281,'Row selector'!$G190,29)),"")</f>
        <v/>
      </c>
      <c r="S201" s="161" t="str">
        <f>IFERROR(IF(INDEX(SourceData!$A$2:$FR$281,'Row selector'!$G190,18)=0,"-",INDEX(SourceData!$A$2:$FR$281,'Row selector'!$G190,18)),"")</f>
        <v/>
      </c>
      <c r="T201" s="162" t="str">
        <f>IFERROR(IF(INDEX(SourceData!$A$2:$FR$281,'Row selector'!$G190,24)=0,"-",INDEX(SourceData!$A$2:$FR$281,'Row selector'!$G190,24)),"")</f>
        <v/>
      </c>
      <c r="U201" s="163" t="str">
        <f>IFERROR(IF(INDEX(SourceData!$A$2:$FR$281,'Row selector'!$G190,30)=0,"-",INDEX(SourceData!$A$2:$FR$281,'Row selector'!$G190,30)),"")</f>
        <v/>
      </c>
      <c r="V201" s="161" t="str">
        <f>IFERROR(IF(INDEX(SourceData!$A$2:$FR$281,'Row selector'!$G190,31)=0,"-",INDEX(SourceData!$A$2:$FR$281,'Row selector'!$G190,31)),"")</f>
        <v/>
      </c>
      <c r="W201" s="162" t="str">
        <f>IFERROR(IF(INDEX(SourceData!$A$2:$FR$281,'Row selector'!$G190,37)=0,"-",INDEX(SourceData!$A$2:$FR$281,'Row selector'!$G190,37)),"")</f>
        <v/>
      </c>
      <c r="X201" s="163" t="str">
        <f>IFERROR(IF(INDEX(SourceData!$A$2:$FR$281,'Row selector'!$G190,43)=0,"-",INDEX(SourceData!$A$2:$FR$281,'Row selector'!$G190,43)),"")</f>
        <v/>
      </c>
      <c r="Y201" s="161" t="str">
        <f>IFERROR(IF(INDEX(SourceData!$A$2:$FR$281,'Row selector'!$G190,32)=0,"-",INDEX(SourceData!$A$2:$FR$281,'Row selector'!$G190,32)),"")</f>
        <v/>
      </c>
      <c r="Z201" s="162" t="str">
        <f>IFERROR(IF(INDEX(SourceData!$A$2:$FR$281,'Row selector'!$G190,38)=0,"-",INDEX(SourceData!$A$2:$FR$281,'Row selector'!$G190,38)),"")</f>
        <v/>
      </c>
      <c r="AA201" s="163" t="str">
        <f>IFERROR(IF(INDEX(SourceData!$A$2:$FR$281,'Row selector'!$G190,44)=0,"-",INDEX(SourceData!$A$2:$FR$281,'Row selector'!$G190,44)),"")</f>
        <v/>
      </c>
      <c r="AB201" s="161" t="str">
        <f>IFERROR(IF(INDEX(SourceData!$A$2:$FR$281,'Row selector'!$G190,33)=0,"-",INDEX(SourceData!$A$2:$FR$281,'Row selector'!$G190,33)),"")</f>
        <v/>
      </c>
      <c r="AC201" s="162" t="str">
        <f>IFERROR(IF(INDEX(SourceData!$A$2:$FR$281,'Row selector'!$G190,39)=0,"-",INDEX(SourceData!$A$2:$FR$281,'Row selector'!$G190,39)),"")</f>
        <v/>
      </c>
      <c r="AD201" s="163" t="str">
        <f>IFERROR(IF(INDEX(SourceData!$A$2:$FR$281,'Row selector'!$G190,45)=0,"-",INDEX(SourceData!$A$2:$FR$281,'Row selector'!$G190,45)),"")</f>
        <v/>
      </c>
      <c r="AE201" s="161" t="str">
        <f>IFERROR(IF(INDEX(SourceData!$A$2:$FR$281,'Row selector'!$G190,34)=0,"-",INDEX(SourceData!$A$2:$FR$281,'Row selector'!$G190,34)),"")</f>
        <v/>
      </c>
      <c r="AF201" s="162" t="str">
        <f>IFERROR(IF(INDEX(SourceData!$A$2:$FR$281,'Row selector'!$G190,40)=0,"-",INDEX(SourceData!$A$2:$FR$281,'Row selector'!$G190,40)),"")</f>
        <v/>
      </c>
      <c r="AG201" s="163" t="str">
        <f>IFERROR(IF(INDEX(SourceData!$A$2:$FR$281,'Row selector'!$G190,46)=0,"-",INDEX(SourceData!$A$2:$FR$281,'Row selector'!$G190,46)),"")</f>
        <v/>
      </c>
      <c r="AH201" s="161" t="str">
        <f>IFERROR(IF(INDEX(SourceData!$A$2:$FR$281,'Row selector'!$G190,35)=0,"-",INDEX(SourceData!$A$2:$FF$281,'Row selector'!$G190,35)),"")</f>
        <v/>
      </c>
      <c r="AI201" s="162" t="str">
        <f>IFERROR(IF(INDEX(SourceData!$A$2:$FR$281,'Row selector'!$G190,41)=0,"-",INDEX(SourceData!$A$2:$FR$281,'Row selector'!$G190,41)),"")</f>
        <v/>
      </c>
      <c r="AJ201" s="163" t="str">
        <f>IFERROR(IF(INDEX(SourceData!$A$2:$FR$281,'Row selector'!$G190,47)=0,"-",INDEX(SourceData!$A$2:$FR$281,'Row selector'!$G190,47)),"")</f>
        <v/>
      </c>
      <c r="AK201" s="161" t="str">
        <f>IFERROR(IF(INDEX(SourceData!$A$2:$FR$281,'Row selector'!$G190,36)=0,"-",INDEX(SourceData!$A$2:$FR$281,'Row selector'!$G190,36)),"")</f>
        <v/>
      </c>
      <c r="AL201" s="162" t="str">
        <f>IFERROR(IF(INDEX(SourceData!$A$2:$FR$281,'Row selector'!$G190,42)=0,"-",INDEX(SourceData!$A$2:$FR$281,'Row selector'!$G190,42)),"")</f>
        <v/>
      </c>
      <c r="AM201" s="163" t="str">
        <f>IFERROR(IF(INDEX(SourceData!$A$2:$FR$281,'Row selector'!$G190,48)=0,"-",INDEX(SourceData!$A$2:$FR$281,'Row selector'!$G190,48)),"")</f>
        <v/>
      </c>
      <c r="AN201" s="161" t="str">
        <f>IFERROR(IF(INDEX(SourceData!$A$2:$FR$281,'Row selector'!$G190,49)=0,"-",INDEX(SourceData!$A$2:$FR$281,'Row selector'!$G190,49)),"")</f>
        <v/>
      </c>
      <c r="AO201" s="162" t="str">
        <f>IFERROR(IF(INDEX(SourceData!$A$2:$FR$281,'Row selector'!$G190,55)=0,"-",INDEX(SourceData!$A$2:$FR$281,'Row selector'!$G190,55)),"")</f>
        <v/>
      </c>
      <c r="AP201" s="163" t="str">
        <f>IFERROR(IF(INDEX(SourceData!$A$2:$FR$281,'Row selector'!$G190,61)=0,"-",INDEX(SourceData!$A$2:$FR$281,'Row selector'!$G190,61)),"")</f>
        <v/>
      </c>
      <c r="AQ201" s="161" t="str">
        <f>IFERROR(IF(INDEX(SourceData!$A$2:$FR$281,'Row selector'!$G190,50)=0,"-",INDEX(SourceData!$A$2:$FR$281,'Row selector'!$G190,50)),"")</f>
        <v/>
      </c>
      <c r="AR201" s="162" t="str">
        <f>IFERROR(IF(INDEX(SourceData!$A$2:$FR$281,'Row selector'!$G190,56)=0,"-",INDEX(SourceData!$A$2:$FR$281,'Row selector'!$G190,56)),"")</f>
        <v/>
      </c>
      <c r="AS201" s="163" t="str">
        <f>IFERROR(IF(INDEX(SourceData!$A$2:$FR$281,'Row selector'!$G190,62)=0,"-",INDEX(SourceData!$A$2:$FR$281,'Row selector'!$G190,62)),"")</f>
        <v/>
      </c>
      <c r="AT201" s="161" t="str">
        <f>IFERROR(IF(INDEX(SourceData!$A$2:$FR$281,'Row selector'!$G190,51)=0,"-",INDEX(SourceData!$A$2:$FR$281,'Row selector'!$G190,51)),"")</f>
        <v/>
      </c>
      <c r="AU201" s="162" t="str">
        <f>IFERROR(IF(INDEX(SourceData!$A$2:$FR$281,'Row selector'!$G190,57)=0,"-",INDEX(SourceData!$A$2:$FR$281,'Row selector'!$G190,57)),"")</f>
        <v/>
      </c>
      <c r="AV201" s="163" t="str">
        <f>IFERROR(IF(INDEX(SourceData!$A$2:$FR$281,'Row selector'!$G190,63)=0,"-",INDEX(SourceData!$A$2:$FR$281,'Row selector'!$G190,63)),"")</f>
        <v/>
      </c>
      <c r="AW201" s="158" t="str">
        <f>IFERROR(IF(INDEX(SourceData!$A$2:$FR$281,'Row selector'!$G190,52)=0,"-",INDEX(SourceData!$A$2:$FR$281,'Row selector'!$G190,52)),"")</f>
        <v/>
      </c>
      <c r="AX201" s="138" t="str">
        <f>IFERROR(IF(INDEX(SourceData!$A$2:$FR$281,'Row selector'!$G190,58)=0,"-",INDEX(SourceData!$A$2:$FR$281,'Row selector'!$G190,58)),"")</f>
        <v/>
      </c>
      <c r="AY201" s="162" t="str">
        <f>IFERROR(IF(INDEX(SourceData!$A$2:$FR$281,'Row selector'!$G190,64)=0,"-",INDEX(SourceData!$A$2:$FR$281,'Row selector'!$G190,64)),"")</f>
        <v/>
      </c>
      <c r="AZ201" s="161" t="str">
        <f>IFERROR(IF(INDEX(SourceData!$A$2:$FR$281,'Row selector'!$G190,53)=0,"-",INDEX(SourceData!$A$2:$FR$281,'Row selector'!$G190,53)),"")</f>
        <v/>
      </c>
      <c r="BA201" s="162" t="str">
        <f>IFERROR(IF(INDEX(SourceData!$A$2:$FR$281,'Row selector'!$G190,59)=0,"-",INDEX(SourceData!$A$2:$FR$281,'Row selector'!$G190,59)),"")</f>
        <v/>
      </c>
      <c r="BB201" s="163" t="str">
        <f>IFERROR(IF(INDEX(SourceData!$A$2:$FR$281,'Row selector'!$G190,65)=0,"-",INDEX(SourceData!$A$2:$FR$281,'Row selector'!$G190,65)),"")</f>
        <v/>
      </c>
      <c r="BC201" s="161" t="str">
        <f>IFERROR(IF(INDEX(SourceData!$A$2:$FR$281,'Row selector'!$G190,54)=0,"-",INDEX(SourceData!$A$2:$FR$281,'Row selector'!$G190,54)),"")</f>
        <v/>
      </c>
      <c r="BD201" s="162" t="str">
        <f>IFERROR(IF(INDEX(SourceData!$A$2:$FR$281,'Row selector'!$G190,60)=0,"-",INDEX(SourceData!$A$2:$FR$281,'Row selector'!$G190,60)),"")</f>
        <v/>
      </c>
      <c r="BE201" s="163" t="str">
        <f>IFERROR(IF(INDEX(SourceData!$A$2:$FR$281,'Row selector'!$G190,66)=0,"-",INDEX(SourceData!$A$2:$FR$281,'Row selector'!$G190,66)),"")</f>
        <v/>
      </c>
      <c r="BF201" s="99"/>
    </row>
    <row r="202" spans="1:58">
      <c r="A202" s="171" t="str">
        <f>IFERROR(INDEX(SourceData!$A$2:$FR$281,'Row selector'!$G191,1),"")</f>
        <v/>
      </c>
      <c r="B202" s="157" t="str">
        <f>IFERROR(INDEX(SourceData!$A$2:$FR$281,'Row selector'!$G191,2),"")</f>
        <v/>
      </c>
      <c r="C202" s="204" t="str">
        <f t="shared" si="2"/>
        <v/>
      </c>
      <c r="D202" s="161" t="str">
        <f>IFERROR(IF(INDEX(SourceData!$A$2:$FR$281,'Row selector'!$G191,13)=0,"-",INDEX(SourceData!$A$2:$FR$281,'Row selector'!$G191,13)),"")</f>
        <v/>
      </c>
      <c r="E202" s="162" t="str">
        <f>IFERROR(IF(INDEX(SourceData!$A$2:$FR$281,'Row selector'!$G191,19)=0,"-",INDEX(SourceData!$A$2:$FR$281,'Row selector'!$G191,19)),"")</f>
        <v/>
      </c>
      <c r="F202" s="163" t="str">
        <f>IFERROR(IF(INDEX(SourceData!$A$2:$FR$281,'Row selector'!$G191,25)=0,"-",INDEX(SourceData!$A$2:$FR$281,'Row selector'!$G191,25)),"")</f>
        <v/>
      </c>
      <c r="G202" s="161" t="str">
        <f>IFERROR(IF(INDEX(SourceData!$A$2:$FR$281,'Row selector'!$G191,14)=0,"-",INDEX(SourceData!$A$2:$FR$281,'Row selector'!$G191,14)),"")</f>
        <v/>
      </c>
      <c r="H202" s="162" t="str">
        <f>IFERROR(IF(INDEX(SourceData!$A$2:$FR$281,'Row selector'!$G191,20)=0,"-",INDEX(SourceData!$A$2:$FR$281,'Row selector'!$G191,20)),"")</f>
        <v/>
      </c>
      <c r="I202" s="163" t="str">
        <f>IFERROR(IF(INDEX(SourceData!$A$2:$FR$281,'Row selector'!$G191,26)=0,"-",INDEX(SourceData!$A$2:$FR$281,'Row selector'!$G191,26)),"")</f>
        <v/>
      </c>
      <c r="J202" s="161" t="str">
        <f>IFERROR(IF(INDEX(SourceData!$A$2:$FR$281,'Row selector'!$G191,15)=0,"-",INDEX(SourceData!$A$2:$FR$281,'Row selector'!$G191,15)),"")</f>
        <v/>
      </c>
      <c r="K202" s="162" t="str">
        <f>IFERROR(IF(INDEX(SourceData!$A$2:$FR$281,'Row selector'!$G191,21)=0,"-",INDEX(SourceData!$A$2:$FR$281,'Row selector'!$G191,21)),"")</f>
        <v/>
      </c>
      <c r="L202" s="163" t="str">
        <f>IFERROR(IF(INDEX(SourceData!$A$2:$FR$281,'Row selector'!$G191,27)=0,"-",INDEX(SourceData!$A$2:$FR$281,'Row selector'!$G191,27)),"")</f>
        <v/>
      </c>
      <c r="M202" s="161" t="str">
        <f>IFERROR(IF(INDEX(SourceData!$A$2:$FR$281,'Row selector'!$G191,16)=0,"-",INDEX(SourceData!$A$2:$FR$281,'Row selector'!$G191,16)),"")</f>
        <v/>
      </c>
      <c r="N202" s="162" t="str">
        <f>IFERROR(IF(INDEX(SourceData!$A$2:$FR$281,'Row selector'!$G191,22)=0,"-",INDEX(SourceData!$A$2:$FR$281,'Row selector'!$G191,22)),"")</f>
        <v/>
      </c>
      <c r="O202" s="163" t="str">
        <f>IFERROR(IF(INDEX(SourceData!$A$2:$FR$281,'Row selector'!$G191,28)=0,"-",INDEX(SourceData!$A$2:$FR$281,'Row selector'!$G191,28)),"")</f>
        <v/>
      </c>
      <c r="P202" s="161" t="str">
        <f>IFERROR(IF(INDEX(SourceData!$A$2:$FR$281,'Row selector'!$G191,17)=0,"-",INDEX(SourceData!$A$2:$FR$281,'Row selector'!$G191,17)),"")</f>
        <v/>
      </c>
      <c r="Q202" s="162" t="str">
        <f>IFERROR(IF(INDEX(SourceData!$A$2:$FR$281,'Row selector'!$G191,23)=0,"-",INDEX(SourceData!$A$2:$FR$281,'Row selector'!$G191,23)),"")</f>
        <v/>
      </c>
      <c r="R202" s="163" t="str">
        <f>IFERROR(IF(INDEX(SourceData!$A$2:$FR$281,'Row selector'!$G191,29)=0,"-",INDEX(SourceData!$A$2:$FR$281,'Row selector'!$G191,29)),"")</f>
        <v/>
      </c>
      <c r="S202" s="161" t="str">
        <f>IFERROR(IF(INDEX(SourceData!$A$2:$FR$281,'Row selector'!$G191,18)=0,"-",INDEX(SourceData!$A$2:$FR$281,'Row selector'!$G191,18)),"")</f>
        <v/>
      </c>
      <c r="T202" s="162" t="str">
        <f>IFERROR(IF(INDEX(SourceData!$A$2:$FR$281,'Row selector'!$G191,24)=0,"-",INDEX(SourceData!$A$2:$FR$281,'Row selector'!$G191,24)),"")</f>
        <v/>
      </c>
      <c r="U202" s="163" t="str">
        <f>IFERROR(IF(INDEX(SourceData!$A$2:$FR$281,'Row selector'!$G191,30)=0,"-",INDEX(SourceData!$A$2:$FR$281,'Row selector'!$G191,30)),"")</f>
        <v/>
      </c>
      <c r="V202" s="161" t="str">
        <f>IFERROR(IF(INDEX(SourceData!$A$2:$FR$281,'Row selector'!$G191,31)=0,"-",INDEX(SourceData!$A$2:$FR$281,'Row selector'!$G191,31)),"")</f>
        <v/>
      </c>
      <c r="W202" s="162" t="str">
        <f>IFERROR(IF(INDEX(SourceData!$A$2:$FR$281,'Row selector'!$G191,37)=0,"-",INDEX(SourceData!$A$2:$FR$281,'Row selector'!$G191,37)),"")</f>
        <v/>
      </c>
      <c r="X202" s="163" t="str">
        <f>IFERROR(IF(INDEX(SourceData!$A$2:$FR$281,'Row selector'!$G191,43)=0,"-",INDEX(SourceData!$A$2:$FR$281,'Row selector'!$G191,43)),"")</f>
        <v/>
      </c>
      <c r="Y202" s="161" t="str">
        <f>IFERROR(IF(INDEX(SourceData!$A$2:$FR$281,'Row selector'!$G191,32)=0,"-",INDEX(SourceData!$A$2:$FR$281,'Row selector'!$G191,32)),"")</f>
        <v/>
      </c>
      <c r="Z202" s="162" t="str">
        <f>IFERROR(IF(INDEX(SourceData!$A$2:$FR$281,'Row selector'!$G191,38)=0,"-",INDEX(SourceData!$A$2:$FR$281,'Row selector'!$G191,38)),"")</f>
        <v/>
      </c>
      <c r="AA202" s="163" t="str">
        <f>IFERROR(IF(INDEX(SourceData!$A$2:$FR$281,'Row selector'!$G191,44)=0,"-",INDEX(SourceData!$A$2:$FR$281,'Row selector'!$G191,44)),"")</f>
        <v/>
      </c>
      <c r="AB202" s="161" t="str">
        <f>IFERROR(IF(INDEX(SourceData!$A$2:$FR$281,'Row selector'!$G191,33)=0,"-",INDEX(SourceData!$A$2:$FR$281,'Row selector'!$G191,33)),"")</f>
        <v/>
      </c>
      <c r="AC202" s="162" t="str">
        <f>IFERROR(IF(INDEX(SourceData!$A$2:$FR$281,'Row selector'!$G191,39)=0,"-",INDEX(SourceData!$A$2:$FR$281,'Row selector'!$G191,39)),"")</f>
        <v/>
      </c>
      <c r="AD202" s="163" t="str">
        <f>IFERROR(IF(INDEX(SourceData!$A$2:$FR$281,'Row selector'!$G191,45)=0,"-",INDEX(SourceData!$A$2:$FR$281,'Row selector'!$G191,45)),"")</f>
        <v/>
      </c>
      <c r="AE202" s="161" t="str">
        <f>IFERROR(IF(INDEX(SourceData!$A$2:$FR$281,'Row selector'!$G191,34)=0,"-",INDEX(SourceData!$A$2:$FR$281,'Row selector'!$G191,34)),"")</f>
        <v/>
      </c>
      <c r="AF202" s="162" t="str">
        <f>IFERROR(IF(INDEX(SourceData!$A$2:$FR$281,'Row selector'!$G191,40)=0,"-",INDEX(SourceData!$A$2:$FR$281,'Row selector'!$G191,40)),"")</f>
        <v/>
      </c>
      <c r="AG202" s="163" t="str">
        <f>IFERROR(IF(INDEX(SourceData!$A$2:$FR$281,'Row selector'!$G191,46)=0,"-",INDEX(SourceData!$A$2:$FR$281,'Row selector'!$G191,46)),"")</f>
        <v/>
      </c>
      <c r="AH202" s="161" t="str">
        <f>IFERROR(IF(INDEX(SourceData!$A$2:$FR$281,'Row selector'!$G191,35)=0,"-",INDEX(SourceData!$A$2:$FF$281,'Row selector'!$G191,35)),"")</f>
        <v/>
      </c>
      <c r="AI202" s="162" t="str">
        <f>IFERROR(IF(INDEX(SourceData!$A$2:$FR$281,'Row selector'!$G191,41)=0,"-",INDEX(SourceData!$A$2:$FR$281,'Row selector'!$G191,41)),"")</f>
        <v/>
      </c>
      <c r="AJ202" s="163" t="str">
        <f>IFERROR(IF(INDEX(SourceData!$A$2:$FR$281,'Row selector'!$G191,47)=0,"-",INDEX(SourceData!$A$2:$FR$281,'Row selector'!$G191,47)),"")</f>
        <v/>
      </c>
      <c r="AK202" s="161" t="str">
        <f>IFERROR(IF(INDEX(SourceData!$A$2:$FR$281,'Row selector'!$G191,36)=0,"-",INDEX(SourceData!$A$2:$FR$281,'Row selector'!$G191,36)),"")</f>
        <v/>
      </c>
      <c r="AL202" s="162" t="str">
        <f>IFERROR(IF(INDEX(SourceData!$A$2:$FR$281,'Row selector'!$G191,42)=0,"-",INDEX(SourceData!$A$2:$FR$281,'Row selector'!$G191,42)),"")</f>
        <v/>
      </c>
      <c r="AM202" s="163" t="str">
        <f>IFERROR(IF(INDEX(SourceData!$A$2:$FR$281,'Row selector'!$G191,48)=0,"-",INDEX(SourceData!$A$2:$FR$281,'Row selector'!$G191,48)),"")</f>
        <v/>
      </c>
      <c r="AN202" s="161" t="str">
        <f>IFERROR(IF(INDEX(SourceData!$A$2:$FR$281,'Row selector'!$G191,49)=0,"-",INDEX(SourceData!$A$2:$FR$281,'Row selector'!$G191,49)),"")</f>
        <v/>
      </c>
      <c r="AO202" s="162" t="str">
        <f>IFERROR(IF(INDEX(SourceData!$A$2:$FR$281,'Row selector'!$G191,55)=0,"-",INDEX(SourceData!$A$2:$FR$281,'Row selector'!$G191,55)),"")</f>
        <v/>
      </c>
      <c r="AP202" s="163" t="str">
        <f>IFERROR(IF(INDEX(SourceData!$A$2:$FR$281,'Row selector'!$G191,61)=0,"-",INDEX(SourceData!$A$2:$FR$281,'Row selector'!$G191,61)),"")</f>
        <v/>
      </c>
      <c r="AQ202" s="161" t="str">
        <f>IFERROR(IF(INDEX(SourceData!$A$2:$FR$281,'Row selector'!$G191,50)=0,"-",INDEX(SourceData!$A$2:$FR$281,'Row selector'!$G191,50)),"")</f>
        <v/>
      </c>
      <c r="AR202" s="162" t="str">
        <f>IFERROR(IF(INDEX(SourceData!$A$2:$FR$281,'Row selector'!$G191,56)=0,"-",INDEX(SourceData!$A$2:$FR$281,'Row selector'!$G191,56)),"")</f>
        <v/>
      </c>
      <c r="AS202" s="163" t="str">
        <f>IFERROR(IF(INDEX(SourceData!$A$2:$FR$281,'Row selector'!$G191,62)=0,"-",INDEX(SourceData!$A$2:$FR$281,'Row selector'!$G191,62)),"")</f>
        <v/>
      </c>
      <c r="AT202" s="161" t="str">
        <f>IFERROR(IF(INDEX(SourceData!$A$2:$FR$281,'Row selector'!$G191,51)=0,"-",INDEX(SourceData!$A$2:$FR$281,'Row selector'!$G191,51)),"")</f>
        <v/>
      </c>
      <c r="AU202" s="162" t="str">
        <f>IFERROR(IF(INDEX(SourceData!$A$2:$FR$281,'Row selector'!$G191,57)=0,"-",INDEX(SourceData!$A$2:$FR$281,'Row selector'!$G191,57)),"")</f>
        <v/>
      </c>
      <c r="AV202" s="163" t="str">
        <f>IFERROR(IF(INDEX(SourceData!$A$2:$FR$281,'Row selector'!$G191,63)=0,"-",INDEX(SourceData!$A$2:$FR$281,'Row selector'!$G191,63)),"")</f>
        <v/>
      </c>
      <c r="AW202" s="158" t="str">
        <f>IFERROR(IF(INDEX(SourceData!$A$2:$FR$281,'Row selector'!$G191,52)=0,"-",INDEX(SourceData!$A$2:$FR$281,'Row selector'!$G191,52)),"")</f>
        <v/>
      </c>
      <c r="AX202" s="138" t="str">
        <f>IFERROR(IF(INDEX(SourceData!$A$2:$FR$281,'Row selector'!$G191,58)=0,"-",INDEX(SourceData!$A$2:$FR$281,'Row selector'!$G191,58)),"")</f>
        <v/>
      </c>
      <c r="AY202" s="162" t="str">
        <f>IFERROR(IF(INDEX(SourceData!$A$2:$FR$281,'Row selector'!$G191,64)=0,"-",INDEX(SourceData!$A$2:$FR$281,'Row selector'!$G191,64)),"")</f>
        <v/>
      </c>
      <c r="AZ202" s="161" t="str">
        <f>IFERROR(IF(INDEX(SourceData!$A$2:$FR$281,'Row selector'!$G191,53)=0,"-",INDEX(SourceData!$A$2:$FR$281,'Row selector'!$G191,53)),"")</f>
        <v/>
      </c>
      <c r="BA202" s="162" t="str">
        <f>IFERROR(IF(INDEX(SourceData!$A$2:$FR$281,'Row selector'!$G191,59)=0,"-",INDEX(SourceData!$A$2:$FR$281,'Row selector'!$G191,59)),"")</f>
        <v/>
      </c>
      <c r="BB202" s="163" t="str">
        <f>IFERROR(IF(INDEX(SourceData!$A$2:$FR$281,'Row selector'!$G191,65)=0,"-",INDEX(SourceData!$A$2:$FR$281,'Row selector'!$G191,65)),"")</f>
        <v/>
      </c>
      <c r="BC202" s="161" t="str">
        <f>IFERROR(IF(INDEX(SourceData!$A$2:$FR$281,'Row selector'!$G191,54)=0,"-",INDEX(SourceData!$A$2:$FR$281,'Row selector'!$G191,54)),"")</f>
        <v/>
      </c>
      <c r="BD202" s="162" t="str">
        <f>IFERROR(IF(INDEX(SourceData!$A$2:$FR$281,'Row selector'!$G191,60)=0,"-",INDEX(SourceData!$A$2:$FR$281,'Row selector'!$G191,60)),"")</f>
        <v/>
      </c>
      <c r="BE202" s="163" t="str">
        <f>IFERROR(IF(INDEX(SourceData!$A$2:$FR$281,'Row selector'!$G191,66)=0,"-",INDEX(SourceData!$A$2:$FR$281,'Row selector'!$G191,66)),"")</f>
        <v/>
      </c>
      <c r="BF202" s="99"/>
    </row>
    <row r="203" spans="1:58">
      <c r="A203" s="171" t="str">
        <f>IFERROR(INDEX(SourceData!$A$2:$FR$281,'Row selector'!$G192,1),"")</f>
        <v/>
      </c>
      <c r="B203" s="157" t="str">
        <f>IFERROR(INDEX(SourceData!$A$2:$FR$281,'Row selector'!$G192,2),"")</f>
        <v/>
      </c>
      <c r="C203" s="204" t="str">
        <f t="shared" si="2"/>
        <v/>
      </c>
      <c r="D203" s="161" t="str">
        <f>IFERROR(IF(INDEX(SourceData!$A$2:$FR$281,'Row selector'!$G192,13)=0,"-",INDEX(SourceData!$A$2:$FR$281,'Row selector'!$G192,13)),"")</f>
        <v/>
      </c>
      <c r="E203" s="162" t="str">
        <f>IFERROR(IF(INDEX(SourceData!$A$2:$FR$281,'Row selector'!$G192,19)=0,"-",INDEX(SourceData!$A$2:$FR$281,'Row selector'!$G192,19)),"")</f>
        <v/>
      </c>
      <c r="F203" s="163" t="str">
        <f>IFERROR(IF(INDEX(SourceData!$A$2:$FR$281,'Row selector'!$G192,25)=0,"-",INDEX(SourceData!$A$2:$FR$281,'Row selector'!$G192,25)),"")</f>
        <v/>
      </c>
      <c r="G203" s="161" t="str">
        <f>IFERROR(IF(INDEX(SourceData!$A$2:$FR$281,'Row selector'!$G192,14)=0,"-",INDEX(SourceData!$A$2:$FR$281,'Row selector'!$G192,14)),"")</f>
        <v/>
      </c>
      <c r="H203" s="162" t="str">
        <f>IFERROR(IF(INDEX(SourceData!$A$2:$FR$281,'Row selector'!$G192,20)=0,"-",INDEX(SourceData!$A$2:$FR$281,'Row selector'!$G192,20)),"")</f>
        <v/>
      </c>
      <c r="I203" s="163" t="str">
        <f>IFERROR(IF(INDEX(SourceData!$A$2:$FR$281,'Row selector'!$G192,26)=0,"-",INDEX(SourceData!$A$2:$FR$281,'Row selector'!$G192,26)),"")</f>
        <v/>
      </c>
      <c r="J203" s="161" t="str">
        <f>IFERROR(IF(INDEX(SourceData!$A$2:$FR$281,'Row selector'!$G192,15)=0,"-",INDEX(SourceData!$A$2:$FR$281,'Row selector'!$G192,15)),"")</f>
        <v/>
      </c>
      <c r="K203" s="162" t="str">
        <f>IFERROR(IF(INDEX(SourceData!$A$2:$FR$281,'Row selector'!$G192,21)=0,"-",INDEX(SourceData!$A$2:$FR$281,'Row selector'!$G192,21)),"")</f>
        <v/>
      </c>
      <c r="L203" s="163" t="str">
        <f>IFERROR(IF(INDEX(SourceData!$A$2:$FR$281,'Row selector'!$G192,27)=0,"-",INDEX(SourceData!$A$2:$FR$281,'Row selector'!$G192,27)),"")</f>
        <v/>
      </c>
      <c r="M203" s="161" t="str">
        <f>IFERROR(IF(INDEX(SourceData!$A$2:$FR$281,'Row selector'!$G192,16)=0,"-",INDEX(SourceData!$A$2:$FR$281,'Row selector'!$G192,16)),"")</f>
        <v/>
      </c>
      <c r="N203" s="162" t="str">
        <f>IFERROR(IF(INDEX(SourceData!$A$2:$FR$281,'Row selector'!$G192,22)=0,"-",INDEX(SourceData!$A$2:$FR$281,'Row selector'!$G192,22)),"")</f>
        <v/>
      </c>
      <c r="O203" s="163" t="str">
        <f>IFERROR(IF(INDEX(SourceData!$A$2:$FR$281,'Row selector'!$G192,28)=0,"-",INDEX(SourceData!$A$2:$FR$281,'Row selector'!$G192,28)),"")</f>
        <v/>
      </c>
      <c r="P203" s="161" t="str">
        <f>IFERROR(IF(INDEX(SourceData!$A$2:$FR$281,'Row selector'!$G192,17)=0,"-",INDEX(SourceData!$A$2:$FR$281,'Row selector'!$G192,17)),"")</f>
        <v/>
      </c>
      <c r="Q203" s="162" t="str">
        <f>IFERROR(IF(INDEX(SourceData!$A$2:$FR$281,'Row selector'!$G192,23)=0,"-",INDEX(SourceData!$A$2:$FR$281,'Row selector'!$G192,23)),"")</f>
        <v/>
      </c>
      <c r="R203" s="163" t="str">
        <f>IFERROR(IF(INDEX(SourceData!$A$2:$FR$281,'Row selector'!$G192,29)=0,"-",INDEX(SourceData!$A$2:$FR$281,'Row selector'!$G192,29)),"")</f>
        <v/>
      </c>
      <c r="S203" s="161" t="str">
        <f>IFERROR(IF(INDEX(SourceData!$A$2:$FR$281,'Row selector'!$G192,18)=0,"-",INDEX(SourceData!$A$2:$FR$281,'Row selector'!$G192,18)),"")</f>
        <v/>
      </c>
      <c r="T203" s="162" t="str">
        <f>IFERROR(IF(INDEX(SourceData!$A$2:$FR$281,'Row selector'!$G192,24)=0,"-",INDEX(SourceData!$A$2:$FR$281,'Row selector'!$G192,24)),"")</f>
        <v/>
      </c>
      <c r="U203" s="163" t="str">
        <f>IFERROR(IF(INDEX(SourceData!$A$2:$FR$281,'Row selector'!$G192,30)=0,"-",INDEX(SourceData!$A$2:$FR$281,'Row selector'!$G192,30)),"")</f>
        <v/>
      </c>
      <c r="V203" s="161" t="str">
        <f>IFERROR(IF(INDEX(SourceData!$A$2:$FR$281,'Row selector'!$G192,31)=0,"-",INDEX(SourceData!$A$2:$FR$281,'Row selector'!$G192,31)),"")</f>
        <v/>
      </c>
      <c r="W203" s="162" t="str">
        <f>IFERROR(IF(INDEX(SourceData!$A$2:$FR$281,'Row selector'!$G192,37)=0,"-",INDEX(SourceData!$A$2:$FR$281,'Row selector'!$G192,37)),"")</f>
        <v/>
      </c>
      <c r="X203" s="163" t="str">
        <f>IFERROR(IF(INDEX(SourceData!$A$2:$FR$281,'Row selector'!$G192,43)=0,"-",INDEX(SourceData!$A$2:$FR$281,'Row selector'!$G192,43)),"")</f>
        <v/>
      </c>
      <c r="Y203" s="161" t="str">
        <f>IFERROR(IF(INDEX(SourceData!$A$2:$FR$281,'Row selector'!$G192,32)=0,"-",INDEX(SourceData!$A$2:$FR$281,'Row selector'!$G192,32)),"")</f>
        <v/>
      </c>
      <c r="Z203" s="162" t="str">
        <f>IFERROR(IF(INDEX(SourceData!$A$2:$FR$281,'Row selector'!$G192,38)=0,"-",INDEX(SourceData!$A$2:$FR$281,'Row selector'!$G192,38)),"")</f>
        <v/>
      </c>
      <c r="AA203" s="163" t="str">
        <f>IFERROR(IF(INDEX(SourceData!$A$2:$FR$281,'Row selector'!$G192,44)=0,"-",INDEX(SourceData!$A$2:$FR$281,'Row selector'!$G192,44)),"")</f>
        <v/>
      </c>
      <c r="AB203" s="161" t="str">
        <f>IFERROR(IF(INDEX(SourceData!$A$2:$FR$281,'Row selector'!$G192,33)=0,"-",INDEX(SourceData!$A$2:$FR$281,'Row selector'!$G192,33)),"")</f>
        <v/>
      </c>
      <c r="AC203" s="162" t="str">
        <f>IFERROR(IF(INDEX(SourceData!$A$2:$FR$281,'Row selector'!$G192,39)=0,"-",INDEX(SourceData!$A$2:$FR$281,'Row selector'!$G192,39)),"")</f>
        <v/>
      </c>
      <c r="AD203" s="163" t="str">
        <f>IFERROR(IF(INDEX(SourceData!$A$2:$FR$281,'Row selector'!$G192,45)=0,"-",INDEX(SourceData!$A$2:$FR$281,'Row selector'!$G192,45)),"")</f>
        <v/>
      </c>
      <c r="AE203" s="161" t="str">
        <f>IFERROR(IF(INDEX(SourceData!$A$2:$FR$281,'Row selector'!$G192,34)=0,"-",INDEX(SourceData!$A$2:$FR$281,'Row selector'!$G192,34)),"")</f>
        <v/>
      </c>
      <c r="AF203" s="162" t="str">
        <f>IFERROR(IF(INDEX(SourceData!$A$2:$FR$281,'Row selector'!$G192,40)=0,"-",INDEX(SourceData!$A$2:$FR$281,'Row selector'!$G192,40)),"")</f>
        <v/>
      </c>
      <c r="AG203" s="163" t="str">
        <f>IFERROR(IF(INDEX(SourceData!$A$2:$FR$281,'Row selector'!$G192,46)=0,"-",INDEX(SourceData!$A$2:$FR$281,'Row selector'!$G192,46)),"")</f>
        <v/>
      </c>
      <c r="AH203" s="161" t="str">
        <f>IFERROR(IF(INDEX(SourceData!$A$2:$FR$281,'Row selector'!$G192,35)=0,"-",INDEX(SourceData!$A$2:$FF$281,'Row selector'!$G192,35)),"")</f>
        <v/>
      </c>
      <c r="AI203" s="162" t="str">
        <f>IFERROR(IF(INDEX(SourceData!$A$2:$FR$281,'Row selector'!$G192,41)=0,"-",INDEX(SourceData!$A$2:$FR$281,'Row selector'!$G192,41)),"")</f>
        <v/>
      </c>
      <c r="AJ203" s="163" t="str">
        <f>IFERROR(IF(INDEX(SourceData!$A$2:$FR$281,'Row selector'!$G192,47)=0,"-",INDEX(SourceData!$A$2:$FR$281,'Row selector'!$G192,47)),"")</f>
        <v/>
      </c>
      <c r="AK203" s="161" t="str">
        <f>IFERROR(IF(INDEX(SourceData!$A$2:$FR$281,'Row selector'!$G192,36)=0,"-",INDEX(SourceData!$A$2:$FR$281,'Row selector'!$G192,36)),"")</f>
        <v/>
      </c>
      <c r="AL203" s="162" t="str">
        <f>IFERROR(IF(INDEX(SourceData!$A$2:$FR$281,'Row selector'!$G192,42)=0,"-",INDEX(SourceData!$A$2:$FR$281,'Row selector'!$G192,42)),"")</f>
        <v/>
      </c>
      <c r="AM203" s="163" t="str">
        <f>IFERROR(IF(INDEX(SourceData!$A$2:$FR$281,'Row selector'!$G192,48)=0,"-",INDEX(SourceData!$A$2:$FR$281,'Row selector'!$G192,48)),"")</f>
        <v/>
      </c>
      <c r="AN203" s="161" t="str">
        <f>IFERROR(IF(INDEX(SourceData!$A$2:$FR$281,'Row selector'!$G192,49)=0,"-",INDEX(SourceData!$A$2:$FR$281,'Row selector'!$G192,49)),"")</f>
        <v/>
      </c>
      <c r="AO203" s="162" t="str">
        <f>IFERROR(IF(INDEX(SourceData!$A$2:$FR$281,'Row selector'!$G192,55)=0,"-",INDEX(SourceData!$A$2:$FR$281,'Row selector'!$G192,55)),"")</f>
        <v/>
      </c>
      <c r="AP203" s="163" t="str">
        <f>IFERROR(IF(INDEX(SourceData!$A$2:$FR$281,'Row selector'!$G192,61)=0,"-",INDEX(SourceData!$A$2:$FR$281,'Row selector'!$G192,61)),"")</f>
        <v/>
      </c>
      <c r="AQ203" s="161" t="str">
        <f>IFERROR(IF(INDEX(SourceData!$A$2:$FR$281,'Row selector'!$G192,50)=0,"-",INDEX(SourceData!$A$2:$FR$281,'Row selector'!$G192,50)),"")</f>
        <v/>
      </c>
      <c r="AR203" s="162" t="str">
        <f>IFERROR(IF(INDEX(SourceData!$A$2:$FR$281,'Row selector'!$G192,56)=0,"-",INDEX(SourceData!$A$2:$FR$281,'Row selector'!$G192,56)),"")</f>
        <v/>
      </c>
      <c r="AS203" s="163" t="str">
        <f>IFERROR(IF(INDEX(SourceData!$A$2:$FR$281,'Row selector'!$G192,62)=0,"-",INDEX(SourceData!$A$2:$FR$281,'Row selector'!$G192,62)),"")</f>
        <v/>
      </c>
      <c r="AT203" s="161" t="str">
        <f>IFERROR(IF(INDEX(SourceData!$A$2:$FR$281,'Row selector'!$G192,51)=0,"-",INDEX(SourceData!$A$2:$FR$281,'Row selector'!$G192,51)),"")</f>
        <v/>
      </c>
      <c r="AU203" s="162" t="str">
        <f>IFERROR(IF(INDEX(SourceData!$A$2:$FR$281,'Row selector'!$G192,57)=0,"-",INDEX(SourceData!$A$2:$FR$281,'Row selector'!$G192,57)),"")</f>
        <v/>
      </c>
      <c r="AV203" s="163" t="str">
        <f>IFERROR(IF(INDEX(SourceData!$A$2:$FR$281,'Row selector'!$G192,63)=0,"-",INDEX(SourceData!$A$2:$FR$281,'Row selector'!$G192,63)),"")</f>
        <v/>
      </c>
      <c r="AW203" s="158" t="str">
        <f>IFERROR(IF(INDEX(SourceData!$A$2:$FR$281,'Row selector'!$G192,52)=0,"-",INDEX(SourceData!$A$2:$FR$281,'Row selector'!$G192,52)),"")</f>
        <v/>
      </c>
      <c r="AX203" s="138" t="str">
        <f>IFERROR(IF(INDEX(SourceData!$A$2:$FR$281,'Row selector'!$G192,58)=0,"-",INDEX(SourceData!$A$2:$FR$281,'Row selector'!$G192,58)),"")</f>
        <v/>
      </c>
      <c r="AY203" s="162" t="str">
        <f>IFERROR(IF(INDEX(SourceData!$A$2:$FR$281,'Row selector'!$G192,64)=0,"-",INDEX(SourceData!$A$2:$FR$281,'Row selector'!$G192,64)),"")</f>
        <v/>
      </c>
      <c r="AZ203" s="161" t="str">
        <f>IFERROR(IF(INDEX(SourceData!$A$2:$FR$281,'Row selector'!$G192,53)=0,"-",INDEX(SourceData!$A$2:$FR$281,'Row selector'!$G192,53)),"")</f>
        <v/>
      </c>
      <c r="BA203" s="162" t="str">
        <f>IFERROR(IF(INDEX(SourceData!$A$2:$FR$281,'Row selector'!$G192,59)=0,"-",INDEX(SourceData!$A$2:$FR$281,'Row selector'!$G192,59)),"")</f>
        <v/>
      </c>
      <c r="BB203" s="163" t="str">
        <f>IFERROR(IF(INDEX(SourceData!$A$2:$FR$281,'Row selector'!$G192,65)=0,"-",INDEX(SourceData!$A$2:$FR$281,'Row selector'!$G192,65)),"")</f>
        <v/>
      </c>
      <c r="BC203" s="161" t="str">
        <f>IFERROR(IF(INDEX(SourceData!$A$2:$FR$281,'Row selector'!$G192,54)=0,"-",INDEX(SourceData!$A$2:$FR$281,'Row selector'!$G192,54)),"")</f>
        <v/>
      </c>
      <c r="BD203" s="162" t="str">
        <f>IFERROR(IF(INDEX(SourceData!$A$2:$FR$281,'Row selector'!$G192,60)=0,"-",INDEX(SourceData!$A$2:$FR$281,'Row selector'!$G192,60)),"")</f>
        <v/>
      </c>
      <c r="BE203" s="163" t="str">
        <f>IFERROR(IF(INDEX(SourceData!$A$2:$FR$281,'Row selector'!$G192,66)=0,"-",INDEX(SourceData!$A$2:$FR$281,'Row selector'!$G192,66)),"")</f>
        <v/>
      </c>
      <c r="BF203" s="99"/>
    </row>
    <row r="204" spans="1:58">
      <c r="A204" s="171" t="str">
        <f>IFERROR(INDEX(SourceData!$A$2:$FR$281,'Row selector'!$G193,1),"")</f>
        <v/>
      </c>
      <c r="B204" s="157" t="str">
        <f>IFERROR(INDEX(SourceData!$A$2:$FR$281,'Row selector'!$G193,2),"")</f>
        <v/>
      </c>
      <c r="C204" s="204" t="str">
        <f t="shared" si="2"/>
        <v/>
      </c>
      <c r="D204" s="161" t="str">
        <f>IFERROR(IF(INDEX(SourceData!$A$2:$FR$281,'Row selector'!$G193,13)=0,"-",INDEX(SourceData!$A$2:$FR$281,'Row selector'!$G193,13)),"")</f>
        <v/>
      </c>
      <c r="E204" s="162" t="str">
        <f>IFERROR(IF(INDEX(SourceData!$A$2:$FR$281,'Row selector'!$G193,19)=0,"-",INDEX(SourceData!$A$2:$FR$281,'Row selector'!$G193,19)),"")</f>
        <v/>
      </c>
      <c r="F204" s="163" t="str">
        <f>IFERROR(IF(INDEX(SourceData!$A$2:$FR$281,'Row selector'!$G193,25)=0,"-",INDEX(SourceData!$A$2:$FR$281,'Row selector'!$G193,25)),"")</f>
        <v/>
      </c>
      <c r="G204" s="161" t="str">
        <f>IFERROR(IF(INDEX(SourceData!$A$2:$FR$281,'Row selector'!$G193,14)=0,"-",INDEX(SourceData!$A$2:$FR$281,'Row selector'!$G193,14)),"")</f>
        <v/>
      </c>
      <c r="H204" s="162" t="str">
        <f>IFERROR(IF(INDEX(SourceData!$A$2:$FR$281,'Row selector'!$G193,20)=0,"-",INDEX(SourceData!$A$2:$FR$281,'Row selector'!$G193,20)),"")</f>
        <v/>
      </c>
      <c r="I204" s="163" t="str">
        <f>IFERROR(IF(INDEX(SourceData!$A$2:$FR$281,'Row selector'!$G193,26)=0,"-",INDEX(SourceData!$A$2:$FR$281,'Row selector'!$G193,26)),"")</f>
        <v/>
      </c>
      <c r="J204" s="161" t="str">
        <f>IFERROR(IF(INDEX(SourceData!$A$2:$FR$281,'Row selector'!$G193,15)=0,"-",INDEX(SourceData!$A$2:$FR$281,'Row selector'!$G193,15)),"")</f>
        <v/>
      </c>
      <c r="K204" s="162" t="str">
        <f>IFERROR(IF(INDEX(SourceData!$A$2:$FR$281,'Row selector'!$G193,21)=0,"-",INDEX(SourceData!$A$2:$FR$281,'Row selector'!$G193,21)),"")</f>
        <v/>
      </c>
      <c r="L204" s="163" t="str">
        <f>IFERROR(IF(INDEX(SourceData!$A$2:$FR$281,'Row selector'!$G193,27)=0,"-",INDEX(SourceData!$A$2:$FR$281,'Row selector'!$G193,27)),"")</f>
        <v/>
      </c>
      <c r="M204" s="161" t="str">
        <f>IFERROR(IF(INDEX(SourceData!$A$2:$FR$281,'Row selector'!$G193,16)=0,"-",INDEX(SourceData!$A$2:$FR$281,'Row selector'!$G193,16)),"")</f>
        <v/>
      </c>
      <c r="N204" s="162" t="str">
        <f>IFERROR(IF(INDEX(SourceData!$A$2:$FR$281,'Row selector'!$G193,22)=0,"-",INDEX(SourceData!$A$2:$FR$281,'Row selector'!$G193,22)),"")</f>
        <v/>
      </c>
      <c r="O204" s="163" t="str">
        <f>IFERROR(IF(INDEX(SourceData!$A$2:$FR$281,'Row selector'!$G193,28)=0,"-",INDEX(SourceData!$A$2:$FR$281,'Row selector'!$G193,28)),"")</f>
        <v/>
      </c>
      <c r="P204" s="161" t="str">
        <f>IFERROR(IF(INDEX(SourceData!$A$2:$FR$281,'Row selector'!$G193,17)=0,"-",INDEX(SourceData!$A$2:$FR$281,'Row selector'!$G193,17)),"")</f>
        <v/>
      </c>
      <c r="Q204" s="162" t="str">
        <f>IFERROR(IF(INDEX(SourceData!$A$2:$FR$281,'Row selector'!$G193,23)=0,"-",INDEX(SourceData!$A$2:$FR$281,'Row selector'!$G193,23)),"")</f>
        <v/>
      </c>
      <c r="R204" s="163" t="str">
        <f>IFERROR(IF(INDEX(SourceData!$A$2:$FR$281,'Row selector'!$G193,29)=0,"-",INDEX(SourceData!$A$2:$FR$281,'Row selector'!$G193,29)),"")</f>
        <v/>
      </c>
      <c r="S204" s="161" t="str">
        <f>IFERROR(IF(INDEX(SourceData!$A$2:$FR$281,'Row selector'!$G193,18)=0,"-",INDEX(SourceData!$A$2:$FR$281,'Row selector'!$G193,18)),"")</f>
        <v/>
      </c>
      <c r="T204" s="162" t="str">
        <f>IFERROR(IF(INDEX(SourceData!$A$2:$FR$281,'Row selector'!$G193,24)=0,"-",INDEX(SourceData!$A$2:$FR$281,'Row selector'!$G193,24)),"")</f>
        <v/>
      </c>
      <c r="U204" s="163" t="str">
        <f>IFERROR(IF(INDEX(SourceData!$A$2:$FR$281,'Row selector'!$G193,30)=0,"-",INDEX(SourceData!$A$2:$FR$281,'Row selector'!$G193,30)),"")</f>
        <v/>
      </c>
      <c r="V204" s="161" t="str">
        <f>IFERROR(IF(INDEX(SourceData!$A$2:$FR$281,'Row selector'!$G193,31)=0,"-",INDEX(SourceData!$A$2:$FR$281,'Row selector'!$G193,31)),"")</f>
        <v/>
      </c>
      <c r="W204" s="162" t="str">
        <f>IFERROR(IF(INDEX(SourceData!$A$2:$FR$281,'Row selector'!$G193,37)=0,"-",INDEX(SourceData!$A$2:$FR$281,'Row selector'!$G193,37)),"")</f>
        <v/>
      </c>
      <c r="X204" s="163" t="str">
        <f>IFERROR(IF(INDEX(SourceData!$A$2:$FR$281,'Row selector'!$G193,43)=0,"-",INDEX(SourceData!$A$2:$FR$281,'Row selector'!$G193,43)),"")</f>
        <v/>
      </c>
      <c r="Y204" s="161" t="str">
        <f>IFERROR(IF(INDEX(SourceData!$A$2:$FR$281,'Row selector'!$G193,32)=0,"-",INDEX(SourceData!$A$2:$FR$281,'Row selector'!$G193,32)),"")</f>
        <v/>
      </c>
      <c r="Z204" s="162" t="str">
        <f>IFERROR(IF(INDEX(SourceData!$A$2:$FR$281,'Row selector'!$G193,38)=0,"-",INDEX(SourceData!$A$2:$FR$281,'Row selector'!$G193,38)),"")</f>
        <v/>
      </c>
      <c r="AA204" s="163" t="str">
        <f>IFERROR(IF(INDEX(SourceData!$A$2:$FR$281,'Row selector'!$G193,44)=0,"-",INDEX(SourceData!$A$2:$FR$281,'Row selector'!$G193,44)),"")</f>
        <v/>
      </c>
      <c r="AB204" s="161" t="str">
        <f>IFERROR(IF(INDEX(SourceData!$A$2:$FR$281,'Row selector'!$G193,33)=0,"-",INDEX(SourceData!$A$2:$FR$281,'Row selector'!$G193,33)),"")</f>
        <v/>
      </c>
      <c r="AC204" s="162" t="str">
        <f>IFERROR(IF(INDEX(SourceData!$A$2:$FR$281,'Row selector'!$G193,39)=0,"-",INDEX(SourceData!$A$2:$FR$281,'Row selector'!$G193,39)),"")</f>
        <v/>
      </c>
      <c r="AD204" s="163" t="str">
        <f>IFERROR(IF(INDEX(SourceData!$A$2:$FR$281,'Row selector'!$G193,45)=0,"-",INDEX(SourceData!$A$2:$FR$281,'Row selector'!$G193,45)),"")</f>
        <v/>
      </c>
      <c r="AE204" s="161" t="str">
        <f>IFERROR(IF(INDEX(SourceData!$A$2:$FR$281,'Row selector'!$G193,34)=0,"-",INDEX(SourceData!$A$2:$FR$281,'Row selector'!$G193,34)),"")</f>
        <v/>
      </c>
      <c r="AF204" s="162" t="str">
        <f>IFERROR(IF(INDEX(SourceData!$A$2:$FR$281,'Row selector'!$G193,40)=0,"-",INDEX(SourceData!$A$2:$FR$281,'Row selector'!$G193,40)),"")</f>
        <v/>
      </c>
      <c r="AG204" s="163" t="str">
        <f>IFERROR(IF(INDEX(SourceData!$A$2:$FR$281,'Row selector'!$G193,46)=0,"-",INDEX(SourceData!$A$2:$FR$281,'Row selector'!$G193,46)),"")</f>
        <v/>
      </c>
      <c r="AH204" s="161" t="str">
        <f>IFERROR(IF(INDEX(SourceData!$A$2:$FR$281,'Row selector'!$G193,35)=0,"-",INDEX(SourceData!$A$2:$FF$281,'Row selector'!$G193,35)),"")</f>
        <v/>
      </c>
      <c r="AI204" s="162" t="str">
        <f>IFERROR(IF(INDEX(SourceData!$A$2:$FR$281,'Row selector'!$G193,41)=0,"-",INDEX(SourceData!$A$2:$FR$281,'Row selector'!$G193,41)),"")</f>
        <v/>
      </c>
      <c r="AJ204" s="163" t="str">
        <f>IFERROR(IF(INDEX(SourceData!$A$2:$FR$281,'Row selector'!$G193,47)=0,"-",INDEX(SourceData!$A$2:$FR$281,'Row selector'!$G193,47)),"")</f>
        <v/>
      </c>
      <c r="AK204" s="161" t="str">
        <f>IFERROR(IF(INDEX(SourceData!$A$2:$FR$281,'Row selector'!$G193,36)=0,"-",INDEX(SourceData!$A$2:$FR$281,'Row selector'!$G193,36)),"")</f>
        <v/>
      </c>
      <c r="AL204" s="162" t="str">
        <f>IFERROR(IF(INDEX(SourceData!$A$2:$FR$281,'Row selector'!$G193,42)=0,"-",INDEX(SourceData!$A$2:$FR$281,'Row selector'!$G193,42)),"")</f>
        <v/>
      </c>
      <c r="AM204" s="163" t="str">
        <f>IFERROR(IF(INDEX(SourceData!$A$2:$FR$281,'Row selector'!$G193,48)=0,"-",INDEX(SourceData!$A$2:$FR$281,'Row selector'!$G193,48)),"")</f>
        <v/>
      </c>
      <c r="AN204" s="161" t="str">
        <f>IFERROR(IF(INDEX(SourceData!$A$2:$FR$281,'Row selector'!$G193,49)=0,"-",INDEX(SourceData!$A$2:$FR$281,'Row selector'!$G193,49)),"")</f>
        <v/>
      </c>
      <c r="AO204" s="162" t="str">
        <f>IFERROR(IF(INDEX(SourceData!$A$2:$FR$281,'Row selector'!$G193,55)=0,"-",INDEX(SourceData!$A$2:$FR$281,'Row selector'!$G193,55)),"")</f>
        <v/>
      </c>
      <c r="AP204" s="163" t="str">
        <f>IFERROR(IF(INDEX(SourceData!$A$2:$FR$281,'Row selector'!$G193,61)=0,"-",INDEX(SourceData!$A$2:$FR$281,'Row selector'!$G193,61)),"")</f>
        <v/>
      </c>
      <c r="AQ204" s="161" t="str">
        <f>IFERROR(IF(INDEX(SourceData!$A$2:$FR$281,'Row selector'!$G193,50)=0,"-",INDEX(SourceData!$A$2:$FR$281,'Row selector'!$G193,50)),"")</f>
        <v/>
      </c>
      <c r="AR204" s="162" t="str">
        <f>IFERROR(IF(INDEX(SourceData!$A$2:$FR$281,'Row selector'!$G193,56)=0,"-",INDEX(SourceData!$A$2:$FR$281,'Row selector'!$G193,56)),"")</f>
        <v/>
      </c>
      <c r="AS204" s="163" t="str">
        <f>IFERROR(IF(INDEX(SourceData!$A$2:$FR$281,'Row selector'!$G193,62)=0,"-",INDEX(SourceData!$A$2:$FR$281,'Row selector'!$G193,62)),"")</f>
        <v/>
      </c>
      <c r="AT204" s="161" t="str">
        <f>IFERROR(IF(INDEX(SourceData!$A$2:$FR$281,'Row selector'!$G193,51)=0,"-",INDEX(SourceData!$A$2:$FR$281,'Row selector'!$G193,51)),"")</f>
        <v/>
      </c>
      <c r="AU204" s="162" t="str">
        <f>IFERROR(IF(INDEX(SourceData!$A$2:$FR$281,'Row selector'!$G193,57)=0,"-",INDEX(SourceData!$A$2:$FR$281,'Row selector'!$G193,57)),"")</f>
        <v/>
      </c>
      <c r="AV204" s="163" t="str">
        <f>IFERROR(IF(INDEX(SourceData!$A$2:$FR$281,'Row selector'!$G193,63)=0,"-",INDEX(SourceData!$A$2:$FR$281,'Row selector'!$G193,63)),"")</f>
        <v/>
      </c>
      <c r="AW204" s="158" t="str">
        <f>IFERROR(IF(INDEX(SourceData!$A$2:$FR$281,'Row selector'!$G193,52)=0,"-",INDEX(SourceData!$A$2:$FR$281,'Row selector'!$G193,52)),"")</f>
        <v/>
      </c>
      <c r="AX204" s="138" t="str">
        <f>IFERROR(IF(INDEX(SourceData!$A$2:$FR$281,'Row selector'!$G193,58)=0,"-",INDEX(SourceData!$A$2:$FR$281,'Row selector'!$G193,58)),"")</f>
        <v/>
      </c>
      <c r="AY204" s="162" t="str">
        <f>IFERROR(IF(INDEX(SourceData!$A$2:$FR$281,'Row selector'!$G193,64)=0,"-",INDEX(SourceData!$A$2:$FR$281,'Row selector'!$G193,64)),"")</f>
        <v/>
      </c>
      <c r="AZ204" s="161" t="str">
        <f>IFERROR(IF(INDEX(SourceData!$A$2:$FR$281,'Row selector'!$G193,53)=0,"-",INDEX(SourceData!$A$2:$FR$281,'Row selector'!$G193,53)),"")</f>
        <v/>
      </c>
      <c r="BA204" s="162" t="str">
        <f>IFERROR(IF(INDEX(SourceData!$A$2:$FR$281,'Row selector'!$G193,59)=0,"-",INDEX(SourceData!$A$2:$FR$281,'Row selector'!$G193,59)),"")</f>
        <v/>
      </c>
      <c r="BB204" s="163" t="str">
        <f>IFERROR(IF(INDEX(SourceData!$A$2:$FR$281,'Row selector'!$G193,65)=0,"-",INDEX(SourceData!$A$2:$FR$281,'Row selector'!$G193,65)),"")</f>
        <v/>
      </c>
      <c r="BC204" s="161" t="str">
        <f>IFERROR(IF(INDEX(SourceData!$A$2:$FR$281,'Row selector'!$G193,54)=0,"-",INDEX(SourceData!$A$2:$FR$281,'Row selector'!$G193,54)),"")</f>
        <v/>
      </c>
      <c r="BD204" s="162" t="str">
        <f>IFERROR(IF(INDEX(SourceData!$A$2:$FR$281,'Row selector'!$G193,60)=0,"-",INDEX(SourceData!$A$2:$FR$281,'Row selector'!$G193,60)),"")</f>
        <v/>
      </c>
      <c r="BE204" s="163" t="str">
        <f>IFERROR(IF(INDEX(SourceData!$A$2:$FR$281,'Row selector'!$G193,66)=0,"-",INDEX(SourceData!$A$2:$FR$281,'Row selector'!$G193,66)),"")</f>
        <v/>
      </c>
      <c r="BF204" s="99"/>
    </row>
    <row r="205" spans="1:58">
      <c r="A205" s="171" t="str">
        <f>IFERROR(INDEX(SourceData!$A$2:$FR$281,'Row selector'!$G194,1),"")</f>
        <v/>
      </c>
      <c r="B205" s="157" t="str">
        <f>IFERROR(INDEX(SourceData!$A$2:$FR$281,'Row selector'!$G194,2),"")</f>
        <v/>
      </c>
      <c r="C205" s="204" t="str">
        <f t="shared" si="2"/>
        <v/>
      </c>
      <c r="D205" s="161" t="str">
        <f>IFERROR(IF(INDEX(SourceData!$A$2:$FR$281,'Row selector'!$G194,13)=0,"-",INDEX(SourceData!$A$2:$FR$281,'Row selector'!$G194,13)),"")</f>
        <v/>
      </c>
      <c r="E205" s="162" t="str">
        <f>IFERROR(IF(INDEX(SourceData!$A$2:$FR$281,'Row selector'!$G194,19)=0,"-",INDEX(SourceData!$A$2:$FR$281,'Row selector'!$G194,19)),"")</f>
        <v/>
      </c>
      <c r="F205" s="163" t="str">
        <f>IFERROR(IF(INDEX(SourceData!$A$2:$FR$281,'Row selector'!$G194,25)=0,"-",INDEX(SourceData!$A$2:$FR$281,'Row selector'!$G194,25)),"")</f>
        <v/>
      </c>
      <c r="G205" s="161" t="str">
        <f>IFERROR(IF(INDEX(SourceData!$A$2:$FR$281,'Row selector'!$G194,14)=0,"-",INDEX(SourceData!$A$2:$FR$281,'Row selector'!$G194,14)),"")</f>
        <v/>
      </c>
      <c r="H205" s="162" t="str">
        <f>IFERROR(IF(INDEX(SourceData!$A$2:$FR$281,'Row selector'!$G194,20)=0,"-",INDEX(SourceData!$A$2:$FR$281,'Row selector'!$G194,20)),"")</f>
        <v/>
      </c>
      <c r="I205" s="163" t="str">
        <f>IFERROR(IF(INDEX(SourceData!$A$2:$FR$281,'Row selector'!$G194,26)=0,"-",INDEX(SourceData!$A$2:$FR$281,'Row selector'!$G194,26)),"")</f>
        <v/>
      </c>
      <c r="J205" s="161" t="str">
        <f>IFERROR(IF(INDEX(SourceData!$A$2:$FR$281,'Row selector'!$G194,15)=0,"-",INDEX(SourceData!$A$2:$FR$281,'Row selector'!$G194,15)),"")</f>
        <v/>
      </c>
      <c r="K205" s="162" t="str">
        <f>IFERROR(IF(INDEX(SourceData!$A$2:$FR$281,'Row selector'!$G194,21)=0,"-",INDEX(SourceData!$A$2:$FR$281,'Row selector'!$G194,21)),"")</f>
        <v/>
      </c>
      <c r="L205" s="163" t="str">
        <f>IFERROR(IF(INDEX(SourceData!$A$2:$FR$281,'Row selector'!$G194,27)=0,"-",INDEX(SourceData!$A$2:$FR$281,'Row selector'!$G194,27)),"")</f>
        <v/>
      </c>
      <c r="M205" s="161" t="str">
        <f>IFERROR(IF(INDEX(SourceData!$A$2:$FR$281,'Row selector'!$G194,16)=0,"-",INDEX(SourceData!$A$2:$FR$281,'Row selector'!$G194,16)),"")</f>
        <v/>
      </c>
      <c r="N205" s="162" t="str">
        <f>IFERROR(IF(INDEX(SourceData!$A$2:$FR$281,'Row selector'!$G194,22)=0,"-",INDEX(SourceData!$A$2:$FR$281,'Row selector'!$G194,22)),"")</f>
        <v/>
      </c>
      <c r="O205" s="163" t="str">
        <f>IFERROR(IF(INDEX(SourceData!$A$2:$FR$281,'Row selector'!$G194,28)=0,"-",INDEX(SourceData!$A$2:$FR$281,'Row selector'!$G194,28)),"")</f>
        <v/>
      </c>
      <c r="P205" s="161" t="str">
        <f>IFERROR(IF(INDEX(SourceData!$A$2:$FR$281,'Row selector'!$G194,17)=0,"-",INDEX(SourceData!$A$2:$FR$281,'Row selector'!$G194,17)),"")</f>
        <v/>
      </c>
      <c r="Q205" s="162" t="str">
        <f>IFERROR(IF(INDEX(SourceData!$A$2:$FR$281,'Row selector'!$G194,23)=0,"-",INDEX(SourceData!$A$2:$FR$281,'Row selector'!$G194,23)),"")</f>
        <v/>
      </c>
      <c r="R205" s="163" t="str">
        <f>IFERROR(IF(INDEX(SourceData!$A$2:$FR$281,'Row selector'!$G194,29)=0,"-",INDEX(SourceData!$A$2:$FR$281,'Row selector'!$G194,29)),"")</f>
        <v/>
      </c>
      <c r="S205" s="161" t="str">
        <f>IFERROR(IF(INDEX(SourceData!$A$2:$FR$281,'Row selector'!$G194,18)=0,"-",INDEX(SourceData!$A$2:$FR$281,'Row selector'!$G194,18)),"")</f>
        <v/>
      </c>
      <c r="T205" s="162" t="str">
        <f>IFERROR(IF(INDEX(SourceData!$A$2:$FR$281,'Row selector'!$G194,24)=0,"-",INDEX(SourceData!$A$2:$FR$281,'Row selector'!$G194,24)),"")</f>
        <v/>
      </c>
      <c r="U205" s="163" t="str">
        <f>IFERROR(IF(INDEX(SourceData!$A$2:$FR$281,'Row selector'!$G194,30)=0,"-",INDEX(SourceData!$A$2:$FR$281,'Row selector'!$G194,30)),"")</f>
        <v/>
      </c>
      <c r="V205" s="161" t="str">
        <f>IFERROR(IF(INDEX(SourceData!$A$2:$FR$281,'Row selector'!$G194,31)=0,"-",INDEX(SourceData!$A$2:$FR$281,'Row selector'!$G194,31)),"")</f>
        <v/>
      </c>
      <c r="W205" s="162" t="str">
        <f>IFERROR(IF(INDEX(SourceData!$A$2:$FR$281,'Row selector'!$G194,37)=0,"-",INDEX(SourceData!$A$2:$FR$281,'Row selector'!$G194,37)),"")</f>
        <v/>
      </c>
      <c r="X205" s="163" t="str">
        <f>IFERROR(IF(INDEX(SourceData!$A$2:$FR$281,'Row selector'!$G194,43)=0,"-",INDEX(SourceData!$A$2:$FR$281,'Row selector'!$G194,43)),"")</f>
        <v/>
      </c>
      <c r="Y205" s="161" t="str">
        <f>IFERROR(IF(INDEX(SourceData!$A$2:$FR$281,'Row selector'!$G194,32)=0,"-",INDEX(SourceData!$A$2:$FR$281,'Row selector'!$G194,32)),"")</f>
        <v/>
      </c>
      <c r="Z205" s="162" t="str">
        <f>IFERROR(IF(INDEX(SourceData!$A$2:$FR$281,'Row selector'!$G194,38)=0,"-",INDEX(SourceData!$A$2:$FR$281,'Row selector'!$G194,38)),"")</f>
        <v/>
      </c>
      <c r="AA205" s="163" t="str">
        <f>IFERROR(IF(INDEX(SourceData!$A$2:$FR$281,'Row selector'!$G194,44)=0,"-",INDEX(SourceData!$A$2:$FR$281,'Row selector'!$G194,44)),"")</f>
        <v/>
      </c>
      <c r="AB205" s="161" t="str">
        <f>IFERROR(IF(INDEX(SourceData!$A$2:$FR$281,'Row selector'!$G194,33)=0,"-",INDEX(SourceData!$A$2:$FR$281,'Row selector'!$G194,33)),"")</f>
        <v/>
      </c>
      <c r="AC205" s="162" t="str">
        <f>IFERROR(IF(INDEX(SourceData!$A$2:$FR$281,'Row selector'!$G194,39)=0,"-",INDEX(SourceData!$A$2:$FR$281,'Row selector'!$G194,39)),"")</f>
        <v/>
      </c>
      <c r="AD205" s="163" t="str">
        <f>IFERROR(IF(INDEX(SourceData!$A$2:$FR$281,'Row selector'!$G194,45)=0,"-",INDEX(SourceData!$A$2:$FR$281,'Row selector'!$G194,45)),"")</f>
        <v/>
      </c>
      <c r="AE205" s="161" t="str">
        <f>IFERROR(IF(INDEX(SourceData!$A$2:$FR$281,'Row selector'!$G194,34)=0,"-",INDEX(SourceData!$A$2:$FR$281,'Row selector'!$G194,34)),"")</f>
        <v/>
      </c>
      <c r="AF205" s="162" t="str">
        <f>IFERROR(IF(INDEX(SourceData!$A$2:$FR$281,'Row selector'!$G194,40)=0,"-",INDEX(SourceData!$A$2:$FR$281,'Row selector'!$G194,40)),"")</f>
        <v/>
      </c>
      <c r="AG205" s="163" t="str">
        <f>IFERROR(IF(INDEX(SourceData!$A$2:$FR$281,'Row selector'!$G194,46)=0,"-",INDEX(SourceData!$A$2:$FR$281,'Row selector'!$G194,46)),"")</f>
        <v/>
      </c>
      <c r="AH205" s="161" t="str">
        <f>IFERROR(IF(INDEX(SourceData!$A$2:$FR$281,'Row selector'!$G194,35)=0,"-",INDEX(SourceData!$A$2:$FF$281,'Row selector'!$G194,35)),"")</f>
        <v/>
      </c>
      <c r="AI205" s="162" t="str">
        <f>IFERROR(IF(INDEX(SourceData!$A$2:$FR$281,'Row selector'!$G194,41)=0,"-",INDEX(SourceData!$A$2:$FR$281,'Row selector'!$G194,41)),"")</f>
        <v/>
      </c>
      <c r="AJ205" s="163" t="str">
        <f>IFERROR(IF(INDEX(SourceData!$A$2:$FR$281,'Row selector'!$G194,47)=0,"-",INDEX(SourceData!$A$2:$FR$281,'Row selector'!$G194,47)),"")</f>
        <v/>
      </c>
      <c r="AK205" s="161" t="str">
        <f>IFERROR(IF(INDEX(SourceData!$A$2:$FR$281,'Row selector'!$G194,36)=0,"-",INDEX(SourceData!$A$2:$FR$281,'Row selector'!$G194,36)),"")</f>
        <v/>
      </c>
      <c r="AL205" s="162" t="str">
        <f>IFERROR(IF(INDEX(SourceData!$A$2:$FR$281,'Row selector'!$G194,42)=0,"-",INDEX(SourceData!$A$2:$FR$281,'Row selector'!$G194,42)),"")</f>
        <v/>
      </c>
      <c r="AM205" s="163" t="str">
        <f>IFERROR(IF(INDEX(SourceData!$A$2:$FR$281,'Row selector'!$G194,48)=0,"-",INDEX(SourceData!$A$2:$FR$281,'Row selector'!$G194,48)),"")</f>
        <v/>
      </c>
      <c r="AN205" s="161" t="str">
        <f>IFERROR(IF(INDEX(SourceData!$A$2:$FR$281,'Row selector'!$G194,49)=0,"-",INDEX(SourceData!$A$2:$FR$281,'Row selector'!$G194,49)),"")</f>
        <v/>
      </c>
      <c r="AO205" s="162" t="str">
        <f>IFERROR(IF(INDEX(SourceData!$A$2:$FR$281,'Row selector'!$G194,55)=0,"-",INDEX(SourceData!$A$2:$FR$281,'Row selector'!$G194,55)),"")</f>
        <v/>
      </c>
      <c r="AP205" s="163" t="str">
        <f>IFERROR(IF(INDEX(SourceData!$A$2:$FR$281,'Row selector'!$G194,61)=0,"-",INDEX(SourceData!$A$2:$FR$281,'Row selector'!$G194,61)),"")</f>
        <v/>
      </c>
      <c r="AQ205" s="161" t="str">
        <f>IFERROR(IF(INDEX(SourceData!$A$2:$FR$281,'Row selector'!$G194,50)=0,"-",INDEX(SourceData!$A$2:$FR$281,'Row selector'!$G194,50)),"")</f>
        <v/>
      </c>
      <c r="AR205" s="162" t="str">
        <f>IFERROR(IF(INDEX(SourceData!$A$2:$FR$281,'Row selector'!$G194,56)=0,"-",INDEX(SourceData!$A$2:$FR$281,'Row selector'!$G194,56)),"")</f>
        <v/>
      </c>
      <c r="AS205" s="163" t="str">
        <f>IFERROR(IF(INDEX(SourceData!$A$2:$FR$281,'Row selector'!$G194,62)=0,"-",INDEX(SourceData!$A$2:$FR$281,'Row selector'!$G194,62)),"")</f>
        <v/>
      </c>
      <c r="AT205" s="161" t="str">
        <f>IFERROR(IF(INDEX(SourceData!$A$2:$FR$281,'Row selector'!$G194,51)=0,"-",INDEX(SourceData!$A$2:$FR$281,'Row selector'!$G194,51)),"")</f>
        <v/>
      </c>
      <c r="AU205" s="162" t="str">
        <f>IFERROR(IF(INDEX(SourceData!$A$2:$FR$281,'Row selector'!$G194,57)=0,"-",INDEX(SourceData!$A$2:$FR$281,'Row selector'!$G194,57)),"")</f>
        <v/>
      </c>
      <c r="AV205" s="163" t="str">
        <f>IFERROR(IF(INDEX(SourceData!$A$2:$FR$281,'Row selector'!$G194,63)=0,"-",INDEX(SourceData!$A$2:$FR$281,'Row selector'!$G194,63)),"")</f>
        <v/>
      </c>
      <c r="AW205" s="158" t="str">
        <f>IFERROR(IF(INDEX(SourceData!$A$2:$FR$281,'Row selector'!$G194,52)=0,"-",INDEX(SourceData!$A$2:$FR$281,'Row selector'!$G194,52)),"")</f>
        <v/>
      </c>
      <c r="AX205" s="138" t="str">
        <f>IFERROR(IF(INDEX(SourceData!$A$2:$FR$281,'Row selector'!$G194,58)=0,"-",INDEX(SourceData!$A$2:$FR$281,'Row selector'!$G194,58)),"")</f>
        <v/>
      </c>
      <c r="AY205" s="162" t="str">
        <f>IFERROR(IF(INDEX(SourceData!$A$2:$FR$281,'Row selector'!$G194,64)=0,"-",INDEX(SourceData!$A$2:$FR$281,'Row selector'!$G194,64)),"")</f>
        <v/>
      </c>
      <c r="AZ205" s="161" t="str">
        <f>IFERROR(IF(INDEX(SourceData!$A$2:$FR$281,'Row selector'!$G194,53)=0,"-",INDEX(SourceData!$A$2:$FR$281,'Row selector'!$G194,53)),"")</f>
        <v/>
      </c>
      <c r="BA205" s="162" t="str">
        <f>IFERROR(IF(INDEX(SourceData!$A$2:$FR$281,'Row selector'!$G194,59)=0,"-",INDEX(SourceData!$A$2:$FR$281,'Row selector'!$G194,59)),"")</f>
        <v/>
      </c>
      <c r="BB205" s="163" t="str">
        <f>IFERROR(IF(INDEX(SourceData!$A$2:$FR$281,'Row selector'!$G194,65)=0,"-",INDEX(SourceData!$A$2:$FR$281,'Row selector'!$G194,65)),"")</f>
        <v/>
      </c>
      <c r="BC205" s="161" t="str">
        <f>IFERROR(IF(INDEX(SourceData!$A$2:$FR$281,'Row selector'!$G194,54)=0,"-",INDEX(SourceData!$A$2:$FR$281,'Row selector'!$G194,54)),"")</f>
        <v/>
      </c>
      <c r="BD205" s="162" t="str">
        <f>IFERROR(IF(INDEX(SourceData!$A$2:$FR$281,'Row selector'!$G194,60)=0,"-",INDEX(SourceData!$A$2:$FR$281,'Row selector'!$G194,60)),"")</f>
        <v/>
      </c>
      <c r="BE205" s="163" t="str">
        <f>IFERROR(IF(INDEX(SourceData!$A$2:$FR$281,'Row selector'!$G194,66)=0,"-",INDEX(SourceData!$A$2:$FR$281,'Row selector'!$G194,66)),"")</f>
        <v/>
      </c>
      <c r="BF205" s="99"/>
    </row>
    <row r="206" spans="1:58">
      <c r="A206" s="171" t="str">
        <f>IFERROR(INDEX(SourceData!$A$2:$FR$281,'Row selector'!$G195,1),"")</f>
        <v/>
      </c>
      <c r="B206" s="157" t="str">
        <f>IFERROR(INDEX(SourceData!$A$2:$FR$281,'Row selector'!$G195,2),"")</f>
        <v/>
      </c>
      <c r="C206" s="204" t="str">
        <f t="shared" ref="C206:C219" si="3">IF(B206="","","&gt;")</f>
        <v/>
      </c>
      <c r="D206" s="161" t="str">
        <f>IFERROR(IF(INDEX(SourceData!$A$2:$FR$281,'Row selector'!$G195,13)=0,"-",INDEX(SourceData!$A$2:$FR$281,'Row selector'!$G195,13)),"")</f>
        <v/>
      </c>
      <c r="E206" s="162" t="str">
        <f>IFERROR(IF(INDEX(SourceData!$A$2:$FR$281,'Row selector'!$G195,19)=0,"-",INDEX(SourceData!$A$2:$FR$281,'Row selector'!$G195,19)),"")</f>
        <v/>
      </c>
      <c r="F206" s="163" t="str">
        <f>IFERROR(IF(INDEX(SourceData!$A$2:$FR$281,'Row selector'!$G195,25)=0,"-",INDEX(SourceData!$A$2:$FR$281,'Row selector'!$G195,25)),"")</f>
        <v/>
      </c>
      <c r="G206" s="161" t="str">
        <f>IFERROR(IF(INDEX(SourceData!$A$2:$FR$281,'Row selector'!$G195,14)=0,"-",INDEX(SourceData!$A$2:$FR$281,'Row selector'!$G195,14)),"")</f>
        <v/>
      </c>
      <c r="H206" s="162" t="str">
        <f>IFERROR(IF(INDEX(SourceData!$A$2:$FR$281,'Row selector'!$G195,20)=0,"-",INDEX(SourceData!$A$2:$FR$281,'Row selector'!$G195,20)),"")</f>
        <v/>
      </c>
      <c r="I206" s="163" t="str">
        <f>IFERROR(IF(INDEX(SourceData!$A$2:$FR$281,'Row selector'!$G195,26)=0,"-",INDEX(SourceData!$A$2:$FR$281,'Row selector'!$G195,26)),"")</f>
        <v/>
      </c>
      <c r="J206" s="161" t="str">
        <f>IFERROR(IF(INDEX(SourceData!$A$2:$FR$281,'Row selector'!$G195,15)=0,"-",INDEX(SourceData!$A$2:$FR$281,'Row selector'!$G195,15)),"")</f>
        <v/>
      </c>
      <c r="K206" s="162" t="str">
        <f>IFERROR(IF(INDEX(SourceData!$A$2:$FR$281,'Row selector'!$G195,21)=0,"-",INDEX(SourceData!$A$2:$FR$281,'Row selector'!$G195,21)),"")</f>
        <v/>
      </c>
      <c r="L206" s="163" t="str">
        <f>IFERROR(IF(INDEX(SourceData!$A$2:$FR$281,'Row selector'!$G195,27)=0,"-",INDEX(SourceData!$A$2:$FR$281,'Row selector'!$G195,27)),"")</f>
        <v/>
      </c>
      <c r="M206" s="161" t="str">
        <f>IFERROR(IF(INDEX(SourceData!$A$2:$FR$281,'Row selector'!$G195,16)=0,"-",INDEX(SourceData!$A$2:$FR$281,'Row selector'!$G195,16)),"")</f>
        <v/>
      </c>
      <c r="N206" s="162" t="str">
        <f>IFERROR(IF(INDEX(SourceData!$A$2:$FR$281,'Row selector'!$G195,22)=0,"-",INDEX(SourceData!$A$2:$FR$281,'Row selector'!$G195,22)),"")</f>
        <v/>
      </c>
      <c r="O206" s="163" t="str">
        <f>IFERROR(IF(INDEX(SourceData!$A$2:$FR$281,'Row selector'!$G195,28)=0,"-",INDEX(SourceData!$A$2:$FR$281,'Row selector'!$G195,28)),"")</f>
        <v/>
      </c>
      <c r="P206" s="161" t="str">
        <f>IFERROR(IF(INDEX(SourceData!$A$2:$FR$281,'Row selector'!$G195,17)=0,"-",INDEX(SourceData!$A$2:$FR$281,'Row selector'!$G195,17)),"")</f>
        <v/>
      </c>
      <c r="Q206" s="162" t="str">
        <f>IFERROR(IF(INDEX(SourceData!$A$2:$FR$281,'Row selector'!$G195,23)=0,"-",INDEX(SourceData!$A$2:$FR$281,'Row selector'!$G195,23)),"")</f>
        <v/>
      </c>
      <c r="R206" s="163" t="str">
        <f>IFERROR(IF(INDEX(SourceData!$A$2:$FR$281,'Row selector'!$G195,29)=0,"-",INDEX(SourceData!$A$2:$FR$281,'Row selector'!$G195,29)),"")</f>
        <v/>
      </c>
      <c r="S206" s="161" t="str">
        <f>IFERROR(IF(INDEX(SourceData!$A$2:$FR$281,'Row selector'!$G195,18)=0,"-",INDEX(SourceData!$A$2:$FR$281,'Row selector'!$G195,18)),"")</f>
        <v/>
      </c>
      <c r="T206" s="162" t="str">
        <f>IFERROR(IF(INDEX(SourceData!$A$2:$FR$281,'Row selector'!$G195,24)=0,"-",INDEX(SourceData!$A$2:$FR$281,'Row selector'!$G195,24)),"")</f>
        <v/>
      </c>
      <c r="U206" s="163" t="str">
        <f>IFERROR(IF(INDEX(SourceData!$A$2:$FR$281,'Row selector'!$G195,30)=0,"-",INDEX(SourceData!$A$2:$FR$281,'Row selector'!$G195,30)),"")</f>
        <v/>
      </c>
      <c r="V206" s="161" t="str">
        <f>IFERROR(IF(INDEX(SourceData!$A$2:$FR$281,'Row selector'!$G195,31)=0,"-",INDEX(SourceData!$A$2:$FR$281,'Row selector'!$G195,31)),"")</f>
        <v/>
      </c>
      <c r="W206" s="162" t="str">
        <f>IFERROR(IF(INDEX(SourceData!$A$2:$FR$281,'Row selector'!$G195,37)=0,"-",INDEX(SourceData!$A$2:$FR$281,'Row selector'!$G195,37)),"")</f>
        <v/>
      </c>
      <c r="X206" s="163" t="str">
        <f>IFERROR(IF(INDEX(SourceData!$A$2:$FR$281,'Row selector'!$G195,43)=0,"-",INDEX(SourceData!$A$2:$FR$281,'Row selector'!$G195,43)),"")</f>
        <v/>
      </c>
      <c r="Y206" s="161" t="str">
        <f>IFERROR(IF(INDEX(SourceData!$A$2:$FR$281,'Row selector'!$G195,32)=0,"-",INDEX(SourceData!$A$2:$FR$281,'Row selector'!$G195,32)),"")</f>
        <v/>
      </c>
      <c r="Z206" s="162" t="str">
        <f>IFERROR(IF(INDEX(SourceData!$A$2:$FR$281,'Row selector'!$G195,38)=0,"-",INDEX(SourceData!$A$2:$FR$281,'Row selector'!$G195,38)),"")</f>
        <v/>
      </c>
      <c r="AA206" s="163" t="str">
        <f>IFERROR(IF(INDEX(SourceData!$A$2:$FR$281,'Row selector'!$G195,44)=0,"-",INDEX(SourceData!$A$2:$FR$281,'Row selector'!$G195,44)),"")</f>
        <v/>
      </c>
      <c r="AB206" s="161" t="str">
        <f>IFERROR(IF(INDEX(SourceData!$A$2:$FR$281,'Row selector'!$G195,33)=0,"-",INDEX(SourceData!$A$2:$FR$281,'Row selector'!$G195,33)),"")</f>
        <v/>
      </c>
      <c r="AC206" s="162" t="str">
        <f>IFERROR(IF(INDEX(SourceData!$A$2:$FR$281,'Row selector'!$G195,39)=0,"-",INDEX(SourceData!$A$2:$FR$281,'Row selector'!$G195,39)),"")</f>
        <v/>
      </c>
      <c r="AD206" s="163" t="str">
        <f>IFERROR(IF(INDEX(SourceData!$A$2:$FR$281,'Row selector'!$G195,45)=0,"-",INDEX(SourceData!$A$2:$FR$281,'Row selector'!$G195,45)),"")</f>
        <v/>
      </c>
      <c r="AE206" s="161" t="str">
        <f>IFERROR(IF(INDEX(SourceData!$A$2:$FR$281,'Row selector'!$G195,34)=0,"-",INDEX(SourceData!$A$2:$FR$281,'Row selector'!$G195,34)),"")</f>
        <v/>
      </c>
      <c r="AF206" s="162" t="str">
        <f>IFERROR(IF(INDEX(SourceData!$A$2:$FR$281,'Row selector'!$G195,40)=0,"-",INDEX(SourceData!$A$2:$FR$281,'Row selector'!$G195,40)),"")</f>
        <v/>
      </c>
      <c r="AG206" s="163" t="str">
        <f>IFERROR(IF(INDEX(SourceData!$A$2:$FR$281,'Row selector'!$G195,46)=0,"-",INDEX(SourceData!$A$2:$FR$281,'Row selector'!$G195,46)),"")</f>
        <v/>
      </c>
      <c r="AH206" s="161" t="str">
        <f>IFERROR(IF(INDEX(SourceData!$A$2:$FR$281,'Row selector'!$G195,35)=0,"-",INDEX(SourceData!$A$2:$FF$281,'Row selector'!$G195,35)),"")</f>
        <v/>
      </c>
      <c r="AI206" s="162" t="str">
        <f>IFERROR(IF(INDEX(SourceData!$A$2:$FR$281,'Row selector'!$G195,41)=0,"-",INDEX(SourceData!$A$2:$FR$281,'Row selector'!$G195,41)),"")</f>
        <v/>
      </c>
      <c r="AJ206" s="163" t="str">
        <f>IFERROR(IF(INDEX(SourceData!$A$2:$FR$281,'Row selector'!$G195,47)=0,"-",INDEX(SourceData!$A$2:$FR$281,'Row selector'!$G195,47)),"")</f>
        <v/>
      </c>
      <c r="AK206" s="161" t="str">
        <f>IFERROR(IF(INDEX(SourceData!$A$2:$FR$281,'Row selector'!$G195,36)=0,"-",INDEX(SourceData!$A$2:$FR$281,'Row selector'!$G195,36)),"")</f>
        <v/>
      </c>
      <c r="AL206" s="162" t="str">
        <f>IFERROR(IF(INDEX(SourceData!$A$2:$FR$281,'Row selector'!$G195,42)=0,"-",INDEX(SourceData!$A$2:$FR$281,'Row selector'!$G195,42)),"")</f>
        <v/>
      </c>
      <c r="AM206" s="163" t="str">
        <f>IFERROR(IF(INDEX(SourceData!$A$2:$FR$281,'Row selector'!$G195,48)=0,"-",INDEX(SourceData!$A$2:$FR$281,'Row selector'!$G195,48)),"")</f>
        <v/>
      </c>
      <c r="AN206" s="161" t="str">
        <f>IFERROR(IF(INDEX(SourceData!$A$2:$FR$281,'Row selector'!$G195,49)=0,"-",INDEX(SourceData!$A$2:$FR$281,'Row selector'!$G195,49)),"")</f>
        <v/>
      </c>
      <c r="AO206" s="162" t="str">
        <f>IFERROR(IF(INDEX(SourceData!$A$2:$FR$281,'Row selector'!$G195,55)=0,"-",INDEX(SourceData!$A$2:$FR$281,'Row selector'!$G195,55)),"")</f>
        <v/>
      </c>
      <c r="AP206" s="163" t="str">
        <f>IFERROR(IF(INDEX(SourceData!$A$2:$FR$281,'Row selector'!$G195,61)=0,"-",INDEX(SourceData!$A$2:$FR$281,'Row selector'!$G195,61)),"")</f>
        <v/>
      </c>
      <c r="AQ206" s="161" t="str">
        <f>IFERROR(IF(INDEX(SourceData!$A$2:$FR$281,'Row selector'!$G195,50)=0,"-",INDEX(SourceData!$A$2:$FR$281,'Row selector'!$G195,50)),"")</f>
        <v/>
      </c>
      <c r="AR206" s="162" t="str">
        <f>IFERROR(IF(INDEX(SourceData!$A$2:$FR$281,'Row selector'!$G195,56)=0,"-",INDEX(SourceData!$A$2:$FR$281,'Row selector'!$G195,56)),"")</f>
        <v/>
      </c>
      <c r="AS206" s="163" t="str">
        <f>IFERROR(IF(INDEX(SourceData!$A$2:$FR$281,'Row selector'!$G195,62)=0,"-",INDEX(SourceData!$A$2:$FR$281,'Row selector'!$G195,62)),"")</f>
        <v/>
      </c>
      <c r="AT206" s="161" t="str">
        <f>IFERROR(IF(INDEX(SourceData!$A$2:$FR$281,'Row selector'!$G195,51)=0,"-",INDEX(SourceData!$A$2:$FR$281,'Row selector'!$G195,51)),"")</f>
        <v/>
      </c>
      <c r="AU206" s="162" t="str">
        <f>IFERROR(IF(INDEX(SourceData!$A$2:$FR$281,'Row selector'!$G195,57)=0,"-",INDEX(SourceData!$A$2:$FR$281,'Row selector'!$G195,57)),"")</f>
        <v/>
      </c>
      <c r="AV206" s="163" t="str">
        <f>IFERROR(IF(INDEX(SourceData!$A$2:$FR$281,'Row selector'!$G195,63)=0,"-",INDEX(SourceData!$A$2:$FR$281,'Row selector'!$G195,63)),"")</f>
        <v/>
      </c>
      <c r="AW206" s="158" t="str">
        <f>IFERROR(IF(INDEX(SourceData!$A$2:$FR$281,'Row selector'!$G195,52)=0,"-",INDEX(SourceData!$A$2:$FR$281,'Row selector'!$G195,52)),"")</f>
        <v/>
      </c>
      <c r="AX206" s="138" t="str">
        <f>IFERROR(IF(INDEX(SourceData!$A$2:$FR$281,'Row selector'!$G195,58)=0,"-",INDEX(SourceData!$A$2:$FR$281,'Row selector'!$G195,58)),"")</f>
        <v/>
      </c>
      <c r="AY206" s="162" t="str">
        <f>IFERROR(IF(INDEX(SourceData!$A$2:$FR$281,'Row selector'!$G195,64)=0,"-",INDEX(SourceData!$A$2:$FR$281,'Row selector'!$G195,64)),"")</f>
        <v/>
      </c>
      <c r="AZ206" s="161" t="str">
        <f>IFERROR(IF(INDEX(SourceData!$A$2:$FR$281,'Row selector'!$G195,53)=0,"-",INDEX(SourceData!$A$2:$FR$281,'Row selector'!$G195,53)),"")</f>
        <v/>
      </c>
      <c r="BA206" s="162" t="str">
        <f>IFERROR(IF(INDEX(SourceData!$A$2:$FR$281,'Row selector'!$G195,59)=0,"-",INDEX(SourceData!$A$2:$FR$281,'Row selector'!$G195,59)),"")</f>
        <v/>
      </c>
      <c r="BB206" s="163" t="str">
        <f>IFERROR(IF(INDEX(SourceData!$A$2:$FR$281,'Row selector'!$G195,65)=0,"-",INDEX(SourceData!$A$2:$FR$281,'Row selector'!$G195,65)),"")</f>
        <v/>
      </c>
      <c r="BC206" s="161" t="str">
        <f>IFERROR(IF(INDEX(SourceData!$A$2:$FR$281,'Row selector'!$G195,54)=0,"-",INDEX(SourceData!$A$2:$FR$281,'Row selector'!$G195,54)),"")</f>
        <v/>
      </c>
      <c r="BD206" s="162" t="str">
        <f>IFERROR(IF(INDEX(SourceData!$A$2:$FR$281,'Row selector'!$G195,60)=0,"-",INDEX(SourceData!$A$2:$FR$281,'Row selector'!$G195,60)),"")</f>
        <v/>
      </c>
      <c r="BE206" s="163" t="str">
        <f>IFERROR(IF(INDEX(SourceData!$A$2:$FR$281,'Row selector'!$G195,66)=0,"-",INDEX(SourceData!$A$2:$FR$281,'Row selector'!$G195,66)),"")</f>
        <v/>
      </c>
      <c r="BF206" s="99"/>
    </row>
    <row r="207" spans="1:58">
      <c r="A207" s="171" t="str">
        <f>IFERROR(INDEX(SourceData!$A$2:$FR$281,'Row selector'!$G196,1),"")</f>
        <v/>
      </c>
      <c r="B207" s="157" t="str">
        <f>IFERROR(INDEX(SourceData!$A$2:$FR$281,'Row selector'!$G196,2),"")</f>
        <v/>
      </c>
      <c r="C207" s="204" t="str">
        <f t="shared" si="3"/>
        <v/>
      </c>
      <c r="D207" s="161" t="str">
        <f>IFERROR(IF(INDEX(SourceData!$A$2:$FR$281,'Row selector'!$G196,13)=0,"-",INDEX(SourceData!$A$2:$FR$281,'Row selector'!$G196,13)),"")</f>
        <v/>
      </c>
      <c r="E207" s="162" t="str">
        <f>IFERROR(IF(INDEX(SourceData!$A$2:$FR$281,'Row selector'!$G196,19)=0,"-",INDEX(SourceData!$A$2:$FR$281,'Row selector'!$G196,19)),"")</f>
        <v/>
      </c>
      <c r="F207" s="163" t="str">
        <f>IFERROR(IF(INDEX(SourceData!$A$2:$FR$281,'Row selector'!$G196,25)=0,"-",INDEX(SourceData!$A$2:$FR$281,'Row selector'!$G196,25)),"")</f>
        <v/>
      </c>
      <c r="G207" s="161" t="str">
        <f>IFERROR(IF(INDEX(SourceData!$A$2:$FR$281,'Row selector'!$G196,14)=0,"-",INDEX(SourceData!$A$2:$FR$281,'Row selector'!$G196,14)),"")</f>
        <v/>
      </c>
      <c r="H207" s="162" t="str">
        <f>IFERROR(IF(INDEX(SourceData!$A$2:$FR$281,'Row selector'!$G196,20)=0,"-",INDEX(SourceData!$A$2:$FR$281,'Row selector'!$G196,20)),"")</f>
        <v/>
      </c>
      <c r="I207" s="163" t="str">
        <f>IFERROR(IF(INDEX(SourceData!$A$2:$FR$281,'Row selector'!$G196,26)=0,"-",INDEX(SourceData!$A$2:$FR$281,'Row selector'!$G196,26)),"")</f>
        <v/>
      </c>
      <c r="J207" s="161" t="str">
        <f>IFERROR(IF(INDEX(SourceData!$A$2:$FR$281,'Row selector'!$G196,15)=0,"-",INDEX(SourceData!$A$2:$FR$281,'Row selector'!$G196,15)),"")</f>
        <v/>
      </c>
      <c r="K207" s="162" t="str">
        <f>IFERROR(IF(INDEX(SourceData!$A$2:$FR$281,'Row selector'!$G196,21)=0,"-",INDEX(SourceData!$A$2:$FR$281,'Row selector'!$G196,21)),"")</f>
        <v/>
      </c>
      <c r="L207" s="163" t="str">
        <f>IFERROR(IF(INDEX(SourceData!$A$2:$FR$281,'Row selector'!$G196,27)=0,"-",INDEX(SourceData!$A$2:$FR$281,'Row selector'!$G196,27)),"")</f>
        <v/>
      </c>
      <c r="M207" s="161" t="str">
        <f>IFERROR(IF(INDEX(SourceData!$A$2:$FR$281,'Row selector'!$G196,16)=0,"-",INDEX(SourceData!$A$2:$FR$281,'Row selector'!$G196,16)),"")</f>
        <v/>
      </c>
      <c r="N207" s="162" t="str">
        <f>IFERROR(IF(INDEX(SourceData!$A$2:$FR$281,'Row selector'!$G196,22)=0,"-",INDEX(SourceData!$A$2:$FR$281,'Row selector'!$G196,22)),"")</f>
        <v/>
      </c>
      <c r="O207" s="163" t="str">
        <f>IFERROR(IF(INDEX(SourceData!$A$2:$FR$281,'Row selector'!$G196,28)=0,"-",INDEX(SourceData!$A$2:$FR$281,'Row selector'!$G196,28)),"")</f>
        <v/>
      </c>
      <c r="P207" s="161" t="str">
        <f>IFERROR(IF(INDEX(SourceData!$A$2:$FR$281,'Row selector'!$G196,17)=0,"-",INDEX(SourceData!$A$2:$FR$281,'Row selector'!$G196,17)),"")</f>
        <v/>
      </c>
      <c r="Q207" s="162" t="str">
        <f>IFERROR(IF(INDEX(SourceData!$A$2:$FR$281,'Row selector'!$G196,23)=0,"-",INDEX(SourceData!$A$2:$FR$281,'Row selector'!$G196,23)),"")</f>
        <v/>
      </c>
      <c r="R207" s="163" t="str">
        <f>IFERROR(IF(INDEX(SourceData!$A$2:$FR$281,'Row selector'!$G196,29)=0,"-",INDEX(SourceData!$A$2:$FR$281,'Row selector'!$G196,29)),"")</f>
        <v/>
      </c>
      <c r="S207" s="161" t="str">
        <f>IFERROR(IF(INDEX(SourceData!$A$2:$FR$281,'Row selector'!$G196,18)=0,"-",INDEX(SourceData!$A$2:$FR$281,'Row selector'!$G196,18)),"")</f>
        <v/>
      </c>
      <c r="T207" s="162" t="str">
        <f>IFERROR(IF(INDEX(SourceData!$A$2:$FR$281,'Row selector'!$G196,24)=0,"-",INDEX(SourceData!$A$2:$FR$281,'Row selector'!$G196,24)),"")</f>
        <v/>
      </c>
      <c r="U207" s="163" t="str">
        <f>IFERROR(IF(INDEX(SourceData!$A$2:$FR$281,'Row selector'!$G196,30)=0,"-",INDEX(SourceData!$A$2:$FR$281,'Row selector'!$G196,30)),"")</f>
        <v/>
      </c>
      <c r="V207" s="161" t="str">
        <f>IFERROR(IF(INDEX(SourceData!$A$2:$FR$281,'Row selector'!$G196,31)=0,"-",INDEX(SourceData!$A$2:$FR$281,'Row selector'!$G196,31)),"")</f>
        <v/>
      </c>
      <c r="W207" s="162" t="str">
        <f>IFERROR(IF(INDEX(SourceData!$A$2:$FR$281,'Row selector'!$G196,37)=0,"-",INDEX(SourceData!$A$2:$FR$281,'Row selector'!$G196,37)),"")</f>
        <v/>
      </c>
      <c r="X207" s="163" t="str">
        <f>IFERROR(IF(INDEX(SourceData!$A$2:$FR$281,'Row selector'!$G196,43)=0,"-",INDEX(SourceData!$A$2:$FR$281,'Row selector'!$G196,43)),"")</f>
        <v/>
      </c>
      <c r="Y207" s="161" t="str">
        <f>IFERROR(IF(INDEX(SourceData!$A$2:$FR$281,'Row selector'!$G196,32)=0,"-",INDEX(SourceData!$A$2:$FR$281,'Row selector'!$G196,32)),"")</f>
        <v/>
      </c>
      <c r="Z207" s="162" t="str">
        <f>IFERROR(IF(INDEX(SourceData!$A$2:$FR$281,'Row selector'!$G196,38)=0,"-",INDEX(SourceData!$A$2:$FR$281,'Row selector'!$G196,38)),"")</f>
        <v/>
      </c>
      <c r="AA207" s="163" t="str">
        <f>IFERROR(IF(INDEX(SourceData!$A$2:$FR$281,'Row selector'!$G196,44)=0,"-",INDEX(SourceData!$A$2:$FR$281,'Row selector'!$G196,44)),"")</f>
        <v/>
      </c>
      <c r="AB207" s="161" t="str">
        <f>IFERROR(IF(INDEX(SourceData!$A$2:$FR$281,'Row selector'!$G196,33)=0,"-",INDEX(SourceData!$A$2:$FR$281,'Row selector'!$G196,33)),"")</f>
        <v/>
      </c>
      <c r="AC207" s="162" t="str">
        <f>IFERROR(IF(INDEX(SourceData!$A$2:$FR$281,'Row selector'!$G196,39)=0,"-",INDEX(SourceData!$A$2:$FR$281,'Row selector'!$G196,39)),"")</f>
        <v/>
      </c>
      <c r="AD207" s="163" t="str">
        <f>IFERROR(IF(INDEX(SourceData!$A$2:$FR$281,'Row selector'!$G196,45)=0,"-",INDEX(SourceData!$A$2:$FR$281,'Row selector'!$G196,45)),"")</f>
        <v/>
      </c>
      <c r="AE207" s="161" t="str">
        <f>IFERROR(IF(INDEX(SourceData!$A$2:$FR$281,'Row selector'!$G196,34)=0,"-",INDEX(SourceData!$A$2:$FR$281,'Row selector'!$G196,34)),"")</f>
        <v/>
      </c>
      <c r="AF207" s="162" t="str">
        <f>IFERROR(IF(INDEX(SourceData!$A$2:$FR$281,'Row selector'!$G196,40)=0,"-",INDEX(SourceData!$A$2:$FR$281,'Row selector'!$G196,40)),"")</f>
        <v/>
      </c>
      <c r="AG207" s="163" t="str">
        <f>IFERROR(IF(INDEX(SourceData!$A$2:$FR$281,'Row selector'!$G196,46)=0,"-",INDEX(SourceData!$A$2:$FR$281,'Row selector'!$G196,46)),"")</f>
        <v/>
      </c>
      <c r="AH207" s="161" t="str">
        <f>IFERROR(IF(INDEX(SourceData!$A$2:$FR$281,'Row selector'!$G196,35)=0,"-",INDEX(SourceData!$A$2:$FF$281,'Row selector'!$G196,35)),"")</f>
        <v/>
      </c>
      <c r="AI207" s="162" t="str">
        <f>IFERROR(IF(INDEX(SourceData!$A$2:$FR$281,'Row selector'!$G196,41)=0,"-",INDEX(SourceData!$A$2:$FR$281,'Row selector'!$G196,41)),"")</f>
        <v/>
      </c>
      <c r="AJ207" s="163" t="str">
        <f>IFERROR(IF(INDEX(SourceData!$A$2:$FR$281,'Row selector'!$G196,47)=0,"-",INDEX(SourceData!$A$2:$FR$281,'Row selector'!$G196,47)),"")</f>
        <v/>
      </c>
      <c r="AK207" s="161" t="str">
        <f>IFERROR(IF(INDEX(SourceData!$A$2:$FR$281,'Row selector'!$G196,36)=0,"-",INDEX(SourceData!$A$2:$FR$281,'Row selector'!$G196,36)),"")</f>
        <v/>
      </c>
      <c r="AL207" s="162" t="str">
        <f>IFERROR(IF(INDEX(SourceData!$A$2:$FR$281,'Row selector'!$G196,42)=0,"-",INDEX(SourceData!$A$2:$FR$281,'Row selector'!$G196,42)),"")</f>
        <v/>
      </c>
      <c r="AM207" s="163" t="str">
        <f>IFERROR(IF(INDEX(SourceData!$A$2:$FR$281,'Row selector'!$G196,48)=0,"-",INDEX(SourceData!$A$2:$FR$281,'Row selector'!$G196,48)),"")</f>
        <v/>
      </c>
      <c r="AN207" s="161" t="str">
        <f>IFERROR(IF(INDEX(SourceData!$A$2:$FR$281,'Row selector'!$G196,49)=0,"-",INDEX(SourceData!$A$2:$FR$281,'Row selector'!$G196,49)),"")</f>
        <v/>
      </c>
      <c r="AO207" s="162" t="str">
        <f>IFERROR(IF(INDEX(SourceData!$A$2:$FR$281,'Row selector'!$G196,55)=0,"-",INDEX(SourceData!$A$2:$FR$281,'Row selector'!$G196,55)),"")</f>
        <v/>
      </c>
      <c r="AP207" s="163" t="str">
        <f>IFERROR(IF(INDEX(SourceData!$A$2:$FR$281,'Row selector'!$G196,61)=0,"-",INDEX(SourceData!$A$2:$FR$281,'Row selector'!$G196,61)),"")</f>
        <v/>
      </c>
      <c r="AQ207" s="161" t="str">
        <f>IFERROR(IF(INDEX(SourceData!$A$2:$FR$281,'Row selector'!$G196,50)=0,"-",INDEX(SourceData!$A$2:$FR$281,'Row selector'!$G196,50)),"")</f>
        <v/>
      </c>
      <c r="AR207" s="162" t="str">
        <f>IFERROR(IF(INDEX(SourceData!$A$2:$FR$281,'Row selector'!$G196,56)=0,"-",INDEX(SourceData!$A$2:$FR$281,'Row selector'!$G196,56)),"")</f>
        <v/>
      </c>
      <c r="AS207" s="163" t="str">
        <f>IFERROR(IF(INDEX(SourceData!$A$2:$FR$281,'Row selector'!$G196,62)=0,"-",INDEX(SourceData!$A$2:$FR$281,'Row selector'!$G196,62)),"")</f>
        <v/>
      </c>
      <c r="AT207" s="161" t="str">
        <f>IFERROR(IF(INDEX(SourceData!$A$2:$FR$281,'Row selector'!$G196,51)=0,"-",INDEX(SourceData!$A$2:$FR$281,'Row selector'!$G196,51)),"")</f>
        <v/>
      </c>
      <c r="AU207" s="162" t="str">
        <f>IFERROR(IF(INDEX(SourceData!$A$2:$FR$281,'Row selector'!$G196,57)=0,"-",INDEX(SourceData!$A$2:$FR$281,'Row selector'!$G196,57)),"")</f>
        <v/>
      </c>
      <c r="AV207" s="163" t="str">
        <f>IFERROR(IF(INDEX(SourceData!$A$2:$FR$281,'Row selector'!$G196,63)=0,"-",INDEX(SourceData!$A$2:$FR$281,'Row selector'!$G196,63)),"")</f>
        <v/>
      </c>
      <c r="AW207" s="158" t="str">
        <f>IFERROR(IF(INDEX(SourceData!$A$2:$FR$281,'Row selector'!$G196,52)=0,"-",INDEX(SourceData!$A$2:$FR$281,'Row selector'!$G196,52)),"")</f>
        <v/>
      </c>
      <c r="AX207" s="138" t="str">
        <f>IFERROR(IF(INDEX(SourceData!$A$2:$FR$281,'Row selector'!$G196,58)=0,"-",INDEX(SourceData!$A$2:$FR$281,'Row selector'!$G196,58)),"")</f>
        <v/>
      </c>
      <c r="AY207" s="162" t="str">
        <f>IFERROR(IF(INDEX(SourceData!$A$2:$FR$281,'Row selector'!$G196,64)=0,"-",INDEX(SourceData!$A$2:$FR$281,'Row selector'!$G196,64)),"")</f>
        <v/>
      </c>
      <c r="AZ207" s="161" t="str">
        <f>IFERROR(IF(INDEX(SourceData!$A$2:$FR$281,'Row selector'!$G196,53)=0,"-",INDEX(SourceData!$A$2:$FR$281,'Row selector'!$G196,53)),"")</f>
        <v/>
      </c>
      <c r="BA207" s="162" t="str">
        <f>IFERROR(IF(INDEX(SourceData!$A$2:$FR$281,'Row selector'!$G196,59)=0,"-",INDEX(SourceData!$A$2:$FR$281,'Row selector'!$G196,59)),"")</f>
        <v/>
      </c>
      <c r="BB207" s="163" t="str">
        <f>IFERROR(IF(INDEX(SourceData!$A$2:$FR$281,'Row selector'!$G196,65)=0,"-",INDEX(SourceData!$A$2:$FR$281,'Row selector'!$G196,65)),"")</f>
        <v/>
      </c>
      <c r="BC207" s="161" t="str">
        <f>IFERROR(IF(INDEX(SourceData!$A$2:$FR$281,'Row selector'!$G196,54)=0,"-",INDEX(SourceData!$A$2:$FR$281,'Row selector'!$G196,54)),"")</f>
        <v/>
      </c>
      <c r="BD207" s="162" t="str">
        <f>IFERROR(IF(INDEX(SourceData!$A$2:$FR$281,'Row selector'!$G196,60)=0,"-",INDEX(SourceData!$A$2:$FR$281,'Row selector'!$G196,60)),"")</f>
        <v/>
      </c>
      <c r="BE207" s="163" t="str">
        <f>IFERROR(IF(INDEX(SourceData!$A$2:$FR$281,'Row selector'!$G196,66)=0,"-",INDEX(SourceData!$A$2:$FR$281,'Row selector'!$G196,66)),"")</f>
        <v/>
      </c>
      <c r="BF207" s="99"/>
    </row>
    <row r="208" spans="1:58">
      <c r="A208" s="171" t="str">
        <f>IFERROR(INDEX(SourceData!$A$2:$FR$281,'Row selector'!$G197,1),"")</f>
        <v/>
      </c>
      <c r="B208" s="157" t="str">
        <f>IFERROR(INDEX(SourceData!$A$2:$FR$281,'Row selector'!$G197,2),"")</f>
        <v/>
      </c>
      <c r="C208" s="204" t="str">
        <f t="shared" si="3"/>
        <v/>
      </c>
      <c r="D208" s="161" t="str">
        <f>IFERROR(IF(INDEX(SourceData!$A$2:$FR$281,'Row selector'!$G197,13)=0,"-",INDEX(SourceData!$A$2:$FR$281,'Row selector'!$G197,13)),"")</f>
        <v/>
      </c>
      <c r="E208" s="162" t="str">
        <f>IFERROR(IF(INDEX(SourceData!$A$2:$FR$281,'Row selector'!$G197,19)=0,"-",INDEX(SourceData!$A$2:$FR$281,'Row selector'!$G197,19)),"")</f>
        <v/>
      </c>
      <c r="F208" s="163" t="str">
        <f>IFERROR(IF(INDEX(SourceData!$A$2:$FR$281,'Row selector'!$G197,25)=0,"-",INDEX(SourceData!$A$2:$FR$281,'Row selector'!$G197,25)),"")</f>
        <v/>
      </c>
      <c r="G208" s="161" t="str">
        <f>IFERROR(IF(INDEX(SourceData!$A$2:$FR$281,'Row selector'!$G197,14)=0,"-",INDEX(SourceData!$A$2:$FR$281,'Row selector'!$G197,14)),"")</f>
        <v/>
      </c>
      <c r="H208" s="162" t="str">
        <f>IFERROR(IF(INDEX(SourceData!$A$2:$FR$281,'Row selector'!$G197,20)=0,"-",INDEX(SourceData!$A$2:$FR$281,'Row selector'!$G197,20)),"")</f>
        <v/>
      </c>
      <c r="I208" s="163" t="str">
        <f>IFERROR(IF(INDEX(SourceData!$A$2:$FR$281,'Row selector'!$G197,26)=0,"-",INDEX(SourceData!$A$2:$FR$281,'Row selector'!$G197,26)),"")</f>
        <v/>
      </c>
      <c r="J208" s="161" t="str">
        <f>IFERROR(IF(INDEX(SourceData!$A$2:$FR$281,'Row selector'!$G197,15)=0,"-",INDEX(SourceData!$A$2:$FR$281,'Row selector'!$G197,15)),"")</f>
        <v/>
      </c>
      <c r="K208" s="162" t="str">
        <f>IFERROR(IF(INDEX(SourceData!$A$2:$FR$281,'Row selector'!$G197,21)=0,"-",INDEX(SourceData!$A$2:$FR$281,'Row selector'!$G197,21)),"")</f>
        <v/>
      </c>
      <c r="L208" s="163" t="str">
        <f>IFERROR(IF(INDEX(SourceData!$A$2:$FR$281,'Row selector'!$G197,27)=0,"-",INDEX(SourceData!$A$2:$FR$281,'Row selector'!$G197,27)),"")</f>
        <v/>
      </c>
      <c r="M208" s="161" t="str">
        <f>IFERROR(IF(INDEX(SourceData!$A$2:$FR$281,'Row selector'!$G197,16)=0,"-",INDEX(SourceData!$A$2:$FR$281,'Row selector'!$G197,16)),"")</f>
        <v/>
      </c>
      <c r="N208" s="162" t="str">
        <f>IFERROR(IF(INDEX(SourceData!$A$2:$FR$281,'Row selector'!$G197,22)=0,"-",INDEX(SourceData!$A$2:$FR$281,'Row selector'!$G197,22)),"")</f>
        <v/>
      </c>
      <c r="O208" s="163" t="str">
        <f>IFERROR(IF(INDEX(SourceData!$A$2:$FR$281,'Row selector'!$G197,28)=0,"-",INDEX(SourceData!$A$2:$FR$281,'Row selector'!$G197,28)),"")</f>
        <v/>
      </c>
      <c r="P208" s="161" t="str">
        <f>IFERROR(IF(INDEX(SourceData!$A$2:$FR$281,'Row selector'!$G197,17)=0,"-",INDEX(SourceData!$A$2:$FR$281,'Row selector'!$G197,17)),"")</f>
        <v/>
      </c>
      <c r="Q208" s="162" t="str">
        <f>IFERROR(IF(INDEX(SourceData!$A$2:$FR$281,'Row selector'!$G197,23)=0,"-",INDEX(SourceData!$A$2:$FR$281,'Row selector'!$G197,23)),"")</f>
        <v/>
      </c>
      <c r="R208" s="163" t="str">
        <f>IFERROR(IF(INDEX(SourceData!$A$2:$FR$281,'Row selector'!$G197,29)=0,"-",INDEX(SourceData!$A$2:$FR$281,'Row selector'!$G197,29)),"")</f>
        <v/>
      </c>
      <c r="S208" s="161" t="str">
        <f>IFERROR(IF(INDEX(SourceData!$A$2:$FR$281,'Row selector'!$G197,18)=0,"-",INDEX(SourceData!$A$2:$FR$281,'Row selector'!$G197,18)),"")</f>
        <v/>
      </c>
      <c r="T208" s="162" t="str">
        <f>IFERROR(IF(INDEX(SourceData!$A$2:$FR$281,'Row selector'!$G197,24)=0,"-",INDEX(SourceData!$A$2:$FR$281,'Row selector'!$G197,24)),"")</f>
        <v/>
      </c>
      <c r="U208" s="163" t="str">
        <f>IFERROR(IF(INDEX(SourceData!$A$2:$FR$281,'Row selector'!$G197,30)=0,"-",INDEX(SourceData!$A$2:$FR$281,'Row selector'!$G197,30)),"")</f>
        <v/>
      </c>
      <c r="V208" s="161" t="str">
        <f>IFERROR(IF(INDEX(SourceData!$A$2:$FR$281,'Row selector'!$G197,31)=0,"-",INDEX(SourceData!$A$2:$FR$281,'Row selector'!$G197,31)),"")</f>
        <v/>
      </c>
      <c r="W208" s="162" t="str">
        <f>IFERROR(IF(INDEX(SourceData!$A$2:$FR$281,'Row selector'!$G197,37)=0,"-",INDEX(SourceData!$A$2:$FR$281,'Row selector'!$G197,37)),"")</f>
        <v/>
      </c>
      <c r="X208" s="163" t="str">
        <f>IFERROR(IF(INDEX(SourceData!$A$2:$FR$281,'Row selector'!$G197,43)=0,"-",INDEX(SourceData!$A$2:$FR$281,'Row selector'!$G197,43)),"")</f>
        <v/>
      </c>
      <c r="Y208" s="161" t="str">
        <f>IFERROR(IF(INDEX(SourceData!$A$2:$FR$281,'Row selector'!$G197,32)=0,"-",INDEX(SourceData!$A$2:$FR$281,'Row selector'!$G197,32)),"")</f>
        <v/>
      </c>
      <c r="Z208" s="162" t="str">
        <f>IFERROR(IF(INDEX(SourceData!$A$2:$FR$281,'Row selector'!$G197,38)=0,"-",INDEX(SourceData!$A$2:$FR$281,'Row selector'!$G197,38)),"")</f>
        <v/>
      </c>
      <c r="AA208" s="163" t="str">
        <f>IFERROR(IF(INDEX(SourceData!$A$2:$FR$281,'Row selector'!$G197,44)=0,"-",INDEX(SourceData!$A$2:$FR$281,'Row selector'!$G197,44)),"")</f>
        <v/>
      </c>
      <c r="AB208" s="161" t="str">
        <f>IFERROR(IF(INDEX(SourceData!$A$2:$FR$281,'Row selector'!$G197,33)=0,"-",INDEX(SourceData!$A$2:$FR$281,'Row selector'!$G197,33)),"")</f>
        <v/>
      </c>
      <c r="AC208" s="162" t="str">
        <f>IFERROR(IF(INDEX(SourceData!$A$2:$FR$281,'Row selector'!$G197,39)=0,"-",INDEX(SourceData!$A$2:$FR$281,'Row selector'!$G197,39)),"")</f>
        <v/>
      </c>
      <c r="AD208" s="163" t="str">
        <f>IFERROR(IF(INDEX(SourceData!$A$2:$FR$281,'Row selector'!$G197,45)=0,"-",INDEX(SourceData!$A$2:$FR$281,'Row selector'!$G197,45)),"")</f>
        <v/>
      </c>
      <c r="AE208" s="161" t="str">
        <f>IFERROR(IF(INDEX(SourceData!$A$2:$FR$281,'Row selector'!$G197,34)=0,"-",INDEX(SourceData!$A$2:$FR$281,'Row selector'!$G197,34)),"")</f>
        <v/>
      </c>
      <c r="AF208" s="162" t="str">
        <f>IFERROR(IF(INDEX(SourceData!$A$2:$FR$281,'Row selector'!$G197,40)=0,"-",INDEX(SourceData!$A$2:$FR$281,'Row selector'!$G197,40)),"")</f>
        <v/>
      </c>
      <c r="AG208" s="163" t="str">
        <f>IFERROR(IF(INDEX(SourceData!$A$2:$FR$281,'Row selector'!$G197,46)=0,"-",INDEX(SourceData!$A$2:$FR$281,'Row selector'!$G197,46)),"")</f>
        <v/>
      </c>
      <c r="AH208" s="161" t="str">
        <f>IFERROR(IF(INDEX(SourceData!$A$2:$FR$281,'Row selector'!$G197,35)=0,"-",INDEX(SourceData!$A$2:$FF$281,'Row selector'!$G197,35)),"")</f>
        <v/>
      </c>
      <c r="AI208" s="162" t="str">
        <f>IFERROR(IF(INDEX(SourceData!$A$2:$FR$281,'Row selector'!$G197,41)=0,"-",INDEX(SourceData!$A$2:$FR$281,'Row selector'!$G197,41)),"")</f>
        <v/>
      </c>
      <c r="AJ208" s="163" t="str">
        <f>IFERROR(IF(INDEX(SourceData!$A$2:$FR$281,'Row selector'!$G197,47)=0,"-",INDEX(SourceData!$A$2:$FR$281,'Row selector'!$G197,47)),"")</f>
        <v/>
      </c>
      <c r="AK208" s="161" t="str">
        <f>IFERROR(IF(INDEX(SourceData!$A$2:$FR$281,'Row selector'!$G197,36)=0,"-",INDEX(SourceData!$A$2:$FR$281,'Row selector'!$G197,36)),"")</f>
        <v/>
      </c>
      <c r="AL208" s="162" t="str">
        <f>IFERROR(IF(INDEX(SourceData!$A$2:$FR$281,'Row selector'!$G197,42)=0,"-",INDEX(SourceData!$A$2:$FR$281,'Row selector'!$G197,42)),"")</f>
        <v/>
      </c>
      <c r="AM208" s="163" t="str">
        <f>IFERROR(IF(INDEX(SourceData!$A$2:$FR$281,'Row selector'!$G197,48)=0,"-",INDEX(SourceData!$A$2:$FR$281,'Row selector'!$G197,48)),"")</f>
        <v/>
      </c>
      <c r="AN208" s="161" t="str">
        <f>IFERROR(IF(INDEX(SourceData!$A$2:$FR$281,'Row selector'!$G197,49)=0,"-",INDEX(SourceData!$A$2:$FR$281,'Row selector'!$G197,49)),"")</f>
        <v/>
      </c>
      <c r="AO208" s="162" t="str">
        <f>IFERROR(IF(INDEX(SourceData!$A$2:$FR$281,'Row selector'!$G197,55)=0,"-",INDEX(SourceData!$A$2:$FR$281,'Row selector'!$G197,55)),"")</f>
        <v/>
      </c>
      <c r="AP208" s="163" t="str">
        <f>IFERROR(IF(INDEX(SourceData!$A$2:$FR$281,'Row selector'!$G197,61)=0,"-",INDEX(SourceData!$A$2:$FR$281,'Row selector'!$G197,61)),"")</f>
        <v/>
      </c>
      <c r="AQ208" s="161" t="str">
        <f>IFERROR(IF(INDEX(SourceData!$A$2:$FR$281,'Row selector'!$G197,50)=0,"-",INDEX(SourceData!$A$2:$FR$281,'Row selector'!$G197,50)),"")</f>
        <v/>
      </c>
      <c r="AR208" s="162" t="str">
        <f>IFERROR(IF(INDEX(SourceData!$A$2:$FR$281,'Row selector'!$G197,56)=0,"-",INDEX(SourceData!$A$2:$FR$281,'Row selector'!$G197,56)),"")</f>
        <v/>
      </c>
      <c r="AS208" s="163" t="str">
        <f>IFERROR(IF(INDEX(SourceData!$A$2:$FR$281,'Row selector'!$G197,62)=0,"-",INDEX(SourceData!$A$2:$FR$281,'Row selector'!$G197,62)),"")</f>
        <v/>
      </c>
      <c r="AT208" s="161" t="str">
        <f>IFERROR(IF(INDEX(SourceData!$A$2:$FR$281,'Row selector'!$G197,51)=0,"-",INDEX(SourceData!$A$2:$FR$281,'Row selector'!$G197,51)),"")</f>
        <v/>
      </c>
      <c r="AU208" s="162" t="str">
        <f>IFERROR(IF(INDEX(SourceData!$A$2:$FR$281,'Row selector'!$G197,57)=0,"-",INDEX(SourceData!$A$2:$FR$281,'Row selector'!$G197,57)),"")</f>
        <v/>
      </c>
      <c r="AV208" s="163" t="str">
        <f>IFERROR(IF(INDEX(SourceData!$A$2:$FR$281,'Row selector'!$G197,63)=0,"-",INDEX(SourceData!$A$2:$FR$281,'Row selector'!$G197,63)),"")</f>
        <v/>
      </c>
      <c r="AW208" s="158" t="str">
        <f>IFERROR(IF(INDEX(SourceData!$A$2:$FR$281,'Row selector'!$G197,52)=0,"-",INDEX(SourceData!$A$2:$FR$281,'Row selector'!$G197,52)),"")</f>
        <v/>
      </c>
      <c r="AX208" s="138" t="str">
        <f>IFERROR(IF(INDEX(SourceData!$A$2:$FR$281,'Row selector'!$G197,58)=0,"-",INDEX(SourceData!$A$2:$FR$281,'Row selector'!$G197,58)),"")</f>
        <v/>
      </c>
      <c r="AY208" s="162" t="str">
        <f>IFERROR(IF(INDEX(SourceData!$A$2:$FR$281,'Row selector'!$G197,64)=0,"-",INDEX(SourceData!$A$2:$FR$281,'Row selector'!$G197,64)),"")</f>
        <v/>
      </c>
      <c r="AZ208" s="161" t="str">
        <f>IFERROR(IF(INDEX(SourceData!$A$2:$FR$281,'Row selector'!$G197,53)=0,"-",INDEX(SourceData!$A$2:$FR$281,'Row selector'!$G197,53)),"")</f>
        <v/>
      </c>
      <c r="BA208" s="162" t="str">
        <f>IFERROR(IF(INDEX(SourceData!$A$2:$FR$281,'Row selector'!$G197,59)=0,"-",INDEX(SourceData!$A$2:$FR$281,'Row selector'!$G197,59)),"")</f>
        <v/>
      </c>
      <c r="BB208" s="163" t="str">
        <f>IFERROR(IF(INDEX(SourceData!$A$2:$FR$281,'Row selector'!$G197,65)=0,"-",INDEX(SourceData!$A$2:$FR$281,'Row selector'!$G197,65)),"")</f>
        <v/>
      </c>
      <c r="BC208" s="161" t="str">
        <f>IFERROR(IF(INDEX(SourceData!$A$2:$FR$281,'Row selector'!$G197,54)=0,"-",INDEX(SourceData!$A$2:$FR$281,'Row selector'!$G197,54)),"")</f>
        <v/>
      </c>
      <c r="BD208" s="162" t="str">
        <f>IFERROR(IF(INDEX(SourceData!$A$2:$FR$281,'Row selector'!$G197,60)=0,"-",INDEX(SourceData!$A$2:$FR$281,'Row selector'!$G197,60)),"")</f>
        <v/>
      </c>
      <c r="BE208" s="163" t="str">
        <f>IFERROR(IF(INDEX(SourceData!$A$2:$FR$281,'Row selector'!$G197,66)=0,"-",INDEX(SourceData!$A$2:$FR$281,'Row selector'!$G197,66)),"")</f>
        <v/>
      </c>
      <c r="BF208" s="99"/>
    </row>
    <row r="209" spans="1:58">
      <c r="A209" s="171" t="str">
        <f>IFERROR(INDEX(SourceData!$A$2:$FR$281,'Row selector'!$G198,1),"")</f>
        <v/>
      </c>
      <c r="B209" s="157" t="str">
        <f>IFERROR(INDEX(SourceData!$A$2:$FR$281,'Row selector'!$G198,2),"")</f>
        <v/>
      </c>
      <c r="C209" s="204" t="str">
        <f t="shared" si="3"/>
        <v/>
      </c>
      <c r="D209" s="161" t="str">
        <f>IFERROR(IF(INDEX(SourceData!$A$2:$FR$281,'Row selector'!$G198,13)=0,"-",INDEX(SourceData!$A$2:$FR$281,'Row selector'!$G198,13)),"")</f>
        <v/>
      </c>
      <c r="E209" s="162" t="str">
        <f>IFERROR(IF(INDEX(SourceData!$A$2:$FR$281,'Row selector'!$G198,19)=0,"-",INDEX(SourceData!$A$2:$FR$281,'Row selector'!$G198,19)),"")</f>
        <v/>
      </c>
      <c r="F209" s="163" t="str">
        <f>IFERROR(IF(INDEX(SourceData!$A$2:$FR$281,'Row selector'!$G198,25)=0,"-",INDEX(SourceData!$A$2:$FR$281,'Row selector'!$G198,25)),"")</f>
        <v/>
      </c>
      <c r="G209" s="161" t="str">
        <f>IFERROR(IF(INDEX(SourceData!$A$2:$FR$281,'Row selector'!$G198,14)=0,"-",INDEX(SourceData!$A$2:$FR$281,'Row selector'!$G198,14)),"")</f>
        <v/>
      </c>
      <c r="H209" s="162" t="str">
        <f>IFERROR(IF(INDEX(SourceData!$A$2:$FR$281,'Row selector'!$G198,20)=0,"-",INDEX(SourceData!$A$2:$FR$281,'Row selector'!$G198,20)),"")</f>
        <v/>
      </c>
      <c r="I209" s="163" t="str">
        <f>IFERROR(IF(INDEX(SourceData!$A$2:$FR$281,'Row selector'!$G198,26)=0,"-",INDEX(SourceData!$A$2:$FR$281,'Row selector'!$G198,26)),"")</f>
        <v/>
      </c>
      <c r="J209" s="161" t="str">
        <f>IFERROR(IF(INDEX(SourceData!$A$2:$FR$281,'Row selector'!$G198,15)=0,"-",INDEX(SourceData!$A$2:$FR$281,'Row selector'!$G198,15)),"")</f>
        <v/>
      </c>
      <c r="K209" s="162" t="str">
        <f>IFERROR(IF(INDEX(SourceData!$A$2:$FR$281,'Row selector'!$G198,21)=0,"-",INDEX(SourceData!$A$2:$FR$281,'Row selector'!$G198,21)),"")</f>
        <v/>
      </c>
      <c r="L209" s="163" t="str">
        <f>IFERROR(IF(INDEX(SourceData!$A$2:$FR$281,'Row selector'!$G198,27)=0,"-",INDEX(SourceData!$A$2:$FR$281,'Row selector'!$G198,27)),"")</f>
        <v/>
      </c>
      <c r="M209" s="161" t="str">
        <f>IFERROR(IF(INDEX(SourceData!$A$2:$FR$281,'Row selector'!$G198,16)=0,"-",INDEX(SourceData!$A$2:$FR$281,'Row selector'!$G198,16)),"")</f>
        <v/>
      </c>
      <c r="N209" s="162" t="str">
        <f>IFERROR(IF(INDEX(SourceData!$A$2:$FR$281,'Row selector'!$G198,22)=0,"-",INDEX(SourceData!$A$2:$FR$281,'Row selector'!$G198,22)),"")</f>
        <v/>
      </c>
      <c r="O209" s="163" t="str">
        <f>IFERROR(IF(INDEX(SourceData!$A$2:$FR$281,'Row selector'!$G198,28)=0,"-",INDEX(SourceData!$A$2:$FR$281,'Row selector'!$G198,28)),"")</f>
        <v/>
      </c>
      <c r="P209" s="161" t="str">
        <f>IFERROR(IF(INDEX(SourceData!$A$2:$FR$281,'Row selector'!$G198,17)=0,"-",INDEX(SourceData!$A$2:$FR$281,'Row selector'!$G198,17)),"")</f>
        <v/>
      </c>
      <c r="Q209" s="162" t="str">
        <f>IFERROR(IF(INDEX(SourceData!$A$2:$FR$281,'Row selector'!$G198,23)=0,"-",INDEX(SourceData!$A$2:$FR$281,'Row selector'!$G198,23)),"")</f>
        <v/>
      </c>
      <c r="R209" s="163" t="str">
        <f>IFERROR(IF(INDEX(SourceData!$A$2:$FR$281,'Row selector'!$G198,29)=0,"-",INDEX(SourceData!$A$2:$FR$281,'Row selector'!$G198,29)),"")</f>
        <v/>
      </c>
      <c r="S209" s="161" t="str">
        <f>IFERROR(IF(INDEX(SourceData!$A$2:$FR$281,'Row selector'!$G198,18)=0,"-",INDEX(SourceData!$A$2:$FR$281,'Row selector'!$G198,18)),"")</f>
        <v/>
      </c>
      <c r="T209" s="162" t="str">
        <f>IFERROR(IF(INDEX(SourceData!$A$2:$FR$281,'Row selector'!$G198,24)=0,"-",INDEX(SourceData!$A$2:$FR$281,'Row selector'!$G198,24)),"")</f>
        <v/>
      </c>
      <c r="U209" s="163" t="str">
        <f>IFERROR(IF(INDEX(SourceData!$A$2:$FR$281,'Row selector'!$G198,30)=0,"-",INDEX(SourceData!$A$2:$FR$281,'Row selector'!$G198,30)),"")</f>
        <v/>
      </c>
      <c r="V209" s="161" t="str">
        <f>IFERROR(IF(INDEX(SourceData!$A$2:$FR$281,'Row selector'!$G198,31)=0,"-",INDEX(SourceData!$A$2:$FR$281,'Row selector'!$G198,31)),"")</f>
        <v/>
      </c>
      <c r="W209" s="162" t="str">
        <f>IFERROR(IF(INDEX(SourceData!$A$2:$FR$281,'Row selector'!$G198,37)=0,"-",INDEX(SourceData!$A$2:$FR$281,'Row selector'!$G198,37)),"")</f>
        <v/>
      </c>
      <c r="X209" s="163" t="str">
        <f>IFERROR(IF(INDEX(SourceData!$A$2:$FR$281,'Row selector'!$G198,43)=0,"-",INDEX(SourceData!$A$2:$FR$281,'Row selector'!$G198,43)),"")</f>
        <v/>
      </c>
      <c r="Y209" s="161" t="str">
        <f>IFERROR(IF(INDEX(SourceData!$A$2:$FR$281,'Row selector'!$G198,32)=0,"-",INDEX(SourceData!$A$2:$FR$281,'Row selector'!$G198,32)),"")</f>
        <v/>
      </c>
      <c r="Z209" s="162" t="str">
        <f>IFERROR(IF(INDEX(SourceData!$A$2:$FR$281,'Row selector'!$G198,38)=0,"-",INDEX(SourceData!$A$2:$FR$281,'Row selector'!$G198,38)),"")</f>
        <v/>
      </c>
      <c r="AA209" s="163" t="str">
        <f>IFERROR(IF(INDEX(SourceData!$A$2:$FR$281,'Row selector'!$G198,44)=0,"-",INDEX(SourceData!$A$2:$FR$281,'Row selector'!$G198,44)),"")</f>
        <v/>
      </c>
      <c r="AB209" s="161" t="str">
        <f>IFERROR(IF(INDEX(SourceData!$A$2:$FR$281,'Row selector'!$G198,33)=0,"-",INDEX(SourceData!$A$2:$FR$281,'Row selector'!$G198,33)),"")</f>
        <v/>
      </c>
      <c r="AC209" s="162" t="str">
        <f>IFERROR(IF(INDEX(SourceData!$A$2:$FR$281,'Row selector'!$G198,39)=0,"-",INDEX(SourceData!$A$2:$FR$281,'Row selector'!$G198,39)),"")</f>
        <v/>
      </c>
      <c r="AD209" s="163" t="str">
        <f>IFERROR(IF(INDEX(SourceData!$A$2:$FR$281,'Row selector'!$G198,45)=0,"-",INDEX(SourceData!$A$2:$FR$281,'Row selector'!$G198,45)),"")</f>
        <v/>
      </c>
      <c r="AE209" s="161" t="str">
        <f>IFERROR(IF(INDEX(SourceData!$A$2:$FR$281,'Row selector'!$G198,34)=0,"-",INDEX(SourceData!$A$2:$FR$281,'Row selector'!$G198,34)),"")</f>
        <v/>
      </c>
      <c r="AF209" s="162" t="str">
        <f>IFERROR(IF(INDEX(SourceData!$A$2:$FR$281,'Row selector'!$G198,40)=0,"-",INDEX(SourceData!$A$2:$FR$281,'Row selector'!$G198,40)),"")</f>
        <v/>
      </c>
      <c r="AG209" s="163" t="str">
        <f>IFERROR(IF(INDEX(SourceData!$A$2:$FR$281,'Row selector'!$G198,46)=0,"-",INDEX(SourceData!$A$2:$FR$281,'Row selector'!$G198,46)),"")</f>
        <v/>
      </c>
      <c r="AH209" s="161" t="str">
        <f>IFERROR(IF(INDEX(SourceData!$A$2:$FR$281,'Row selector'!$G198,35)=0,"-",INDEX(SourceData!$A$2:$FF$281,'Row selector'!$G198,35)),"")</f>
        <v/>
      </c>
      <c r="AI209" s="162" t="str">
        <f>IFERROR(IF(INDEX(SourceData!$A$2:$FR$281,'Row selector'!$G198,41)=0,"-",INDEX(SourceData!$A$2:$FR$281,'Row selector'!$G198,41)),"")</f>
        <v/>
      </c>
      <c r="AJ209" s="163" t="str">
        <f>IFERROR(IF(INDEX(SourceData!$A$2:$FR$281,'Row selector'!$G198,47)=0,"-",INDEX(SourceData!$A$2:$FR$281,'Row selector'!$G198,47)),"")</f>
        <v/>
      </c>
      <c r="AK209" s="161" t="str">
        <f>IFERROR(IF(INDEX(SourceData!$A$2:$FR$281,'Row selector'!$G198,36)=0,"-",INDEX(SourceData!$A$2:$FR$281,'Row selector'!$G198,36)),"")</f>
        <v/>
      </c>
      <c r="AL209" s="162" t="str">
        <f>IFERROR(IF(INDEX(SourceData!$A$2:$FR$281,'Row selector'!$G198,42)=0,"-",INDEX(SourceData!$A$2:$FR$281,'Row selector'!$G198,42)),"")</f>
        <v/>
      </c>
      <c r="AM209" s="163" t="str">
        <f>IFERROR(IF(INDEX(SourceData!$A$2:$FR$281,'Row selector'!$G198,48)=0,"-",INDEX(SourceData!$A$2:$FR$281,'Row selector'!$G198,48)),"")</f>
        <v/>
      </c>
      <c r="AN209" s="161" t="str">
        <f>IFERROR(IF(INDEX(SourceData!$A$2:$FR$281,'Row selector'!$G198,49)=0,"-",INDEX(SourceData!$A$2:$FR$281,'Row selector'!$G198,49)),"")</f>
        <v/>
      </c>
      <c r="AO209" s="162" t="str">
        <f>IFERROR(IF(INDEX(SourceData!$A$2:$FR$281,'Row selector'!$G198,55)=0,"-",INDEX(SourceData!$A$2:$FR$281,'Row selector'!$G198,55)),"")</f>
        <v/>
      </c>
      <c r="AP209" s="163" t="str">
        <f>IFERROR(IF(INDEX(SourceData!$A$2:$FR$281,'Row selector'!$G198,61)=0,"-",INDEX(SourceData!$A$2:$FR$281,'Row selector'!$G198,61)),"")</f>
        <v/>
      </c>
      <c r="AQ209" s="161" t="str">
        <f>IFERROR(IF(INDEX(SourceData!$A$2:$FR$281,'Row selector'!$G198,50)=0,"-",INDEX(SourceData!$A$2:$FR$281,'Row selector'!$G198,50)),"")</f>
        <v/>
      </c>
      <c r="AR209" s="162" t="str">
        <f>IFERROR(IF(INDEX(SourceData!$A$2:$FR$281,'Row selector'!$G198,56)=0,"-",INDEX(SourceData!$A$2:$FR$281,'Row selector'!$G198,56)),"")</f>
        <v/>
      </c>
      <c r="AS209" s="163" t="str">
        <f>IFERROR(IF(INDEX(SourceData!$A$2:$FR$281,'Row selector'!$G198,62)=0,"-",INDEX(SourceData!$A$2:$FR$281,'Row selector'!$G198,62)),"")</f>
        <v/>
      </c>
      <c r="AT209" s="161" t="str">
        <f>IFERROR(IF(INDEX(SourceData!$A$2:$FR$281,'Row selector'!$G198,51)=0,"-",INDEX(SourceData!$A$2:$FR$281,'Row selector'!$G198,51)),"")</f>
        <v/>
      </c>
      <c r="AU209" s="162" t="str">
        <f>IFERROR(IF(INDEX(SourceData!$A$2:$FR$281,'Row selector'!$G198,57)=0,"-",INDEX(SourceData!$A$2:$FR$281,'Row selector'!$G198,57)),"")</f>
        <v/>
      </c>
      <c r="AV209" s="163" t="str">
        <f>IFERROR(IF(INDEX(SourceData!$A$2:$FR$281,'Row selector'!$G198,63)=0,"-",INDEX(SourceData!$A$2:$FR$281,'Row selector'!$G198,63)),"")</f>
        <v/>
      </c>
      <c r="AW209" s="158" t="str">
        <f>IFERROR(IF(INDEX(SourceData!$A$2:$FR$281,'Row selector'!$G198,52)=0,"-",INDEX(SourceData!$A$2:$FR$281,'Row selector'!$G198,52)),"")</f>
        <v/>
      </c>
      <c r="AX209" s="138" t="str">
        <f>IFERROR(IF(INDEX(SourceData!$A$2:$FR$281,'Row selector'!$G198,58)=0,"-",INDEX(SourceData!$A$2:$FR$281,'Row selector'!$G198,58)),"")</f>
        <v/>
      </c>
      <c r="AY209" s="162" t="str">
        <f>IFERROR(IF(INDEX(SourceData!$A$2:$FR$281,'Row selector'!$G198,64)=0,"-",INDEX(SourceData!$A$2:$FR$281,'Row selector'!$G198,64)),"")</f>
        <v/>
      </c>
      <c r="AZ209" s="161" t="str">
        <f>IFERROR(IF(INDEX(SourceData!$A$2:$FR$281,'Row selector'!$G198,53)=0,"-",INDEX(SourceData!$A$2:$FR$281,'Row selector'!$G198,53)),"")</f>
        <v/>
      </c>
      <c r="BA209" s="162" t="str">
        <f>IFERROR(IF(INDEX(SourceData!$A$2:$FR$281,'Row selector'!$G198,59)=0,"-",INDEX(SourceData!$A$2:$FR$281,'Row selector'!$G198,59)),"")</f>
        <v/>
      </c>
      <c r="BB209" s="163" t="str">
        <f>IFERROR(IF(INDEX(SourceData!$A$2:$FR$281,'Row selector'!$G198,65)=0,"-",INDEX(SourceData!$A$2:$FR$281,'Row selector'!$G198,65)),"")</f>
        <v/>
      </c>
      <c r="BC209" s="161" t="str">
        <f>IFERROR(IF(INDEX(SourceData!$A$2:$FR$281,'Row selector'!$G198,54)=0,"-",INDEX(SourceData!$A$2:$FR$281,'Row selector'!$G198,54)),"")</f>
        <v/>
      </c>
      <c r="BD209" s="162" t="str">
        <f>IFERROR(IF(INDEX(SourceData!$A$2:$FR$281,'Row selector'!$G198,60)=0,"-",INDEX(SourceData!$A$2:$FR$281,'Row selector'!$G198,60)),"")</f>
        <v/>
      </c>
      <c r="BE209" s="163" t="str">
        <f>IFERROR(IF(INDEX(SourceData!$A$2:$FR$281,'Row selector'!$G198,66)=0,"-",INDEX(SourceData!$A$2:$FR$281,'Row selector'!$G198,66)),"")</f>
        <v/>
      </c>
      <c r="BF209" s="99"/>
    </row>
    <row r="210" spans="1:58">
      <c r="A210" s="171" t="str">
        <f>IFERROR(INDEX(SourceData!$A$2:$FR$281,'Row selector'!$G199,1),"")</f>
        <v/>
      </c>
      <c r="B210" s="157" t="str">
        <f>IFERROR(INDEX(SourceData!$A$2:$FR$281,'Row selector'!$G199,2),"")</f>
        <v/>
      </c>
      <c r="C210" s="204" t="str">
        <f t="shared" si="3"/>
        <v/>
      </c>
      <c r="D210" s="161" t="str">
        <f>IFERROR(IF(INDEX(SourceData!$A$2:$FR$281,'Row selector'!$G199,13)=0,"-",INDEX(SourceData!$A$2:$FR$281,'Row selector'!$G199,13)),"")</f>
        <v/>
      </c>
      <c r="E210" s="162" t="str">
        <f>IFERROR(IF(INDEX(SourceData!$A$2:$FR$281,'Row selector'!$G199,19)=0,"-",INDEX(SourceData!$A$2:$FR$281,'Row selector'!$G199,19)),"")</f>
        <v/>
      </c>
      <c r="F210" s="163" t="str">
        <f>IFERROR(IF(INDEX(SourceData!$A$2:$FR$281,'Row selector'!$G199,25)=0,"-",INDEX(SourceData!$A$2:$FR$281,'Row selector'!$G199,25)),"")</f>
        <v/>
      </c>
      <c r="G210" s="161" t="str">
        <f>IFERROR(IF(INDEX(SourceData!$A$2:$FR$281,'Row selector'!$G199,14)=0,"-",INDEX(SourceData!$A$2:$FR$281,'Row selector'!$G199,14)),"")</f>
        <v/>
      </c>
      <c r="H210" s="162" t="str">
        <f>IFERROR(IF(INDEX(SourceData!$A$2:$FR$281,'Row selector'!$G199,20)=0,"-",INDEX(SourceData!$A$2:$FR$281,'Row selector'!$G199,20)),"")</f>
        <v/>
      </c>
      <c r="I210" s="163" t="str">
        <f>IFERROR(IF(INDEX(SourceData!$A$2:$FR$281,'Row selector'!$G199,26)=0,"-",INDEX(SourceData!$A$2:$FR$281,'Row selector'!$G199,26)),"")</f>
        <v/>
      </c>
      <c r="J210" s="161" t="str">
        <f>IFERROR(IF(INDEX(SourceData!$A$2:$FR$281,'Row selector'!$G199,15)=0,"-",INDEX(SourceData!$A$2:$FR$281,'Row selector'!$G199,15)),"")</f>
        <v/>
      </c>
      <c r="K210" s="162" t="str">
        <f>IFERROR(IF(INDEX(SourceData!$A$2:$FR$281,'Row selector'!$G199,21)=0,"-",INDEX(SourceData!$A$2:$FR$281,'Row selector'!$G199,21)),"")</f>
        <v/>
      </c>
      <c r="L210" s="163" t="str">
        <f>IFERROR(IF(INDEX(SourceData!$A$2:$FR$281,'Row selector'!$G199,27)=0,"-",INDEX(SourceData!$A$2:$FR$281,'Row selector'!$G199,27)),"")</f>
        <v/>
      </c>
      <c r="M210" s="161" t="str">
        <f>IFERROR(IF(INDEX(SourceData!$A$2:$FR$281,'Row selector'!$G199,16)=0,"-",INDEX(SourceData!$A$2:$FR$281,'Row selector'!$G199,16)),"")</f>
        <v/>
      </c>
      <c r="N210" s="162" t="str">
        <f>IFERROR(IF(INDEX(SourceData!$A$2:$FR$281,'Row selector'!$G199,22)=0,"-",INDEX(SourceData!$A$2:$FR$281,'Row selector'!$G199,22)),"")</f>
        <v/>
      </c>
      <c r="O210" s="163" t="str">
        <f>IFERROR(IF(INDEX(SourceData!$A$2:$FR$281,'Row selector'!$G199,28)=0,"-",INDEX(SourceData!$A$2:$FR$281,'Row selector'!$G199,28)),"")</f>
        <v/>
      </c>
      <c r="P210" s="161" t="str">
        <f>IFERROR(IF(INDEX(SourceData!$A$2:$FR$281,'Row selector'!$G199,17)=0,"-",INDEX(SourceData!$A$2:$FR$281,'Row selector'!$G199,17)),"")</f>
        <v/>
      </c>
      <c r="Q210" s="162" t="str">
        <f>IFERROR(IF(INDEX(SourceData!$A$2:$FR$281,'Row selector'!$G199,23)=0,"-",INDEX(SourceData!$A$2:$FR$281,'Row selector'!$G199,23)),"")</f>
        <v/>
      </c>
      <c r="R210" s="163" t="str">
        <f>IFERROR(IF(INDEX(SourceData!$A$2:$FR$281,'Row selector'!$G199,29)=0,"-",INDEX(SourceData!$A$2:$FR$281,'Row selector'!$G199,29)),"")</f>
        <v/>
      </c>
      <c r="S210" s="161" t="str">
        <f>IFERROR(IF(INDEX(SourceData!$A$2:$FR$281,'Row selector'!$G199,18)=0,"-",INDEX(SourceData!$A$2:$FR$281,'Row selector'!$G199,18)),"")</f>
        <v/>
      </c>
      <c r="T210" s="162" t="str">
        <f>IFERROR(IF(INDEX(SourceData!$A$2:$FR$281,'Row selector'!$G199,24)=0,"-",INDEX(SourceData!$A$2:$FR$281,'Row selector'!$G199,24)),"")</f>
        <v/>
      </c>
      <c r="U210" s="163" t="str">
        <f>IFERROR(IF(INDEX(SourceData!$A$2:$FR$281,'Row selector'!$G199,30)=0,"-",INDEX(SourceData!$A$2:$FR$281,'Row selector'!$G199,30)),"")</f>
        <v/>
      </c>
      <c r="V210" s="161" t="str">
        <f>IFERROR(IF(INDEX(SourceData!$A$2:$FR$281,'Row selector'!$G199,31)=0,"-",INDEX(SourceData!$A$2:$FR$281,'Row selector'!$G199,31)),"")</f>
        <v/>
      </c>
      <c r="W210" s="162" t="str">
        <f>IFERROR(IF(INDEX(SourceData!$A$2:$FR$281,'Row selector'!$G199,37)=0,"-",INDEX(SourceData!$A$2:$FR$281,'Row selector'!$G199,37)),"")</f>
        <v/>
      </c>
      <c r="X210" s="163" t="str">
        <f>IFERROR(IF(INDEX(SourceData!$A$2:$FR$281,'Row selector'!$G199,43)=0,"-",INDEX(SourceData!$A$2:$FR$281,'Row selector'!$G199,43)),"")</f>
        <v/>
      </c>
      <c r="Y210" s="161" t="str">
        <f>IFERROR(IF(INDEX(SourceData!$A$2:$FR$281,'Row selector'!$G199,32)=0,"-",INDEX(SourceData!$A$2:$FR$281,'Row selector'!$G199,32)),"")</f>
        <v/>
      </c>
      <c r="Z210" s="162" t="str">
        <f>IFERROR(IF(INDEX(SourceData!$A$2:$FR$281,'Row selector'!$G199,38)=0,"-",INDEX(SourceData!$A$2:$FR$281,'Row selector'!$G199,38)),"")</f>
        <v/>
      </c>
      <c r="AA210" s="163" t="str">
        <f>IFERROR(IF(INDEX(SourceData!$A$2:$FR$281,'Row selector'!$G199,44)=0,"-",INDEX(SourceData!$A$2:$FR$281,'Row selector'!$G199,44)),"")</f>
        <v/>
      </c>
      <c r="AB210" s="161" t="str">
        <f>IFERROR(IF(INDEX(SourceData!$A$2:$FR$281,'Row selector'!$G199,33)=0,"-",INDEX(SourceData!$A$2:$FR$281,'Row selector'!$G199,33)),"")</f>
        <v/>
      </c>
      <c r="AC210" s="162" t="str">
        <f>IFERROR(IF(INDEX(SourceData!$A$2:$FR$281,'Row selector'!$G199,39)=0,"-",INDEX(SourceData!$A$2:$FR$281,'Row selector'!$G199,39)),"")</f>
        <v/>
      </c>
      <c r="AD210" s="163" t="str">
        <f>IFERROR(IF(INDEX(SourceData!$A$2:$FR$281,'Row selector'!$G199,45)=0,"-",INDEX(SourceData!$A$2:$FR$281,'Row selector'!$G199,45)),"")</f>
        <v/>
      </c>
      <c r="AE210" s="161" t="str">
        <f>IFERROR(IF(INDEX(SourceData!$A$2:$FR$281,'Row selector'!$G199,34)=0,"-",INDEX(SourceData!$A$2:$FR$281,'Row selector'!$G199,34)),"")</f>
        <v/>
      </c>
      <c r="AF210" s="162" t="str">
        <f>IFERROR(IF(INDEX(SourceData!$A$2:$FR$281,'Row selector'!$G199,40)=0,"-",INDEX(SourceData!$A$2:$FR$281,'Row selector'!$G199,40)),"")</f>
        <v/>
      </c>
      <c r="AG210" s="163" t="str">
        <f>IFERROR(IF(INDEX(SourceData!$A$2:$FR$281,'Row selector'!$G199,46)=0,"-",INDEX(SourceData!$A$2:$FR$281,'Row selector'!$G199,46)),"")</f>
        <v/>
      </c>
      <c r="AH210" s="161" t="str">
        <f>IFERROR(IF(INDEX(SourceData!$A$2:$FR$281,'Row selector'!$G199,35)=0,"-",INDEX(SourceData!$A$2:$FF$281,'Row selector'!$G199,35)),"")</f>
        <v/>
      </c>
      <c r="AI210" s="162" t="str">
        <f>IFERROR(IF(INDEX(SourceData!$A$2:$FR$281,'Row selector'!$G199,41)=0,"-",INDEX(SourceData!$A$2:$FR$281,'Row selector'!$G199,41)),"")</f>
        <v/>
      </c>
      <c r="AJ210" s="163" t="str">
        <f>IFERROR(IF(INDEX(SourceData!$A$2:$FR$281,'Row selector'!$G199,47)=0,"-",INDEX(SourceData!$A$2:$FR$281,'Row selector'!$G199,47)),"")</f>
        <v/>
      </c>
      <c r="AK210" s="161" t="str">
        <f>IFERROR(IF(INDEX(SourceData!$A$2:$FR$281,'Row selector'!$G199,36)=0,"-",INDEX(SourceData!$A$2:$FR$281,'Row selector'!$G199,36)),"")</f>
        <v/>
      </c>
      <c r="AL210" s="162" t="str">
        <f>IFERROR(IF(INDEX(SourceData!$A$2:$FR$281,'Row selector'!$G199,42)=0,"-",INDEX(SourceData!$A$2:$FR$281,'Row selector'!$G199,42)),"")</f>
        <v/>
      </c>
      <c r="AM210" s="163" t="str">
        <f>IFERROR(IF(INDEX(SourceData!$A$2:$FR$281,'Row selector'!$G199,48)=0,"-",INDEX(SourceData!$A$2:$FR$281,'Row selector'!$G199,48)),"")</f>
        <v/>
      </c>
      <c r="AN210" s="161" t="str">
        <f>IFERROR(IF(INDEX(SourceData!$A$2:$FR$281,'Row selector'!$G199,49)=0,"-",INDEX(SourceData!$A$2:$FR$281,'Row selector'!$G199,49)),"")</f>
        <v/>
      </c>
      <c r="AO210" s="162" t="str">
        <f>IFERROR(IF(INDEX(SourceData!$A$2:$FR$281,'Row selector'!$G199,55)=0,"-",INDEX(SourceData!$A$2:$FR$281,'Row selector'!$G199,55)),"")</f>
        <v/>
      </c>
      <c r="AP210" s="163" t="str">
        <f>IFERROR(IF(INDEX(SourceData!$A$2:$FR$281,'Row selector'!$G199,61)=0,"-",INDEX(SourceData!$A$2:$FR$281,'Row selector'!$G199,61)),"")</f>
        <v/>
      </c>
      <c r="AQ210" s="161" t="str">
        <f>IFERROR(IF(INDEX(SourceData!$A$2:$FR$281,'Row selector'!$G199,50)=0,"-",INDEX(SourceData!$A$2:$FR$281,'Row selector'!$G199,50)),"")</f>
        <v/>
      </c>
      <c r="AR210" s="162" t="str">
        <f>IFERROR(IF(INDEX(SourceData!$A$2:$FR$281,'Row selector'!$G199,56)=0,"-",INDEX(SourceData!$A$2:$FR$281,'Row selector'!$G199,56)),"")</f>
        <v/>
      </c>
      <c r="AS210" s="163" t="str">
        <f>IFERROR(IF(INDEX(SourceData!$A$2:$FR$281,'Row selector'!$G199,62)=0,"-",INDEX(SourceData!$A$2:$FR$281,'Row selector'!$G199,62)),"")</f>
        <v/>
      </c>
      <c r="AT210" s="161" t="str">
        <f>IFERROR(IF(INDEX(SourceData!$A$2:$FR$281,'Row selector'!$G199,51)=0,"-",INDEX(SourceData!$A$2:$FR$281,'Row selector'!$G199,51)),"")</f>
        <v/>
      </c>
      <c r="AU210" s="162" t="str">
        <f>IFERROR(IF(INDEX(SourceData!$A$2:$FR$281,'Row selector'!$G199,57)=0,"-",INDEX(SourceData!$A$2:$FR$281,'Row selector'!$G199,57)),"")</f>
        <v/>
      </c>
      <c r="AV210" s="163" t="str">
        <f>IFERROR(IF(INDEX(SourceData!$A$2:$FR$281,'Row selector'!$G199,63)=0,"-",INDEX(SourceData!$A$2:$FR$281,'Row selector'!$G199,63)),"")</f>
        <v/>
      </c>
      <c r="AW210" s="158" t="str">
        <f>IFERROR(IF(INDEX(SourceData!$A$2:$FR$281,'Row selector'!$G199,52)=0,"-",INDEX(SourceData!$A$2:$FR$281,'Row selector'!$G199,52)),"")</f>
        <v/>
      </c>
      <c r="AX210" s="138" t="str">
        <f>IFERROR(IF(INDEX(SourceData!$A$2:$FR$281,'Row selector'!$G199,58)=0,"-",INDEX(SourceData!$A$2:$FR$281,'Row selector'!$G199,58)),"")</f>
        <v/>
      </c>
      <c r="AY210" s="162" t="str">
        <f>IFERROR(IF(INDEX(SourceData!$A$2:$FR$281,'Row selector'!$G199,64)=0,"-",INDEX(SourceData!$A$2:$FR$281,'Row selector'!$G199,64)),"")</f>
        <v/>
      </c>
      <c r="AZ210" s="161" t="str">
        <f>IFERROR(IF(INDEX(SourceData!$A$2:$FR$281,'Row selector'!$G199,53)=0,"-",INDEX(SourceData!$A$2:$FR$281,'Row selector'!$G199,53)),"")</f>
        <v/>
      </c>
      <c r="BA210" s="162" t="str">
        <f>IFERROR(IF(INDEX(SourceData!$A$2:$FR$281,'Row selector'!$G199,59)=0,"-",INDEX(SourceData!$A$2:$FR$281,'Row selector'!$G199,59)),"")</f>
        <v/>
      </c>
      <c r="BB210" s="163" t="str">
        <f>IFERROR(IF(INDEX(SourceData!$A$2:$FR$281,'Row selector'!$G199,65)=0,"-",INDEX(SourceData!$A$2:$FR$281,'Row selector'!$G199,65)),"")</f>
        <v/>
      </c>
      <c r="BC210" s="161" t="str">
        <f>IFERROR(IF(INDEX(SourceData!$A$2:$FR$281,'Row selector'!$G199,54)=0,"-",INDEX(SourceData!$A$2:$FR$281,'Row selector'!$G199,54)),"")</f>
        <v/>
      </c>
      <c r="BD210" s="162" t="str">
        <f>IFERROR(IF(INDEX(SourceData!$A$2:$FR$281,'Row selector'!$G199,60)=0,"-",INDEX(SourceData!$A$2:$FR$281,'Row selector'!$G199,60)),"")</f>
        <v/>
      </c>
      <c r="BE210" s="163" t="str">
        <f>IFERROR(IF(INDEX(SourceData!$A$2:$FR$281,'Row selector'!$G199,66)=0,"-",INDEX(SourceData!$A$2:$FR$281,'Row selector'!$G199,66)),"")</f>
        <v/>
      </c>
      <c r="BF210" s="99"/>
    </row>
    <row r="211" spans="1:58">
      <c r="A211" s="171" t="str">
        <f>IFERROR(INDEX(SourceData!$A$2:$FR$281,'Row selector'!$G200,1),"")</f>
        <v/>
      </c>
      <c r="B211" s="157" t="str">
        <f>IFERROR(INDEX(SourceData!$A$2:$FR$281,'Row selector'!$G200,2),"")</f>
        <v/>
      </c>
      <c r="C211" s="204" t="str">
        <f t="shared" si="3"/>
        <v/>
      </c>
      <c r="D211" s="161" t="str">
        <f>IFERROR(IF(INDEX(SourceData!$A$2:$FR$281,'Row selector'!$G200,13)=0,"-",INDEX(SourceData!$A$2:$FR$281,'Row selector'!$G200,13)),"")</f>
        <v/>
      </c>
      <c r="E211" s="162" t="str">
        <f>IFERROR(IF(INDEX(SourceData!$A$2:$FR$281,'Row selector'!$G200,19)=0,"-",INDEX(SourceData!$A$2:$FR$281,'Row selector'!$G200,19)),"")</f>
        <v/>
      </c>
      <c r="F211" s="163" t="str">
        <f>IFERROR(IF(INDEX(SourceData!$A$2:$FR$281,'Row selector'!$G200,25)=0,"-",INDEX(SourceData!$A$2:$FR$281,'Row selector'!$G200,25)),"")</f>
        <v/>
      </c>
      <c r="G211" s="161" t="str">
        <f>IFERROR(IF(INDEX(SourceData!$A$2:$FR$281,'Row selector'!$G200,14)=0,"-",INDEX(SourceData!$A$2:$FR$281,'Row selector'!$G200,14)),"")</f>
        <v/>
      </c>
      <c r="H211" s="162" t="str">
        <f>IFERROR(IF(INDEX(SourceData!$A$2:$FR$281,'Row selector'!$G200,20)=0,"-",INDEX(SourceData!$A$2:$FR$281,'Row selector'!$G200,20)),"")</f>
        <v/>
      </c>
      <c r="I211" s="163" t="str">
        <f>IFERROR(IF(INDEX(SourceData!$A$2:$FR$281,'Row selector'!$G200,26)=0,"-",INDEX(SourceData!$A$2:$FR$281,'Row selector'!$G200,26)),"")</f>
        <v/>
      </c>
      <c r="J211" s="161" t="str">
        <f>IFERROR(IF(INDEX(SourceData!$A$2:$FR$281,'Row selector'!$G200,15)=0,"-",INDEX(SourceData!$A$2:$FR$281,'Row selector'!$G200,15)),"")</f>
        <v/>
      </c>
      <c r="K211" s="162" t="str">
        <f>IFERROR(IF(INDEX(SourceData!$A$2:$FR$281,'Row selector'!$G200,21)=0,"-",INDEX(SourceData!$A$2:$FR$281,'Row selector'!$G200,21)),"")</f>
        <v/>
      </c>
      <c r="L211" s="163" t="str">
        <f>IFERROR(IF(INDEX(SourceData!$A$2:$FR$281,'Row selector'!$G200,27)=0,"-",INDEX(SourceData!$A$2:$FR$281,'Row selector'!$G200,27)),"")</f>
        <v/>
      </c>
      <c r="M211" s="161" t="str">
        <f>IFERROR(IF(INDEX(SourceData!$A$2:$FR$281,'Row selector'!$G200,16)=0,"-",INDEX(SourceData!$A$2:$FR$281,'Row selector'!$G200,16)),"")</f>
        <v/>
      </c>
      <c r="N211" s="162" t="str">
        <f>IFERROR(IF(INDEX(SourceData!$A$2:$FR$281,'Row selector'!$G200,22)=0,"-",INDEX(SourceData!$A$2:$FR$281,'Row selector'!$G200,22)),"")</f>
        <v/>
      </c>
      <c r="O211" s="163" t="str">
        <f>IFERROR(IF(INDEX(SourceData!$A$2:$FR$281,'Row selector'!$G200,28)=0,"-",INDEX(SourceData!$A$2:$FR$281,'Row selector'!$G200,28)),"")</f>
        <v/>
      </c>
      <c r="P211" s="161" t="str">
        <f>IFERROR(IF(INDEX(SourceData!$A$2:$FR$281,'Row selector'!$G200,17)=0,"-",INDEX(SourceData!$A$2:$FR$281,'Row selector'!$G200,17)),"")</f>
        <v/>
      </c>
      <c r="Q211" s="162" t="str">
        <f>IFERROR(IF(INDEX(SourceData!$A$2:$FR$281,'Row selector'!$G200,23)=0,"-",INDEX(SourceData!$A$2:$FR$281,'Row selector'!$G200,23)),"")</f>
        <v/>
      </c>
      <c r="R211" s="163" t="str">
        <f>IFERROR(IF(INDEX(SourceData!$A$2:$FR$281,'Row selector'!$G200,29)=0,"-",INDEX(SourceData!$A$2:$FR$281,'Row selector'!$G200,29)),"")</f>
        <v/>
      </c>
      <c r="S211" s="161" t="str">
        <f>IFERROR(IF(INDEX(SourceData!$A$2:$FR$281,'Row selector'!$G200,18)=0,"-",INDEX(SourceData!$A$2:$FR$281,'Row selector'!$G200,18)),"")</f>
        <v/>
      </c>
      <c r="T211" s="162" t="str">
        <f>IFERROR(IF(INDEX(SourceData!$A$2:$FR$281,'Row selector'!$G200,24)=0,"-",INDEX(SourceData!$A$2:$FR$281,'Row selector'!$G200,24)),"")</f>
        <v/>
      </c>
      <c r="U211" s="163" t="str">
        <f>IFERROR(IF(INDEX(SourceData!$A$2:$FR$281,'Row selector'!$G200,30)=0,"-",INDEX(SourceData!$A$2:$FR$281,'Row selector'!$G200,30)),"")</f>
        <v/>
      </c>
      <c r="V211" s="161" t="str">
        <f>IFERROR(IF(INDEX(SourceData!$A$2:$FR$281,'Row selector'!$G200,31)=0,"-",INDEX(SourceData!$A$2:$FR$281,'Row selector'!$G200,31)),"")</f>
        <v/>
      </c>
      <c r="W211" s="162" t="str">
        <f>IFERROR(IF(INDEX(SourceData!$A$2:$FR$281,'Row selector'!$G200,37)=0,"-",INDEX(SourceData!$A$2:$FR$281,'Row selector'!$G200,37)),"")</f>
        <v/>
      </c>
      <c r="X211" s="163" t="str">
        <f>IFERROR(IF(INDEX(SourceData!$A$2:$FR$281,'Row selector'!$G200,43)=0,"-",INDEX(SourceData!$A$2:$FR$281,'Row selector'!$G200,43)),"")</f>
        <v/>
      </c>
      <c r="Y211" s="161" t="str">
        <f>IFERROR(IF(INDEX(SourceData!$A$2:$FR$281,'Row selector'!$G200,32)=0,"-",INDEX(SourceData!$A$2:$FR$281,'Row selector'!$G200,32)),"")</f>
        <v/>
      </c>
      <c r="Z211" s="162" t="str">
        <f>IFERROR(IF(INDEX(SourceData!$A$2:$FR$281,'Row selector'!$G200,38)=0,"-",INDEX(SourceData!$A$2:$FR$281,'Row selector'!$G200,38)),"")</f>
        <v/>
      </c>
      <c r="AA211" s="163" t="str">
        <f>IFERROR(IF(INDEX(SourceData!$A$2:$FR$281,'Row selector'!$G200,44)=0,"-",INDEX(SourceData!$A$2:$FR$281,'Row selector'!$G200,44)),"")</f>
        <v/>
      </c>
      <c r="AB211" s="161" t="str">
        <f>IFERROR(IF(INDEX(SourceData!$A$2:$FR$281,'Row selector'!$G200,33)=0,"-",INDEX(SourceData!$A$2:$FR$281,'Row selector'!$G200,33)),"")</f>
        <v/>
      </c>
      <c r="AC211" s="162" t="str">
        <f>IFERROR(IF(INDEX(SourceData!$A$2:$FR$281,'Row selector'!$G200,39)=0,"-",INDEX(SourceData!$A$2:$FR$281,'Row selector'!$G200,39)),"")</f>
        <v/>
      </c>
      <c r="AD211" s="163" t="str">
        <f>IFERROR(IF(INDEX(SourceData!$A$2:$FR$281,'Row selector'!$G200,45)=0,"-",INDEX(SourceData!$A$2:$FR$281,'Row selector'!$G200,45)),"")</f>
        <v/>
      </c>
      <c r="AE211" s="161" t="str">
        <f>IFERROR(IF(INDEX(SourceData!$A$2:$FR$281,'Row selector'!$G200,34)=0,"-",INDEX(SourceData!$A$2:$FR$281,'Row selector'!$G200,34)),"")</f>
        <v/>
      </c>
      <c r="AF211" s="162" t="str">
        <f>IFERROR(IF(INDEX(SourceData!$A$2:$FR$281,'Row selector'!$G200,40)=0,"-",INDEX(SourceData!$A$2:$FR$281,'Row selector'!$G200,40)),"")</f>
        <v/>
      </c>
      <c r="AG211" s="163" t="str">
        <f>IFERROR(IF(INDEX(SourceData!$A$2:$FR$281,'Row selector'!$G200,46)=0,"-",INDEX(SourceData!$A$2:$FR$281,'Row selector'!$G200,46)),"")</f>
        <v/>
      </c>
      <c r="AH211" s="161" t="str">
        <f>IFERROR(IF(INDEX(SourceData!$A$2:$FR$281,'Row selector'!$G200,35)=0,"-",INDEX(SourceData!$A$2:$FF$281,'Row selector'!$G200,35)),"")</f>
        <v/>
      </c>
      <c r="AI211" s="162" t="str">
        <f>IFERROR(IF(INDEX(SourceData!$A$2:$FR$281,'Row selector'!$G200,41)=0,"-",INDEX(SourceData!$A$2:$FR$281,'Row selector'!$G200,41)),"")</f>
        <v/>
      </c>
      <c r="AJ211" s="163" t="str">
        <f>IFERROR(IF(INDEX(SourceData!$A$2:$FR$281,'Row selector'!$G200,47)=0,"-",INDEX(SourceData!$A$2:$FR$281,'Row selector'!$G200,47)),"")</f>
        <v/>
      </c>
      <c r="AK211" s="161" t="str">
        <f>IFERROR(IF(INDEX(SourceData!$A$2:$FR$281,'Row selector'!$G200,36)=0,"-",INDEX(SourceData!$A$2:$FR$281,'Row selector'!$G200,36)),"")</f>
        <v/>
      </c>
      <c r="AL211" s="162" t="str">
        <f>IFERROR(IF(INDEX(SourceData!$A$2:$FR$281,'Row selector'!$G200,42)=0,"-",INDEX(SourceData!$A$2:$FR$281,'Row selector'!$G200,42)),"")</f>
        <v/>
      </c>
      <c r="AM211" s="163" t="str">
        <f>IFERROR(IF(INDEX(SourceData!$A$2:$FR$281,'Row selector'!$G200,48)=0,"-",INDEX(SourceData!$A$2:$FR$281,'Row selector'!$G200,48)),"")</f>
        <v/>
      </c>
      <c r="AN211" s="161" t="str">
        <f>IFERROR(IF(INDEX(SourceData!$A$2:$FR$281,'Row selector'!$G200,49)=0,"-",INDEX(SourceData!$A$2:$FR$281,'Row selector'!$G200,49)),"")</f>
        <v/>
      </c>
      <c r="AO211" s="162" t="str">
        <f>IFERROR(IF(INDEX(SourceData!$A$2:$FR$281,'Row selector'!$G200,55)=0,"-",INDEX(SourceData!$A$2:$FR$281,'Row selector'!$G200,55)),"")</f>
        <v/>
      </c>
      <c r="AP211" s="163" t="str">
        <f>IFERROR(IF(INDEX(SourceData!$A$2:$FR$281,'Row selector'!$G200,61)=0,"-",INDEX(SourceData!$A$2:$FR$281,'Row selector'!$G200,61)),"")</f>
        <v/>
      </c>
      <c r="AQ211" s="161" t="str">
        <f>IFERROR(IF(INDEX(SourceData!$A$2:$FR$281,'Row selector'!$G200,50)=0,"-",INDEX(SourceData!$A$2:$FR$281,'Row selector'!$G200,50)),"")</f>
        <v/>
      </c>
      <c r="AR211" s="162" t="str">
        <f>IFERROR(IF(INDEX(SourceData!$A$2:$FR$281,'Row selector'!$G200,56)=0,"-",INDEX(SourceData!$A$2:$FR$281,'Row selector'!$G200,56)),"")</f>
        <v/>
      </c>
      <c r="AS211" s="163" t="str">
        <f>IFERROR(IF(INDEX(SourceData!$A$2:$FR$281,'Row selector'!$G200,62)=0,"-",INDEX(SourceData!$A$2:$FR$281,'Row selector'!$G200,62)),"")</f>
        <v/>
      </c>
      <c r="AT211" s="161" t="str">
        <f>IFERROR(IF(INDEX(SourceData!$A$2:$FR$281,'Row selector'!$G200,51)=0,"-",INDEX(SourceData!$A$2:$FR$281,'Row selector'!$G200,51)),"")</f>
        <v/>
      </c>
      <c r="AU211" s="162" t="str">
        <f>IFERROR(IF(INDEX(SourceData!$A$2:$FR$281,'Row selector'!$G200,57)=0,"-",INDEX(SourceData!$A$2:$FR$281,'Row selector'!$G200,57)),"")</f>
        <v/>
      </c>
      <c r="AV211" s="163" t="str">
        <f>IFERROR(IF(INDEX(SourceData!$A$2:$FR$281,'Row selector'!$G200,63)=0,"-",INDEX(SourceData!$A$2:$FR$281,'Row selector'!$G200,63)),"")</f>
        <v/>
      </c>
      <c r="AW211" s="158" t="str">
        <f>IFERROR(IF(INDEX(SourceData!$A$2:$FR$281,'Row selector'!$G200,52)=0,"-",INDEX(SourceData!$A$2:$FR$281,'Row selector'!$G200,52)),"")</f>
        <v/>
      </c>
      <c r="AX211" s="138" t="str">
        <f>IFERROR(IF(INDEX(SourceData!$A$2:$FR$281,'Row selector'!$G200,58)=0,"-",INDEX(SourceData!$A$2:$FR$281,'Row selector'!$G200,58)),"")</f>
        <v/>
      </c>
      <c r="AY211" s="162" t="str">
        <f>IFERROR(IF(INDEX(SourceData!$A$2:$FR$281,'Row selector'!$G200,64)=0,"-",INDEX(SourceData!$A$2:$FR$281,'Row selector'!$G200,64)),"")</f>
        <v/>
      </c>
      <c r="AZ211" s="161" t="str">
        <f>IFERROR(IF(INDEX(SourceData!$A$2:$FR$281,'Row selector'!$G200,53)=0,"-",INDEX(SourceData!$A$2:$FR$281,'Row selector'!$G200,53)),"")</f>
        <v/>
      </c>
      <c r="BA211" s="162" t="str">
        <f>IFERROR(IF(INDEX(SourceData!$A$2:$FR$281,'Row selector'!$G200,59)=0,"-",INDEX(SourceData!$A$2:$FR$281,'Row selector'!$G200,59)),"")</f>
        <v/>
      </c>
      <c r="BB211" s="163" t="str">
        <f>IFERROR(IF(INDEX(SourceData!$A$2:$FR$281,'Row selector'!$G200,65)=0,"-",INDEX(SourceData!$A$2:$FR$281,'Row selector'!$G200,65)),"")</f>
        <v/>
      </c>
      <c r="BC211" s="161" t="str">
        <f>IFERROR(IF(INDEX(SourceData!$A$2:$FR$281,'Row selector'!$G200,54)=0,"-",INDEX(SourceData!$A$2:$FR$281,'Row selector'!$G200,54)),"")</f>
        <v/>
      </c>
      <c r="BD211" s="162" t="str">
        <f>IFERROR(IF(INDEX(SourceData!$A$2:$FR$281,'Row selector'!$G200,60)=0,"-",INDEX(SourceData!$A$2:$FR$281,'Row selector'!$G200,60)),"")</f>
        <v/>
      </c>
      <c r="BE211" s="163" t="str">
        <f>IFERROR(IF(INDEX(SourceData!$A$2:$FR$281,'Row selector'!$G200,66)=0,"-",INDEX(SourceData!$A$2:$FR$281,'Row selector'!$G200,66)),"")</f>
        <v/>
      </c>
      <c r="BF211" s="99"/>
    </row>
    <row r="212" spans="1:58">
      <c r="A212" s="171" t="str">
        <f>IFERROR(INDEX(SourceData!$A$2:$FR$281,'Row selector'!$G201,1),"")</f>
        <v/>
      </c>
      <c r="B212" s="157" t="str">
        <f>IFERROR(INDEX(SourceData!$A$2:$FR$281,'Row selector'!$G201,2),"")</f>
        <v/>
      </c>
      <c r="C212" s="204" t="str">
        <f t="shared" si="3"/>
        <v/>
      </c>
      <c r="D212" s="161" t="str">
        <f>IFERROR(IF(INDEX(SourceData!$A$2:$FR$281,'Row selector'!$G201,13)=0,"-",INDEX(SourceData!$A$2:$FR$281,'Row selector'!$G201,13)),"")</f>
        <v/>
      </c>
      <c r="E212" s="162" t="str">
        <f>IFERROR(IF(INDEX(SourceData!$A$2:$FR$281,'Row selector'!$G201,19)=0,"-",INDEX(SourceData!$A$2:$FR$281,'Row selector'!$G201,19)),"")</f>
        <v/>
      </c>
      <c r="F212" s="163" t="str">
        <f>IFERROR(IF(INDEX(SourceData!$A$2:$FR$281,'Row selector'!$G201,25)=0,"-",INDEX(SourceData!$A$2:$FR$281,'Row selector'!$G201,25)),"")</f>
        <v/>
      </c>
      <c r="G212" s="161" t="str">
        <f>IFERROR(IF(INDEX(SourceData!$A$2:$FR$281,'Row selector'!$G201,14)=0,"-",INDEX(SourceData!$A$2:$FR$281,'Row selector'!$G201,14)),"")</f>
        <v/>
      </c>
      <c r="H212" s="162" t="str">
        <f>IFERROR(IF(INDEX(SourceData!$A$2:$FR$281,'Row selector'!$G201,20)=0,"-",INDEX(SourceData!$A$2:$FR$281,'Row selector'!$G201,20)),"")</f>
        <v/>
      </c>
      <c r="I212" s="163" t="str">
        <f>IFERROR(IF(INDEX(SourceData!$A$2:$FR$281,'Row selector'!$G201,26)=0,"-",INDEX(SourceData!$A$2:$FR$281,'Row selector'!$G201,26)),"")</f>
        <v/>
      </c>
      <c r="J212" s="161" t="str">
        <f>IFERROR(IF(INDEX(SourceData!$A$2:$FR$281,'Row selector'!$G201,15)=0,"-",INDEX(SourceData!$A$2:$FR$281,'Row selector'!$G201,15)),"")</f>
        <v/>
      </c>
      <c r="K212" s="162" t="str">
        <f>IFERROR(IF(INDEX(SourceData!$A$2:$FR$281,'Row selector'!$G201,21)=0,"-",INDEX(SourceData!$A$2:$FR$281,'Row selector'!$G201,21)),"")</f>
        <v/>
      </c>
      <c r="L212" s="163" t="str">
        <f>IFERROR(IF(INDEX(SourceData!$A$2:$FR$281,'Row selector'!$G201,27)=0,"-",INDEX(SourceData!$A$2:$FR$281,'Row selector'!$G201,27)),"")</f>
        <v/>
      </c>
      <c r="M212" s="161" t="str">
        <f>IFERROR(IF(INDEX(SourceData!$A$2:$FR$281,'Row selector'!$G201,16)=0,"-",INDEX(SourceData!$A$2:$FR$281,'Row selector'!$G201,16)),"")</f>
        <v/>
      </c>
      <c r="N212" s="162" t="str">
        <f>IFERROR(IF(INDEX(SourceData!$A$2:$FR$281,'Row selector'!$G201,22)=0,"-",INDEX(SourceData!$A$2:$FR$281,'Row selector'!$G201,22)),"")</f>
        <v/>
      </c>
      <c r="O212" s="163" t="str">
        <f>IFERROR(IF(INDEX(SourceData!$A$2:$FR$281,'Row selector'!$G201,28)=0,"-",INDEX(SourceData!$A$2:$FR$281,'Row selector'!$G201,28)),"")</f>
        <v/>
      </c>
      <c r="P212" s="161" t="str">
        <f>IFERROR(IF(INDEX(SourceData!$A$2:$FR$281,'Row selector'!$G201,17)=0,"-",INDEX(SourceData!$A$2:$FR$281,'Row selector'!$G201,17)),"")</f>
        <v/>
      </c>
      <c r="Q212" s="162" t="str">
        <f>IFERROR(IF(INDEX(SourceData!$A$2:$FR$281,'Row selector'!$G201,23)=0,"-",INDEX(SourceData!$A$2:$FR$281,'Row selector'!$G201,23)),"")</f>
        <v/>
      </c>
      <c r="R212" s="163" t="str">
        <f>IFERROR(IF(INDEX(SourceData!$A$2:$FR$281,'Row selector'!$G201,29)=0,"-",INDEX(SourceData!$A$2:$FR$281,'Row selector'!$G201,29)),"")</f>
        <v/>
      </c>
      <c r="S212" s="161" t="str">
        <f>IFERROR(IF(INDEX(SourceData!$A$2:$FR$281,'Row selector'!$G201,18)=0,"-",INDEX(SourceData!$A$2:$FR$281,'Row selector'!$G201,18)),"")</f>
        <v/>
      </c>
      <c r="T212" s="162" t="str">
        <f>IFERROR(IF(INDEX(SourceData!$A$2:$FR$281,'Row selector'!$G201,24)=0,"-",INDEX(SourceData!$A$2:$FR$281,'Row selector'!$G201,24)),"")</f>
        <v/>
      </c>
      <c r="U212" s="163" t="str">
        <f>IFERROR(IF(INDEX(SourceData!$A$2:$FR$281,'Row selector'!$G201,30)=0,"-",INDEX(SourceData!$A$2:$FR$281,'Row selector'!$G201,30)),"")</f>
        <v/>
      </c>
      <c r="V212" s="161" t="str">
        <f>IFERROR(IF(INDEX(SourceData!$A$2:$FR$281,'Row selector'!$G201,31)=0,"-",INDEX(SourceData!$A$2:$FR$281,'Row selector'!$G201,31)),"")</f>
        <v/>
      </c>
      <c r="W212" s="162" t="str">
        <f>IFERROR(IF(INDEX(SourceData!$A$2:$FR$281,'Row selector'!$G201,37)=0,"-",INDEX(SourceData!$A$2:$FR$281,'Row selector'!$G201,37)),"")</f>
        <v/>
      </c>
      <c r="X212" s="163" t="str">
        <f>IFERROR(IF(INDEX(SourceData!$A$2:$FR$281,'Row selector'!$G201,43)=0,"-",INDEX(SourceData!$A$2:$FR$281,'Row selector'!$G201,43)),"")</f>
        <v/>
      </c>
      <c r="Y212" s="161" t="str">
        <f>IFERROR(IF(INDEX(SourceData!$A$2:$FR$281,'Row selector'!$G201,32)=0,"-",INDEX(SourceData!$A$2:$FR$281,'Row selector'!$G201,32)),"")</f>
        <v/>
      </c>
      <c r="Z212" s="162" t="str">
        <f>IFERROR(IF(INDEX(SourceData!$A$2:$FR$281,'Row selector'!$G201,38)=0,"-",INDEX(SourceData!$A$2:$FR$281,'Row selector'!$G201,38)),"")</f>
        <v/>
      </c>
      <c r="AA212" s="163" t="str">
        <f>IFERROR(IF(INDEX(SourceData!$A$2:$FR$281,'Row selector'!$G201,44)=0,"-",INDEX(SourceData!$A$2:$FR$281,'Row selector'!$G201,44)),"")</f>
        <v/>
      </c>
      <c r="AB212" s="161" t="str">
        <f>IFERROR(IF(INDEX(SourceData!$A$2:$FR$281,'Row selector'!$G201,33)=0,"-",INDEX(SourceData!$A$2:$FR$281,'Row selector'!$G201,33)),"")</f>
        <v/>
      </c>
      <c r="AC212" s="162" t="str">
        <f>IFERROR(IF(INDEX(SourceData!$A$2:$FR$281,'Row selector'!$G201,39)=0,"-",INDEX(SourceData!$A$2:$FR$281,'Row selector'!$G201,39)),"")</f>
        <v/>
      </c>
      <c r="AD212" s="163" t="str">
        <f>IFERROR(IF(INDEX(SourceData!$A$2:$FR$281,'Row selector'!$G201,45)=0,"-",INDEX(SourceData!$A$2:$FR$281,'Row selector'!$G201,45)),"")</f>
        <v/>
      </c>
      <c r="AE212" s="161" t="str">
        <f>IFERROR(IF(INDEX(SourceData!$A$2:$FR$281,'Row selector'!$G201,34)=0,"-",INDEX(SourceData!$A$2:$FR$281,'Row selector'!$G201,34)),"")</f>
        <v/>
      </c>
      <c r="AF212" s="162" t="str">
        <f>IFERROR(IF(INDEX(SourceData!$A$2:$FR$281,'Row selector'!$G201,40)=0,"-",INDEX(SourceData!$A$2:$FR$281,'Row selector'!$G201,40)),"")</f>
        <v/>
      </c>
      <c r="AG212" s="163" t="str">
        <f>IFERROR(IF(INDEX(SourceData!$A$2:$FR$281,'Row selector'!$G201,46)=0,"-",INDEX(SourceData!$A$2:$FR$281,'Row selector'!$G201,46)),"")</f>
        <v/>
      </c>
      <c r="AH212" s="161" t="str">
        <f>IFERROR(IF(INDEX(SourceData!$A$2:$FR$281,'Row selector'!$G201,35)=0,"-",INDEX(SourceData!$A$2:$FF$281,'Row selector'!$G201,35)),"")</f>
        <v/>
      </c>
      <c r="AI212" s="162" t="str">
        <f>IFERROR(IF(INDEX(SourceData!$A$2:$FR$281,'Row selector'!$G201,41)=0,"-",INDEX(SourceData!$A$2:$FR$281,'Row selector'!$G201,41)),"")</f>
        <v/>
      </c>
      <c r="AJ212" s="163" t="str">
        <f>IFERROR(IF(INDEX(SourceData!$A$2:$FR$281,'Row selector'!$G201,47)=0,"-",INDEX(SourceData!$A$2:$FR$281,'Row selector'!$G201,47)),"")</f>
        <v/>
      </c>
      <c r="AK212" s="161" t="str">
        <f>IFERROR(IF(INDEX(SourceData!$A$2:$FR$281,'Row selector'!$G201,36)=0,"-",INDEX(SourceData!$A$2:$FR$281,'Row selector'!$G201,36)),"")</f>
        <v/>
      </c>
      <c r="AL212" s="162" t="str">
        <f>IFERROR(IF(INDEX(SourceData!$A$2:$FR$281,'Row selector'!$G201,42)=0,"-",INDEX(SourceData!$A$2:$FR$281,'Row selector'!$G201,42)),"")</f>
        <v/>
      </c>
      <c r="AM212" s="163" t="str">
        <f>IFERROR(IF(INDEX(SourceData!$A$2:$FR$281,'Row selector'!$G201,48)=0,"-",INDEX(SourceData!$A$2:$FR$281,'Row selector'!$G201,48)),"")</f>
        <v/>
      </c>
      <c r="AN212" s="161" t="str">
        <f>IFERROR(IF(INDEX(SourceData!$A$2:$FR$281,'Row selector'!$G201,49)=0,"-",INDEX(SourceData!$A$2:$FR$281,'Row selector'!$G201,49)),"")</f>
        <v/>
      </c>
      <c r="AO212" s="162" t="str">
        <f>IFERROR(IF(INDEX(SourceData!$A$2:$FR$281,'Row selector'!$G201,55)=0,"-",INDEX(SourceData!$A$2:$FR$281,'Row selector'!$G201,55)),"")</f>
        <v/>
      </c>
      <c r="AP212" s="163" t="str">
        <f>IFERROR(IF(INDEX(SourceData!$A$2:$FR$281,'Row selector'!$G201,61)=0,"-",INDEX(SourceData!$A$2:$FR$281,'Row selector'!$G201,61)),"")</f>
        <v/>
      </c>
      <c r="AQ212" s="161" t="str">
        <f>IFERROR(IF(INDEX(SourceData!$A$2:$FR$281,'Row selector'!$G201,50)=0,"-",INDEX(SourceData!$A$2:$FR$281,'Row selector'!$G201,50)),"")</f>
        <v/>
      </c>
      <c r="AR212" s="162" t="str">
        <f>IFERROR(IF(INDEX(SourceData!$A$2:$FR$281,'Row selector'!$G201,56)=0,"-",INDEX(SourceData!$A$2:$FR$281,'Row selector'!$G201,56)),"")</f>
        <v/>
      </c>
      <c r="AS212" s="163" t="str">
        <f>IFERROR(IF(INDEX(SourceData!$A$2:$FR$281,'Row selector'!$G201,62)=0,"-",INDEX(SourceData!$A$2:$FR$281,'Row selector'!$G201,62)),"")</f>
        <v/>
      </c>
      <c r="AT212" s="161" t="str">
        <f>IFERROR(IF(INDEX(SourceData!$A$2:$FR$281,'Row selector'!$G201,51)=0,"-",INDEX(SourceData!$A$2:$FR$281,'Row selector'!$G201,51)),"")</f>
        <v/>
      </c>
      <c r="AU212" s="162" t="str">
        <f>IFERROR(IF(INDEX(SourceData!$A$2:$FR$281,'Row selector'!$G201,57)=0,"-",INDEX(SourceData!$A$2:$FR$281,'Row selector'!$G201,57)),"")</f>
        <v/>
      </c>
      <c r="AV212" s="163" t="str">
        <f>IFERROR(IF(INDEX(SourceData!$A$2:$FR$281,'Row selector'!$G201,63)=0,"-",INDEX(SourceData!$A$2:$FR$281,'Row selector'!$G201,63)),"")</f>
        <v/>
      </c>
      <c r="AW212" s="158" t="str">
        <f>IFERROR(IF(INDEX(SourceData!$A$2:$FR$281,'Row selector'!$G201,52)=0,"-",INDEX(SourceData!$A$2:$FR$281,'Row selector'!$G201,52)),"")</f>
        <v/>
      </c>
      <c r="AX212" s="138" t="str">
        <f>IFERROR(IF(INDEX(SourceData!$A$2:$FR$281,'Row selector'!$G201,58)=0,"-",INDEX(SourceData!$A$2:$FR$281,'Row selector'!$G201,58)),"")</f>
        <v/>
      </c>
      <c r="AY212" s="162" t="str">
        <f>IFERROR(IF(INDEX(SourceData!$A$2:$FR$281,'Row selector'!$G201,64)=0,"-",INDEX(SourceData!$A$2:$FR$281,'Row selector'!$G201,64)),"")</f>
        <v/>
      </c>
      <c r="AZ212" s="161" t="str">
        <f>IFERROR(IF(INDEX(SourceData!$A$2:$FR$281,'Row selector'!$G201,53)=0,"-",INDEX(SourceData!$A$2:$FR$281,'Row selector'!$G201,53)),"")</f>
        <v/>
      </c>
      <c r="BA212" s="162" t="str">
        <f>IFERROR(IF(INDEX(SourceData!$A$2:$FR$281,'Row selector'!$G201,59)=0,"-",INDEX(SourceData!$A$2:$FR$281,'Row selector'!$G201,59)),"")</f>
        <v/>
      </c>
      <c r="BB212" s="163" t="str">
        <f>IFERROR(IF(INDEX(SourceData!$A$2:$FR$281,'Row selector'!$G201,65)=0,"-",INDEX(SourceData!$A$2:$FR$281,'Row selector'!$G201,65)),"")</f>
        <v/>
      </c>
      <c r="BC212" s="161" t="str">
        <f>IFERROR(IF(INDEX(SourceData!$A$2:$FR$281,'Row selector'!$G201,54)=0,"-",INDEX(SourceData!$A$2:$FR$281,'Row selector'!$G201,54)),"")</f>
        <v/>
      </c>
      <c r="BD212" s="162" t="str">
        <f>IFERROR(IF(INDEX(SourceData!$A$2:$FR$281,'Row selector'!$G201,60)=0,"-",INDEX(SourceData!$A$2:$FR$281,'Row selector'!$G201,60)),"")</f>
        <v/>
      </c>
      <c r="BE212" s="163" t="str">
        <f>IFERROR(IF(INDEX(SourceData!$A$2:$FR$281,'Row selector'!$G201,66)=0,"-",INDEX(SourceData!$A$2:$FR$281,'Row selector'!$G201,66)),"")</f>
        <v/>
      </c>
      <c r="BF212" s="99"/>
    </row>
    <row r="213" spans="1:58">
      <c r="A213" s="171" t="str">
        <f>IFERROR(INDEX(SourceData!$A$2:$FR$281,'Row selector'!$G202,1),"")</f>
        <v/>
      </c>
      <c r="B213" s="157" t="str">
        <f>IFERROR(INDEX(SourceData!$A$2:$FR$281,'Row selector'!$G202,2),"")</f>
        <v/>
      </c>
      <c r="C213" s="204" t="str">
        <f t="shared" si="3"/>
        <v/>
      </c>
      <c r="D213" s="161" t="str">
        <f>IFERROR(IF(INDEX(SourceData!$A$2:$FR$281,'Row selector'!$G202,13)=0,"-",INDEX(SourceData!$A$2:$FR$281,'Row selector'!$G202,13)),"")</f>
        <v/>
      </c>
      <c r="E213" s="162" t="str">
        <f>IFERROR(IF(INDEX(SourceData!$A$2:$FR$281,'Row selector'!$G202,19)=0,"-",INDEX(SourceData!$A$2:$FR$281,'Row selector'!$G202,19)),"")</f>
        <v/>
      </c>
      <c r="F213" s="163" t="str">
        <f>IFERROR(IF(INDEX(SourceData!$A$2:$FR$281,'Row selector'!$G202,25)=0,"-",INDEX(SourceData!$A$2:$FR$281,'Row selector'!$G202,25)),"")</f>
        <v/>
      </c>
      <c r="G213" s="161" t="str">
        <f>IFERROR(IF(INDEX(SourceData!$A$2:$FR$281,'Row selector'!$G202,14)=0,"-",INDEX(SourceData!$A$2:$FR$281,'Row selector'!$G202,14)),"")</f>
        <v/>
      </c>
      <c r="H213" s="162" t="str">
        <f>IFERROR(IF(INDEX(SourceData!$A$2:$FR$281,'Row selector'!$G202,20)=0,"-",INDEX(SourceData!$A$2:$FR$281,'Row selector'!$G202,20)),"")</f>
        <v/>
      </c>
      <c r="I213" s="163" t="str">
        <f>IFERROR(IF(INDEX(SourceData!$A$2:$FR$281,'Row selector'!$G202,26)=0,"-",INDEX(SourceData!$A$2:$FR$281,'Row selector'!$G202,26)),"")</f>
        <v/>
      </c>
      <c r="J213" s="161" t="str">
        <f>IFERROR(IF(INDEX(SourceData!$A$2:$FR$281,'Row selector'!$G202,15)=0,"-",INDEX(SourceData!$A$2:$FR$281,'Row selector'!$G202,15)),"")</f>
        <v/>
      </c>
      <c r="K213" s="162" t="str">
        <f>IFERROR(IF(INDEX(SourceData!$A$2:$FR$281,'Row selector'!$G202,21)=0,"-",INDEX(SourceData!$A$2:$FR$281,'Row selector'!$G202,21)),"")</f>
        <v/>
      </c>
      <c r="L213" s="163" t="str">
        <f>IFERROR(IF(INDEX(SourceData!$A$2:$FR$281,'Row selector'!$G202,27)=0,"-",INDEX(SourceData!$A$2:$FR$281,'Row selector'!$G202,27)),"")</f>
        <v/>
      </c>
      <c r="M213" s="161" t="str">
        <f>IFERROR(IF(INDEX(SourceData!$A$2:$FR$281,'Row selector'!$G202,16)=0,"-",INDEX(SourceData!$A$2:$FR$281,'Row selector'!$G202,16)),"")</f>
        <v/>
      </c>
      <c r="N213" s="162" t="str">
        <f>IFERROR(IF(INDEX(SourceData!$A$2:$FR$281,'Row selector'!$G202,22)=0,"-",INDEX(SourceData!$A$2:$FR$281,'Row selector'!$G202,22)),"")</f>
        <v/>
      </c>
      <c r="O213" s="163" t="str">
        <f>IFERROR(IF(INDEX(SourceData!$A$2:$FR$281,'Row selector'!$G202,28)=0,"-",INDEX(SourceData!$A$2:$FR$281,'Row selector'!$G202,28)),"")</f>
        <v/>
      </c>
      <c r="P213" s="161" t="str">
        <f>IFERROR(IF(INDEX(SourceData!$A$2:$FR$281,'Row selector'!$G202,17)=0,"-",INDEX(SourceData!$A$2:$FR$281,'Row selector'!$G202,17)),"")</f>
        <v/>
      </c>
      <c r="Q213" s="162" t="str">
        <f>IFERROR(IF(INDEX(SourceData!$A$2:$FR$281,'Row selector'!$G202,23)=0,"-",INDEX(SourceData!$A$2:$FR$281,'Row selector'!$G202,23)),"")</f>
        <v/>
      </c>
      <c r="R213" s="163" t="str">
        <f>IFERROR(IF(INDEX(SourceData!$A$2:$FR$281,'Row selector'!$G202,29)=0,"-",INDEX(SourceData!$A$2:$FR$281,'Row selector'!$G202,29)),"")</f>
        <v/>
      </c>
      <c r="S213" s="161" t="str">
        <f>IFERROR(IF(INDEX(SourceData!$A$2:$FR$281,'Row selector'!$G202,18)=0,"-",INDEX(SourceData!$A$2:$FR$281,'Row selector'!$G202,18)),"")</f>
        <v/>
      </c>
      <c r="T213" s="162" t="str">
        <f>IFERROR(IF(INDEX(SourceData!$A$2:$FR$281,'Row selector'!$G202,24)=0,"-",INDEX(SourceData!$A$2:$FR$281,'Row selector'!$G202,24)),"")</f>
        <v/>
      </c>
      <c r="U213" s="163" t="str">
        <f>IFERROR(IF(INDEX(SourceData!$A$2:$FR$281,'Row selector'!$G202,30)=0,"-",INDEX(SourceData!$A$2:$FR$281,'Row selector'!$G202,30)),"")</f>
        <v/>
      </c>
      <c r="V213" s="161" t="str">
        <f>IFERROR(IF(INDEX(SourceData!$A$2:$FR$281,'Row selector'!$G202,31)=0,"-",INDEX(SourceData!$A$2:$FR$281,'Row selector'!$G202,31)),"")</f>
        <v/>
      </c>
      <c r="W213" s="162" t="str">
        <f>IFERROR(IF(INDEX(SourceData!$A$2:$FR$281,'Row selector'!$G202,37)=0,"-",INDEX(SourceData!$A$2:$FR$281,'Row selector'!$G202,37)),"")</f>
        <v/>
      </c>
      <c r="X213" s="163" t="str">
        <f>IFERROR(IF(INDEX(SourceData!$A$2:$FR$281,'Row selector'!$G202,43)=0,"-",INDEX(SourceData!$A$2:$FR$281,'Row selector'!$G202,43)),"")</f>
        <v/>
      </c>
      <c r="Y213" s="161" t="str">
        <f>IFERROR(IF(INDEX(SourceData!$A$2:$FR$281,'Row selector'!$G202,32)=0,"-",INDEX(SourceData!$A$2:$FR$281,'Row selector'!$G202,32)),"")</f>
        <v/>
      </c>
      <c r="Z213" s="162" t="str">
        <f>IFERROR(IF(INDEX(SourceData!$A$2:$FR$281,'Row selector'!$G202,38)=0,"-",INDEX(SourceData!$A$2:$FR$281,'Row selector'!$G202,38)),"")</f>
        <v/>
      </c>
      <c r="AA213" s="163" t="str">
        <f>IFERROR(IF(INDEX(SourceData!$A$2:$FR$281,'Row selector'!$G202,44)=0,"-",INDEX(SourceData!$A$2:$FR$281,'Row selector'!$G202,44)),"")</f>
        <v/>
      </c>
      <c r="AB213" s="161" t="str">
        <f>IFERROR(IF(INDEX(SourceData!$A$2:$FR$281,'Row selector'!$G202,33)=0,"-",INDEX(SourceData!$A$2:$FR$281,'Row selector'!$G202,33)),"")</f>
        <v/>
      </c>
      <c r="AC213" s="162" t="str">
        <f>IFERROR(IF(INDEX(SourceData!$A$2:$FR$281,'Row selector'!$G202,39)=0,"-",INDEX(SourceData!$A$2:$FR$281,'Row selector'!$G202,39)),"")</f>
        <v/>
      </c>
      <c r="AD213" s="163" t="str">
        <f>IFERROR(IF(INDEX(SourceData!$A$2:$FR$281,'Row selector'!$G202,45)=0,"-",INDEX(SourceData!$A$2:$FR$281,'Row selector'!$G202,45)),"")</f>
        <v/>
      </c>
      <c r="AE213" s="161" t="str">
        <f>IFERROR(IF(INDEX(SourceData!$A$2:$FR$281,'Row selector'!$G202,34)=0,"-",INDEX(SourceData!$A$2:$FR$281,'Row selector'!$G202,34)),"")</f>
        <v/>
      </c>
      <c r="AF213" s="162" t="str">
        <f>IFERROR(IF(INDEX(SourceData!$A$2:$FR$281,'Row selector'!$G202,40)=0,"-",INDEX(SourceData!$A$2:$FR$281,'Row selector'!$G202,40)),"")</f>
        <v/>
      </c>
      <c r="AG213" s="163" t="str">
        <f>IFERROR(IF(INDEX(SourceData!$A$2:$FR$281,'Row selector'!$G202,46)=0,"-",INDEX(SourceData!$A$2:$FR$281,'Row selector'!$G202,46)),"")</f>
        <v/>
      </c>
      <c r="AH213" s="161" t="str">
        <f>IFERROR(IF(INDEX(SourceData!$A$2:$FR$281,'Row selector'!$G202,35)=0,"-",INDEX(SourceData!$A$2:$FF$281,'Row selector'!$G202,35)),"")</f>
        <v/>
      </c>
      <c r="AI213" s="162" t="str">
        <f>IFERROR(IF(INDEX(SourceData!$A$2:$FR$281,'Row selector'!$G202,41)=0,"-",INDEX(SourceData!$A$2:$FR$281,'Row selector'!$G202,41)),"")</f>
        <v/>
      </c>
      <c r="AJ213" s="163" t="str">
        <f>IFERROR(IF(INDEX(SourceData!$A$2:$FR$281,'Row selector'!$G202,47)=0,"-",INDEX(SourceData!$A$2:$FR$281,'Row selector'!$G202,47)),"")</f>
        <v/>
      </c>
      <c r="AK213" s="161" t="str">
        <f>IFERROR(IF(INDEX(SourceData!$A$2:$FR$281,'Row selector'!$G202,36)=0,"-",INDEX(SourceData!$A$2:$FR$281,'Row selector'!$G202,36)),"")</f>
        <v/>
      </c>
      <c r="AL213" s="162" t="str">
        <f>IFERROR(IF(INDEX(SourceData!$A$2:$FR$281,'Row selector'!$G202,42)=0,"-",INDEX(SourceData!$A$2:$FR$281,'Row selector'!$G202,42)),"")</f>
        <v/>
      </c>
      <c r="AM213" s="163" t="str">
        <f>IFERROR(IF(INDEX(SourceData!$A$2:$FR$281,'Row selector'!$G202,48)=0,"-",INDEX(SourceData!$A$2:$FR$281,'Row selector'!$G202,48)),"")</f>
        <v/>
      </c>
      <c r="AN213" s="161" t="str">
        <f>IFERROR(IF(INDEX(SourceData!$A$2:$FR$281,'Row selector'!$G202,49)=0,"-",INDEX(SourceData!$A$2:$FR$281,'Row selector'!$G202,49)),"")</f>
        <v/>
      </c>
      <c r="AO213" s="162" t="str">
        <f>IFERROR(IF(INDEX(SourceData!$A$2:$FR$281,'Row selector'!$G202,55)=0,"-",INDEX(SourceData!$A$2:$FR$281,'Row selector'!$G202,55)),"")</f>
        <v/>
      </c>
      <c r="AP213" s="163" t="str">
        <f>IFERROR(IF(INDEX(SourceData!$A$2:$FR$281,'Row selector'!$G202,61)=0,"-",INDEX(SourceData!$A$2:$FR$281,'Row selector'!$G202,61)),"")</f>
        <v/>
      </c>
      <c r="AQ213" s="161" t="str">
        <f>IFERROR(IF(INDEX(SourceData!$A$2:$FR$281,'Row selector'!$G202,50)=0,"-",INDEX(SourceData!$A$2:$FR$281,'Row selector'!$G202,50)),"")</f>
        <v/>
      </c>
      <c r="AR213" s="162" t="str">
        <f>IFERROR(IF(INDEX(SourceData!$A$2:$FR$281,'Row selector'!$G202,56)=0,"-",INDEX(SourceData!$A$2:$FR$281,'Row selector'!$G202,56)),"")</f>
        <v/>
      </c>
      <c r="AS213" s="163" t="str">
        <f>IFERROR(IF(INDEX(SourceData!$A$2:$FR$281,'Row selector'!$G202,62)=0,"-",INDEX(SourceData!$A$2:$FR$281,'Row selector'!$G202,62)),"")</f>
        <v/>
      </c>
      <c r="AT213" s="161" t="str">
        <f>IFERROR(IF(INDEX(SourceData!$A$2:$FR$281,'Row selector'!$G202,51)=0,"-",INDEX(SourceData!$A$2:$FR$281,'Row selector'!$G202,51)),"")</f>
        <v/>
      </c>
      <c r="AU213" s="162" t="str">
        <f>IFERROR(IF(INDEX(SourceData!$A$2:$FR$281,'Row selector'!$G202,57)=0,"-",INDEX(SourceData!$A$2:$FR$281,'Row selector'!$G202,57)),"")</f>
        <v/>
      </c>
      <c r="AV213" s="163" t="str">
        <f>IFERROR(IF(INDEX(SourceData!$A$2:$FR$281,'Row selector'!$G202,63)=0,"-",INDEX(SourceData!$A$2:$FR$281,'Row selector'!$G202,63)),"")</f>
        <v/>
      </c>
      <c r="AW213" s="158" t="str">
        <f>IFERROR(IF(INDEX(SourceData!$A$2:$FR$281,'Row selector'!$G202,52)=0,"-",INDEX(SourceData!$A$2:$FR$281,'Row selector'!$G202,52)),"")</f>
        <v/>
      </c>
      <c r="AX213" s="138" t="str">
        <f>IFERROR(IF(INDEX(SourceData!$A$2:$FR$281,'Row selector'!$G202,58)=0,"-",INDEX(SourceData!$A$2:$FR$281,'Row selector'!$G202,58)),"")</f>
        <v/>
      </c>
      <c r="AY213" s="162" t="str">
        <f>IFERROR(IF(INDEX(SourceData!$A$2:$FR$281,'Row selector'!$G202,64)=0,"-",INDEX(SourceData!$A$2:$FR$281,'Row selector'!$G202,64)),"")</f>
        <v/>
      </c>
      <c r="AZ213" s="161" t="str">
        <f>IFERROR(IF(INDEX(SourceData!$A$2:$FR$281,'Row selector'!$G202,53)=0,"-",INDEX(SourceData!$A$2:$FR$281,'Row selector'!$G202,53)),"")</f>
        <v/>
      </c>
      <c r="BA213" s="162" t="str">
        <f>IFERROR(IF(INDEX(SourceData!$A$2:$FR$281,'Row selector'!$G202,59)=0,"-",INDEX(SourceData!$A$2:$FR$281,'Row selector'!$G202,59)),"")</f>
        <v/>
      </c>
      <c r="BB213" s="163" t="str">
        <f>IFERROR(IF(INDEX(SourceData!$A$2:$FR$281,'Row selector'!$G202,65)=0,"-",INDEX(SourceData!$A$2:$FR$281,'Row selector'!$G202,65)),"")</f>
        <v/>
      </c>
      <c r="BC213" s="161" t="str">
        <f>IFERROR(IF(INDEX(SourceData!$A$2:$FR$281,'Row selector'!$G202,54)=0,"-",INDEX(SourceData!$A$2:$FR$281,'Row selector'!$G202,54)),"")</f>
        <v/>
      </c>
      <c r="BD213" s="162" t="str">
        <f>IFERROR(IF(INDEX(SourceData!$A$2:$FR$281,'Row selector'!$G202,60)=0,"-",INDEX(SourceData!$A$2:$FR$281,'Row selector'!$G202,60)),"")</f>
        <v/>
      </c>
      <c r="BE213" s="163" t="str">
        <f>IFERROR(IF(INDEX(SourceData!$A$2:$FR$281,'Row selector'!$G202,66)=0,"-",INDEX(SourceData!$A$2:$FR$281,'Row selector'!$G202,66)),"")</f>
        <v/>
      </c>
      <c r="BF213" s="99"/>
    </row>
    <row r="214" spans="1:58">
      <c r="A214" s="171" t="str">
        <f>IFERROR(INDEX(SourceData!$A$2:$FR$281,'Row selector'!$G203,1),"")</f>
        <v/>
      </c>
      <c r="B214" s="157" t="str">
        <f>IFERROR(INDEX(SourceData!$A$2:$FR$281,'Row selector'!$G203,2),"")</f>
        <v/>
      </c>
      <c r="C214" s="204" t="str">
        <f t="shared" si="3"/>
        <v/>
      </c>
      <c r="D214" s="161" t="str">
        <f>IFERROR(IF(INDEX(SourceData!$A$2:$FR$281,'Row selector'!$G203,13)=0,"-",INDEX(SourceData!$A$2:$FR$281,'Row selector'!$G203,13)),"")</f>
        <v/>
      </c>
      <c r="E214" s="162" t="str">
        <f>IFERROR(IF(INDEX(SourceData!$A$2:$FR$281,'Row selector'!$G203,19)=0,"-",INDEX(SourceData!$A$2:$FR$281,'Row selector'!$G203,19)),"")</f>
        <v/>
      </c>
      <c r="F214" s="163" t="str">
        <f>IFERROR(IF(INDEX(SourceData!$A$2:$FR$281,'Row selector'!$G203,25)=0,"-",INDEX(SourceData!$A$2:$FR$281,'Row selector'!$G203,25)),"")</f>
        <v/>
      </c>
      <c r="G214" s="161" t="str">
        <f>IFERROR(IF(INDEX(SourceData!$A$2:$FR$281,'Row selector'!$G203,14)=0,"-",INDEX(SourceData!$A$2:$FR$281,'Row selector'!$G203,14)),"")</f>
        <v/>
      </c>
      <c r="H214" s="162" t="str">
        <f>IFERROR(IF(INDEX(SourceData!$A$2:$FR$281,'Row selector'!$G203,20)=0,"-",INDEX(SourceData!$A$2:$FR$281,'Row selector'!$G203,20)),"")</f>
        <v/>
      </c>
      <c r="I214" s="163" t="str">
        <f>IFERROR(IF(INDEX(SourceData!$A$2:$FR$281,'Row selector'!$G203,26)=0,"-",INDEX(SourceData!$A$2:$FR$281,'Row selector'!$G203,26)),"")</f>
        <v/>
      </c>
      <c r="J214" s="161" t="str">
        <f>IFERROR(IF(INDEX(SourceData!$A$2:$FR$281,'Row selector'!$G203,15)=0,"-",INDEX(SourceData!$A$2:$FR$281,'Row selector'!$G203,15)),"")</f>
        <v/>
      </c>
      <c r="K214" s="162" t="str">
        <f>IFERROR(IF(INDEX(SourceData!$A$2:$FR$281,'Row selector'!$G203,21)=0,"-",INDEX(SourceData!$A$2:$FR$281,'Row selector'!$G203,21)),"")</f>
        <v/>
      </c>
      <c r="L214" s="163" t="str">
        <f>IFERROR(IF(INDEX(SourceData!$A$2:$FR$281,'Row selector'!$G203,27)=0,"-",INDEX(SourceData!$A$2:$FR$281,'Row selector'!$G203,27)),"")</f>
        <v/>
      </c>
      <c r="M214" s="161" t="str">
        <f>IFERROR(IF(INDEX(SourceData!$A$2:$FR$281,'Row selector'!$G203,16)=0,"-",INDEX(SourceData!$A$2:$FR$281,'Row selector'!$G203,16)),"")</f>
        <v/>
      </c>
      <c r="N214" s="162" t="str">
        <f>IFERROR(IF(INDEX(SourceData!$A$2:$FR$281,'Row selector'!$G203,22)=0,"-",INDEX(SourceData!$A$2:$FR$281,'Row selector'!$G203,22)),"")</f>
        <v/>
      </c>
      <c r="O214" s="163" t="str">
        <f>IFERROR(IF(INDEX(SourceData!$A$2:$FR$281,'Row selector'!$G203,28)=0,"-",INDEX(SourceData!$A$2:$FR$281,'Row selector'!$G203,28)),"")</f>
        <v/>
      </c>
      <c r="P214" s="161" t="str">
        <f>IFERROR(IF(INDEX(SourceData!$A$2:$FR$281,'Row selector'!$G203,17)=0,"-",INDEX(SourceData!$A$2:$FR$281,'Row selector'!$G203,17)),"")</f>
        <v/>
      </c>
      <c r="Q214" s="162" t="str">
        <f>IFERROR(IF(INDEX(SourceData!$A$2:$FR$281,'Row selector'!$G203,23)=0,"-",INDEX(SourceData!$A$2:$FR$281,'Row selector'!$G203,23)),"")</f>
        <v/>
      </c>
      <c r="R214" s="163" t="str">
        <f>IFERROR(IF(INDEX(SourceData!$A$2:$FR$281,'Row selector'!$G203,29)=0,"-",INDEX(SourceData!$A$2:$FR$281,'Row selector'!$G203,29)),"")</f>
        <v/>
      </c>
      <c r="S214" s="161" t="str">
        <f>IFERROR(IF(INDEX(SourceData!$A$2:$FR$281,'Row selector'!$G203,18)=0,"-",INDEX(SourceData!$A$2:$FR$281,'Row selector'!$G203,18)),"")</f>
        <v/>
      </c>
      <c r="T214" s="162" t="str">
        <f>IFERROR(IF(INDEX(SourceData!$A$2:$FR$281,'Row selector'!$G203,24)=0,"-",INDEX(SourceData!$A$2:$FR$281,'Row selector'!$G203,24)),"")</f>
        <v/>
      </c>
      <c r="U214" s="163" t="str">
        <f>IFERROR(IF(INDEX(SourceData!$A$2:$FR$281,'Row selector'!$G203,30)=0,"-",INDEX(SourceData!$A$2:$FR$281,'Row selector'!$G203,30)),"")</f>
        <v/>
      </c>
      <c r="V214" s="161" t="str">
        <f>IFERROR(IF(INDEX(SourceData!$A$2:$FR$281,'Row selector'!$G203,31)=0,"-",INDEX(SourceData!$A$2:$FR$281,'Row selector'!$G203,31)),"")</f>
        <v/>
      </c>
      <c r="W214" s="162" t="str">
        <f>IFERROR(IF(INDEX(SourceData!$A$2:$FR$281,'Row selector'!$G203,37)=0,"-",INDEX(SourceData!$A$2:$FR$281,'Row selector'!$G203,37)),"")</f>
        <v/>
      </c>
      <c r="X214" s="163" t="str">
        <f>IFERROR(IF(INDEX(SourceData!$A$2:$FR$281,'Row selector'!$G203,43)=0,"-",INDEX(SourceData!$A$2:$FR$281,'Row selector'!$G203,43)),"")</f>
        <v/>
      </c>
      <c r="Y214" s="161" t="str">
        <f>IFERROR(IF(INDEX(SourceData!$A$2:$FR$281,'Row selector'!$G203,32)=0,"-",INDEX(SourceData!$A$2:$FR$281,'Row selector'!$G203,32)),"")</f>
        <v/>
      </c>
      <c r="Z214" s="162" t="str">
        <f>IFERROR(IF(INDEX(SourceData!$A$2:$FR$281,'Row selector'!$G203,38)=0,"-",INDEX(SourceData!$A$2:$FR$281,'Row selector'!$G203,38)),"")</f>
        <v/>
      </c>
      <c r="AA214" s="163" t="str">
        <f>IFERROR(IF(INDEX(SourceData!$A$2:$FR$281,'Row selector'!$G203,44)=0,"-",INDEX(SourceData!$A$2:$FR$281,'Row selector'!$G203,44)),"")</f>
        <v/>
      </c>
      <c r="AB214" s="161" t="str">
        <f>IFERROR(IF(INDEX(SourceData!$A$2:$FR$281,'Row selector'!$G203,33)=0,"-",INDEX(SourceData!$A$2:$FR$281,'Row selector'!$G203,33)),"")</f>
        <v/>
      </c>
      <c r="AC214" s="162" t="str">
        <f>IFERROR(IF(INDEX(SourceData!$A$2:$FR$281,'Row selector'!$G203,39)=0,"-",INDEX(SourceData!$A$2:$FR$281,'Row selector'!$G203,39)),"")</f>
        <v/>
      </c>
      <c r="AD214" s="163" t="str">
        <f>IFERROR(IF(INDEX(SourceData!$A$2:$FR$281,'Row selector'!$G203,45)=0,"-",INDEX(SourceData!$A$2:$FR$281,'Row selector'!$G203,45)),"")</f>
        <v/>
      </c>
      <c r="AE214" s="161" t="str">
        <f>IFERROR(IF(INDEX(SourceData!$A$2:$FR$281,'Row selector'!$G203,34)=0,"-",INDEX(SourceData!$A$2:$FR$281,'Row selector'!$G203,34)),"")</f>
        <v/>
      </c>
      <c r="AF214" s="162" t="str">
        <f>IFERROR(IF(INDEX(SourceData!$A$2:$FR$281,'Row selector'!$G203,40)=0,"-",INDEX(SourceData!$A$2:$FR$281,'Row selector'!$G203,40)),"")</f>
        <v/>
      </c>
      <c r="AG214" s="163" t="str">
        <f>IFERROR(IF(INDEX(SourceData!$A$2:$FR$281,'Row selector'!$G203,46)=0,"-",INDEX(SourceData!$A$2:$FR$281,'Row selector'!$G203,46)),"")</f>
        <v/>
      </c>
      <c r="AH214" s="161" t="str">
        <f>IFERROR(IF(INDEX(SourceData!$A$2:$FR$281,'Row selector'!$G203,35)=0,"-",INDEX(SourceData!$A$2:$FF$281,'Row selector'!$G203,35)),"")</f>
        <v/>
      </c>
      <c r="AI214" s="162" t="str">
        <f>IFERROR(IF(INDEX(SourceData!$A$2:$FR$281,'Row selector'!$G203,41)=0,"-",INDEX(SourceData!$A$2:$FR$281,'Row selector'!$G203,41)),"")</f>
        <v/>
      </c>
      <c r="AJ214" s="163" t="str">
        <f>IFERROR(IF(INDEX(SourceData!$A$2:$FR$281,'Row selector'!$G203,47)=0,"-",INDEX(SourceData!$A$2:$FR$281,'Row selector'!$G203,47)),"")</f>
        <v/>
      </c>
      <c r="AK214" s="161" t="str">
        <f>IFERROR(IF(INDEX(SourceData!$A$2:$FR$281,'Row selector'!$G203,36)=0,"-",INDEX(SourceData!$A$2:$FR$281,'Row selector'!$G203,36)),"")</f>
        <v/>
      </c>
      <c r="AL214" s="162" t="str">
        <f>IFERROR(IF(INDEX(SourceData!$A$2:$FR$281,'Row selector'!$G203,42)=0,"-",INDEX(SourceData!$A$2:$FR$281,'Row selector'!$G203,42)),"")</f>
        <v/>
      </c>
      <c r="AM214" s="163" t="str">
        <f>IFERROR(IF(INDEX(SourceData!$A$2:$FR$281,'Row selector'!$G203,48)=0,"-",INDEX(SourceData!$A$2:$FR$281,'Row selector'!$G203,48)),"")</f>
        <v/>
      </c>
      <c r="AN214" s="161" t="str">
        <f>IFERROR(IF(INDEX(SourceData!$A$2:$FR$281,'Row selector'!$G203,49)=0,"-",INDEX(SourceData!$A$2:$FR$281,'Row selector'!$G203,49)),"")</f>
        <v/>
      </c>
      <c r="AO214" s="162" t="str">
        <f>IFERROR(IF(INDEX(SourceData!$A$2:$FR$281,'Row selector'!$G203,55)=0,"-",INDEX(SourceData!$A$2:$FR$281,'Row selector'!$G203,55)),"")</f>
        <v/>
      </c>
      <c r="AP214" s="163" t="str">
        <f>IFERROR(IF(INDEX(SourceData!$A$2:$FR$281,'Row selector'!$G203,61)=0,"-",INDEX(SourceData!$A$2:$FR$281,'Row selector'!$G203,61)),"")</f>
        <v/>
      </c>
      <c r="AQ214" s="161" t="str">
        <f>IFERROR(IF(INDEX(SourceData!$A$2:$FR$281,'Row selector'!$G203,50)=0,"-",INDEX(SourceData!$A$2:$FR$281,'Row selector'!$G203,50)),"")</f>
        <v/>
      </c>
      <c r="AR214" s="162" t="str">
        <f>IFERROR(IF(INDEX(SourceData!$A$2:$FR$281,'Row selector'!$G203,56)=0,"-",INDEX(SourceData!$A$2:$FR$281,'Row selector'!$G203,56)),"")</f>
        <v/>
      </c>
      <c r="AS214" s="163" t="str">
        <f>IFERROR(IF(INDEX(SourceData!$A$2:$FR$281,'Row selector'!$G203,62)=0,"-",INDEX(SourceData!$A$2:$FR$281,'Row selector'!$G203,62)),"")</f>
        <v/>
      </c>
      <c r="AT214" s="161" t="str">
        <f>IFERROR(IF(INDEX(SourceData!$A$2:$FR$281,'Row selector'!$G203,51)=0,"-",INDEX(SourceData!$A$2:$FR$281,'Row selector'!$G203,51)),"")</f>
        <v/>
      </c>
      <c r="AU214" s="162" t="str">
        <f>IFERROR(IF(INDEX(SourceData!$A$2:$FR$281,'Row selector'!$G203,57)=0,"-",INDEX(SourceData!$A$2:$FR$281,'Row selector'!$G203,57)),"")</f>
        <v/>
      </c>
      <c r="AV214" s="163" t="str">
        <f>IFERROR(IF(INDEX(SourceData!$A$2:$FR$281,'Row selector'!$G203,63)=0,"-",INDEX(SourceData!$A$2:$FR$281,'Row selector'!$G203,63)),"")</f>
        <v/>
      </c>
      <c r="AW214" s="158" t="str">
        <f>IFERROR(IF(INDEX(SourceData!$A$2:$FR$281,'Row selector'!$G203,52)=0,"-",INDEX(SourceData!$A$2:$FR$281,'Row selector'!$G203,52)),"")</f>
        <v/>
      </c>
      <c r="AX214" s="138" t="str">
        <f>IFERROR(IF(INDEX(SourceData!$A$2:$FR$281,'Row selector'!$G203,58)=0,"-",INDEX(SourceData!$A$2:$FR$281,'Row selector'!$G203,58)),"")</f>
        <v/>
      </c>
      <c r="AY214" s="162" t="str">
        <f>IFERROR(IF(INDEX(SourceData!$A$2:$FR$281,'Row selector'!$G203,64)=0,"-",INDEX(SourceData!$A$2:$FR$281,'Row selector'!$G203,64)),"")</f>
        <v/>
      </c>
      <c r="AZ214" s="161" t="str">
        <f>IFERROR(IF(INDEX(SourceData!$A$2:$FR$281,'Row selector'!$G203,53)=0,"-",INDEX(SourceData!$A$2:$FR$281,'Row selector'!$G203,53)),"")</f>
        <v/>
      </c>
      <c r="BA214" s="162" t="str">
        <f>IFERROR(IF(INDEX(SourceData!$A$2:$FR$281,'Row selector'!$G203,59)=0,"-",INDEX(SourceData!$A$2:$FR$281,'Row selector'!$G203,59)),"")</f>
        <v/>
      </c>
      <c r="BB214" s="163" t="str">
        <f>IFERROR(IF(INDEX(SourceData!$A$2:$FR$281,'Row selector'!$G203,65)=0,"-",INDEX(SourceData!$A$2:$FR$281,'Row selector'!$G203,65)),"")</f>
        <v/>
      </c>
      <c r="BC214" s="161" t="str">
        <f>IFERROR(IF(INDEX(SourceData!$A$2:$FR$281,'Row selector'!$G203,54)=0,"-",INDEX(SourceData!$A$2:$FR$281,'Row selector'!$G203,54)),"")</f>
        <v/>
      </c>
      <c r="BD214" s="162" t="str">
        <f>IFERROR(IF(INDEX(SourceData!$A$2:$FR$281,'Row selector'!$G203,60)=0,"-",INDEX(SourceData!$A$2:$FR$281,'Row selector'!$G203,60)),"")</f>
        <v/>
      </c>
      <c r="BE214" s="163" t="str">
        <f>IFERROR(IF(INDEX(SourceData!$A$2:$FR$281,'Row selector'!$G203,66)=0,"-",INDEX(SourceData!$A$2:$FR$281,'Row selector'!$G203,66)),"")</f>
        <v/>
      </c>
      <c r="BF214" s="99"/>
    </row>
    <row r="215" spans="1:58">
      <c r="A215" s="171" t="str">
        <f>IFERROR(INDEX(SourceData!$A$2:$FR$281,'Row selector'!$G204,1),"")</f>
        <v/>
      </c>
      <c r="B215" s="157" t="str">
        <f>IFERROR(INDEX(SourceData!$A$2:$FR$281,'Row selector'!$G204,2),"")</f>
        <v/>
      </c>
      <c r="C215" s="204" t="str">
        <f t="shared" si="3"/>
        <v/>
      </c>
      <c r="D215" s="161" t="str">
        <f>IFERROR(IF(INDEX(SourceData!$A$2:$FR$281,'Row selector'!$G204,13)=0,"-",INDEX(SourceData!$A$2:$FR$281,'Row selector'!$G204,13)),"")</f>
        <v/>
      </c>
      <c r="E215" s="162" t="str">
        <f>IFERROR(IF(INDEX(SourceData!$A$2:$FR$281,'Row selector'!$G204,19)=0,"-",INDEX(SourceData!$A$2:$FR$281,'Row selector'!$G204,19)),"")</f>
        <v/>
      </c>
      <c r="F215" s="163" t="str">
        <f>IFERROR(IF(INDEX(SourceData!$A$2:$FR$281,'Row selector'!$G204,25)=0,"-",INDEX(SourceData!$A$2:$FR$281,'Row selector'!$G204,25)),"")</f>
        <v/>
      </c>
      <c r="G215" s="161" t="str">
        <f>IFERROR(IF(INDEX(SourceData!$A$2:$FR$281,'Row selector'!$G204,14)=0,"-",INDEX(SourceData!$A$2:$FR$281,'Row selector'!$G204,14)),"")</f>
        <v/>
      </c>
      <c r="H215" s="162" t="str">
        <f>IFERROR(IF(INDEX(SourceData!$A$2:$FR$281,'Row selector'!$G204,20)=0,"-",INDEX(SourceData!$A$2:$FR$281,'Row selector'!$G204,20)),"")</f>
        <v/>
      </c>
      <c r="I215" s="163" t="str">
        <f>IFERROR(IF(INDEX(SourceData!$A$2:$FR$281,'Row selector'!$G204,26)=0,"-",INDEX(SourceData!$A$2:$FR$281,'Row selector'!$G204,26)),"")</f>
        <v/>
      </c>
      <c r="J215" s="161" t="str">
        <f>IFERROR(IF(INDEX(SourceData!$A$2:$FR$281,'Row selector'!$G204,15)=0,"-",INDEX(SourceData!$A$2:$FR$281,'Row selector'!$G204,15)),"")</f>
        <v/>
      </c>
      <c r="K215" s="162" t="str">
        <f>IFERROR(IF(INDEX(SourceData!$A$2:$FR$281,'Row selector'!$G204,21)=0,"-",INDEX(SourceData!$A$2:$FR$281,'Row selector'!$G204,21)),"")</f>
        <v/>
      </c>
      <c r="L215" s="163" t="str">
        <f>IFERROR(IF(INDEX(SourceData!$A$2:$FR$281,'Row selector'!$G204,27)=0,"-",INDEX(SourceData!$A$2:$FR$281,'Row selector'!$G204,27)),"")</f>
        <v/>
      </c>
      <c r="M215" s="161" t="str">
        <f>IFERROR(IF(INDEX(SourceData!$A$2:$FR$281,'Row selector'!$G204,16)=0,"-",INDEX(SourceData!$A$2:$FR$281,'Row selector'!$G204,16)),"")</f>
        <v/>
      </c>
      <c r="N215" s="162" t="str">
        <f>IFERROR(IF(INDEX(SourceData!$A$2:$FR$281,'Row selector'!$G204,22)=0,"-",INDEX(SourceData!$A$2:$FR$281,'Row selector'!$G204,22)),"")</f>
        <v/>
      </c>
      <c r="O215" s="163" t="str">
        <f>IFERROR(IF(INDEX(SourceData!$A$2:$FR$281,'Row selector'!$G204,28)=0,"-",INDEX(SourceData!$A$2:$FR$281,'Row selector'!$G204,28)),"")</f>
        <v/>
      </c>
      <c r="P215" s="161" t="str">
        <f>IFERROR(IF(INDEX(SourceData!$A$2:$FR$281,'Row selector'!$G204,17)=0,"-",INDEX(SourceData!$A$2:$FR$281,'Row selector'!$G204,17)),"")</f>
        <v/>
      </c>
      <c r="Q215" s="162" t="str">
        <f>IFERROR(IF(INDEX(SourceData!$A$2:$FR$281,'Row selector'!$G204,23)=0,"-",INDEX(SourceData!$A$2:$FR$281,'Row selector'!$G204,23)),"")</f>
        <v/>
      </c>
      <c r="R215" s="163" t="str">
        <f>IFERROR(IF(INDEX(SourceData!$A$2:$FR$281,'Row selector'!$G204,29)=0,"-",INDEX(SourceData!$A$2:$FR$281,'Row selector'!$G204,29)),"")</f>
        <v/>
      </c>
      <c r="S215" s="161" t="str">
        <f>IFERROR(IF(INDEX(SourceData!$A$2:$FR$281,'Row selector'!$G204,18)=0,"-",INDEX(SourceData!$A$2:$FR$281,'Row selector'!$G204,18)),"")</f>
        <v/>
      </c>
      <c r="T215" s="162" t="str">
        <f>IFERROR(IF(INDEX(SourceData!$A$2:$FR$281,'Row selector'!$G204,24)=0,"-",INDEX(SourceData!$A$2:$FR$281,'Row selector'!$G204,24)),"")</f>
        <v/>
      </c>
      <c r="U215" s="163" t="str">
        <f>IFERROR(IF(INDEX(SourceData!$A$2:$FR$281,'Row selector'!$G204,30)=0,"-",INDEX(SourceData!$A$2:$FR$281,'Row selector'!$G204,30)),"")</f>
        <v/>
      </c>
      <c r="V215" s="161" t="str">
        <f>IFERROR(IF(INDEX(SourceData!$A$2:$FR$281,'Row selector'!$G204,31)=0,"-",INDEX(SourceData!$A$2:$FR$281,'Row selector'!$G204,31)),"")</f>
        <v/>
      </c>
      <c r="W215" s="162" t="str">
        <f>IFERROR(IF(INDEX(SourceData!$A$2:$FR$281,'Row selector'!$G204,37)=0,"-",INDEX(SourceData!$A$2:$FR$281,'Row selector'!$G204,37)),"")</f>
        <v/>
      </c>
      <c r="X215" s="163" t="str">
        <f>IFERROR(IF(INDEX(SourceData!$A$2:$FR$281,'Row selector'!$G204,43)=0,"-",INDEX(SourceData!$A$2:$FR$281,'Row selector'!$G204,43)),"")</f>
        <v/>
      </c>
      <c r="Y215" s="161" t="str">
        <f>IFERROR(IF(INDEX(SourceData!$A$2:$FR$281,'Row selector'!$G204,32)=0,"-",INDEX(SourceData!$A$2:$FR$281,'Row selector'!$G204,32)),"")</f>
        <v/>
      </c>
      <c r="Z215" s="162" t="str">
        <f>IFERROR(IF(INDEX(SourceData!$A$2:$FR$281,'Row selector'!$G204,38)=0,"-",INDEX(SourceData!$A$2:$FR$281,'Row selector'!$G204,38)),"")</f>
        <v/>
      </c>
      <c r="AA215" s="163" t="str">
        <f>IFERROR(IF(INDEX(SourceData!$A$2:$FR$281,'Row selector'!$G204,44)=0,"-",INDEX(SourceData!$A$2:$FR$281,'Row selector'!$G204,44)),"")</f>
        <v/>
      </c>
      <c r="AB215" s="161" t="str">
        <f>IFERROR(IF(INDEX(SourceData!$A$2:$FR$281,'Row selector'!$G204,33)=0,"-",INDEX(SourceData!$A$2:$FR$281,'Row selector'!$G204,33)),"")</f>
        <v/>
      </c>
      <c r="AC215" s="162" t="str">
        <f>IFERROR(IF(INDEX(SourceData!$A$2:$FR$281,'Row selector'!$G204,39)=0,"-",INDEX(SourceData!$A$2:$FR$281,'Row selector'!$G204,39)),"")</f>
        <v/>
      </c>
      <c r="AD215" s="163" t="str">
        <f>IFERROR(IF(INDEX(SourceData!$A$2:$FR$281,'Row selector'!$G204,45)=0,"-",INDEX(SourceData!$A$2:$FR$281,'Row selector'!$G204,45)),"")</f>
        <v/>
      </c>
      <c r="AE215" s="161" t="str">
        <f>IFERROR(IF(INDEX(SourceData!$A$2:$FR$281,'Row selector'!$G204,34)=0,"-",INDEX(SourceData!$A$2:$FR$281,'Row selector'!$G204,34)),"")</f>
        <v/>
      </c>
      <c r="AF215" s="162" t="str">
        <f>IFERROR(IF(INDEX(SourceData!$A$2:$FR$281,'Row selector'!$G204,40)=0,"-",INDEX(SourceData!$A$2:$FR$281,'Row selector'!$G204,40)),"")</f>
        <v/>
      </c>
      <c r="AG215" s="163" t="str">
        <f>IFERROR(IF(INDEX(SourceData!$A$2:$FR$281,'Row selector'!$G204,46)=0,"-",INDEX(SourceData!$A$2:$FR$281,'Row selector'!$G204,46)),"")</f>
        <v/>
      </c>
      <c r="AH215" s="161" t="str">
        <f>IFERROR(IF(INDEX(SourceData!$A$2:$FR$281,'Row selector'!$G204,35)=0,"-",INDEX(SourceData!$A$2:$FF$281,'Row selector'!$G204,35)),"")</f>
        <v/>
      </c>
      <c r="AI215" s="162" t="str">
        <f>IFERROR(IF(INDEX(SourceData!$A$2:$FR$281,'Row selector'!$G204,41)=0,"-",INDEX(SourceData!$A$2:$FR$281,'Row selector'!$G204,41)),"")</f>
        <v/>
      </c>
      <c r="AJ215" s="163" t="str">
        <f>IFERROR(IF(INDEX(SourceData!$A$2:$FR$281,'Row selector'!$G204,47)=0,"-",INDEX(SourceData!$A$2:$FR$281,'Row selector'!$G204,47)),"")</f>
        <v/>
      </c>
      <c r="AK215" s="161" t="str">
        <f>IFERROR(IF(INDEX(SourceData!$A$2:$FR$281,'Row selector'!$G204,36)=0,"-",INDEX(SourceData!$A$2:$FR$281,'Row selector'!$G204,36)),"")</f>
        <v/>
      </c>
      <c r="AL215" s="162" t="str">
        <f>IFERROR(IF(INDEX(SourceData!$A$2:$FR$281,'Row selector'!$G204,42)=0,"-",INDEX(SourceData!$A$2:$FR$281,'Row selector'!$G204,42)),"")</f>
        <v/>
      </c>
      <c r="AM215" s="163" t="str">
        <f>IFERROR(IF(INDEX(SourceData!$A$2:$FR$281,'Row selector'!$G204,48)=0,"-",INDEX(SourceData!$A$2:$FR$281,'Row selector'!$G204,48)),"")</f>
        <v/>
      </c>
      <c r="AN215" s="161" t="str">
        <f>IFERROR(IF(INDEX(SourceData!$A$2:$FR$281,'Row selector'!$G204,49)=0,"-",INDEX(SourceData!$A$2:$FR$281,'Row selector'!$G204,49)),"")</f>
        <v/>
      </c>
      <c r="AO215" s="162" t="str">
        <f>IFERROR(IF(INDEX(SourceData!$A$2:$FR$281,'Row selector'!$G204,55)=0,"-",INDEX(SourceData!$A$2:$FR$281,'Row selector'!$G204,55)),"")</f>
        <v/>
      </c>
      <c r="AP215" s="163" t="str">
        <f>IFERROR(IF(INDEX(SourceData!$A$2:$FR$281,'Row selector'!$G204,61)=0,"-",INDEX(SourceData!$A$2:$FR$281,'Row selector'!$G204,61)),"")</f>
        <v/>
      </c>
      <c r="AQ215" s="161" t="str">
        <f>IFERROR(IF(INDEX(SourceData!$A$2:$FR$281,'Row selector'!$G204,50)=0,"-",INDEX(SourceData!$A$2:$FR$281,'Row selector'!$G204,50)),"")</f>
        <v/>
      </c>
      <c r="AR215" s="162" t="str">
        <f>IFERROR(IF(INDEX(SourceData!$A$2:$FR$281,'Row selector'!$G204,56)=0,"-",INDEX(SourceData!$A$2:$FR$281,'Row selector'!$G204,56)),"")</f>
        <v/>
      </c>
      <c r="AS215" s="163" t="str">
        <f>IFERROR(IF(INDEX(SourceData!$A$2:$FR$281,'Row selector'!$G204,62)=0,"-",INDEX(SourceData!$A$2:$FR$281,'Row selector'!$G204,62)),"")</f>
        <v/>
      </c>
      <c r="AT215" s="161" t="str">
        <f>IFERROR(IF(INDEX(SourceData!$A$2:$FR$281,'Row selector'!$G204,51)=0,"-",INDEX(SourceData!$A$2:$FR$281,'Row selector'!$G204,51)),"")</f>
        <v/>
      </c>
      <c r="AU215" s="162" t="str">
        <f>IFERROR(IF(INDEX(SourceData!$A$2:$FR$281,'Row selector'!$G204,57)=0,"-",INDEX(SourceData!$A$2:$FR$281,'Row selector'!$G204,57)),"")</f>
        <v/>
      </c>
      <c r="AV215" s="163" t="str">
        <f>IFERROR(IF(INDEX(SourceData!$A$2:$FR$281,'Row selector'!$G204,63)=0,"-",INDEX(SourceData!$A$2:$FR$281,'Row selector'!$G204,63)),"")</f>
        <v/>
      </c>
      <c r="AW215" s="158" t="str">
        <f>IFERROR(IF(INDEX(SourceData!$A$2:$FR$281,'Row selector'!$G204,52)=0,"-",INDEX(SourceData!$A$2:$FR$281,'Row selector'!$G204,52)),"")</f>
        <v/>
      </c>
      <c r="AX215" s="138" t="str">
        <f>IFERROR(IF(INDEX(SourceData!$A$2:$FR$281,'Row selector'!$G204,58)=0,"-",INDEX(SourceData!$A$2:$FR$281,'Row selector'!$G204,58)),"")</f>
        <v/>
      </c>
      <c r="AY215" s="162" t="str">
        <f>IFERROR(IF(INDEX(SourceData!$A$2:$FR$281,'Row selector'!$G204,64)=0,"-",INDEX(SourceData!$A$2:$FR$281,'Row selector'!$G204,64)),"")</f>
        <v/>
      </c>
      <c r="AZ215" s="161" t="str">
        <f>IFERROR(IF(INDEX(SourceData!$A$2:$FR$281,'Row selector'!$G204,53)=0,"-",INDEX(SourceData!$A$2:$FR$281,'Row selector'!$G204,53)),"")</f>
        <v/>
      </c>
      <c r="BA215" s="162" t="str">
        <f>IFERROR(IF(INDEX(SourceData!$A$2:$FR$281,'Row selector'!$G204,59)=0,"-",INDEX(SourceData!$A$2:$FR$281,'Row selector'!$G204,59)),"")</f>
        <v/>
      </c>
      <c r="BB215" s="163" t="str">
        <f>IFERROR(IF(INDEX(SourceData!$A$2:$FR$281,'Row selector'!$G204,65)=0,"-",INDEX(SourceData!$A$2:$FR$281,'Row selector'!$G204,65)),"")</f>
        <v/>
      </c>
      <c r="BC215" s="161" t="str">
        <f>IFERROR(IF(INDEX(SourceData!$A$2:$FR$281,'Row selector'!$G204,54)=0,"-",INDEX(SourceData!$A$2:$FR$281,'Row selector'!$G204,54)),"")</f>
        <v/>
      </c>
      <c r="BD215" s="162" t="str">
        <f>IFERROR(IF(INDEX(SourceData!$A$2:$FR$281,'Row selector'!$G204,60)=0,"-",INDEX(SourceData!$A$2:$FR$281,'Row selector'!$G204,60)),"")</f>
        <v/>
      </c>
      <c r="BE215" s="163" t="str">
        <f>IFERROR(IF(INDEX(SourceData!$A$2:$FR$281,'Row selector'!$G204,66)=0,"-",INDEX(SourceData!$A$2:$FR$281,'Row selector'!$G204,66)),"")</f>
        <v/>
      </c>
      <c r="BF215" s="99"/>
    </row>
    <row r="216" spans="1:58">
      <c r="A216" s="171" t="str">
        <f>IFERROR(INDEX(SourceData!$A$2:$FR$281,'Row selector'!$G205,1),"")</f>
        <v/>
      </c>
      <c r="B216" s="157" t="str">
        <f>IFERROR(INDEX(SourceData!$A$2:$FR$281,'Row selector'!$G205,2),"")</f>
        <v/>
      </c>
      <c r="C216" s="204" t="str">
        <f t="shared" si="3"/>
        <v/>
      </c>
      <c r="D216" s="161" t="str">
        <f>IFERROR(IF(INDEX(SourceData!$A$2:$FR$281,'Row selector'!$G205,13)=0,"-",INDEX(SourceData!$A$2:$FR$281,'Row selector'!$G205,13)),"")</f>
        <v/>
      </c>
      <c r="E216" s="162" t="str">
        <f>IFERROR(IF(INDEX(SourceData!$A$2:$FR$281,'Row selector'!$G205,19)=0,"-",INDEX(SourceData!$A$2:$FR$281,'Row selector'!$G205,19)),"")</f>
        <v/>
      </c>
      <c r="F216" s="163" t="str">
        <f>IFERROR(IF(INDEX(SourceData!$A$2:$FR$281,'Row selector'!$G205,25)=0,"-",INDEX(SourceData!$A$2:$FR$281,'Row selector'!$G205,25)),"")</f>
        <v/>
      </c>
      <c r="G216" s="161" t="str">
        <f>IFERROR(IF(INDEX(SourceData!$A$2:$FR$281,'Row selector'!$G205,14)=0,"-",INDEX(SourceData!$A$2:$FR$281,'Row selector'!$G205,14)),"")</f>
        <v/>
      </c>
      <c r="H216" s="162" t="str">
        <f>IFERROR(IF(INDEX(SourceData!$A$2:$FR$281,'Row selector'!$G205,20)=0,"-",INDEX(SourceData!$A$2:$FR$281,'Row selector'!$G205,20)),"")</f>
        <v/>
      </c>
      <c r="I216" s="163" t="str">
        <f>IFERROR(IF(INDEX(SourceData!$A$2:$FR$281,'Row selector'!$G205,26)=0,"-",INDEX(SourceData!$A$2:$FR$281,'Row selector'!$G205,26)),"")</f>
        <v/>
      </c>
      <c r="J216" s="161" t="str">
        <f>IFERROR(IF(INDEX(SourceData!$A$2:$FR$281,'Row selector'!$G205,15)=0,"-",INDEX(SourceData!$A$2:$FR$281,'Row selector'!$G205,15)),"")</f>
        <v/>
      </c>
      <c r="K216" s="162" t="str">
        <f>IFERROR(IF(INDEX(SourceData!$A$2:$FR$281,'Row selector'!$G205,21)=0,"-",INDEX(SourceData!$A$2:$FR$281,'Row selector'!$G205,21)),"")</f>
        <v/>
      </c>
      <c r="L216" s="163" t="str">
        <f>IFERROR(IF(INDEX(SourceData!$A$2:$FR$281,'Row selector'!$G205,27)=0,"-",INDEX(SourceData!$A$2:$FR$281,'Row selector'!$G205,27)),"")</f>
        <v/>
      </c>
      <c r="M216" s="161" t="str">
        <f>IFERROR(IF(INDEX(SourceData!$A$2:$FR$281,'Row selector'!$G205,16)=0,"-",INDEX(SourceData!$A$2:$FR$281,'Row selector'!$G205,16)),"")</f>
        <v/>
      </c>
      <c r="N216" s="162" t="str">
        <f>IFERROR(IF(INDEX(SourceData!$A$2:$FR$281,'Row selector'!$G205,22)=0,"-",INDEX(SourceData!$A$2:$FR$281,'Row selector'!$G205,22)),"")</f>
        <v/>
      </c>
      <c r="O216" s="163" t="str">
        <f>IFERROR(IF(INDEX(SourceData!$A$2:$FR$281,'Row selector'!$G205,28)=0,"-",INDEX(SourceData!$A$2:$FR$281,'Row selector'!$G205,28)),"")</f>
        <v/>
      </c>
      <c r="P216" s="161" t="str">
        <f>IFERROR(IF(INDEX(SourceData!$A$2:$FR$281,'Row selector'!$G205,17)=0,"-",INDEX(SourceData!$A$2:$FR$281,'Row selector'!$G205,17)),"")</f>
        <v/>
      </c>
      <c r="Q216" s="162" t="str">
        <f>IFERROR(IF(INDEX(SourceData!$A$2:$FR$281,'Row selector'!$G205,23)=0,"-",INDEX(SourceData!$A$2:$FR$281,'Row selector'!$G205,23)),"")</f>
        <v/>
      </c>
      <c r="R216" s="163" t="str">
        <f>IFERROR(IF(INDEX(SourceData!$A$2:$FR$281,'Row selector'!$G205,29)=0,"-",INDEX(SourceData!$A$2:$FR$281,'Row selector'!$G205,29)),"")</f>
        <v/>
      </c>
      <c r="S216" s="161" t="str">
        <f>IFERROR(IF(INDEX(SourceData!$A$2:$FR$281,'Row selector'!$G205,18)=0,"-",INDEX(SourceData!$A$2:$FR$281,'Row selector'!$G205,18)),"")</f>
        <v/>
      </c>
      <c r="T216" s="162" t="str">
        <f>IFERROR(IF(INDEX(SourceData!$A$2:$FR$281,'Row selector'!$G205,24)=0,"-",INDEX(SourceData!$A$2:$FR$281,'Row selector'!$G205,24)),"")</f>
        <v/>
      </c>
      <c r="U216" s="163" t="str">
        <f>IFERROR(IF(INDEX(SourceData!$A$2:$FR$281,'Row selector'!$G205,30)=0,"-",INDEX(SourceData!$A$2:$FR$281,'Row selector'!$G205,30)),"")</f>
        <v/>
      </c>
      <c r="V216" s="161" t="str">
        <f>IFERROR(IF(INDEX(SourceData!$A$2:$FR$281,'Row selector'!$G205,31)=0,"-",INDEX(SourceData!$A$2:$FR$281,'Row selector'!$G205,31)),"")</f>
        <v/>
      </c>
      <c r="W216" s="162" t="str">
        <f>IFERROR(IF(INDEX(SourceData!$A$2:$FR$281,'Row selector'!$G205,37)=0,"-",INDEX(SourceData!$A$2:$FR$281,'Row selector'!$G205,37)),"")</f>
        <v/>
      </c>
      <c r="X216" s="163" t="str">
        <f>IFERROR(IF(INDEX(SourceData!$A$2:$FR$281,'Row selector'!$G205,43)=0,"-",INDEX(SourceData!$A$2:$FR$281,'Row selector'!$G205,43)),"")</f>
        <v/>
      </c>
      <c r="Y216" s="161" t="str">
        <f>IFERROR(IF(INDEX(SourceData!$A$2:$FR$281,'Row selector'!$G205,32)=0,"-",INDEX(SourceData!$A$2:$FR$281,'Row selector'!$G205,32)),"")</f>
        <v/>
      </c>
      <c r="Z216" s="162" t="str">
        <f>IFERROR(IF(INDEX(SourceData!$A$2:$FR$281,'Row selector'!$G205,38)=0,"-",INDEX(SourceData!$A$2:$FR$281,'Row selector'!$G205,38)),"")</f>
        <v/>
      </c>
      <c r="AA216" s="163" t="str">
        <f>IFERROR(IF(INDEX(SourceData!$A$2:$FR$281,'Row selector'!$G205,44)=0,"-",INDEX(SourceData!$A$2:$FR$281,'Row selector'!$G205,44)),"")</f>
        <v/>
      </c>
      <c r="AB216" s="161" t="str">
        <f>IFERROR(IF(INDEX(SourceData!$A$2:$FR$281,'Row selector'!$G205,33)=0,"-",INDEX(SourceData!$A$2:$FR$281,'Row selector'!$G205,33)),"")</f>
        <v/>
      </c>
      <c r="AC216" s="162" t="str">
        <f>IFERROR(IF(INDEX(SourceData!$A$2:$FR$281,'Row selector'!$G205,39)=0,"-",INDEX(SourceData!$A$2:$FR$281,'Row selector'!$G205,39)),"")</f>
        <v/>
      </c>
      <c r="AD216" s="163" t="str">
        <f>IFERROR(IF(INDEX(SourceData!$A$2:$FR$281,'Row selector'!$G205,45)=0,"-",INDEX(SourceData!$A$2:$FR$281,'Row selector'!$G205,45)),"")</f>
        <v/>
      </c>
      <c r="AE216" s="161" t="str">
        <f>IFERROR(IF(INDEX(SourceData!$A$2:$FR$281,'Row selector'!$G205,34)=0,"-",INDEX(SourceData!$A$2:$FR$281,'Row selector'!$G205,34)),"")</f>
        <v/>
      </c>
      <c r="AF216" s="162" t="str">
        <f>IFERROR(IF(INDEX(SourceData!$A$2:$FR$281,'Row selector'!$G205,40)=0,"-",INDEX(SourceData!$A$2:$FR$281,'Row selector'!$G205,40)),"")</f>
        <v/>
      </c>
      <c r="AG216" s="163" t="str">
        <f>IFERROR(IF(INDEX(SourceData!$A$2:$FR$281,'Row selector'!$G205,46)=0,"-",INDEX(SourceData!$A$2:$FR$281,'Row selector'!$G205,46)),"")</f>
        <v/>
      </c>
      <c r="AH216" s="161" t="str">
        <f>IFERROR(IF(INDEX(SourceData!$A$2:$FR$281,'Row selector'!$G205,35)=0,"-",INDEX(SourceData!$A$2:$FF$281,'Row selector'!$G205,35)),"")</f>
        <v/>
      </c>
      <c r="AI216" s="162" t="str">
        <f>IFERROR(IF(INDEX(SourceData!$A$2:$FR$281,'Row selector'!$G205,41)=0,"-",INDEX(SourceData!$A$2:$FR$281,'Row selector'!$G205,41)),"")</f>
        <v/>
      </c>
      <c r="AJ216" s="163" t="str">
        <f>IFERROR(IF(INDEX(SourceData!$A$2:$FR$281,'Row selector'!$G205,47)=0,"-",INDEX(SourceData!$A$2:$FR$281,'Row selector'!$G205,47)),"")</f>
        <v/>
      </c>
      <c r="AK216" s="161" t="str">
        <f>IFERROR(IF(INDEX(SourceData!$A$2:$FR$281,'Row selector'!$G205,36)=0,"-",INDEX(SourceData!$A$2:$FR$281,'Row selector'!$G205,36)),"")</f>
        <v/>
      </c>
      <c r="AL216" s="162" t="str">
        <f>IFERROR(IF(INDEX(SourceData!$A$2:$FR$281,'Row selector'!$G205,42)=0,"-",INDEX(SourceData!$A$2:$FR$281,'Row selector'!$G205,42)),"")</f>
        <v/>
      </c>
      <c r="AM216" s="163" t="str">
        <f>IFERROR(IF(INDEX(SourceData!$A$2:$FR$281,'Row selector'!$G205,48)=0,"-",INDEX(SourceData!$A$2:$FR$281,'Row selector'!$G205,48)),"")</f>
        <v/>
      </c>
      <c r="AN216" s="161" t="str">
        <f>IFERROR(IF(INDEX(SourceData!$A$2:$FR$281,'Row selector'!$G205,49)=0,"-",INDEX(SourceData!$A$2:$FR$281,'Row selector'!$G205,49)),"")</f>
        <v/>
      </c>
      <c r="AO216" s="162" t="str">
        <f>IFERROR(IF(INDEX(SourceData!$A$2:$FR$281,'Row selector'!$G205,55)=0,"-",INDEX(SourceData!$A$2:$FR$281,'Row selector'!$G205,55)),"")</f>
        <v/>
      </c>
      <c r="AP216" s="163" t="str">
        <f>IFERROR(IF(INDEX(SourceData!$A$2:$FR$281,'Row selector'!$G205,61)=0,"-",INDEX(SourceData!$A$2:$FR$281,'Row selector'!$G205,61)),"")</f>
        <v/>
      </c>
      <c r="AQ216" s="161" t="str">
        <f>IFERROR(IF(INDEX(SourceData!$A$2:$FR$281,'Row selector'!$G205,50)=0,"-",INDEX(SourceData!$A$2:$FR$281,'Row selector'!$G205,50)),"")</f>
        <v/>
      </c>
      <c r="AR216" s="162" t="str">
        <f>IFERROR(IF(INDEX(SourceData!$A$2:$FR$281,'Row selector'!$G205,56)=0,"-",INDEX(SourceData!$A$2:$FR$281,'Row selector'!$G205,56)),"")</f>
        <v/>
      </c>
      <c r="AS216" s="163" t="str">
        <f>IFERROR(IF(INDEX(SourceData!$A$2:$FR$281,'Row selector'!$G205,62)=0,"-",INDEX(SourceData!$A$2:$FR$281,'Row selector'!$G205,62)),"")</f>
        <v/>
      </c>
      <c r="AT216" s="161" t="str">
        <f>IFERROR(IF(INDEX(SourceData!$A$2:$FR$281,'Row selector'!$G205,51)=0,"-",INDEX(SourceData!$A$2:$FR$281,'Row selector'!$G205,51)),"")</f>
        <v/>
      </c>
      <c r="AU216" s="162" t="str">
        <f>IFERROR(IF(INDEX(SourceData!$A$2:$FR$281,'Row selector'!$G205,57)=0,"-",INDEX(SourceData!$A$2:$FR$281,'Row selector'!$G205,57)),"")</f>
        <v/>
      </c>
      <c r="AV216" s="163" t="str">
        <f>IFERROR(IF(INDEX(SourceData!$A$2:$FR$281,'Row selector'!$G205,63)=0,"-",INDEX(SourceData!$A$2:$FR$281,'Row selector'!$G205,63)),"")</f>
        <v/>
      </c>
      <c r="AW216" s="158" t="str">
        <f>IFERROR(IF(INDEX(SourceData!$A$2:$FR$281,'Row selector'!$G205,52)=0,"-",INDEX(SourceData!$A$2:$FR$281,'Row selector'!$G205,52)),"")</f>
        <v/>
      </c>
      <c r="AX216" s="138" t="str">
        <f>IFERROR(IF(INDEX(SourceData!$A$2:$FR$281,'Row selector'!$G205,58)=0,"-",INDEX(SourceData!$A$2:$FR$281,'Row selector'!$G205,58)),"")</f>
        <v/>
      </c>
      <c r="AY216" s="162" t="str">
        <f>IFERROR(IF(INDEX(SourceData!$A$2:$FR$281,'Row selector'!$G205,64)=0,"-",INDEX(SourceData!$A$2:$FR$281,'Row selector'!$G205,64)),"")</f>
        <v/>
      </c>
      <c r="AZ216" s="161" t="str">
        <f>IFERROR(IF(INDEX(SourceData!$A$2:$FR$281,'Row selector'!$G205,53)=0,"-",INDEX(SourceData!$A$2:$FR$281,'Row selector'!$G205,53)),"")</f>
        <v/>
      </c>
      <c r="BA216" s="162" t="str">
        <f>IFERROR(IF(INDEX(SourceData!$A$2:$FR$281,'Row selector'!$G205,59)=0,"-",INDEX(SourceData!$A$2:$FR$281,'Row selector'!$G205,59)),"")</f>
        <v/>
      </c>
      <c r="BB216" s="163" t="str">
        <f>IFERROR(IF(INDEX(SourceData!$A$2:$FR$281,'Row selector'!$G205,65)=0,"-",INDEX(SourceData!$A$2:$FR$281,'Row selector'!$G205,65)),"")</f>
        <v/>
      </c>
      <c r="BC216" s="161" t="str">
        <f>IFERROR(IF(INDEX(SourceData!$A$2:$FR$281,'Row selector'!$G205,54)=0,"-",INDEX(SourceData!$A$2:$FR$281,'Row selector'!$G205,54)),"")</f>
        <v/>
      </c>
      <c r="BD216" s="162" t="str">
        <f>IFERROR(IF(INDEX(SourceData!$A$2:$FR$281,'Row selector'!$G205,60)=0,"-",INDEX(SourceData!$A$2:$FR$281,'Row selector'!$G205,60)),"")</f>
        <v/>
      </c>
      <c r="BE216" s="163" t="str">
        <f>IFERROR(IF(INDEX(SourceData!$A$2:$FR$281,'Row selector'!$G205,66)=0,"-",INDEX(SourceData!$A$2:$FR$281,'Row selector'!$G205,66)),"")</f>
        <v/>
      </c>
      <c r="BF216" s="99"/>
    </row>
    <row r="217" spans="1:58" ht="12.75" customHeight="1">
      <c r="A217" s="171" t="str">
        <f>IFERROR(INDEX(SourceData!$A$2:$FR$281,'Row selector'!$G206,1),"")</f>
        <v/>
      </c>
      <c r="B217" s="157" t="str">
        <f>IFERROR(INDEX(SourceData!$A$2:$FR$281,'Row selector'!$G206,2),"")</f>
        <v/>
      </c>
      <c r="C217" s="204" t="str">
        <f t="shared" si="3"/>
        <v/>
      </c>
      <c r="D217" s="161" t="str">
        <f>IFERROR(IF(INDEX(SourceData!$A$2:$FR$281,'Row selector'!$G206,13)=0,"-",INDEX(SourceData!$A$2:$FR$281,'Row selector'!$G206,13)),"")</f>
        <v/>
      </c>
      <c r="E217" s="162" t="str">
        <f>IFERROR(IF(INDEX(SourceData!$A$2:$FR$281,'Row selector'!$G206,19)=0,"-",INDEX(SourceData!$A$2:$FR$281,'Row selector'!$G206,19)),"")</f>
        <v/>
      </c>
      <c r="F217" s="163" t="str">
        <f>IFERROR(IF(INDEX(SourceData!$A$2:$FR$281,'Row selector'!$G206,25)=0,"-",INDEX(SourceData!$A$2:$FR$281,'Row selector'!$G206,25)),"")</f>
        <v/>
      </c>
      <c r="G217" s="161" t="str">
        <f>IFERROR(IF(INDEX(SourceData!$A$2:$FR$281,'Row selector'!$G206,14)=0,"-",INDEX(SourceData!$A$2:$FR$281,'Row selector'!$G206,14)),"")</f>
        <v/>
      </c>
      <c r="H217" s="162" t="str">
        <f>IFERROR(IF(INDEX(SourceData!$A$2:$FR$281,'Row selector'!$G206,20)=0,"-",INDEX(SourceData!$A$2:$FR$281,'Row selector'!$G206,20)),"")</f>
        <v/>
      </c>
      <c r="I217" s="163" t="str">
        <f>IFERROR(IF(INDEX(SourceData!$A$2:$FR$281,'Row selector'!$G206,26)=0,"-",INDEX(SourceData!$A$2:$FR$281,'Row selector'!$G206,26)),"")</f>
        <v/>
      </c>
      <c r="J217" s="161" t="str">
        <f>IFERROR(IF(INDEX(SourceData!$A$2:$FR$281,'Row selector'!$G206,15)=0,"-",INDEX(SourceData!$A$2:$FR$281,'Row selector'!$G206,15)),"")</f>
        <v/>
      </c>
      <c r="K217" s="162" t="str">
        <f>IFERROR(IF(INDEX(SourceData!$A$2:$FR$281,'Row selector'!$G206,21)=0,"-",INDEX(SourceData!$A$2:$FR$281,'Row selector'!$G206,21)),"")</f>
        <v/>
      </c>
      <c r="L217" s="163" t="str">
        <f>IFERROR(IF(INDEX(SourceData!$A$2:$FR$281,'Row selector'!$G206,27)=0,"-",INDEX(SourceData!$A$2:$FR$281,'Row selector'!$G206,27)),"")</f>
        <v/>
      </c>
      <c r="M217" s="161" t="str">
        <f>IFERROR(IF(INDEX(SourceData!$A$2:$FR$281,'Row selector'!$G206,16)=0,"-",INDEX(SourceData!$A$2:$FR$281,'Row selector'!$G206,16)),"")</f>
        <v/>
      </c>
      <c r="N217" s="162" t="str">
        <f>IFERROR(IF(INDEX(SourceData!$A$2:$FR$281,'Row selector'!$G206,22)=0,"-",INDEX(SourceData!$A$2:$FR$281,'Row selector'!$G206,22)),"")</f>
        <v/>
      </c>
      <c r="O217" s="163" t="str">
        <f>IFERROR(IF(INDEX(SourceData!$A$2:$FR$281,'Row selector'!$G206,28)=0,"-",INDEX(SourceData!$A$2:$FR$281,'Row selector'!$G206,28)),"")</f>
        <v/>
      </c>
      <c r="P217" s="161" t="str">
        <f>IFERROR(IF(INDEX(SourceData!$A$2:$FR$281,'Row selector'!$G206,17)=0,"-",INDEX(SourceData!$A$2:$FR$281,'Row selector'!$G206,17)),"")</f>
        <v/>
      </c>
      <c r="Q217" s="162" t="str">
        <f>IFERROR(IF(INDEX(SourceData!$A$2:$FR$281,'Row selector'!$G206,23)=0,"-",INDEX(SourceData!$A$2:$FR$281,'Row selector'!$G206,23)),"")</f>
        <v/>
      </c>
      <c r="R217" s="163" t="str">
        <f>IFERROR(IF(INDEX(SourceData!$A$2:$FR$281,'Row selector'!$G206,29)=0,"-",INDEX(SourceData!$A$2:$FR$281,'Row selector'!$G206,29)),"")</f>
        <v/>
      </c>
      <c r="S217" s="161" t="str">
        <f>IFERROR(IF(INDEX(SourceData!$A$2:$FR$281,'Row selector'!$G206,18)=0,"-",INDEX(SourceData!$A$2:$FR$281,'Row selector'!$G206,18)),"")</f>
        <v/>
      </c>
      <c r="T217" s="162" t="str">
        <f>IFERROR(IF(INDEX(SourceData!$A$2:$FR$281,'Row selector'!$G206,24)=0,"-",INDEX(SourceData!$A$2:$FR$281,'Row selector'!$G206,24)),"")</f>
        <v/>
      </c>
      <c r="U217" s="163" t="str">
        <f>IFERROR(IF(INDEX(SourceData!$A$2:$FR$281,'Row selector'!$G206,30)=0,"-",INDEX(SourceData!$A$2:$FR$281,'Row selector'!$G206,30)),"")</f>
        <v/>
      </c>
      <c r="V217" s="161" t="str">
        <f>IFERROR(IF(INDEX(SourceData!$A$2:$FR$281,'Row selector'!$G206,31)=0,"-",INDEX(SourceData!$A$2:$FR$281,'Row selector'!$G206,31)),"")</f>
        <v/>
      </c>
      <c r="W217" s="162" t="str">
        <f>IFERROR(IF(INDEX(SourceData!$A$2:$FR$281,'Row selector'!$G206,37)=0,"-",INDEX(SourceData!$A$2:$FR$281,'Row selector'!$G206,37)),"")</f>
        <v/>
      </c>
      <c r="X217" s="163" t="str">
        <f>IFERROR(IF(INDEX(SourceData!$A$2:$FR$281,'Row selector'!$G206,43)=0,"-",INDEX(SourceData!$A$2:$FR$281,'Row selector'!$G206,43)),"")</f>
        <v/>
      </c>
      <c r="Y217" s="161" t="str">
        <f>IFERROR(IF(INDEX(SourceData!$A$2:$FR$281,'Row selector'!$G206,32)=0,"-",INDEX(SourceData!$A$2:$FR$281,'Row selector'!$G206,32)),"")</f>
        <v/>
      </c>
      <c r="Z217" s="162" t="str">
        <f>IFERROR(IF(INDEX(SourceData!$A$2:$FR$281,'Row selector'!$G206,38)=0,"-",INDEX(SourceData!$A$2:$FR$281,'Row selector'!$G206,38)),"")</f>
        <v/>
      </c>
      <c r="AA217" s="163" t="str">
        <f>IFERROR(IF(INDEX(SourceData!$A$2:$FR$281,'Row selector'!$G206,44)=0,"-",INDEX(SourceData!$A$2:$FR$281,'Row selector'!$G206,44)),"")</f>
        <v/>
      </c>
      <c r="AB217" s="161" t="str">
        <f>IFERROR(IF(INDEX(SourceData!$A$2:$FR$281,'Row selector'!$G206,33)=0,"-",INDEX(SourceData!$A$2:$FR$281,'Row selector'!$G206,33)),"")</f>
        <v/>
      </c>
      <c r="AC217" s="162" t="str">
        <f>IFERROR(IF(INDEX(SourceData!$A$2:$FR$281,'Row selector'!$G206,39)=0,"-",INDEX(SourceData!$A$2:$FR$281,'Row selector'!$G206,39)),"")</f>
        <v/>
      </c>
      <c r="AD217" s="163" t="str">
        <f>IFERROR(IF(INDEX(SourceData!$A$2:$FR$281,'Row selector'!$G206,45)=0,"-",INDEX(SourceData!$A$2:$FR$281,'Row selector'!$G206,45)),"")</f>
        <v/>
      </c>
      <c r="AE217" s="161" t="str">
        <f>IFERROR(IF(INDEX(SourceData!$A$2:$FR$281,'Row selector'!$G206,34)=0,"-",INDEX(SourceData!$A$2:$FR$281,'Row selector'!$G206,34)),"")</f>
        <v/>
      </c>
      <c r="AF217" s="162" t="str">
        <f>IFERROR(IF(INDEX(SourceData!$A$2:$FR$281,'Row selector'!$G206,40)=0,"-",INDEX(SourceData!$A$2:$FR$281,'Row selector'!$G206,40)),"")</f>
        <v/>
      </c>
      <c r="AG217" s="163" t="str">
        <f>IFERROR(IF(INDEX(SourceData!$A$2:$FR$281,'Row selector'!$G206,46)=0,"-",INDEX(SourceData!$A$2:$FR$281,'Row selector'!$G206,46)),"")</f>
        <v/>
      </c>
      <c r="AH217" s="161" t="str">
        <f>IFERROR(IF(INDEX(SourceData!$A$2:$FR$281,'Row selector'!$G206,35)=0,"-",INDEX(SourceData!$A$2:$FF$281,'Row selector'!$G206,35)),"")</f>
        <v/>
      </c>
      <c r="AI217" s="162" t="str">
        <f>IFERROR(IF(INDEX(SourceData!$A$2:$FR$281,'Row selector'!$G206,41)=0,"-",INDEX(SourceData!$A$2:$FR$281,'Row selector'!$G206,41)),"")</f>
        <v/>
      </c>
      <c r="AJ217" s="163" t="str">
        <f>IFERROR(IF(INDEX(SourceData!$A$2:$FR$281,'Row selector'!$G206,47)=0,"-",INDEX(SourceData!$A$2:$FR$281,'Row selector'!$G206,47)),"")</f>
        <v/>
      </c>
      <c r="AK217" s="161" t="str">
        <f>IFERROR(IF(INDEX(SourceData!$A$2:$FR$281,'Row selector'!$G206,36)=0,"-",INDEX(SourceData!$A$2:$FR$281,'Row selector'!$G206,36)),"")</f>
        <v/>
      </c>
      <c r="AL217" s="162" t="str">
        <f>IFERROR(IF(INDEX(SourceData!$A$2:$FR$281,'Row selector'!$G206,42)=0,"-",INDEX(SourceData!$A$2:$FR$281,'Row selector'!$G206,42)),"")</f>
        <v/>
      </c>
      <c r="AM217" s="163" t="str">
        <f>IFERROR(IF(INDEX(SourceData!$A$2:$FR$281,'Row selector'!$G206,48)=0,"-",INDEX(SourceData!$A$2:$FR$281,'Row selector'!$G206,48)),"")</f>
        <v/>
      </c>
      <c r="AN217" s="161" t="str">
        <f>IFERROR(IF(INDEX(SourceData!$A$2:$FR$281,'Row selector'!$G206,49)=0,"-",INDEX(SourceData!$A$2:$FR$281,'Row selector'!$G206,49)),"")</f>
        <v/>
      </c>
      <c r="AO217" s="162" t="str">
        <f>IFERROR(IF(INDEX(SourceData!$A$2:$FR$281,'Row selector'!$G206,55)=0,"-",INDEX(SourceData!$A$2:$FR$281,'Row selector'!$G206,55)),"")</f>
        <v/>
      </c>
      <c r="AP217" s="163" t="str">
        <f>IFERROR(IF(INDEX(SourceData!$A$2:$FR$281,'Row selector'!$G206,61)=0,"-",INDEX(SourceData!$A$2:$FR$281,'Row selector'!$G206,61)),"")</f>
        <v/>
      </c>
      <c r="AQ217" s="161" t="str">
        <f>IFERROR(IF(INDEX(SourceData!$A$2:$FR$281,'Row selector'!$G206,50)=0,"-",INDEX(SourceData!$A$2:$FR$281,'Row selector'!$G206,50)),"")</f>
        <v/>
      </c>
      <c r="AR217" s="162" t="str">
        <f>IFERROR(IF(INDEX(SourceData!$A$2:$FR$281,'Row selector'!$G206,56)=0,"-",INDEX(SourceData!$A$2:$FR$281,'Row selector'!$G206,56)),"")</f>
        <v/>
      </c>
      <c r="AS217" s="163" t="str">
        <f>IFERROR(IF(INDEX(SourceData!$A$2:$FR$281,'Row selector'!$G206,62)=0,"-",INDEX(SourceData!$A$2:$FR$281,'Row selector'!$G206,62)),"")</f>
        <v/>
      </c>
      <c r="AT217" s="161" t="str">
        <f>IFERROR(IF(INDEX(SourceData!$A$2:$FR$281,'Row selector'!$G206,51)=0,"-",INDEX(SourceData!$A$2:$FR$281,'Row selector'!$G206,51)),"")</f>
        <v/>
      </c>
      <c r="AU217" s="162" t="str">
        <f>IFERROR(IF(INDEX(SourceData!$A$2:$FR$281,'Row selector'!$G206,57)=0,"-",INDEX(SourceData!$A$2:$FR$281,'Row selector'!$G206,57)),"")</f>
        <v/>
      </c>
      <c r="AV217" s="163" t="str">
        <f>IFERROR(IF(INDEX(SourceData!$A$2:$FR$281,'Row selector'!$G206,63)=0,"-",INDEX(SourceData!$A$2:$FR$281,'Row selector'!$G206,63)),"")</f>
        <v/>
      </c>
      <c r="AW217" s="158" t="str">
        <f>IFERROR(IF(INDEX(SourceData!$A$2:$FR$281,'Row selector'!$G206,52)=0,"-",INDEX(SourceData!$A$2:$FR$281,'Row selector'!$G206,52)),"")</f>
        <v/>
      </c>
      <c r="AX217" s="138" t="str">
        <f>IFERROR(IF(INDEX(SourceData!$A$2:$FR$281,'Row selector'!$G206,58)=0,"-",INDEX(SourceData!$A$2:$FR$281,'Row selector'!$G206,58)),"")</f>
        <v/>
      </c>
      <c r="AY217" s="162" t="str">
        <f>IFERROR(IF(INDEX(SourceData!$A$2:$FR$281,'Row selector'!$G206,64)=0,"-",INDEX(SourceData!$A$2:$FR$281,'Row selector'!$G206,64)),"")</f>
        <v/>
      </c>
      <c r="AZ217" s="161" t="str">
        <f>IFERROR(IF(INDEX(SourceData!$A$2:$FR$281,'Row selector'!$G206,53)=0,"-",INDEX(SourceData!$A$2:$FR$281,'Row selector'!$G206,53)),"")</f>
        <v/>
      </c>
      <c r="BA217" s="162" t="str">
        <f>IFERROR(IF(INDEX(SourceData!$A$2:$FR$281,'Row selector'!$G206,59)=0,"-",INDEX(SourceData!$A$2:$FR$281,'Row selector'!$G206,59)),"")</f>
        <v/>
      </c>
      <c r="BB217" s="163" t="str">
        <f>IFERROR(IF(INDEX(SourceData!$A$2:$FR$281,'Row selector'!$G206,65)=0,"-",INDEX(SourceData!$A$2:$FR$281,'Row selector'!$G206,65)),"")</f>
        <v/>
      </c>
      <c r="BC217" s="161" t="str">
        <f>IFERROR(IF(INDEX(SourceData!$A$2:$FR$281,'Row selector'!$G206,54)=0,"-",INDEX(SourceData!$A$2:$FR$281,'Row selector'!$G206,54)),"")</f>
        <v/>
      </c>
      <c r="BD217" s="162" t="str">
        <f>IFERROR(IF(INDEX(SourceData!$A$2:$FR$281,'Row selector'!$G206,60)=0,"-",INDEX(SourceData!$A$2:$FR$281,'Row selector'!$G206,60)),"")</f>
        <v/>
      </c>
      <c r="BE217" s="163" t="str">
        <f>IFERROR(IF(INDEX(SourceData!$A$2:$FR$281,'Row selector'!$G206,66)=0,"-",INDEX(SourceData!$A$2:$FR$281,'Row selector'!$G206,66)),"")</f>
        <v/>
      </c>
      <c r="BF217" s="99"/>
    </row>
    <row r="218" spans="1:58" ht="12.75" customHeight="1">
      <c r="A218" s="171" t="str">
        <f>IFERROR(INDEX(SourceData!$A$2:$FR$281,'Row selector'!$G207,1),"")</f>
        <v/>
      </c>
      <c r="B218" s="157" t="str">
        <f>IFERROR(INDEX(SourceData!$A$2:$FR$281,'Row selector'!$G207,2),"")</f>
        <v/>
      </c>
      <c r="C218" s="204" t="str">
        <f t="shared" si="3"/>
        <v/>
      </c>
      <c r="D218" s="161" t="str">
        <f>IFERROR(IF(INDEX(SourceData!$A$2:$FR$281,'Row selector'!$G207,13)=0,"-",INDEX(SourceData!$A$2:$FR$281,'Row selector'!$G207,13)),"")</f>
        <v/>
      </c>
      <c r="E218" s="162" t="str">
        <f>IFERROR(IF(INDEX(SourceData!$A$2:$FR$281,'Row selector'!$G207,19)=0,"-",INDEX(SourceData!$A$2:$FR$281,'Row selector'!$G207,19)),"")</f>
        <v/>
      </c>
      <c r="F218" s="163" t="str">
        <f>IFERROR(IF(INDEX(SourceData!$A$2:$FR$281,'Row selector'!$G207,25)=0,"-",INDEX(SourceData!$A$2:$FR$281,'Row selector'!$G207,25)),"")</f>
        <v/>
      </c>
      <c r="G218" s="161" t="str">
        <f>IFERROR(IF(INDEX(SourceData!$A$2:$FR$281,'Row selector'!$G207,14)=0,"-",INDEX(SourceData!$A$2:$FR$281,'Row selector'!$G207,14)),"")</f>
        <v/>
      </c>
      <c r="H218" s="162" t="str">
        <f>IFERROR(IF(INDEX(SourceData!$A$2:$FR$281,'Row selector'!$G207,20)=0,"-",INDEX(SourceData!$A$2:$FR$281,'Row selector'!$G207,20)),"")</f>
        <v/>
      </c>
      <c r="I218" s="163" t="str">
        <f>IFERROR(IF(INDEX(SourceData!$A$2:$FR$281,'Row selector'!$G207,26)=0,"-",INDEX(SourceData!$A$2:$FR$281,'Row selector'!$G207,26)),"")</f>
        <v/>
      </c>
      <c r="J218" s="161" t="str">
        <f>IFERROR(IF(INDEX(SourceData!$A$2:$FR$281,'Row selector'!$G207,15)=0,"-",INDEX(SourceData!$A$2:$FR$281,'Row selector'!$G207,15)),"")</f>
        <v/>
      </c>
      <c r="K218" s="162" t="str">
        <f>IFERROR(IF(INDEX(SourceData!$A$2:$FR$281,'Row selector'!$G207,21)=0,"-",INDEX(SourceData!$A$2:$FR$281,'Row selector'!$G207,21)),"")</f>
        <v/>
      </c>
      <c r="L218" s="163" t="str">
        <f>IFERROR(IF(INDEX(SourceData!$A$2:$FR$281,'Row selector'!$G207,27)=0,"-",INDEX(SourceData!$A$2:$FR$281,'Row selector'!$G207,27)),"")</f>
        <v/>
      </c>
      <c r="M218" s="161" t="str">
        <f>IFERROR(IF(INDEX(SourceData!$A$2:$FR$281,'Row selector'!$G207,16)=0,"-",INDEX(SourceData!$A$2:$FR$281,'Row selector'!$G207,16)),"")</f>
        <v/>
      </c>
      <c r="N218" s="162" t="str">
        <f>IFERROR(IF(INDEX(SourceData!$A$2:$FR$281,'Row selector'!$G207,22)=0,"-",INDEX(SourceData!$A$2:$FR$281,'Row selector'!$G207,22)),"")</f>
        <v/>
      </c>
      <c r="O218" s="163" t="str">
        <f>IFERROR(IF(INDEX(SourceData!$A$2:$FR$281,'Row selector'!$G207,28)=0,"-",INDEX(SourceData!$A$2:$FR$281,'Row selector'!$G207,28)),"")</f>
        <v/>
      </c>
      <c r="P218" s="161" t="str">
        <f>IFERROR(IF(INDEX(SourceData!$A$2:$FR$281,'Row selector'!$G207,17)=0,"-",INDEX(SourceData!$A$2:$FR$281,'Row selector'!$G207,17)),"")</f>
        <v/>
      </c>
      <c r="Q218" s="162" t="str">
        <f>IFERROR(IF(INDEX(SourceData!$A$2:$FR$281,'Row selector'!$G207,23)=0,"-",INDEX(SourceData!$A$2:$FR$281,'Row selector'!$G207,23)),"")</f>
        <v/>
      </c>
      <c r="R218" s="163" t="str">
        <f>IFERROR(IF(INDEX(SourceData!$A$2:$FR$281,'Row selector'!$G207,29)=0,"-",INDEX(SourceData!$A$2:$FR$281,'Row selector'!$G207,29)),"")</f>
        <v/>
      </c>
      <c r="S218" s="161" t="str">
        <f>IFERROR(IF(INDEX(SourceData!$A$2:$FR$281,'Row selector'!$G207,18)=0,"-",INDEX(SourceData!$A$2:$FR$281,'Row selector'!$G207,18)),"")</f>
        <v/>
      </c>
      <c r="T218" s="162" t="str">
        <f>IFERROR(IF(INDEX(SourceData!$A$2:$FR$281,'Row selector'!$G207,24)=0,"-",INDEX(SourceData!$A$2:$FR$281,'Row selector'!$G207,24)),"")</f>
        <v/>
      </c>
      <c r="U218" s="163" t="str">
        <f>IFERROR(IF(INDEX(SourceData!$A$2:$FR$281,'Row selector'!$G207,30)=0,"-",INDEX(SourceData!$A$2:$FR$281,'Row selector'!$G207,30)),"")</f>
        <v/>
      </c>
      <c r="V218" s="161" t="str">
        <f>IFERROR(IF(INDEX(SourceData!$A$2:$FR$281,'Row selector'!$G207,31)=0,"-",INDEX(SourceData!$A$2:$FR$281,'Row selector'!$G207,31)),"")</f>
        <v/>
      </c>
      <c r="W218" s="162" t="str">
        <f>IFERROR(IF(INDEX(SourceData!$A$2:$FR$281,'Row selector'!$G207,37)=0,"-",INDEX(SourceData!$A$2:$FR$281,'Row selector'!$G207,37)),"")</f>
        <v/>
      </c>
      <c r="X218" s="163" t="str">
        <f>IFERROR(IF(INDEX(SourceData!$A$2:$FR$281,'Row selector'!$G207,43)=0,"-",INDEX(SourceData!$A$2:$FR$281,'Row selector'!$G207,43)),"")</f>
        <v/>
      </c>
      <c r="Y218" s="161" t="str">
        <f>IFERROR(IF(INDEX(SourceData!$A$2:$FR$281,'Row selector'!$G207,32)=0,"-",INDEX(SourceData!$A$2:$FR$281,'Row selector'!$G207,32)),"")</f>
        <v/>
      </c>
      <c r="Z218" s="162" t="str">
        <f>IFERROR(IF(INDEX(SourceData!$A$2:$FR$281,'Row selector'!$G207,38)=0,"-",INDEX(SourceData!$A$2:$FR$281,'Row selector'!$G207,38)),"")</f>
        <v/>
      </c>
      <c r="AA218" s="163" t="str">
        <f>IFERROR(IF(INDEX(SourceData!$A$2:$FR$281,'Row selector'!$G207,44)=0,"-",INDEX(SourceData!$A$2:$FR$281,'Row selector'!$G207,44)),"")</f>
        <v/>
      </c>
      <c r="AB218" s="161" t="str">
        <f>IFERROR(IF(INDEX(SourceData!$A$2:$FR$281,'Row selector'!$G207,33)=0,"-",INDEX(SourceData!$A$2:$FR$281,'Row selector'!$G207,33)),"")</f>
        <v/>
      </c>
      <c r="AC218" s="162" t="str">
        <f>IFERROR(IF(INDEX(SourceData!$A$2:$FR$281,'Row selector'!$G207,39)=0,"-",INDEX(SourceData!$A$2:$FR$281,'Row selector'!$G207,39)),"")</f>
        <v/>
      </c>
      <c r="AD218" s="163" t="str">
        <f>IFERROR(IF(INDEX(SourceData!$A$2:$FR$281,'Row selector'!$G207,45)=0,"-",INDEX(SourceData!$A$2:$FR$281,'Row selector'!$G207,45)),"")</f>
        <v/>
      </c>
      <c r="AE218" s="161" t="str">
        <f>IFERROR(IF(INDEX(SourceData!$A$2:$FR$281,'Row selector'!$G207,34)=0,"-",INDEX(SourceData!$A$2:$FR$281,'Row selector'!$G207,34)),"")</f>
        <v/>
      </c>
      <c r="AF218" s="162" t="str">
        <f>IFERROR(IF(INDEX(SourceData!$A$2:$FR$281,'Row selector'!$G207,40)=0,"-",INDEX(SourceData!$A$2:$FR$281,'Row selector'!$G207,40)),"")</f>
        <v/>
      </c>
      <c r="AG218" s="163" t="str">
        <f>IFERROR(IF(INDEX(SourceData!$A$2:$FR$281,'Row selector'!$G207,46)=0,"-",INDEX(SourceData!$A$2:$FR$281,'Row selector'!$G207,46)),"")</f>
        <v/>
      </c>
      <c r="AH218" s="161" t="str">
        <f>IFERROR(IF(INDEX(SourceData!$A$2:$FR$281,'Row selector'!$G207,35)=0,"-",INDEX(SourceData!$A$2:$FF$281,'Row selector'!$G207,35)),"")</f>
        <v/>
      </c>
      <c r="AI218" s="162" t="str">
        <f>IFERROR(IF(INDEX(SourceData!$A$2:$FR$281,'Row selector'!$G207,41)=0,"-",INDEX(SourceData!$A$2:$FR$281,'Row selector'!$G207,41)),"")</f>
        <v/>
      </c>
      <c r="AJ218" s="163" t="str">
        <f>IFERROR(IF(INDEX(SourceData!$A$2:$FR$281,'Row selector'!$G207,47)=0,"-",INDEX(SourceData!$A$2:$FR$281,'Row selector'!$G207,47)),"")</f>
        <v/>
      </c>
      <c r="AK218" s="161" t="str">
        <f>IFERROR(IF(INDEX(SourceData!$A$2:$FR$281,'Row selector'!$G207,36)=0,"-",INDEX(SourceData!$A$2:$FR$281,'Row selector'!$G207,36)),"")</f>
        <v/>
      </c>
      <c r="AL218" s="162" t="str">
        <f>IFERROR(IF(INDEX(SourceData!$A$2:$FR$281,'Row selector'!$G207,42)=0,"-",INDEX(SourceData!$A$2:$FR$281,'Row selector'!$G207,42)),"")</f>
        <v/>
      </c>
      <c r="AM218" s="163" t="str">
        <f>IFERROR(IF(INDEX(SourceData!$A$2:$FR$281,'Row selector'!$G207,48)=0,"-",INDEX(SourceData!$A$2:$FR$281,'Row selector'!$G207,48)),"")</f>
        <v/>
      </c>
      <c r="AN218" s="161" t="str">
        <f>IFERROR(IF(INDEX(SourceData!$A$2:$FR$281,'Row selector'!$G207,49)=0,"-",INDEX(SourceData!$A$2:$FR$281,'Row selector'!$G207,49)),"")</f>
        <v/>
      </c>
      <c r="AO218" s="162" t="str">
        <f>IFERROR(IF(INDEX(SourceData!$A$2:$FR$281,'Row selector'!$G207,55)=0,"-",INDEX(SourceData!$A$2:$FR$281,'Row selector'!$G207,55)),"")</f>
        <v/>
      </c>
      <c r="AP218" s="163" t="str">
        <f>IFERROR(IF(INDEX(SourceData!$A$2:$FR$281,'Row selector'!$G207,61)=0,"-",INDEX(SourceData!$A$2:$FR$281,'Row selector'!$G207,61)),"")</f>
        <v/>
      </c>
      <c r="AQ218" s="161" t="str">
        <f>IFERROR(IF(INDEX(SourceData!$A$2:$FR$281,'Row selector'!$G207,50)=0,"-",INDEX(SourceData!$A$2:$FR$281,'Row selector'!$G207,50)),"")</f>
        <v/>
      </c>
      <c r="AR218" s="162" t="str">
        <f>IFERROR(IF(INDEX(SourceData!$A$2:$FR$281,'Row selector'!$G207,56)=0,"-",INDEX(SourceData!$A$2:$FR$281,'Row selector'!$G207,56)),"")</f>
        <v/>
      </c>
      <c r="AS218" s="163" t="str">
        <f>IFERROR(IF(INDEX(SourceData!$A$2:$FR$281,'Row selector'!$G207,62)=0,"-",INDEX(SourceData!$A$2:$FR$281,'Row selector'!$G207,62)),"")</f>
        <v/>
      </c>
      <c r="AT218" s="161" t="str">
        <f>IFERROR(IF(INDEX(SourceData!$A$2:$FR$281,'Row selector'!$G207,51)=0,"-",INDEX(SourceData!$A$2:$FR$281,'Row selector'!$G207,51)),"")</f>
        <v/>
      </c>
      <c r="AU218" s="162" t="str">
        <f>IFERROR(IF(INDEX(SourceData!$A$2:$FR$281,'Row selector'!$G207,57)=0,"-",INDEX(SourceData!$A$2:$FR$281,'Row selector'!$G207,57)),"")</f>
        <v/>
      </c>
      <c r="AV218" s="163" t="str">
        <f>IFERROR(IF(INDEX(SourceData!$A$2:$FR$281,'Row selector'!$G207,63)=0,"-",INDEX(SourceData!$A$2:$FR$281,'Row selector'!$G207,63)),"")</f>
        <v/>
      </c>
      <c r="AW218" s="158" t="str">
        <f>IFERROR(IF(INDEX(SourceData!$A$2:$FR$281,'Row selector'!$G207,52)=0,"-",INDEX(SourceData!$A$2:$FR$281,'Row selector'!$G207,52)),"")</f>
        <v/>
      </c>
      <c r="AX218" s="138" t="str">
        <f>IFERROR(IF(INDEX(SourceData!$A$2:$FR$281,'Row selector'!$G207,58)=0,"-",INDEX(SourceData!$A$2:$FR$281,'Row selector'!$G207,58)),"")</f>
        <v/>
      </c>
      <c r="AY218" s="162" t="str">
        <f>IFERROR(IF(INDEX(SourceData!$A$2:$FR$281,'Row selector'!$G207,64)=0,"-",INDEX(SourceData!$A$2:$FR$281,'Row selector'!$G207,64)),"")</f>
        <v/>
      </c>
      <c r="AZ218" s="161" t="str">
        <f>IFERROR(IF(INDEX(SourceData!$A$2:$FR$281,'Row selector'!$G207,53)=0,"-",INDEX(SourceData!$A$2:$FR$281,'Row selector'!$G207,53)),"")</f>
        <v/>
      </c>
      <c r="BA218" s="162" t="str">
        <f>IFERROR(IF(INDEX(SourceData!$A$2:$FR$281,'Row selector'!$G207,59)=0,"-",INDEX(SourceData!$A$2:$FR$281,'Row selector'!$G207,59)),"")</f>
        <v/>
      </c>
      <c r="BB218" s="163" t="str">
        <f>IFERROR(IF(INDEX(SourceData!$A$2:$FR$281,'Row selector'!$G207,65)=0,"-",INDEX(SourceData!$A$2:$FR$281,'Row selector'!$G207,65)),"")</f>
        <v/>
      </c>
      <c r="BC218" s="161" t="str">
        <f>IFERROR(IF(INDEX(SourceData!$A$2:$FR$281,'Row selector'!$G207,54)=0,"-",INDEX(SourceData!$A$2:$FR$281,'Row selector'!$G207,54)),"")</f>
        <v/>
      </c>
      <c r="BD218" s="162" t="str">
        <f>IFERROR(IF(INDEX(SourceData!$A$2:$FR$281,'Row selector'!$G207,60)=0,"-",INDEX(SourceData!$A$2:$FR$281,'Row selector'!$G207,60)),"")</f>
        <v/>
      </c>
      <c r="BE218" s="163" t="str">
        <f>IFERROR(IF(INDEX(SourceData!$A$2:$FR$281,'Row selector'!$G207,66)=0,"-",INDEX(SourceData!$A$2:$FR$281,'Row selector'!$G207,66)),"")</f>
        <v/>
      </c>
      <c r="BF218" s="179"/>
    </row>
    <row r="219" spans="1:58">
      <c r="A219" s="171" t="str">
        <f>IFERROR(INDEX(SourceData!$A$2:$FR$281,'Row selector'!$G208,1),"")</f>
        <v/>
      </c>
      <c r="B219" s="157" t="str">
        <f>IFERROR(INDEX(SourceData!$A$2:$FR$281,'Row selector'!$G208,2),"")</f>
        <v/>
      </c>
      <c r="C219" s="204" t="str">
        <f t="shared" si="3"/>
        <v/>
      </c>
      <c r="D219" s="161" t="str">
        <f>IFERROR(IF(INDEX(SourceData!$A$2:$FR$281,'Row selector'!$G208,13)=0,"-",INDEX(SourceData!$A$2:$FR$281,'Row selector'!$G208,13)),"")</f>
        <v/>
      </c>
      <c r="E219" s="162" t="str">
        <f>IFERROR(IF(INDEX(SourceData!$A$2:$FR$281,'Row selector'!$G208,19)=0,"-",INDEX(SourceData!$A$2:$FR$281,'Row selector'!$G208,19)),"")</f>
        <v/>
      </c>
      <c r="F219" s="163" t="str">
        <f>IFERROR(IF(INDEX(SourceData!$A$2:$FR$281,'Row selector'!$G208,25)=0,"-",INDEX(SourceData!$A$2:$FR$281,'Row selector'!$G208,25)),"")</f>
        <v/>
      </c>
      <c r="G219" s="161" t="str">
        <f>IFERROR(IF(INDEX(SourceData!$A$2:$FR$281,'Row selector'!$G208,14)=0,"-",INDEX(SourceData!$A$2:$FR$281,'Row selector'!$G208,14)),"")</f>
        <v/>
      </c>
      <c r="H219" s="162" t="str">
        <f>IFERROR(IF(INDEX(SourceData!$A$2:$FR$281,'Row selector'!$G208,20)=0,"-",INDEX(SourceData!$A$2:$FR$281,'Row selector'!$G208,20)),"")</f>
        <v/>
      </c>
      <c r="I219" s="163" t="str">
        <f>IFERROR(IF(INDEX(SourceData!$A$2:$FR$281,'Row selector'!$G208,26)=0,"-",INDEX(SourceData!$A$2:$FR$281,'Row selector'!$G208,26)),"")</f>
        <v/>
      </c>
      <c r="J219" s="161" t="str">
        <f>IFERROR(IF(INDEX(SourceData!$A$2:$FR$281,'Row selector'!$G208,15)=0,"-",INDEX(SourceData!$A$2:$FR$281,'Row selector'!$G208,15)),"")</f>
        <v/>
      </c>
      <c r="K219" s="162" t="str">
        <f>IFERROR(IF(INDEX(SourceData!$A$2:$FR$281,'Row selector'!$G208,21)=0,"-",INDEX(SourceData!$A$2:$FR$281,'Row selector'!$G208,21)),"")</f>
        <v/>
      </c>
      <c r="L219" s="163" t="str">
        <f>IFERROR(IF(INDEX(SourceData!$A$2:$FR$281,'Row selector'!$G208,27)=0,"-",INDEX(SourceData!$A$2:$FR$281,'Row selector'!$G208,27)),"")</f>
        <v/>
      </c>
      <c r="M219" s="161" t="str">
        <f>IFERROR(IF(INDEX(SourceData!$A$2:$FR$281,'Row selector'!$G208,16)=0,"-",INDEX(SourceData!$A$2:$FR$281,'Row selector'!$G208,16)),"")</f>
        <v/>
      </c>
      <c r="N219" s="162" t="str">
        <f>IFERROR(IF(INDEX(SourceData!$A$2:$FR$281,'Row selector'!$G208,22)=0,"-",INDEX(SourceData!$A$2:$FR$281,'Row selector'!$G208,22)),"")</f>
        <v/>
      </c>
      <c r="O219" s="163" t="str">
        <f>IFERROR(IF(INDEX(SourceData!$A$2:$FR$281,'Row selector'!$G208,28)=0,"-",INDEX(SourceData!$A$2:$FR$281,'Row selector'!$G208,28)),"")</f>
        <v/>
      </c>
      <c r="P219" s="161" t="str">
        <f>IFERROR(IF(INDEX(SourceData!$A$2:$FR$281,'Row selector'!$G208,17)=0,"-",INDEX(SourceData!$A$2:$FR$281,'Row selector'!$G208,17)),"")</f>
        <v/>
      </c>
      <c r="Q219" s="162" t="str">
        <f>IFERROR(IF(INDEX(SourceData!$A$2:$FR$281,'Row selector'!$G208,23)=0,"-",INDEX(SourceData!$A$2:$FR$281,'Row selector'!$G208,23)),"")</f>
        <v/>
      </c>
      <c r="R219" s="163" t="str">
        <f>IFERROR(IF(INDEX(SourceData!$A$2:$FR$281,'Row selector'!$G208,29)=0,"-",INDEX(SourceData!$A$2:$FR$281,'Row selector'!$G208,29)),"")</f>
        <v/>
      </c>
      <c r="S219" s="161" t="str">
        <f>IFERROR(IF(INDEX(SourceData!$A$2:$FR$281,'Row selector'!$G208,18)=0,"-",INDEX(SourceData!$A$2:$FR$281,'Row selector'!$G208,18)),"")</f>
        <v/>
      </c>
      <c r="T219" s="162" t="str">
        <f>IFERROR(IF(INDEX(SourceData!$A$2:$FR$281,'Row selector'!$G208,24)=0,"-",INDEX(SourceData!$A$2:$FR$281,'Row selector'!$G208,24)),"")</f>
        <v/>
      </c>
      <c r="U219" s="163" t="str">
        <f>IFERROR(IF(INDEX(SourceData!$A$2:$FR$281,'Row selector'!$G208,30)=0,"-",INDEX(SourceData!$A$2:$FR$281,'Row selector'!$G208,30)),"")</f>
        <v/>
      </c>
      <c r="V219" s="161" t="str">
        <f>IFERROR(IF(INDEX(SourceData!$A$2:$FR$281,'Row selector'!$G208,31)=0,"-",INDEX(SourceData!$A$2:$FR$281,'Row selector'!$G208,31)),"")</f>
        <v/>
      </c>
      <c r="W219" s="162" t="str">
        <f>IFERROR(IF(INDEX(SourceData!$A$2:$FR$281,'Row selector'!$G208,37)=0,"-",INDEX(SourceData!$A$2:$FR$281,'Row selector'!$G208,37)),"")</f>
        <v/>
      </c>
      <c r="X219" s="163" t="str">
        <f>IFERROR(IF(INDEX(SourceData!$A$2:$FR$281,'Row selector'!$G208,43)=0,"-",INDEX(SourceData!$A$2:$FR$281,'Row selector'!$G208,43)),"")</f>
        <v/>
      </c>
      <c r="Y219" s="161" t="str">
        <f>IFERROR(IF(INDEX(SourceData!$A$2:$FR$281,'Row selector'!$G208,32)=0,"-",INDEX(SourceData!$A$2:$FR$281,'Row selector'!$G208,32)),"")</f>
        <v/>
      </c>
      <c r="Z219" s="162" t="str">
        <f>IFERROR(IF(INDEX(SourceData!$A$2:$FR$281,'Row selector'!$G208,38)=0,"-",INDEX(SourceData!$A$2:$FR$281,'Row selector'!$G208,38)),"")</f>
        <v/>
      </c>
      <c r="AA219" s="163" t="str">
        <f>IFERROR(IF(INDEX(SourceData!$A$2:$FR$281,'Row selector'!$G208,44)=0,"-",INDEX(SourceData!$A$2:$FR$281,'Row selector'!$G208,44)),"")</f>
        <v/>
      </c>
      <c r="AB219" s="161" t="str">
        <f>IFERROR(IF(INDEX(SourceData!$A$2:$FR$281,'Row selector'!$G208,33)=0,"-",INDEX(SourceData!$A$2:$FR$281,'Row selector'!$G208,33)),"")</f>
        <v/>
      </c>
      <c r="AC219" s="162" t="str">
        <f>IFERROR(IF(INDEX(SourceData!$A$2:$FR$281,'Row selector'!$G208,39)=0,"-",INDEX(SourceData!$A$2:$FR$281,'Row selector'!$G208,39)),"")</f>
        <v/>
      </c>
      <c r="AD219" s="163" t="str">
        <f>IFERROR(IF(INDEX(SourceData!$A$2:$FR$281,'Row selector'!$G208,45)=0,"-",INDEX(SourceData!$A$2:$FR$281,'Row selector'!$G208,45)),"")</f>
        <v/>
      </c>
      <c r="AE219" s="161" t="str">
        <f>IFERROR(IF(INDEX(SourceData!$A$2:$FR$281,'Row selector'!$G208,34)=0,"-",INDEX(SourceData!$A$2:$FR$281,'Row selector'!$G208,34)),"")</f>
        <v/>
      </c>
      <c r="AF219" s="162" t="str">
        <f>IFERROR(IF(INDEX(SourceData!$A$2:$FR$281,'Row selector'!$G208,40)=0,"-",INDEX(SourceData!$A$2:$FR$281,'Row selector'!$G208,40)),"")</f>
        <v/>
      </c>
      <c r="AG219" s="163" t="str">
        <f>IFERROR(IF(INDEX(SourceData!$A$2:$FR$281,'Row selector'!$G208,46)=0,"-",INDEX(SourceData!$A$2:$FR$281,'Row selector'!$G208,46)),"")</f>
        <v/>
      </c>
      <c r="AH219" s="161" t="str">
        <f>IFERROR(IF(INDEX(SourceData!$A$2:$FR$281,'Row selector'!$G208,35)=0,"-",INDEX(SourceData!$A$2:$FF$281,'Row selector'!$G208,35)),"")</f>
        <v/>
      </c>
      <c r="AI219" s="162" t="str">
        <f>IFERROR(IF(INDEX(SourceData!$A$2:$FR$281,'Row selector'!$G208,41)=0,"-",INDEX(SourceData!$A$2:$FR$281,'Row selector'!$G208,41)),"")</f>
        <v/>
      </c>
      <c r="AJ219" s="163" t="str">
        <f>IFERROR(IF(INDEX(SourceData!$A$2:$FR$281,'Row selector'!$G208,47)=0,"-",INDEX(SourceData!$A$2:$FR$281,'Row selector'!$G208,47)),"")</f>
        <v/>
      </c>
      <c r="AK219" s="161" t="str">
        <f>IFERROR(IF(INDEX(SourceData!$A$2:$FR$281,'Row selector'!$G208,36)=0,"-",INDEX(SourceData!$A$2:$FR$281,'Row selector'!$G208,36)),"")</f>
        <v/>
      </c>
      <c r="AL219" s="162" t="str">
        <f>IFERROR(IF(INDEX(SourceData!$A$2:$FR$281,'Row selector'!$G208,42)=0,"-",INDEX(SourceData!$A$2:$FR$281,'Row selector'!$G208,42)),"")</f>
        <v/>
      </c>
      <c r="AM219" s="163" t="str">
        <f>IFERROR(IF(INDEX(SourceData!$A$2:$FR$281,'Row selector'!$G208,48)=0,"-",INDEX(SourceData!$A$2:$FR$281,'Row selector'!$G208,48)),"")</f>
        <v/>
      </c>
      <c r="AN219" s="161" t="str">
        <f>IFERROR(IF(INDEX(SourceData!$A$2:$FR$281,'Row selector'!$G208,49)=0,"-",INDEX(SourceData!$A$2:$FR$281,'Row selector'!$G208,49)),"")</f>
        <v/>
      </c>
      <c r="AO219" s="162" t="str">
        <f>IFERROR(IF(INDEX(SourceData!$A$2:$FR$281,'Row selector'!$G208,55)=0,"-",INDEX(SourceData!$A$2:$FR$281,'Row selector'!$G208,55)),"")</f>
        <v/>
      </c>
      <c r="AP219" s="163" t="str">
        <f>IFERROR(IF(INDEX(SourceData!$A$2:$FR$281,'Row selector'!$G208,61)=0,"-",INDEX(SourceData!$A$2:$FR$281,'Row selector'!$G208,61)),"")</f>
        <v/>
      </c>
      <c r="AQ219" s="161" t="str">
        <f>IFERROR(IF(INDEX(SourceData!$A$2:$FR$281,'Row selector'!$G208,50)=0,"-",INDEX(SourceData!$A$2:$FR$281,'Row selector'!$G208,50)),"")</f>
        <v/>
      </c>
      <c r="AR219" s="162" t="str">
        <f>IFERROR(IF(INDEX(SourceData!$A$2:$FR$281,'Row selector'!$G208,56)=0,"-",INDEX(SourceData!$A$2:$FR$281,'Row selector'!$G208,56)),"")</f>
        <v/>
      </c>
      <c r="AS219" s="163" t="str">
        <f>IFERROR(IF(INDEX(SourceData!$A$2:$FR$281,'Row selector'!$G208,62)=0,"-",INDEX(SourceData!$A$2:$FR$281,'Row selector'!$G208,62)),"")</f>
        <v/>
      </c>
      <c r="AT219" s="161" t="str">
        <f>IFERROR(IF(INDEX(SourceData!$A$2:$FR$281,'Row selector'!$G208,51)=0,"-",INDEX(SourceData!$A$2:$FR$281,'Row selector'!$G208,51)),"")</f>
        <v/>
      </c>
      <c r="AU219" s="162" t="str">
        <f>IFERROR(IF(INDEX(SourceData!$A$2:$FR$281,'Row selector'!$G208,57)=0,"-",INDEX(SourceData!$A$2:$FR$281,'Row selector'!$G208,57)),"")</f>
        <v/>
      </c>
      <c r="AV219" s="163" t="str">
        <f>IFERROR(IF(INDEX(SourceData!$A$2:$FR$281,'Row selector'!$G208,63)=0,"-",INDEX(SourceData!$A$2:$FR$281,'Row selector'!$G208,63)),"")</f>
        <v/>
      </c>
      <c r="AW219" s="158" t="str">
        <f>IFERROR(IF(INDEX(SourceData!$A$2:$FR$281,'Row selector'!$G208,52)=0,"-",INDEX(SourceData!$A$2:$FR$281,'Row selector'!$G208,52)),"")</f>
        <v/>
      </c>
      <c r="AX219" s="138" t="str">
        <f>IFERROR(IF(INDEX(SourceData!$A$2:$FR$281,'Row selector'!$G208,58)=0,"-",INDEX(SourceData!$A$2:$FR$281,'Row selector'!$G208,58)),"")</f>
        <v/>
      </c>
      <c r="AY219" s="162" t="str">
        <f>IFERROR(IF(INDEX(SourceData!$A$2:$FR$281,'Row selector'!$G208,64)=0,"-",INDEX(SourceData!$A$2:$FR$281,'Row selector'!$G208,64)),"")</f>
        <v/>
      </c>
      <c r="AZ219" s="161" t="str">
        <f>IFERROR(IF(INDEX(SourceData!$A$2:$FR$281,'Row selector'!$G208,53)=0,"-",INDEX(SourceData!$A$2:$FR$281,'Row selector'!$G208,53)),"")</f>
        <v/>
      </c>
      <c r="BA219" s="162" t="str">
        <f>IFERROR(IF(INDEX(SourceData!$A$2:$FR$281,'Row selector'!$G208,59)=0,"-",INDEX(SourceData!$A$2:$FR$281,'Row selector'!$G208,59)),"")</f>
        <v/>
      </c>
      <c r="BB219" s="163" t="str">
        <f>IFERROR(IF(INDEX(SourceData!$A$2:$FR$281,'Row selector'!$G208,65)=0,"-",INDEX(SourceData!$A$2:$FR$281,'Row selector'!$G208,65)),"")</f>
        <v/>
      </c>
      <c r="BC219" s="161" t="str">
        <f>IFERROR(IF(INDEX(SourceData!$A$2:$FR$281,'Row selector'!$G208,54)=0,"-",INDEX(SourceData!$A$2:$FR$281,'Row selector'!$G208,54)),"")</f>
        <v/>
      </c>
      <c r="BD219" s="162" t="str">
        <f>IFERROR(IF(INDEX(SourceData!$A$2:$FR$281,'Row selector'!$G208,60)=0,"-",INDEX(SourceData!$A$2:$FR$281,'Row selector'!$G208,60)),"")</f>
        <v/>
      </c>
      <c r="BE219" s="163" t="str">
        <f>IFERROR(IF(INDEX(SourceData!$A$2:$FR$281,'Row selector'!$G208,66)=0,"-",INDEX(SourceData!$A$2:$FR$281,'Row selector'!$G208,66)),"")</f>
        <v/>
      </c>
      <c r="BF219" s="179"/>
    </row>
    <row r="220" spans="1:58" ht="10.5" customHeight="1">
      <c r="A220" s="173"/>
      <c r="B220" s="185"/>
      <c r="C220" s="205"/>
      <c r="D220" s="180"/>
      <c r="E220" s="181"/>
      <c r="F220" s="182"/>
      <c r="G220" s="180"/>
      <c r="H220" s="181"/>
      <c r="I220" s="182"/>
      <c r="J220" s="180"/>
      <c r="K220" s="181"/>
      <c r="L220" s="182"/>
      <c r="M220" s="180"/>
      <c r="N220" s="181"/>
      <c r="O220" s="182"/>
      <c r="P220" s="180"/>
      <c r="Q220" s="181"/>
      <c r="R220" s="182"/>
      <c r="S220" s="180"/>
      <c r="T220" s="181"/>
      <c r="U220" s="182"/>
      <c r="V220" s="180"/>
      <c r="W220" s="181"/>
      <c r="X220" s="182"/>
      <c r="Y220" s="180"/>
      <c r="Z220" s="181"/>
      <c r="AA220" s="182"/>
      <c r="AB220" s="180"/>
      <c r="AC220" s="181"/>
      <c r="AD220" s="182"/>
      <c r="AE220" s="180"/>
      <c r="AF220" s="181"/>
      <c r="AG220" s="182"/>
      <c r="AH220" s="180"/>
      <c r="AI220" s="181"/>
      <c r="AJ220" s="182"/>
      <c r="AK220" s="180"/>
      <c r="AL220" s="181"/>
      <c r="AM220" s="182"/>
      <c r="AN220" s="180"/>
      <c r="AO220" s="181"/>
      <c r="AP220" s="182"/>
      <c r="AQ220" s="180"/>
      <c r="AR220" s="181"/>
      <c r="AS220" s="182"/>
      <c r="AT220" s="180"/>
      <c r="AU220" s="181"/>
      <c r="AV220" s="182"/>
      <c r="AW220" s="183"/>
      <c r="AX220" s="184"/>
      <c r="AY220" s="181"/>
      <c r="AZ220" s="180"/>
      <c r="BA220" s="181"/>
      <c r="BB220" s="182"/>
      <c r="BC220" s="180"/>
      <c r="BD220" s="181"/>
      <c r="BE220" s="182"/>
      <c r="BF220" s="179"/>
    </row>
    <row r="221" spans="1:58">
      <c r="A221" s="186"/>
      <c r="B221" s="187"/>
      <c r="C221" s="206"/>
      <c r="D221" s="11" t="str">
        <f>IFERROR(INDEX(SourceData!$A$2:$FF$281,'Row selector'!$G212,13),"")</f>
        <v/>
      </c>
      <c r="E221" s="103" t="str">
        <f>IFERROR(INDEX(SourceData!$A$2:$FF$281,'Row selector'!$G212,19),"")</f>
        <v/>
      </c>
      <c r="F221" s="103" t="str">
        <f>IFERROR(INDEX(SourceData!$A$2:$FF$281,'Row selector'!$G212,25),"")</f>
        <v/>
      </c>
      <c r="G221" s="11" t="str">
        <f>IFERROR(INDEX(SourceData!$A$2:$FF$281,'Row selector'!$G212,14),"")</f>
        <v/>
      </c>
      <c r="H221" s="103" t="str">
        <f>IFERROR(INDEX(SourceData!$A$2:$FF$281,'Row selector'!$G212,20),"")</f>
        <v/>
      </c>
      <c r="I221" s="103" t="str">
        <f>IFERROR(INDEX(SourceData!$A$2:$FF$281,'Row selector'!$G212,26),"")</f>
        <v/>
      </c>
      <c r="J221" s="11" t="str">
        <f>IFERROR(INDEX(SourceData!$A$2:$FF$281,'Row selector'!$G212,15),"")</f>
        <v/>
      </c>
      <c r="K221" s="103" t="str">
        <f>IFERROR(INDEX(SourceData!$A$2:$FF$281,'Row selector'!$G212,21),"")</f>
        <v/>
      </c>
      <c r="L221" s="103" t="str">
        <f>IFERROR(INDEX(SourceData!$A$2:$FF$281,'Row selector'!$G212,27),"")</f>
        <v/>
      </c>
      <c r="M221" s="11" t="str">
        <f>IFERROR(INDEX(SourceData!$A$2:$FF$281,'Row selector'!$G212,16),"")</f>
        <v/>
      </c>
      <c r="N221" s="103" t="str">
        <f>IFERROR(INDEX(SourceData!$A$2:$FF$281,'Row selector'!$G212,21),"")</f>
        <v/>
      </c>
      <c r="O221" s="103" t="str">
        <f>IFERROR(INDEX(SourceData!$A$2:$FF$281,'Row selector'!$G212,28),"")</f>
        <v/>
      </c>
      <c r="P221" s="11" t="str">
        <f>IFERROR(INDEX(SourceData!$A$2:$FF$281,'Row selector'!$G212,17),"")</f>
        <v/>
      </c>
      <c r="Q221" s="103" t="str">
        <f>IFERROR(INDEX(SourceData!$A$2:$FF$281,'Row selector'!$G212,22),"")</f>
        <v/>
      </c>
      <c r="R221" s="103" t="str">
        <f>IFERROR(INDEX(SourceData!$A$2:$FF$281,'Row selector'!$G212,29),"")</f>
        <v/>
      </c>
      <c r="S221" s="11" t="str">
        <f>IFERROR(INDEX(SourceData!$A$2:$FF$281,'Row selector'!$G212,18),"")</f>
        <v/>
      </c>
      <c r="T221" s="103" t="str">
        <f>IFERROR(INDEX(SourceData!$A$2:$FF$281,'Row selector'!$G212,23),"")</f>
        <v/>
      </c>
      <c r="U221" s="103" t="str">
        <f>IFERROR(INDEX(SourceData!$A$2:$FF$281,'Row selector'!$G212,30),"")</f>
        <v/>
      </c>
      <c r="V221" s="11" t="str">
        <f>IFERROR(INDEX(SourceData!$A$2:$FF$281,'Row selector'!$G212,31),"")</f>
        <v/>
      </c>
      <c r="W221" s="103" t="str">
        <f>IFERROR(INDEX(SourceData!$A$2:$FF$281,'Row selector'!$G212,37),"")</f>
        <v/>
      </c>
      <c r="X221" s="103" t="str">
        <f>IFERROR(INDEX(SourceData!$A$2:$FF$281,'Row selector'!$G212,43),"")</f>
        <v/>
      </c>
      <c r="Y221" s="11" t="str">
        <f>IFERROR(INDEX(SourceData!$A$2:$FF$281,'Row selector'!$G212,32),"")</f>
        <v/>
      </c>
      <c r="Z221" s="103" t="str">
        <f>IFERROR(INDEX(SourceData!$A$2:$FF$281,'Row selector'!$G212,38),"")</f>
        <v/>
      </c>
      <c r="AA221" s="103" t="str">
        <f>IFERROR(INDEX(SourceData!$A$2:$FF$281,'Row selector'!$G212,44),"")</f>
        <v/>
      </c>
      <c r="AB221" s="11" t="str">
        <f>IFERROR(INDEX(SourceData!$A$2:$FF$281,'Row selector'!$G212,33),"")</f>
        <v/>
      </c>
      <c r="AC221" s="103" t="str">
        <f>IFERROR(INDEX(SourceData!$A$2:$FF$281,'Row selector'!$G212,39),"")</f>
        <v/>
      </c>
      <c r="AD221" s="103" t="str">
        <f>IFERROR(INDEX(SourceData!$A$2:$FF$281,'Row selector'!$G212,45),"")</f>
        <v/>
      </c>
      <c r="AE221" s="11" t="str">
        <f>IFERROR(INDEX(SourceData!$A$2:$FF$281,'Row selector'!$G212,34),"")</f>
        <v/>
      </c>
      <c r="AF221" s="103" t="str">
        <f>IFERROR(INDEX(SourceData!$A$2:$FF$281,'Row selector'!$G212,40),"")</f>
        <v/>
      </c>
      <c r="AG221" s="103" t="str">
        <f>IFERROR(INDEX(SourceData!$A$2:$FF$281,'Row selector'!$G212,46),"")</f>
        <v/>
      </c>
      <c r="AH221" s="11" t="str">
        <f>IFERROR(INDEX(SourceData!$A$2:$FF$281,'Row selector'!$G212,35),"")</f>
        <v/>
      </c>
      <c r="AI221" s="103" t="str">
        <f>IFERROR(INDEX(SourceData!$A$2:$FF$281,'Row selector'!$G212,41),"")</f>
        <v/>
      </c>
      <c r="AJ221" s="103" t="str">
        <f>IFERROR(INDEX(SourceData!$A$2:$FF$281,'Row selector'!$G212,47),"")</f>
        <v/>
      </c>
      <c r="AK221" s="11" t="str">
        <f>IFERROR(INDEX(SourceData!$A$2:$FF$281,'Row selector'!$G212,36),"")</f>
        <v/>
      </c>
      <c r="AL221" s="103" t="str">
        <f>IFERROR(INDEX(SourceData!$A$2:$FF$281,'Row selector'!$G212,42),"")</f>
        <v/>
      </c>
      <c r="AM221" s="103" t="str">
        <f>IFERROR(INDEX(SourceData!$A$2:$FF$281,'Row selector'!$G212,48),"")</f>
        <v/>
      </c>
      <c r="AN221" s="11" t="str">
        <f>IFERROR(INDEX(SourceData!$A$2:$FF$281,'Row selector'!$G212,49),"")</f>
        <v/>
      </c>
      <c r="AO221" s="103" t="str">
        <f>IFERROR(INDEX(SourceData!$A$2:$FF$281,'Row selector'!$G212,55),"")</f>
        <v/>
      </c>
      <c r="AP221" s="103" t="str">
        <f>IFERROR(INDEX(SourceData!$A$2:$FF$281,'Row selector'!$G212,61),"")</f>
        <v/>
      </c>
      <c r="AQ221" s="11" t="str">
        <f>IFERROR(INDEX(SourceData!$A$2:$FF$281,'Row selector'!$G212,50),"")</f>
        <v/>
      </c>
      <c r="AR221" s="103" t="str">
        <f>IFERROR(INDEX(SourceData!$A$2:$FF$281,'Row selector'!$G212,56),"")</f>
        <v/>
      </c>
      <c r="AS221" s="103" t="str">
        <f>IFERROR(INDEX(SourceData!$A$2:$FF$281,'Row selector'!$G212,62),"")</f>
        <v/>
      </c>
      <c r="AT221" s="11" t="str">
        <f>IFERROR(INDEX(SourceData!$A$2:$FF$281,'Row selector'!$G212,51),"")</f>
        <v/>
      </c>
      <c r="AU221" s="103" t="str">
        <f>IFERROR(INDEX(SourceData!$A$2:$FF$281,'Row selector'!$G212,57),"")</f>
        <v/>
      </c>
      <c r="AV221" s="103" t="str">
        <f>IFERROR(INDEX(SourceData!$A$2:$FF$281,'Row selector'!$G212,63),"")</f>
        <v/>
      </c>
      <c r="AW221" s="11" t="str">
        <f>IFERROR(INDEX(SourceData!$A$2:$FF$281,'Row selector'!$G212,52),"")</f>
        <v/>
      </c>
      <c r="AX221" s="103" t="str">
        <f>IFERROR(INDEX(SourceData!$A$2:$FF$281,'Row selector'!$G212,58),"")</f>
        <v/>
      </c>
      <c r="AY221" s="103" t="str">
        <f>IFERROR(INDEX(SourceData!$A$2:$FF$281,'Row selector'!$G212,64),"")</f>
        <v/>
      </c>
      <c r="AZ221" s="11" t="str">
        <f>IFERROR(INDEX(SourceData!$A$2:$FF$281,'Row selector'!$G212,53),"")</f>
        <v/>
      </c>
      <c r="BA221" s="103" t="str">
        <f>IFERROR(INDEX(SourceData!$A$2:$FF$281,'Row selector'!$G212,59),"")</f>
        <v/>
      </c>
      <c r="BB221" s="103" t="str">
        <f>IFERROR(INDEX(SourceData!$A$2:$FF$281,'Row selector'!$G212,65),"")</f>
        <v/>
      </c>
      <c r="BC221" s="11" t="str">
        <f>IFERROR(INDEX(SourceData!$A$2:$FF$281,'Row selector'!$G212,54),"")</f>
        <v/>
      </c>
      <c r="BD221" s="103" t="str">
        <f>IFERROR(INDEX(SourceData!$A$2:$FF$281,'Row selector'!$G212,60),"")</f>
        <v/>
      </c>
      <c r="BE221" s="103" t="str">
        <f>IFERROR(INDEX(SourceData!$A$2:$FF$281,'Row selector'!$G212,66),"")</f>
        <v/>
      </c>
    </row>
    <row r="222" spans="1:58" hidden="1">
      <c r="A222" s="105" t="str">
        <f>IFERROR(INDEX(SourceData!$A$2:$FF$281,'Row selector'!$G213,1),"")</f>
        <v/>
      </c>
      <c r="B222" s="106" t="str">
        <f>IFERROR(INDEX(SourceData!$A$2:$FF$281,'Row selector'!$G213,2),"")</f>
        <v/>
      </c>
      <c r="C222" s="211"/>
      <c r="D222" s="11" t="str">
        <f>IFERROR(INDEX(SourceData!$A$2:$FF$281,'Row selector'!$G213,13),"")</f>
        <v/>
      </c>
      <c r="E222" s="103" t="str">
        <f>IFERROR(INDEX(SourceData!$A$2:$FF$281,'Row selector'!$G213,19),"")</f>
        <v/>
      </c>
      <c r="F222" s="103" t="str">
        <f>IFERROR(INDEX(SourceData!$A$2:$FF$281,'Row selector'!$G213,25),"")</f>
        <v/>
      </c>
      <c r="G222" s="11" t="str">
        <f>IFERROR(INDEX(SourceData!$A$2:$FF$281,'Row selector'!$G213,14),"")</f>
        <v/>
      </c>
      <c r="H222" s="103" t="str">
        <f>IFERROR(INDEX(SourceData!$A$2:$FF$281,'Row selector'!$G213,20),"")</f>
        <v/>
      </c>
      <c r="I222" s="103" t="str">
        <f>IFERROR(INDEX(SourceData!$A$2:$FF$281,'Row selector'!$G213,26),"")</f>
        <v/>
      </c>
      <c r="J222" s="11" t="str">
        <f>IFERROR(INDEX(SourceData!$A$2:$FF$281,'Row selector'!$G213,15),"")</f>
        <v/>
      </c>
      <c r="K222" s="103" t="str">
        <f>IFERROR(INDEX(SourceData!$A$2:$FF$281,'Row selector'!$G213,21),"")</f>
        <v/>
      </c>
      <c r="L222" s="103" t="str">
        <f>IFERROR(INDEX(SourceData!$A$2:$FF$281,'Row selector'!$G213,27),"")</f>
        <v/>
      </c>
      <c r="M222" s="11" t="str">
        <f>IFERROR(INDEX(SourceData!$A$2:$FF$281,'Row selector'!$G213,16),"")</f>
        <v/>
      </c>
      <c r="N222" s="103" t="str">
        <f>IFERROR(INDEX(SourceData!$A$2:$FF$281,'Row selector'!$G213,21),"")</f>
        <v/>
      </c>
      <c r="O222" s="103" t="str">
        <f>IFERROR(INDEX(SourceData!$A$2:$FF$281,'Row selector'!$G213,28),"")</f>
        <v/>
      </c>
      <c r="P222" s="11" t="str">
        <f>IFERROR(INDEX(SourceData!$A$2:$FF$281,'Row selector'!$G213,17),"")</f>
        <v/>
      </c>
      <c r="Q222" s="103" t="str">
        <f>IFERROR(INDEX(SourceData!$A$2:$FF$281,'Row selector'!$G213,22),"")</f>
        <v/>
      </c>
      <c r="R222" s="103" t="str">
        <f>IFERROR(INDEX(SourceData!$A$2:$FF$281,'Row selector'!$G213,29),"")</f>
        <v/>
      </c>
      <c r="S222" s="11" t="str">
        <f>IFERROR(INDEX(SourceData!$A$2:$FF$281,'Row selector'!$G213,18),"")</f>
        <v/>
      </c>
      <c r="T222" s="103" t="str">
        <f>IFERROR(INDEX(SourceData!$A$2:$FF$281,'Row selector'!$G213,23),"")</f>
        <v/>
      </c>
      <c r="U222" s="103" t="str">
        <f>IFERROR(INDEX(SourceData!$A$2:$FF$281,'Row selector'!$G213,30),"")</f>
        <v/>
      </c>
      <c r="V222" s="11" t="str">
        <f>IFERROR(INDEX(SourceData!$A$2:$FF$281,'Row selector'!$G213,31),"")</f>
        <v/>
      </c>
      <c r="W222" s="103" t="str">
        <f>IFERROR(INDEX(SourceData!$A$2:$FF$281,'Row selector'!$G213,37),"")</f>
        <v/>
      </c>
      <c r="X222" s="103" t="str">
        <f>IFERROR(INDEX(SourceData!$A$2:$FF$281,'Row selector'!$G213,43),"")</f>
        <v/>
      </c>
      <c r="Y222" s="11" t="str">
        <f>IFERROR(INDEX(SourceData!$A$2:$FF$281,'Row selector'!$G213,32),"")</f>
        <v/>
      </c>
      <c r="Z222" s="103" t="str">
        <f>IFERROR(INDEX(SourceData!$A$2:$FF$281,'Row selector'!$G213,38),"")</f>
        <v/>
      </c>
      <c r="AA222" s="103" t="str">
        <f>IFERROR(INDEX(SourceData!$A$2:$FF$281,'Row selector'!$G213,44),"")</f>
        <v/>
      </c>
      <c r="AB222" s="11" t="str">
        <f>IFERROR(INDEX(SourceData!$A$2:$FF$281,'Row selector'!$G213,33),"")</f>
        <v/>
      </c>
      <c r="AC222" s="103" t="str">
        <f>IFERROR(INDEX(SourceData!$A$2:$FF$281,'Row selector'!$G213,39),"")</f>
        <v/>
      </c>
      <c r="AD222" s="103" t="str">
        <f>IFERROR(INDEX(SourceData!$A$2:$FF$281,'Row selector'!$G213,45),"")</f>
        <v/>
      </c>
      <c r="AE222" s="11" t="str">
        <f>IFERROR(INDEX(SourceData!$A$2:$FF$281,'Row selector'!$G213,34),"")</f>
        <v/>
      </c>
      <c r="AF222" s="103" t="str">
        <f>IFERROR(INDEX(SourceData!$A$2:$FF$281,'Row selector'!$G213,40),"")</f>
        <v/>
      </c>
      <c r="AG222" s="103" t="str">
        <f>IFERROR(INDEX(SourceData!$A$2:$FF$281,'Row selector'!$G213,46),"")</f>
        <v/>
      </c>
      <c r="AH222" s="11" t="str">
        <f>IFERROR(INDEX(SourceData!$A$2:$FF$281,'Row selector'!$G213,35),"")</f>
        <v/>
      </c>
      <c r="AI222" s="103" t="str">
        <f>IFERROR(INDEX(SourceData!$A$2:$FF$281,'Row selector'!$G213,41),"")</f>
        <v/>
      </c>
      <c r="AJ222" s="103" t="str">
        <f>IFERROR(INDEX(SourceData!$A$2:$FF$281,'Row selector'!$G213,47),"")</f>
        <v/>
      </c>
      <c r="AK222" s="11" t="str">
        <f>IFERROR(INDEX(SourceData!$A$2:$FF$281,'Row selector'!$G213,36),"")</f>
        <v/>
      </c>
      <c r="AL222" s="103" t="str">
        <f>IFERROR(INDEX(SourceData!$A$2:$FF$281,'Row selector'!$G213,42),"")</f>
        <v/>
      </c>
      <c r="AM222" s="103" t="str">
        <f>IFERROR(INDEX(SourceData!$A$2:$FF$281,'Row selector'!$G213,48),"")</f>
        <v/>
      </c>
      <c r="AN222" s="11" t="str">
        <f>IFERROR(INDEX(SourceData!$A$2:$FF$281,'Row selector'!$G213,49),"")</f>
        <v/>
      </c>
      <c r="AO222" s="103" t="str">
        <f>IFERROR(INDEX(SourceData!$A$2:$FF$281,'Row selector'!$G213,55),"")</f>
        <v/>
      </c>
      <c r="AP222" s="103" t="str">
        <f>IFERROR(INDEX(SourceData!$A$2:$FF$281,'Row selector'!$G213,61),"")</f>
        <v/>
      </c>
      <c r="AQ222" s="11" t="str">
        <f>IFERROR(INDEX(SourceData!$A$2:$FF$281,'Row selector'!$G213,50),"")</f>
        <v/>
      </c>
      <c r="AR222" s="103" t="str">
        <f>IFERROR(INDEX(SourceData!$A$2:$FF$281,'Row selector'!$G213,56),"")</f>
        <v/>
      </c>
      <c r="AS222" s="103" t="str">
        <f>IFERROR(INDEX(SourceData!$A$2:$FF$281,'Row selector'!$G213,62),"")</f>
        <v/>
      </c>
      <c r="AT222" s="11" t="str">
        <f>IFERROR(INDEX(SourceData!$A$2:$FF$281,'Row selector'!$G213,51),"")</f>
        <v/>
      </c>
      <c r="AU222" s="103" t="str">
        <f>IFERROR(INDEX(SourceData!$A$2:$FF$281,'Row selector'!$G213,57),"")</f>
        <v/>
      </c>
      <c r="AV222" s="103" t="str">
        <f>IFERROR(INDEX(SourceData!$A$2:$FF$281,'Row selector'!$G213,63),"")</f>
        <v/>
      </c>
      <c r="AW222" s="11" t="str">
        <f>IFERROR(INDEX(SourceData!$A$2:$FF$281,'Row selector'!$G213,52),"")</f>
        <v/>
      </c>
      <c r="AX222" s="103" t="str">
        <f>IFERROR(INDEX(SourceData!$A$2:$FF$281,'Row selector'!$G213,58),"")</f>
        <v/>
      </c>
      <c r="AY222" s="103" t="str">
        <f>IFERROR(INDEX(SourceData!$A$2:$FF$281,'Row selector'!$G213,64),"")</f>
        <v/>
      </c>
      <c r="AZ222" s="11" t="str">
        <f>IFERROR(INDEX(SourceData!$A$2:$FF$281,'Row selector'!$G213,53),"")</f>
        <v/>
      </c>
      <c r="BA222" s="103" t="str">
        <f>IFERROR(INDEX(SourceData!$A$2:$FF$281,'Row selector'!$G213,59),"")</f>
        <v/>
      </c>
      <c r="BB222" s="103" t="str">
        <f>IFERROR(INDEX(SourceData!$A$2:$FF$281,'Row selector'!$G213,65),"")</f>
        <v/>
      </c>
      <c r="BC222" s="11" t="str">
        <f>IFERROR(INDEX(SourceData!$A$2:$FF$281,'Row selector'!$G213,54),"")</f>
        <v/>
      </c>
      <c r="BD222" s="103" t="str">
        <f>IFERROR(INDEX(SourceData!$A$2:$FF$281,'Row selector'!$G213,60),"")</f>
        <v/>
      </c>
      <c r="BE222" s="103" t="str">
        <f>IFERROR(INDEX(SourceData!$A$2:$FF$281,'Row selector'!$G213,66),"")</f>
        <v/>
      </c>
    </row>
    <row r="223" spans="1:58" hidden="1">
      <c r="A223" s="105" t="str">
        <f>IFERROR(INDEX(SourceData!$A$2:$FF$281,'Row selector'!$G214,1),"")</f>
        <v/>
      </c>
      <c r="B223" s="106" t="str">
        <f>IFERROR(INDEX(SourceData!$A$2:$FF$281,'Row selector'!$G214,2),"")</f>
        <v/>
      </c>
      <c r="C223" s="211"/>
      <c r="D223" s="11" t="str">
        <f>IFERROR(INDEX(SourceData!$A$2:$FF$281,'Row selector'!$G214,13),"")</f>
        <v/>
      </c>
      <c r="E223" s="103" t="str">
        <f>IFERROR(INDEX(SourceData!$A$2:$FF$281,'Row selector'!$G214,19),"")</f>
        <v/>
      </c>
      <c r="F223" s="103" t="str">
        <f>IFERROR(INDEX(SourceData!$A$2:$FF$281,'Row selector'!$G214,25),"")</f>
        <v/>
      </c>
      <c r="G223" s="11" t="str">
        <f>IFERROR(INDEX(SourceData!$A$2:$FF$281,'Row selector'!$G214,14),"")</f>
        <v/>
      </c>
      <c r="H223" s="103" t="str">
        <f>IFERROR(INDEX(SourceData!$A$2:$FF$281,'Row selector'!$G214,20),"")</f>
        <v/>
      </c>
      <c r="I223" s="103" t="str">
        <f>IFERROR(INDEX(SourceData!$A$2:$FF$281,'Row selector'!$G214,26),"")</f>
        <v/>
      </c>
      <c r="J223" s="11" t="str">
        <f>IFERROR(INDEX(SourceData!$A$2:$FF$281,'Row selector'!$G214,15),"")</f>
        <v/>
      </c>
      <c r="K223" s="103" t="str">
        <f>IFERROR(INDEX(SourceData!$A$2:$FF$281,'Row selector'!$G214,21),"")</f>
        <v/>
      </c>
      <c r="L223" s="103" t="str">
        <f>IFERROR(INDEX(SourceData!$A$2:$FF$281,'Row selector'!$G214,27),"")</f>
        <v/>
      </c>
      <c r="M223" s="11" t="str">
        <f>IFERROR(INDEX(SourceData!$A$2:$FF$281,'Row selector'!$G214,16),"")</f>
        <v/>
      </c>
      <c r="N223" s="103" t="str">
        <f>IFERROR(INDEX(SourceData!$A$2:$FF$281,'Row selector'!$G214,21),"")</f>
        <v/>
      </c>
      <c r="O223" s="103" t="str">
        <f>IFERROR(INDEX(SourceData!$A$2:$FF$281,'Row selector'!$G214,28),"")</f>
        <v/>
      </c>
      <c r="P223" s="11" t="str">
        <f>IFERROR(INDEX(SourceData!$A$2:$FF$281,'Row selector'!$G214,17),"")</f>
        <v/>
      </c>
      <c r="Q223" s="103" t="str">
        <f>IFERROR(INDEX(SourceData!$A$2:$FF$281,'Row selector'!$G214,22),"")</f>
        <v/>
      </c>
      <c r="R223" s="103" t="str">
        <f>IFERROR(INDEX(SourceData!$A$2:$FF$281,'Row selector'!$G214,29),"")</f>
        <v/>
      </c>
      <c r="S223" s="11" t="str">
        <f>IFERROR(INDEX(SourceData!$A$2:$FF$281,'Row selector'!$G214,18),"")</f>
        <v/>
      </c>
      <c r="T223" s="103" t="str">
        <f>IFERROR(INDEX(SourceData!$A$2:$FF$281,'Row selector'!$G214,23),"")</f>
        <v/>
      </c>
      <c r="U223" s="103" t="str">
        <f>IFERROR(INDEX(SourceData!$A$2:$FF$281,'Row selector'!$G214,30),"")</f>
        <v/>
      </c>
      <c r="V223" s="11" t="str">
        <f>IFERROR(INDEX(SourceData!$A$2:$FF$281,'Row selector'!$G214,31),"")</f>
        <v/>
      </c>
      <c r="W223" s="103" t="str">
        <f>IFERROR(INDEX(SourceData!$A$2:$FF$281,'Row selector'!$G214,37),"")</f>
        <v/>
      </c>
      <c r="X223" s="103" t="str">
        <f>IFERROR(INDEX(SourceData!$A$2:$FF$281,'Row selector'!$G214,43),"")</f>
        <v/>
      </c>
      <c r="Y223" s="11" t="str">
        <f>IFERROR(INDEX(SourceData!$A$2:$FF$281,'Row selector'!$G214,32),"")</f>
        <v/>
      </c>
      <c r="Z223" s="103" t="str">
        <f>IFERROR(INDEX(SourceData!$A$2:$FF$281,'Row selector'!$G214,38),"")</f>
        <v/>
      </c>
      <c r="AA223" s="103" t="str">
        <f>IFERROR(INDEX(SourceData!$A$2:$FF$281,'Row selector'!$G214,44),"")</f>
        <v/>
      </c>
      <c r="AB223" s="11" t="str">
        <f>IFERROR(INDEX(SourceData!$A$2:$FF$281,'Row selector'!$G214,33),"")</f>
        <v/>
      </c>
      <c r="AC223" s="103" t="str">
        <f>IFERROR(INDEX(SourceData!$A$2:$FF$281,'Row selector'!$G214,39),"")</f>
        <v/>
      </c>
      <c r="AD223" s="103" t="str">
        <f>IFERROR(INDEX(SourceData!$A$2:$FF$281,'Row selector'!$G214,45),"")</f>
        <v/>
      </c>
      <c r="AE223" s="11" t="str">
        <f>IFERROR(INDEX(SourceData!$A$2:$FF$281,'Row selector'!$G214,34),"")</f>
        <v/>
      </c>
      <c r="AF223" s="103" t="str">
        <f>IFERROR(INDEX(SourceData!$A$2:$FF$281,'Row selector'!$G214,40),"")</f>
        <v/>
      </c>
      <c r="AG223" s="103" t="str">
        <f>IFERROR(INDEX(SourceData!$A$2:$FF$281,'Row selector'!$G214,46),"")</f>
        <v/>
      </c>
      <c r="AH223" s="11" t="str">
        <f>IFERROR(INDEX(SourceData!$A$2:$FF$281,'Row selector'!$G214,35),"")</f>
        <v/>
      </c>
      <c r="AI223" s="103" t="str">
        <f>IFERROR(INDEX(SourceData!$A$2:$FF$281,'Row selector'!$G214,41),"")</f>
        <v/>
      </c>
      <c r="AJ223" s="103" t="str">
        <f>IFERROR(INDEX(SourceData!$A$2:$FF$281,'Row selector'!$G214,47),"")</f>
        <v/>
      </c>
      <c r="AK223" s="11" t="str">
        <f>IFERROR(INDEX(SourceData!$A$2:$FF$281,'Row selector'!$G214,36),"")</f>
        <v/>
      </c>
      <c r="AL223" s="103" t="str">
        <f>IFERROR(INDEX(SourceData!$A$2:$FF$281,'Row selector'!$G214,42),"")</f>
        <v/>
      </c>
      <c r="AM223" s="103" t="str">
        <f>IFERROR(INDEX(SourceData!$A$2:$FF$281,'Row selector'!$G214,48),"")</f>
        <v/>
      </c>
      <c r="AN223" s="11" t="str">
        <f>IFERROR(INDEX(SourceData!$A$2:$FF$281,'Row selector'!$G214,49),"")</f>
        <v/>
      </c>
      <c r="AO223" s="103" t="str">
        <f>IFERROR(INDEX(SourceData!$A$2:$FF$281,'Row selector'!$G214,55),"")</f>
        <v/>
      </c>
      <c r="AP223" s="103" t="str">
        <f>IFERROR(INDEX(SourceData!$A$2:$FF$281,'Row selector'!$G214,61),"")</f>
        <v/>
      </c>
      <c r="AQ223" s="11" t="str">
        <f>IFERROR(INDEX(SourceData!$A$2:$FF$281,'Row selector'!$G214,50),"")</f>
        <v/>
      </c>
      <c r="AR223" s="103" t="str">
        <f>IFERROR(INDEX(SourceData!$A$2:$FF$281,'Row selector'!$G214,56),"")</f>
        <v/>
      </c>
      <c r="AS223" s="103" t="str">
        <f>IFERROR(INDEX(SourceData!$A$2:$FF$281,'Row selector'!$G214,62),"")</f>
        <v/>
      </c>
      <c r="AT223" s="11" t="str">
        <f>IFERROR(INDEX(SourceData!$A$2:$FF$281,'Row selector'!$G214,51),"")</f>
        <v/>
      </c>
      <c r="AU223" s="103" t="str">
        <f>IFERROR(INDEX(SourceData!$A$2:$FF$281,'Row selector'!$G214,57),"")</f>
        <v/>
      </c>
      <c r="AV223" s="103" t="str">
        <f>IFERROR(INDEX(SourceData!$A$2:$FF$281,'Row selector'!$G214,63),"")</f>
        <v/>
      </c>
      <c r="AW223" s="11" t="str">
        <f>IFERROR(INDEX(SourceData!$A$2:$FF$281,'Row selector'!$G214,52),"")</f>
        <v/>
      </c>
      <c r="AX223" s="103" t="str">
        <f>IFERROR(INDEX(SourceData!$A$2:$FF$281,'Row selector'!$G214,58),"")</f>
        <v/>
      </c>
      <c r="AY223" s="103" t="str">
        <f>IFERROR(INDEX(SourceData!$A$2:$FF$281,'Row selector'!$G214,64),"")</f>
        <v/>
      </c>
      <c r="AZ223" s="11" t="str">
        <f>IFERROR(INDEX(SourceData!$A$2:$FF$281,'Row selector'!$G214,53),"")</f>
        <v/>
      </c>
      <c r="BA223" s="103" t="str">
        <f>IFERROR(INDEX(SourceData!$A$2:$FF$281,'Row selector'!$G214,59),"")</f>
        <v/>
      </c>
      <c r="BB223" s="103" t="str">
        <f>IFERROR(INDEX(SourceData!$A$2:$FF$281,'Row selector'!$G214,65),"")</f>
        <v/>
      </c>
      <c r="BC223" s="11" t="str">
        <f>IFERROR(INDEX(SourceData!$A$2:$FF$281,'Row selector'!$G214,54),"")</f>
        <v/>
      </c>
      <c r="BD223" s="103" t="str">
        <f>IFERROR(INDEX(SourceData!$A$2:$FF$281,'Row selector'!$G214,60),"")</f>
        <v/>
      </c>
      <c r="BE223" s="103" t="str">
        <f>IFERROR(INDEX(SourceData!$A$2:$FF$281,'Row selector'!$G214,66),"")</f>
        <v/>
      </c>
    </row>
    <row r="224" spans="1:58" hidden="1">
      <c r="A224" s="105" t="str">
        <f>IFERROR(INDEX(SourceData!$A$2:$FF$281,'Row selector'!$G215,1),"")</f>
        <v/>
      </c>
      <c r="B224" s="106" t="str">
        <f>IFERROR(INDEX(SourceData!$A$2:$FF$281,'Row selector'!$G215,2),"")</f>
        <v/>
      </c>
      <c r="C224" s="211"/>
      <c r="D224" s="11" t="str">
        <f>IFERROR(INDEX(SourceData!$A$2:$FF$281,'Row selector'!$G215,13),"")</f>
        <v/>
      </c>
      <c r="E224" s="103" t="str">
        <f>IFERROR(INDEX(SourceData!$A$2:$FF$281,'Row selector'!$G215,19),"")</f>
        <v/>
      </c>
      <c r="F224" s="103" t="str">
        <f>IFERROR(INDEX(SourceData!$A$2:$FF$281,'Row selector'!$G215,25),"")</f>
        <v/>
      </c>
      <c r="G224" s="11" t="str">
        <f>IFERROR(INDEX(SourceData!$A$2:$FF$281,'Row selector'!$G215,14),"")</f>
        <v/>
      </c>
      <c r="H224" s="103" t="str">
        <f>IFERROR(INDEX(SourceData!$A$2:$FF$281,'Row selector'!$G215,20),"")</f>
        <v/>
      </c>
      <c r="I224" s="103" t="str">
        <f>IFERROR(INDEX(SourceData!$A$2:$FF$281,'Row selector'!$G215,26),"")</f>
        <v/>
      </c>
      <c r="J224" s="11" t="str">
        <f>IFERROR(INDEX(SourceData!$A$2:$FF$281,'Row selector'!$G215,15),"")</f>
        <v/>
      </c>
      <c r="K224" s="103" t="str">
        <f>IFERROR(INDEX(SourceData!$A$2:$FF$281,'Row selector'!$G215,21),"")</f>
        <v/>
      </c>
      <c r="L224" s="103" t="str">
        <f>IFERROR(INDEX(SourceData!$A$2:$FF$281,'Row selector'!$G215,27),"")</f>
        <v/>
      </c>
      <c r="M224" s="11" t="str">
        <f>IFERROR(INDEX(SourceData!$A$2:$FF$281,'Row selector'!$G215,16),"")</f>
        <v/>
      </c>
      <c r="N224" s="103" t="str">
        <f>IFERROR(INDEX(SourceData!$A$2:$FF$281,'Row selector'!$G215,21),"")</f>
        <v/>
      </c>
      <c r="O224" s="103" t="str">
        <f>IFERROR(INDEX(SourceData!$A$2:$FF$281,'Row selector'!$G215,28),"")</f>
        <v/>
      </c>
      <c r="P224" s="11" t="str">
        <f>IFERROR(INDEX(SourceData!$A$2:$FF$281,'Row selector'!$G215,17),"")</f>
        <v/>
      </c>
      <c r="Q224" s="103" t="str">
        <f>IFERROR(INDEX(SourceData!$A$2:$FF$281,'Row selector'!$G215,22),"")</f>
        <v/>
      </c>
      <c r="R224" s="103" t="str">
        <f>IFERROR(INDEX(SourceData!$A$2:$FF$281,'Row selector'!$G215,29),"")</f>
        <v/>
      </c>
      <c r="S224" s="11" t="str">
        <f>IFERROR(INDEX(SourceData!$A$2:$FF$281,'Row selector'!$G215,18),"")</f>
        <v/>
      </c>
      <c r="T224" s="103" t="str">
        <f>IFERROR(INDEX(SourceData!$A$2:$FF$281,'Row selector'!$G215,23),"")</f>
        <v/>
      </c>
      <c r="U224" s="103" t="str">
        <f>IFERROR(INDEX(SourceData!$A$2:$FF$281,'Row selector'!$G215,30),"")</f>
        <v/>
      </c>
      <c r="V224" s="11" t="str">
        <f>IFERROR(INDEX(SourceData!$A$2:$FF$281,'Row selector'!$G215,31),"")</f>
        <v/>
      </c>
      <c r="W224" s="103" t="str">
        <f>IFERROR(INDEX(SourceData!$A$2:$FF$281,'Row selector'!$G215,37),"")</f>
        <v/>
      </c>
      <c r="X224" s="103" t="str">
        <f>IFERROR(INDEX(SourceData!$A$2:$FF$281,'Row selector'!$G215,43),"")</f>
        <v/>
      </c>
      <c r="Y224" s="11" t="str">
        <f>IFERROR(INDEX(SourceData!$A$2:$FF$281,'Row selector'!$G215,32),"")</f>
        <v/>
      </c>
      <c r="Z224" s="103" t="str">
        <f>IFERROR(INDEX(SourceData!$A$2:$FF$281,'Row selector'!$G215,38),"")</f>
        <v/>
      </c>
      <c r="AA224" s="103" t="str">
        <f>IFERROR(INDEX(SourceData!$A$2:$FF$281,'Row selector'!$G215,44),"")</f>
        <v/>
      </c>
      <c r="AB224" s="11" t="str">
        <f>IFERROR(INDEX(SourceData!$A$2:$FF$281,'Row selector'!$G215,33),"")</f>
        <v/>
      </c>
      <c r="AC224" s="103" t="str">
        <f>IFERROR(INDEX(SourceData!$A$2:$FF$281,'Row selector'!$G215,39),"")</f>
        <v/>
      </c>
      <c r="AD224" s="103" t="str">
        <f>IFERROR(INDEX(SourceData!$A$2:$FF$281,'Row selector'!$G215,45),"")</f>
        <v/>
      </c>
      <c r="AE224" s="11" t="str">
        <f>IFERROR(INDEX(SourceData!$A$2:$FF$281,'Row selector'!$G215,34),"")</f>
        <v/>
      </c>
      <c r="AF224" s="103" t="str">
        <f>IFERROR(INDEX(SourceData!$A$2:$FF$281,'Row selector'!$G215,40),"")</f>
        <v/>
      </c>
      <c r="AG224" s="103" t="str">
        <f>IFERROR(INDEX(SourceData!$A$2:$FF$281,'Row selector'!$G215,46),"")</f>
        <v/>
      </c>
      <c r="AH224" s="11" t="str">
        <f>IFERROR(INDEX(SourceData!$A$2:$FF$281,'Row selector'!$G215,35),"")</f>
        <v/>
      </c>
      <c r="AI224" s="103" t="str">
        <f>IFERROR(INDEX(SourceData!$A$2:$FF$281,'Row selector'!$G215,41),"")</f>
        <v/>
      </c>
      <c r="AJ224" s="103" t="str">
        <f>IFERROR(INDEX(SourceData!$A$2:$FF$281,'Row selector'!$G215,47),"")</f>
        <v/>
      </c>
      <c r="AK224" s="11" t="str">
        <f>IFERROR(INDEX(SourceData!$A$2:$FF$281,'Row selector'!$G215,36),"")</f>
        <v/>
      </c>
      <c r="AL224" s="103" t="str">
        <f>IFERROR(INDEX(SourceData!$A$2:$FF$281,'Row selector'!$G215,42),"")</f>
        <v/>
      </c>
      <c r="AM224" s="103" t="str">
        <f>IFERROR(INDEX(SourceData!$A$2:$FF$281,'Row selector'!$G215,48),"")</f>
        <v/>
      </c>
      <c r="AN224" s="11" t="str">
        <f>IFERROR(INDEX(SourceData!$A$2:$FF$281,'Row selector'!$G215,49),"")</f>
        <v/>
      </c>
      <c r="AO224" s="103" t="str">
        <f>IFERROR(INDEX(SourceData!$A$2:$FF$281,'Row selector'!$G215,55),"")</f>
        <v/>
      </c>
      <c r="AP224" s="103" t="str">
        <f>IFERROR(INDEX(SourceData!$A$2:$FF$281,'Row selector'!$G215,61),"")</f>
        <v/>
      </c>
      <c r="AQ224" s="11" t="str">
        <f>IFERROR(INDEX(SourceData!$A$2:$FF$281,'Row selector'!$G215,50),"")</f>
        <v/>
      </c>
      <c r="AR224" s="103" t="str">
        <f>IFERROR(INDEX(SourceData!$A$2:$FF$281,'Row selector'!$G215,56),"")</f>
        <v/>
      </c>
      <c r="AS224" s="103" t="str">
        <f>IFERROR(INDEX(SourceData!$A$2:$FF$281,'Row selector'!$G215,62),"")</f>
        <v/>
      </c>
      <c r="AT224" s="11" t="str">
        <f>IFERROR(INDEX(SourceData!$A$2:$FF$281,'Row selector'!$G215,51),"")</f>
        <v/>
      </c>
      <c r="AU224" s="103" t="str">
        <f>IFERROR(INDEX(SourceData!$A$2:$FF$281,'Row selector'!$G215,57),"")</f>
        <v/>
      </c>
      <c r="AV224" s="103" t="str">
        <f>IFERROR(INDEX(SourceData!$A$2:$FF$281,'Row selector'!$G215,63),"")</f>
        <v/>
      </c>
      <c r="AW224" s="11" t="str">
        <f>IFERROR(INDEX(SourceData!$A$2:$FF$281,'Row selector'!$G215,52),"")</f>
        <v/>
      </c>
      <c r="AX224" s="103" t="str">
        <f>IFERROR(INDEX(SourceData!$A$2:$FF$281,'Row selector'!$G215,58),"")</f>
        <v/>
      </c>
      <c r="AY224" s="103" t="str">
        <f>IFERROR(INDEX(SourceData!$A$2:$FF$281,'Row selector'!$G215,64),"")</f>
        <v/>
      </c>
      <c r="AZ224" s="11" t="str">
        <f>IFERROR(INDEX(SourceData!$A$2:$FF$281,'Row selector'!$G215,53),"")</f>
        <v/>
      </c>
      <c r="BA224" s="103" t="str">
        <f>IFERROR(INDEX(SourceData!$A$2:$FF$281,'Row selector'!$G215,59),"")</f>
        <v/>
      </c>
      <c r="BB224" s="103" t="str">
        <f>IFERROR(INDEX(SourceData!$A$2:$FF$281,'Row selector'!$G215,65),"")</f>
        <v/>
      </c>
      <c r="BC224" s="11" t="str">
        <f>IFERROR(INDEX(SourceData!$A$2:$FF$281,'Row selector'!$G215,54),"")</f>
        <v/>
      </c>
      <c r="BD224" s="103" t="str">
        <f>IFERROR(INDEX(SourceData!$A$2:$FF$281,'Row selector'!$G215,60),"")</f>
        <v/>
      </c>
      <c r="BE224" s="103" t="str">
        <f>IFERROR(INDEX(SourceData!$A$2:$FF$281,'Row selector'!$G215,66),"")</f>
        <v/>
      </c>
    </row>
    <row r="225" spans="1:57" hidden="1">
      <c r="A225" s="105" t="str">
        <f>IFERROR(INDEX(SourceData!$A$2:$FF$281,'Row selector'!$G216,1),"")</f>
        <v/>
      </c>
      <c r="B225" s="106" t="str">
        <f>IFERROR(INDEX(SourceData!$A$2:$FF$281,'Row selector'!$G216,2),"")</f>
        <v/>
      </c>
      <c r="C225" s="211"/>
      <c r="D225" s="11" t="str">
        <f>IFERROR(INDEX(SourceData!$A$2:$FF$281,'Row selector'!$G216,13),"")</f>
        <v/>
      </c>
      <c r="E225" s="103" t="str">
        <f>IFERROR(INDEX(SourceData!$A$2:$FF$281,'Row selector'!$G216,19),"")</f>
        <v/>
      </c>
      <c r="F225" s="103" t="str">
        <f>IFERROR(INDEX(SourceData!$A$2:$FF$281,'Row selector'!$G216,25),"")</f>
        <v/>
      </c>
      <c r="G225" s="11" t="str">
        <f>IFERROR(INDEX(SourceData!$A$2:$FF$281,'Row selector'!$G216,14),"")</f>
        <v/>
      </c>
      <c r="H225" s="103" t="str">
        <f>IFERROR(INDEX(SourceData!$A$2:$FF$281,'Row selector'!$G216,20),"")</f>
        <v/>
      </c>
      <c r="I225" s="103" t="str">
        <f>IFERROR(INDEX(SourceData!$A$2:$FF$281,'Row selector'!$G216,26),"")</f>
        <v/>
      </c>
      <c r="J225" s="11" t="str">
        <f>IFERROR(INDEX(SourceData!$A$2:$FF$281,'Row selector'!$G216,15),"")</f>
        <v/>
      </c>
      <c r="K225" s="103" t="str">
        <f>IFERROR(INDEX(SourceData!$A$2:$FF$281,'Row selector'!$G216,21),"")</f>
        <v/>
      </c>
      <c r="L225" s="103" t="str">
        <f>IFERROR(INDEX(SourceData!$A$2:$FF$281,'Row selector'!$G216,27),"")</f>
        <v/>
      </c>
      <c r="M225" s="11" t="str">
        <f>IFERROR(INDEX(SourceData!$A$2:$FF$281,'Row selector'!$G216,16),"")</f>
        <v/>
      </c>
      <c r="N225" s="103" t="str">
        <f>IFERROR(INDEX(SourceData!$A$2:$FF$281,'Row selector'!$G216,21),"")</f>
        <v/>
      </c>
      <c r="O225" s="103" t="str">
        <f>IFERROR(INDEX(SourceData!$A$2:$FF$281,'Row selector'!$G216,28),"")</f>
        <v/>
      </c>
      <c r="P225" s="11" t="str">
        <f>IFERROR(INDEX(SourceData!$A$2:$FF$281,'Row selector'!$G216,17),"")</f>
        <v/>
      </c>
      <c r="Q225" s="103" t="str">
        <f>IFERROR(INDEX(SourceData!$A$2:$FF$281,'Row selector'!$G216,22),"")</f>
        <v/>
      </c>
      <c r="R225" s="103" t="str">
        <f>IFERROR(INDEX(SourceData!$A$2:$FF$281,'Row selector'!$G216,29),"")</f>
        <v/>
      </c>
      <c r="S225" s="11" t="str">
        <f>IFERROR(INDEX(SourceData!$A$2:$FF$281,'Row selector'!$G216,18),"")</f>
        <v/>
      </c>
      <c r="T225" s="103" t="str">
        <f>IFERROR(INDEX(SourceData!$A$2:$FF$281,'Row selector'!$G216,23),"")</f>
        <v/>
      </c>
      <c r="U225" s="103" t="str">
        <f>IFERROR(INDEX(SourceData!$A$2:$FF$281,'Row selector'!$G216,30),"")</f>
        <v/>
      </c>
      <c r="V225" s="11" t="str">
        <f>IFERROR(INDEX(SourceData!$A$2:$FF$281,'Row selector'!$G216,31),"")</f>
        <v/>
      </c>
      <c r="W225" s="103" t="str">
        <f>IFERROR(INDEX(SourceData!$A$2:$FF$281,'Row selector'!$G216,37),"")</f>
        <v/>
      </c>
      <c r="X225" s="103" t="str">
        <f>IFERROR(INDEX(SourceData!$A$2:$FF$281,'Row selector'!$G216,43),"")</f>
        <v/>
      </c>
      <c r="Y225" s="11" t="str">
        <f>IFERROR(INDEX(SourceData!$A$2:$FF$281,'Row selector'!$G216,32),"")</f>
        <v/>
      </c>
      <c r="Z225" s="103" t="str">
        <f>IFERROR(INDEX(SourceData!$A$2:$FF$281,'Row selector'!$G216,38),"")</f>
        <v/>
      </c>
      <c r="AA225" s="103" t="str">
        <f>IFERROR(INDEX(SourceData!$A$2:$FF$281,'Row selector'!$G216,44),"")</f>
        <v/>
      </c>
      <c r="AB225" s="11" t="str">
        <f>IFERROR(INDEX(SourceData!$A$2:$FF$281,'Row selector'!$G216,33),"")</f>
        <v/>
      </c>
      <c r="AC225" s="103" t="str">
        <f>IFERROR(INDEX(SourceData!$A$2:$FF$281,'Row selector'!$G216,39),"")</f>
        <v/>
      </c>
      <c r="AD225" s="103" t="str">
        <f>IFERROR(INDEX(SourceData!$A$2:$FF$281,'Row selector'!$G216,45),"")</f>
        <v/>
      </c>
      <c r="AE225" s="11" t="str">
        <f>IFERROR(INDEX(SourceData!$A$2:$FF$281,'Row selector'!$G216,34),"")</f>
        <v/>
      </c>
      <c r="AF225" s="103" t="str">
        <f>IFERROR(INDEX(SourceData!$A$2:$FF$281,'Row selector'!$G216,40),"")</f>
        <v/>
      </c>
      <c r="AG225" s="103" t="str">
        <f>IFERROR(INDEX(SourceData!$A$2:$FF$281,'Row selector'!$G216,46),"")</f>
        <v/>
      </c>
      <c r="AH225" s="11" t="str">
        <f>IFERROR(INDEX(SourceData!$A$2:$FF$281,'Row selector'!$G216,35),"")</f>
        <v/>
      </c>
      <c r="AI225" s="103" t="str">
        <f>IFERROR(INDEX(SourceData!$A$2:$FF$281,'Row selector'!$G216,41),"")</f>
        <v/>
      </c>
      <c r="AJ225" s="103" t="str">
        <f>IFERROR(INDEX(SourceData!$A$2:$FF$281,'Row selector'!$G216,47),"")</f>
        <v/>
      </c>
      <c r="AK225" s="11" t="str">
        <f>IFERROR(INDEX(SourceData!$A$2:$FF$281,'Row selector'!$G216,36),"")</f>
        <v/>
      </c>
      <c r="AL225" s="103" t="str">
        <f>IFERROR(INDEX(SourceData!$A$2:$FF$281,'Row selector'!$G216,42),"")</f>
        <v/>
      </c>
      <c r="AM225" s="103" t="str">
        <f>IFERROR(INDEX(SourceData!$A$2:$FF$281,'Row selector'!$G216,48),"")</f>
        <v/>
      </c>
      <c r="AN225" s="11" t="str">
        <f>IFERROR(INDEX(SourceData!$A$2:$FF$281,'Row selector'!$G216,49),"")</f>
        <v/>
      </c>
      <c r="AO225" s="103" t="str">
        <f>IFERROR(INDEX(SourceData!$A$2:$FF$281,'Row selector'!$G216,55),"")</f>
        <v/>
      </c>
      <c r="AP225" s="103" t="str">
        <f>IFERROR(INDEX(SourceData!$A$2:$FF$281,'Row selector'!$G216,61),"")</f>
        <v/>
      </c>
      <c r="AQ225" s="11" t="str">
        <f>IFERROR(INDEX(SourceData!$A$2:$FF$281,'Row selector'!$G216,50),"")</f>
        <v/>
      </c>
      <c r="AR225" s="103" t="str">
        <f>IFERROR(INDEX(SourceData!$A$2:$FF$281,'Row selector'!$G216,56),"")</f>
        <v/>
      </c>
      <c r="AS225" s="103" t="str">
        <f>IFERROR(INDEX(SourceData!$A$2:$FF$281,'Row selector'!$G216,62),"")</f>
        <v/>
      </c>
      <c r="AT225" s="11" t="str">
        <f>IFERROR(INDEX(SourceData!$A$2:$FF$281,'Row selector'!$G216,51),"")</f>
        <v/>
      </c>
      <c r="AU225" s="103" t="str">
        <f>IFERROR(INDEX(SourceData!$A$2:$FF$281,'Row selector'!$G216,57),"")</f>
        <v/>
      </c>
      <c r="AV225" s="103" t="str">
        <f>IFERROR(INDEX(SourceData!$A$2:$FF$281,'Row selector'!$G216,63),"")</f>
        <v/>
      </c>
      <c r="AW225" s="11" t="str">
        <f>IFERROR(INDEX(SourceData!$A$2:$FF$281,'Row selector'!$G216,52),"")</f>
        <v/>
      </c>
      <c r="AX225" s="103" t="str">
        <f>IFERROR(INDEX(SourceData!$A$2:$FF$281,'Row selector'!$G216,58),"")</f>
        <v/>
      </c>
      <c r="AY225" s="103" t="str">
        <f>IFERROR(INDEX(SourceData!$A$2:$FF$281,'Row selector'!$G216,64),"")</f>
        <v/>
      </c>
      <c r="AZ225" s="11" t="str">
        <f>IFERROR(INDEX(SourceData!$A$2:$FF$281,'Row selector'!$G216,53),"")</f>
        <v/>
      </c>
      <c r="BA225" s="103" t="str">
        <f>IFERROR(INDEX(SourceData!$A$2:$FF$281,'Row selector'!$G216,59),"")</f>
        <v/>
      </c>
      <c r="BB225" s="103" t="str">
        <f>IFERROR(INDEX(SourceData!$A$2:$FF$281,'Row selector'!$G216,65),"")</f>
        <v/>
      </c>
      <c r="BC225" s="11" t="str">
        <f>IFERROR(INDEX(SourceData!$A$2:$FF$281,'Row selector'!$G216,54),"")</f>
        <v/>
      </c>
      <c r="BD225" s="103" t="str">
        <f>IFERROR(INDEX(SourceData!$A$2:$FF$281,'Row selector'!$G216,60),"")</f>
        <v/>
      </c>
      <c r="BE225" s="103" t="str">
        <f>IFERROR(INDEX(SourceData!$A$2:$FF$281,'Row selector'!$G216,66),"")</f>
        <v/>
      </c>
    </row>
    <row r="226" spans="1:57" hidden="1">
      <c r="A226" s="105" t="str">
        <f>IFERROR(INDEX(SourceData!$A$2:$FF$281,'Row selector'!$G217,1),"")</f>
        <v/>
      </c>
      <c r="B226" s="106" t="str">
        <f>IFERROR(INDEX(SourceData!$A$2:$FF$281,'Row selector'!$G217,2),"")</f>
        <v/>
      </c>
      <c r="C226" s="211"/>
      <c r="D226" s="11" t="str">
        <f>IFERROR(INDEX(SourceData!$A$2:$FF$281,'Row selector'!$G217,13),"")</f>
        <v/>
      </c>
      <c r="E226" s="103" t="str">
        <f>IFERROR(INDEX(SourceData!$A$2:$FF$281,'Row selector'!$G217,19),"")</f>
        <v/>
      </c>
      <c r="F226" s="103" t="str">
        <f>IFERROR(INDEX(SourceData!$A$2:$FF$281,'Row selector'!$G217,25),"")</f>
        <v/>
      </c>
      <c r="G226" s="11" t="str">
        <f>IFERROR(INDEX(SourceData!$A$2:$FF$281,'Row selector'!$G217,14),"")</f>
        <v/>
      </c>
      <c r="H226" s="103" t="str">
        <f>IFERROR(INDEX(SourceData!$A$2:$FF$281,'Row selector'!$G217,20),"")</f>
        <v/>
      </c>
      <c r="I226" s="103" t="str">
        <f>IFERROR(INDEX(SourceData!$A$2:$FF$281,'Row selector'!$G217,26),"")</f>
        <v/>
      </c>
      <c r="J226" s="11" t="str">
        <f>IFERROR(INDEX(SourceData!$A$2:$FF$281,'Row selector'!$G217,15),"")</f>
        <v/>
      </c>
      <c r="K226" s="103" t="str">
        <f>IFERROR(INDEX(SourceData!$A$2:$FF$281,'Row selector'!$G217,21),"")</f>
        <v/>
      </c>
      <c r="L226" s="103" t="str">
        <f>IFERROR(INDEX(SourceData!$A$2:$FF$281,'Row selector'!$G217,27),"")</f>
        <v/>
      </c>
      <c r="M226" s="11" t="str">
        <f>IFERROR(INDEX(SourceData!$A$2:$FF$281,'Row selector'!$G217,16),"")</f>
        <v/>
      </c>
      <c r="N226" s="103" t="str">
        <f>IFERROR(INDEX(SourceData!$A$2:$FF$281,'Row selector'!$G217,21),"")</f>
        <v/>
      </c>
      <c r="O226" s="103" t="str">
        <f>IFERROR(INDEX(SourceData!$A$2:$FF$281,'Row selector'!$G217,28),"")</f>
        <v/>
      </c>
      <c r="P226" s="11" t="str">
        <f>IFERROR(INDEX(SourceData!$A$2:$FF$281,'Row selector'!$G217,17),"")</f>
        <v/>
      </c>
      <c r="Q226" s="103" t="str">
        <f>IFERROR(INDEX(SourceData!$A$2:$FF$281,'Row selector'!$G217,22),"")</f>
        <v/>
      </c>
      <c r="R226" s="103" t="str">
        <f>IFERROR(INDEX(SourceData!$A$2:$FF$281,'Row selector'!$G217,29),"")</f>
        <v/>
      </c>
      <c r="S226" s="11" t="str">
        <f>IFERROR(INDEX(SourceData!$A$2:$FF$281,'Row selector'!$G217,18),"")</f>
        <v/>
      </c>
      <c r="T226" s="103" t="str">
        <f>IFERROR(INDEX(SourceData!$A$2:$FF$281,'Row selector'!$G217,23),"")</f>
        <v/>
      </c>
      <c r="U226" s="103" t="str">
        <f>IFERROR(INDEX(SourceData!$A$2:$FF$281,'Row selector'!$G217,30),"")</f>
        <v/>
      </c>
      <c r="V226" s="11" t="str">
        <f>IFERROR(INDEX(SourceData!$A$2:$FF$281,'Row selector'!$G217,31),"")</f>
        <v/>
      </c>
      <c r="W226" s="103" t="str">
        <f>IFERROR(INDEX(SourceData!$A$2:$FF$281,'Row selector'!$G217,37),"")</f>
        <v/>
      </c>
      <c r="X226" s="103" t="str">
        <f>IFERROR(INDEX(SourceData!$A$2:$FF$281,'Row selector'!$G217,43),"")</f>
        <v/>
      </c>
      <c r="Y226" s="11" t="str">
        <f>IFERROR(INDEX(SourceData!$A$2:$FF$281,'Row selector'!$G217,32),"")</f>
        <v/>
      </c>
      <c r="Z226" s="103" t="str">
        <f>IFERROR(INDEX(SourceData!$A$2:$FF$281,'Row selector'!$G217,38),"")</f>
        <v/>
      </c>
      <c r="AA226" s="103" t="str">
        <f>IFERROR(INDEX(SourceData!$A$2:$FF$281,'Row selector'!$G217,44),"")</f>
        <v/>
      </c>
      <c r="AB226" s="11" t="str">
        <f>IFERROR(INDEX(SourceData!$A$2:$FF$281,'Row selector'!$G217,33),"")</f>
        <v/>
      </c>
      <c r="AC226" s="103" t="str">
        <f>IFERROR(INDEX(SourceData!$A$2:$FF$281,'Row selector'!$G217,39),"")</f>
        <v/>
      </c>
      <c r="AD226" s="103" t="str">
        <f>IFERROR(INDEX(SourceData!$A$2:$FF$281,'Row selector'!$G217,45),"")</f>
        <v/>
      </c>
      <c r="AE226" s="11" t="str">
        <f>IFERROR(INDEX(SourceData!$A$2:$FF$281,'Row selector'!$G217,34),"")</f>
        <v/>
      </c>
      <c r="AF226" s="103" t="str">
        <f>IFERROR(INDEX(SourceData!$A$2:$FF$281,'Row selector'!$G217,40),"")</f>
        <v/>
      </c>
      <c r="AG226" s="103" t="str">
        <f>IFERROR(INDEX(SourceData!$A$2:$FF$281,'Row selector'!$G217,46),"")</f>
        <v/>
      </c>
      <c r="AH226" s="11" t="str">
        <f>IFERROR(INDEX(SourceData!$A$2:$FF$281,'Row selector'!$G217,35),"")</f>
        <v/>
      </c>
      <c r="AI226" s="103" t="str">
        <f>IFERROR(INDEX(SourceData!$A$2:$FF$281,'Row selector'!$G217,41),"")</f>
        <v/>
      </c>
      <c r="AJ226" s="103" t="str">
        <f>IFERROR(INDEX(SourceData!$A$2:$FF$281,'Row selector'!$G217,47),"")</f>
        <v/>
      </c>
      <c r="AK226" s="11" t="str">
        <f>IFERROR(INDEX(SourceData!$A$2:$FF$281,'Row selector'!$G217,36),"")</f>
        <v/>
      </c>
      <c r="AL226" s="103" t="str">
        <f>IFERROR(INDEX(SourceData!$A$2:$FF$281,'Row selector'!$G217,42),"")</f>
        <v/>
      </c>
      <c r="AM226" s="103" t="str">
        <f>IFERROR(INDEX(SourceData!$A$2:$FF$281,'Row selector'!$G217,48),"")</f>
        <v/>
      </c>
      <c r="AN226" s="11" t="str">
        <f>IFERROR(INDEX(SourceData!$A$2:$FF$281,'Row selector'!$G217,49),"")</f>
        <v/>
      </c>
      <c r="AO226" s="103" t="str">
        <f>IFERROR(INDEX(SourceData!$A$2:$FF$281,'Row selector'!$G217,55),"")</f>
        <v/>
      </c>
      <c r="AP226" s="103" t="str">
        <f>IFERROR(INDEX(SourceData!$A$2:$FF$281,'Row selector'!$G217,61),"")</f>
        <v/>
      </c>
      <c r="AQ226" s="11" t="str">
        <f>IFERROR(INDEX(SourceData!$A$2:$FF$281,'Row selector'!$G217,50),"")</f>
        <v/>
      </c>
      <c r="AR226" s="103" t="str">
        <f>IFERROR(INDEX(SourceData!$A$2:$FF$281,'Row selector'!$G217,56),"")</f>
        <v/>
      </c>
      <c r="AS226" s="103" t="str">
        <f>IFERROR(INDEX(SourceData!$A$2:$FF$281,'Row selector'!$G217,62),"")</f>
        <v/>
      </c>
      <c r="AT226" s="11" t="str">
        <f>IFERROR(INDEX(SourceData!$A$2:$FF$281,'Row selector'!$G217,51),"")</f>
        <v/>
      </c>
      <c r="AU226" s="103" t="str">
        <f>IFERROR(INDEX(SourceData!$A$2:$FF$281,'Row selector'!$G217,57),"")</f>
        <v/>
      </c>
      <c r="AV226" s="103" t="str">
        <f>IFERROR(INDEX(SourceData!$A$2:$FF$281,'Row selector'!$G217,63),"")</f>
        <v/>
      </c>
      <c r="AW226" s="11" t="str">
        <f>IFERROR(INDEX(SourceData!$A$2:$FF$281,'Row selector'!$G217,52),"")</f>
        <v/>
      </c>
      <c r="AX226" s="103" t="str">
        <f>IFERROR(INDEX(SourceData!$A$2:$FF$281,'Row selector'!$G217,58),"")</f>
        <v/>
      </c>
      <c r="AY226" s="103" t="str">
        <f>IFERROR(INDEX(SourceData!$A$2:$FF$281,'Row selector'!$G217,64),"")</f>
        <v/>
      </c>
      <c r="AZ226" s="11" t="str">
        <f>IFERROR(INDEX(SourceData!$A$2:$FF$281,'Row selector'!$G217,53),"")</f>
        <v/>
      </c>
      <c r="BA226" s="103" t="str">
        <f>IFERROR(INDEX(SourceData!$A$2:$FF$281,'Row selector'!$G217,59),"")</f>
        <v/>
      </c>
      <c r="BB226" s="103" t="str">
        <f>IFERROR(INDEX(SourceData!$A$2:$FF$281,'Row selector'!$G217,65),"")</f>
        <v/>
      </c>
      <c r="BC226" s="11" t="str">
        <f>IFERROR(INDEX(SourceData!$A$2:$FF$281,'Row selector'!$G217,54),"")</f>
        <v/>
      </c>
      <c r="BD226" s="103" t="str">
        <f>IFERROR(INDEX(SourceData!$A$2:$FF$281,'Row selector'!$G217,60),"")</f>
        <v/>
      </c>
      <c r="BE226" s="103" t="str">
        <f>IFERROR(INDEX(SourceData!$A$2:$FF$281,'Row selector'!$G217,66),"")</f>
        <v/>
      </c>
    </row>
    <row r="227" spans="1:57" hidden="1">
      <c r="A227" s="105" t="str">
        <f>IFERROR(INDEX(SourceData!$A$2:$FF$281,'Row selector'!$G218,1),"")</f>
        <v/>
      </c>
      <c r="B227" s="106" t="str">
        <f>IFERROR(INDEX(SourceData!$A$2:$FF$281,'Row selector'!$G218,2),"")</f>
        <v/>
      </c>
      <c r="C227" s="211"/>
      <c r="D227" s="11" t="str">
        <f>IFERROR(INDEX(SourceData!$A$2:$FF$281,'Row selector'!$G218,13),"")</f>
        <v/>
      </c>
      <c r="E227" s="103" t="str">
        <f>IFERROR(INDEX(SourceData!$A$2:$FF$281,'Row selector'!$G218,19),"")</f>
        <v/>
      </c>
      <c r="F227" s="103" t="str">
        <f>IFERROR(INDEX(SourceData!$A$2:$FF$281,'Row selector'!$G218,25),"")</f>
        <v/>
      </c>
      <c r="G227" s="11" t="str">
        <f>IFERROR(INDEX(SourceData!$A$2:$FF$281,'Row selector'!$G218,14),"")</f>
        <v/>
      </c>
      <c r="H227" s="103" t="str">
        <f>IFERROR(INDEX(SourceData!$A$2:$FF$281,'Row selector'!$G218,20),"")</f>
        <v/>
      </c>
      <c r="I227" s="103" t="str">
        <f>IFERROR(INDEX(SourceData!$A$2:$FF$281,'Row selector'!$G218,26),"")</f>
        <v/>
      </c>
      <c r="J227" s="11" t="str">
        <f>IFERROR(INDEX(SourceData!$A$2:$FF$281,'Row selector'!$G218,15),"")</f>
        <v/>
      </c>
      <c r="K227" s="103" t="str">
        <f>IFERROR(INDEX(SourceData!$A$2:$FF$281,'Row selector'!$G218,21),"")</f>
        <v/>
      </c>
      <c r="L227" s="103" t="str">
        <f>IFERROR(INDEX(SourceData!$A$2:$FF$281,'Row selector'!$G218,27),"")</f>
        <v/>
      </c>
      <c r="M227" s="11" t="str">
        <f>IFERROR(INDEX(SourceData!$A$2:$FF$281,'Row selector'!$G218,16),"")</f>
        <v/>
      </c>
      <c r="N227" s="103" t="str">
        <f>IFERROR(INDEX(SourceData!$A$2:$FF$281,'Row selector'!$G218,21),"")</f>
        <v/>
      </c>
      <c r="O227" s="103" t="str">
        <f>IFERROR(INDEX(SourceData!$A$2:$FF$281,'Row selector'!$G218,28),"")</f>
        <v/>
      </c>
      <c r="P227" s="11" t="str">
        <f>IFERROR(INDEX(SourceData!$A$2:$FF$281,'Row selector'!$G218,17),"")</f>
        <v/>
      </c>
      <c r="Q227" s="103" t="str">
        <f>IFERROR(INDEX(SourceData!$A$2:$FF$281,'Row selector'!$G218,22),"")</f>
        <v/>
      </c>
      <c r="R227" s="103" t="str">
        <f>IFERROR(INDEX(SourceData!$A$2:$FF$281,'Row selector'!$G218,29),"")</f>
        <v/>
      </c>
      <c r="S227" s="11" t="str">
        <f>IFERROR(INDEX(SourceData!$A$2:$FF$281,'Row selector'!$G218,18),"")</f>
        <v/>
      </c>
      <c r="T227" s="103" t="str">
        <f>IFERROR(INDEX(SourceData!$A$2:$FF$281,'Row selector'!$G218,23),"")</f>
        <v/>
      </c>
      <c r="U227" s="103" t="str">
        <f>IFERROR(INDEX(SourceData!$A$2:$FF$281,'Row selector'!$G218,30),"")</f>
        <v/>
      </c>
      <c r="V227" s="11" t="str">
        <f>IFERROR(INDEX(SourceData!$A$2:$FF$281,'Row selector'!$G218,31),"")</f>
        <v/>
      </c>
      <c r="W227" s="103" t="str">
        <f>IFERROR(INDEX(SourceData!$A$2:$FF$281,'Row selector'!$G218,37),"")</f>
        <v/>
      </c>
      <c r="X227" s="103" t="str">
        <f>IFERROR(INDEX(SourceData!$A$2:$FF$281,'Row selector'!$G218,43),"")</f>
        <v/>
      </c>
      <c r="Y227" s="11" t="str">
        <f>IFERROR(INDEX(SourceData!$A$2:$FF$281,'Row selector'!$G218,32),"")</f>
        <v/>
      </c>
      <c r="Z227" s="103" t="str">
        <f>IFERROR(INDEX(SourceData!$A$2:$FF$281,'Row selector'!$G218,38),"")</f>
        <v/>
      </c>
      <c r="AA227" s="103" t="str">
        <f>IFERROR(INDEX(SourceData!$A$2:$FF$281,'Row selector'!$G218,44),"")</f>
        <v/>
      </c>
      <c r="AB227" s="11" t="str">
        <f>IFERROR(INDEX(SourceData!$A$2:$FF$281,'Row selector'!$G218,33),"")</f>
        <v/>
      </c>
      <c r="AC227" s="103" t="str">
        <f>IFERROR(INDEX(SourceData!$A$2:$FF$281,'Row selector'!$G218,39),"")</f>
        <v/>
      </c>
      <c r="AD227" s="103" t="str">
        <f>IFERROR(INDEX(SourceData!$A$2:$FF$281,'Row selector'!$G218,45),"")</f>
        <v/>
      </c>
      <c r="AE227" s="11" t="str">
        <f>IFERROR(INDEX(SourceData!$A$2:$FF$281,'Row selector'!$G218,34),"")</f>
        <v/>
      </c>
      <c r="AF227" s="103" t="str">
        <f>IFERROR(INDEX(SourceData!$A$2:$FF$281,'Row selector'!$G218,40),"")</f>
        <v/>
      </c>
      <c r="AG227" s="103" t="str">
        <f>IFERROR(INDEX(SourceData!$A$2:$FF$281,'Row selector'!$G218,46),"")</f>
        <v/>
      </c>
      <c r="AH227" s="11" t="str">
        <f>IFERROR(INDEX(SourceData!$A$2:$FF$281,'Row selector'!$G218,35),"")</f>
        <v/>
      </c>
      <c r="AI227" s="103" t="str">
        <f>IFERROR(INDEX(SourceData!$A$2:$FF$281,'Row selector'!$G218,41),"")</f>
        <v/>
      </c>
      <c r="AJ227" s="103" t="str">
        <f>IFERROR(INDEX(SourceData!$A$2:$FF$281,'Row selector'!$G218,47),"")</f>
        <v/>
      </c>
      <c r="AK227" s="11" t="str">
        <f>IFERROR(INDEX(SourceData!$A$2:$FF$281,'Row selector'!$G218,36),"")</f>
        <v/>
      </c>
      <c r="AL227" s="103" t="str">
        <f>IFERROR(INDEX(SourceData!$A$2:$FF$281,'Row selector'!$G218,42),"")</f>
        <v/>
      </c>
      <c r="AM227" s="103" t="str">
        <f>IFERROR(INDEX(SourceData!$A$2:$FF$281,'Row selector'!$G218,48),"")</f>
        <v/>
      </c>
      <c r="AN227" s="11" t="str">
        <f>IFERROR(INDEX(SourceData!$A$2:$FF$281,'Row selector'!$G218,49),"")</f>
        <v/>
      </c>
      <c r="AO227" s="103" t="str">
        <f>IFERROR(INDEX(SourceData!$A$2:$FF$281,'Row selector'!$G218,55),"")</f>
        <v/>
      </c>
      <c r="AP227" s="103" t="str">
        <f>IFERROR(INDEX(SourceData!$A$2:$FF$281,'Row selector'!$G218,61),"")</f>
        <v/>
      </c>
      <c r="AQ227" s="11" t="str">
        <f>IFERROR(INDEX(SourceData!$A$2:$FF$281,'Row selector'!$G218,50),"")</f>
        <v/>
      </c>
      <c r="AR227" s="103" t="str">
        <f>IFERROR(INDEX(SourceData!$A$2:$FF$281,'Row selector'!$G218,56),"")</f>
        <v/>
      </c>
      <c r="AS227" s="103" t="str">
        <f>IFERROR(INDEX(SourceData!$A$2:$FF$281,'Row selector'!$G218,62),"")</f>
        <v/>
      </c>
      <c r="AT227" s="11" t="str">
        <f>IFERROR(INDEX(SourceData!$A$2:$FF$281,'Row selector'!$G218,51),"")</f>
        <v/>
      </c>
      <c r="AU227" s="103" t="str">
        <f>IFERROR(INDEX(SourceData!$A$2:$FF$281,'Row selector'!$G218,57),"")</f>
        <v/>
      </c>
      <c r="AV227" s="103" t="str">
        <f>IFERROR(INDEX(SourceData!$A$2:$FF$281,'Row selector'!$G218,63),"")</f>
        <v/>
      </c>
      <c r="AW227" s="11" t="str">
        <f>IFERROR(INDEX(SourceData!$A$2:$FF$281,'Row selector'!$G218,52),"")</f>
        <v/>
      </c>
      <c r="AX227" s="103" t="str">
        <f>IFERROR(INDEX(SourceData!$A$2:$FF$281,'Row selector'!$G218,58),"")</f>
        <v/>
      </c>
      <c r="AY227" s="103" t="str">
        <f>IFERROR(INDEX(SourceData!$A$2:$FF$281,'Row selector'!$G218,64),"")</f>
        <v/>
      </c>
      <c r="AZ227" s="11" t="str">
        <f>IFERROR(INDEX(SourceData!$A$2:$FF$281,'Row selector'!$G218,53),"")</f>
        <v/>
      </c>
      <c r="BA227" s="103" t="str">
        <f>IFERROR(INDEX(SourceData!$A$2:$FF$281,'Row selector'!$G218,59),"")</f>
        <v/>
      </c>
      <c r="BB227" s="103" t="str">
        <f>IFERROR(INDEX(SourceData!$A$2:$FF$281,'Row selector'!$G218,65),"")</f>
        <v/>
      </c>
      <c r="BC227" s="11" t="str">
        <f>IFERROR(INDEX(SourceData!$A$2:$FF$281,'Row selector'!$G218,54),"")</f>
        <v/>
      </c>
      <c r="BD227" s="103" t="str">
        <f>IFERROR(INDEX(SourceData!$A$2:$FF$281,'Row selector'!$G218,60),"")</f>
        <v/>
      </c>
      <c r="BE227" s="103" t="str">
        <f>IFERROR(INDEX(SourceData!$A$2:$FF$281,'Row selector'!$G218,66),"")</f>
        <v/>
      </c>
    </row>
    <row r="228" spans="1:57" hidden="1">
      <c r="A228" s="105" t="str">
        <f>IFERROR(INDEX(SourceData!$A$2:$FF$281,'Row selector'!$G219,1),"")</f>
        <v/>
      </c>
      <c r="B228" s="106" t="str">
        <f>IFERROR(INDEX(SourceData!$A$2:$FF$281,'Row selector'!$G219,2),"")</f>
        <v/>
      </c>
      <c r="C228" s="211"/>
      <c r="D228" s="11" t="str">
        <f>IFERROR(INDEX(SourceData!$A$2:$FF$281,'Row selector'!$G219,13),"")</f>
        <v/>
      </c>
      <c r="E228" s="103" t="str">
        <f>IFERROR(INDEX(SourceData!$A$2:$FF$281,'Row selector'!$G219,19),"")</f>
        <v/>
      </c>
      <c r="F228" s="103" t="str">
        <f>IFERROR(INDEX(SourceData!$A$2:$FF$281,'Row selector'!$G219,25),"")</f>
        <v/>
      </c>
      <c r="G228" s="11" t="str">
        <f>IFERROR(INDEX(SourceData!$A$2:$FF$281,'Row selector'!$G219,14),"")</f>
        <v/>
      </c>
      <c r="H228" s="103" t="str">
        <f>IFERROR(INDEX(SourceData!$A$2:$FF$281,'Row selector'!$G219,20),"")</f>
        <v/>
      </c>
      <c r="I228" s="103" t="str">
        <f>IFERROR(INDEX(SourceData!$A$2:$FF$281,'Row selector'!$G219,26),"")</f>
        <v/>
      </c>
      <c r="J228" s="11" t="str">
        <f>IFERROR(INDEX(SourceData!$A$2:$FF$281,'Row selector'!$G219,15),"")</f>
        <v/>
      </c>
      <c r="K228" s="103" t="str">
        <f>IFERROR(INDEX(SourceData!$A$2:$FF$281,'Row selector'!$G219,21),"")</f>
        <v/>
      </c>
      <c r="L228" s="103" t="str">
        <f>IFERROR(INDEX(SourceData!$A$2:$FF$281,'Row selector'!$G219,27),"")</f>
        <v/>
      </c>
      <c r="M228" s="11" t="str">
        <f>IFERROR(INDEX(SourceData!$A$2:$FF$281,'Row selector'!$G219,16),"")</f>
        <v/>
      </c>
      <c r="N228" s="103" t="str">
        <f>IFERROR(INDEX(SourceData!$A$2:$FF$281,'Row selector'!$G219,21),"")</f>
        <v/>
      </c>
      <c r="O228" s="103" t="str">
        <f>IFERROR(INDEX(SourceData!$A$2:$FF$281,'Row selector'!$G219,28),"")</f>
        <v/>
      </c>
      <c r="P228" s="11" t="str">
        <f>IFERROR(INDEX(SourceData!$A$2:$FF$281,'Row selector'!$G219,17),"")</f>
        <v/>
      </c>
      <c r="Q228" s="103" t="str">
        <f>IFERROR(INDEX(SourceData!$A$2:$FF$281,'Row selector'!$G219,22),"")</f>
        <v/>
      </c>
      <c r="R228" s="103" t="str">
        <f>IFERROR(INDEX(SourceData!$A$2:$FF$281,'Row selector'!$G219,29),"")</f>
        <v/>
      </c>
      <c r="S228" s="11" t="str">
        <f>IFERROR(INDEX(SourceData!$A$2:$FF$281,'Row selector'!$G219,18),"")</f>
        <v/>
      </c>
      <c r="T228" s="103" t="str">
        <f>IFERROR(INDEX(SourceData!$A$2:$FF$281,'Row selector'!$G219,23),"")</f>
        <v/>
      </c>
      <c r="U228" s="103" t="str">
        <f>IFERROR(INDEX(SourceData!$A$2:$FF$281,'Row selector'!$G219,30),"")</f>
        <v/>
      </c>
      <c r="V228" s="11" t="str">
        <f>IFERROR(INDEX(SourceData!$A$2:$FF$281,'Row selector'!$G219,31),"")</f>
        <v/>
      </c>
      <c r="W228" s="103" t="str">
        <f>IFERROR(INDEX(SourceData!$A$2:$FF$281,'Row selector'!$G219,37),"")</f>
        <v/>
      </c>
      <c r="X228" s="103" t="str">
        <f>IFERROR(INDEX(SourceData!$A$2:$FF$281,'Row selector'!$G219,43),"")</f>
        <v/>
      </c>
      <c r="Y228" s="11" t="str">
        <f>IFERROR(INDEX(SourceData!$A$2:$FF$281,'Row selector'!$G219,32),"")</f>
        <v/>
      </c>
      <c r="Z228" s="103" t="str">
        <f>IFERROR(INDEX(SourceData!$A$2:$FF$281,'Row selector'!$G219,38),"")</f>
        <v/>
      </c>
      <c r="AA228" s="103" t="str">
        <f>IFERROR(INDEX(SourceData!$A$2:$FF$281,'Row selector'!$G219,44),"")</f>
        <v/>
      </c>
      <c r="AB228" s="11" t="str">
        <f>IFERROR(INDEX(SourceData!$A$2:$FF$281,'Row selector'!$G219,33),"")</f>
        <v/>
      </c>
      <c r="AC228" s="103" t="str">
        <f>IFERROR(INDEX(SourceData!$A$2:$FF$281,'Row selector'!$G219,39),"")</f>
        <v/>
      </c>
      <c r="AD228" s="103" t="str">
        <f>IFERROR(INDEX(SourceData!$A$2:$FF$281,'Row selector'!$G219,45),"")</f>
        <v/>
      </c>
      <c r="AE228" s="11" t="str">
        <f>IFERROR(INDEX(SourceData!$A$2:$FF$281,'Row selector'!$G219,34),"")</f>
        <v/>
      </c>
      <c r="AF228" s="103" t="str">
        <f>IFERROR(INDEX(SourceData!$A$2:$FF$281,'Row selector'!$G219,40),"")</f>
        <v/>
      </c>
      <c r="AG228" s="103" t="str">
        <f>IFERROR(INDEX(SourceData!$A$2:$FF$281,'Row selector'!$G219,46),"")</f>
        <v/>
      </c>
      <c r="AH228" s="11" t="str">
        <f>IFERROR(INDEX(SourceData!$A$2:$FF$281,'Row selector'!$G219,35),"")</f>
        <v/>
      </c>
      <c r="AI228" s="103" t="str">
        <f>IFERROR(INDEX(SourceData!$A$2:$FF$281,'Row selector'!$G219,41),"")</f>
        <v/>
      </c>
      <c r="AJ228" s="103" t="str">
        <f>IFERROR(INDEX(SourceData!$A$2:$FF$281,'Row selector'!$G219,47),"")</f>
        <v/>
      </c>
      <c r="AK228" s="11" t="str">
        <f>IFERROR(INDEX(SourceData!$A$2:$FF$281,'Row selector'!$G219,36),"")</f>
        <v/>
      </c>
      <c r="AL228" s="103" t="str">
        <f>IFERROR(INDEX(SourceData!$A$2:$FF$281,'Row selector'!$G219,42),"")</f>
        <v/>
      </c>
      <c r="AM228" s="103" t="str">
        <f>IFERROR(INDEX(SourceData!$A$2:$FF$281,'Row selector'!$G219,48),"")</f>
        <v/>
      </c>
      <c r="AN228" s="11" t="str">
        <f>IFERROR(INDEX(SourceData!$A$2:$FF$281,'Row selector'!$G219,49),"")</f>
        <v/>
      </c>
      <c r="AO228" s="103" t="str">
        <f>IFERROR(INDEX(SourceData!$A$2:$FF$281,'Row selector'!$G219,55),"")</f>
        <v/>
      </c>
      <c r="AP228" s="103" t="str">
        <f>IFERROR(INDEX(SourceData!$A$2:$FF$281,'Row selector'!$G219,61),"")</f>
        <v/>
      </c>
      <c r="AQ228" s="11" t="str">
        <f>IFERROR(INDEX(SourceData!$A$2:$FF$281,'Row selector'!$G219,50),"")</f>
        <v/>
      </c>
      <c r="AR228" s="103" t="str">
        <f>IFERROR(INDEX(SourceData!$A$2:$FF$281,'Row selector'!$G219,56),"")</f>
        <v/>
      </c>
      <c r="AS228" s="103" t="str">
        <f>IFERROR(INDEX(SourceData!$A$2:$FF$281,'Row selector'!$G219,62),"")</f>
        <v/>
      </c>
      <c r="AT228" s="11" t="str">
        <f>IFERROR(INDEX(SourceData!$A$2:$FF$281,'Row selector'!$G219,51),"")</f>
        <v/>
      </c>
      <c r="AU228" s="103" t="str">
        <f>IFERROR(INDEX(SourceData!$A$2:$FF$281,'Row selector'!$G219,57),"")</f>
        <v/>
      </c>
      <c r="AV228" s="103" t="str">
        <f>IFERROR(INDEX(SourceData!$A$2:$FF$281,'Row selector'!$G219,63),"")</f>
        <v/>
      </c>
      <c r="AW228" s="11" t="str">
        <f>IFERROR(INDEX(SourceData!$A$2:$FF$281,'Row selector'!$G219,52),"")</f>
        <v/>
      </c>
      <c r="AX228" s="103" t="str">
        <f>IFERROR(INDEX(SourceData!$A$2:$FF$281,'Row selector'!$G219,58),"")</f>
        <v/>
      </c>
      <c r="AY228" s="103" t="str">
        <f>IFERROR(INDEX(SourceData!$A$2:$FF$281,'Row selector'!$G219,64),"")</f>
        <v/>
      </c>
      <c r="AZ228" s="11" t="str">
        <f>IFERROR(INDEX(SourceData!$A$2:$FF$281,'Row selector'!$G219,53),"")</f>
        <v/>
      </c>
      <c r="BA228" s="103" t="str">
        <f>IFERROR(INDEX(SourceData!$A$2:$FF$281,'Row selector'!$G219,59),"")</f>
        <v/>
      </c>
      <c r="BB228" s="103" t="str">
        <f>IFERROR(INDEX(SourceData!$A$2:$FF$281,'Row selector'!$G219,65),"")</f>
        <v/>
      </c>
      <c r="BC228" s="11" t="str">
        <f>IFERROR(INDEX(SourceData!$A$2:$FF$281,'Row selector'!$G219,54),"")</f>
        <v/>
      </c>
      <c r="BD228" s="103" t="str">
        <f>IFERROR(INDEX(SourceData!$A$2:$FF$281,'Row selector'!$G219,60),"")</f>
        <v/>
      </c>
      <c r="BE228" s="103" t="str">
        <f>IFERROR(INDEX(SourceData!$A$2:$FF$281,'Row selector'!$G219,66),"")</f>
        <v/>
      </c>
    </row>
    <row r="229" spans="1:57" hidden="1">
      <c r="A229" s="105" t="str">
        <f>IFERROR(INDEX(SourceData!$A$2:$FF$281,'Row selector'!$G220,1),"")</f>
        <v/>
      </c>
      <c r="B229" s="106" t="str">
        <f>IFERROR(INDEX(SourceData!$A$2:$FF$281,'Row selector'!$G220,2),"")</f>
        <v/>
      </c>
      <c r="C229" s="211"/>
      <c r="D229" s="11" t="str">
        <f>IFERROR(INDEX(SourceData!$A$2:$FF$281,'Row selector'!$G220,13),"")</f>
        <v/>
      </c>
      <c r="E229" s="103" t="str">
        <f>IFERROR(INDEX(SourceData!$A$2:$FF$281,'Row selector'!$G220,19),"")</f>
        <v/>
      </c>
      <c r="F229" s="103" t="str">
        <f>IFERROR(INDEX(SourceData!$A$2:$FF$281,'Row selector'!$G220,25),"")</f>
        <v/>
      </c>
      <c r="G229" s="11" t="str">
        <f>IFERROR(INDEX(SourceData!$A$2:$FF$281,'Row selector'!$G220,14),"")</f>
        <v/>
      </c>
      <c r="H229" s="103" t="str">
        <f>IFERROR(INDEX(SourceData!$A$2:$FF$281,'Row selector'!$G220,20),"")</f>
        <v/>
      </c>
      <c r="I229" s="103" t="str">
        <f>IFERROR(INDEX(SourceData!$A$2:$FF$281,'Row selector'!$G220,26),"")</f>
        <v/>
      </c>
      <c r="J229" s="11" t="str">
        <f>IFERROR(INDEX(SourceData!$A$2:$FF$281,'Row selector'!$G220,15),"")</f>
        <v/>
      </c>
      <c r="K229" s="103" t="str">
        <f>IFERROR(INDEX(SourceData!$A$2:$FF$281,'Row selector'!$G220,21),"")</f>
        <v/>
      </c>
      <c r="L229" s="103" t="str">
        <f>IFERROR(INDEX(SourceData!$A$2:$FF$281,'Row selector'!$G220,27),"")</f>
        <v/>
      </c>
      <c r="M229" s="11" t="str">
        <f>IFERROR(INDEX(SourceData!$A$2:$FF$281,'Row selector'!$G220,16),"")</f>
        <v/>
      </c>
      <c r="N229" s="103" t="str">
        <f>IFERROR(INDEX(SourceData!$A$2:$FF$281,'Row selector'!$G220,21),"")</f>
        <v/>
      </c>
      <c r="O229" s="103" t="str">
        <f>IFERROR(INDEX(SourceData!$A$2:$FF$281,'Row selector'!$G220,28),"")</f>
        <v/>
      </c>
      <c r="P229" s="11" t="str">
        <f>IFERROR(INDEX(SourceData!$A$2:$FF$281,'Row selector'!$G220,17),"")</f>
        <v/>
      </c>
      <c r="Q229" s="103" t="str">
        <f>IFERROR(INDEX(SourceData!$A$2:$FF$281,'Row selector'!$G220,22),"")</f>
        <v/>
      </c>
      <c r="R229" s="103" t="str">
        <f>IFERROR(INDEX(SourceData!$A$2:$FF$281,'Row selector'!$G220,29),"")</f>
        <v/>
      </c>
      <c r="S229" s="11" t="str">
        <f>IFERROR(INDEX(SourceData!$A$2:$FF$281,'Row selector'!$G220,18),"")</f>
        <v/>
      </c>
      <c r="T229" s="103" t="str">
        <f>IFERROR(INDEX(SourceData!$A$2:$FF$281,'Row selector'!$G220,23),"")</f>
        <v/>
      </c>
      <c r="U229" s="103" t="str">
        <f>IFERROR(INDEX(SourceData!$A$2:$FF$281,'Row selector'!$G220,30),"")</f>
        <v/>
      </c>
      <c r="V229" s="11" t="str">
        <f>IFERROR(INDEX(SourceData!$A$2:$FF$281,'Row selector'!$G220,31),"")</f>
        <v/>
      </c>
      <c r="W229" s="103" t="str">
        <f>IFERROR(INDEX(SourceData!$A$2:$FF$281,'Row selector'!$G220,37),"")</f>
        <v/>
      </c>
      <c r="X229" s="103" t="str">
        <f>IFERROR(INDEX(SourceData!$A$2:$FF$281,'Row selector'!$G220,43),"")</f>
        <v/>
      </c>
      <c r="Y229" s="11" t="str">
        <f>IFERROR(INDEX(SourceData!$A$2:$FF$281,'Row selector'!$G220,32),"")</f>
        <v/>
      </c>
      <c r="Z229" s="103" t="str">
        <f>IFERROR(INDEX(SourceData!$A$2:$FF$281,'Row selector'!$G220,38),"")</f>
        <v/>
      </c>
      <c r="AA229" s="103" t="str">
        <f>IFERROR(INDEX(SourceData!$A$2:$FF$281,'Row selector'!$G220,44),"")</f>
        <v/>
      </c>
      <c r="AB229" s="11" t="str">
        <f>IFERROR(INDEX(SourceData!$A$2:$FF$281,'Row selector'!$G220,33),"")</f>
        <v/>
      </c>
      <c r="AC229" s="103" t="str">
        <f>IFERROR(INDEX(SourceData!$A$2:$FF$281,'Row selector'!$G220,39),"")</f>
        <v/>
      </c>
      <c r="AD229" s="103" t="str">
        <f>IFERROR(INDEX(SourceData!$A$2:$FF$281,'Row selector'!$G220,45),"")</f>
        <v/>
      </c>
      <c r="AE229" s="11" t="str">
        <f>IFERROR(INDEX(SourceData!$A$2:$FF$281,'Row selector'!$G220,34),"")</f>
        <v/>
      </c>
      <c r="AF229" s="103" t="str">
        <f>IFERROR(INDEX(SourceData!$A$2:$FF$281,'Row selector'!$G220,40),"")</f>
        <v/>
      </c>
      <c r="AG229" s="103" t="str">
        <f>IFERROR(INDEX(SourceData!$A$2:$FF$281,'Row selector'!$G220,46),"")</f>
        <v/>
      </c>
      <c r="AH229" s="11" t="str">
        <f>IFERROR(INDEX(SourceData!$A$2:$FF$281,'Row selector'!$G220,35),"")</f>
        <v/>
      </c>
      <c r="AI229" s="103" t="str">
        <f>IFERROR(INDEX(SourceData!$A$2:$FF$281,'Row selector'!$G220,41),"")</f>
        <v/>
      </c>
      <c r="AJ229" s="103" t="str">
        <f>IFERROR(INDEX(SourceData!$A$2:$FF$281,'Row selector'!$G220,47),"")</f>
        <v/>
      </c>
      <c r="AK229" s="11" t="str">
        <f>IFERROR(INDEX(SourceData!$A$2:$FF$281,'Row selector'!$G220,36),"")</f>
        <v/>
      </c>
      <c r="AL229" s="103" t="str">
        <f>IFERROR(INDEX(SourceData!$A$2:$FF$281,'Row selector'!$G220,42),"")</f>
        <v/>
      </c>
      <c r="AM229" s="103" t="str">
        <f>IFERROR(INDEX(SourceData!$A$2:$FF$281,'Row selector'!$G220,48),"")</f>
        <v/>
      </c>
      <c r="AN229" s="11" t="str">
        <f>IFERROR(INDEX(SourceData!$A$2:$FF$281,'Row selector'!$G220,49),"")</f>
        <v/>
      </c>
      <c r="AO229" s="103" t="str">
        <f>IFERROR(INDEX(SourceData!$A$2:$FF$281,'Row selector'!$G220,55),"")</f>
        <v/>
      </c>
      <c r="AP229" s="103" t="str">
        <f>IFERROR(INDEX(SourceData!$A$2:$FF$281,'Row selector'!$G220,61),"")</f>
        <v/>
      </c>
      <c r="AQ229" s="11" t="str">
        <f>IFERROR(INDEX(SourceData!$A$2:$FF$281,'Row selector'!$G220,50),"")</f>
        <v/>
      </c>
      <c r="AR229" s="103" t="str">
        <f>IFERROR(INDEX(SourceData!$A$2:$FF$281,'Row selector'!$G220,56),"")</f>
        <v/>
      </c>
      <c r="AS229" s="103" t="str">
        <f>IFERROR(INDEX(SourceData!$A$2:$FF$281,'Row selector'!$G220,62),"")</f>
        <v/>
      </c>
      <c r="AT229" s="11" t="str">
        <f>IFERROR(INDEX(SourceData!$A$2:$FF$281,'Row selector'!$G220,51),"")</f>
        <v/>
      </c>
      <c r="AU229" s="103" t="str">
        <f>IFERROR(INDEX(SourceData!$A$2:$FF$281,'Row selector'!$G220,57),"")</f>
        <v/>
      </c>
      <c r="AV229" s="103" t="str">
        <f>IFERROR(INDEX(SourceData!$A$2:$FF$281,'Row selector'!$G220,63),"")</f>
        <v/>
      </c>
      <c r="AW229" s="11" t="str">
        <f>IFERROR(INDEX(SourceData!$A$2:$FF$281,'Row selector'!$G220,52),"")</f>
        <v/>
      </c>
      <c r="AX229" s="103" t="str">
        <f>IFERROR(INDEX(SourceData!$A$2:$FF$281,'Row selector'!$G220,58),"")</f>
        <v/>
      </c>
      <c r="AY229" s="103" t="str">
        <f>IFERROR(INDEX(SourceData!$A$2:$FF$281,'Row selector'!$G220,64),"")</f>
        <v/>
      </c>
      <c r="AZ229" s="11" t="str">
        <f>IFERROR(INDEX(SourceData!$A$2:$FF$281,'Row selector'!$G220,53),"")</f>
        <v/>
      </c>
      <c r="BA229" s="103" t="str">
        <f>IFERROR(INDEX(SourceData!$A$2:$FF$281,'Row selector'!$G220,59),"")</f>
        <v/>
      </c>
      <c r="BB229" s="103" t="str">
        <f>IFERROR(INDEX(SourceData!$A$2:$FF$281,'Row selector'!$G220,65),"")</f>
        <v/>
      </c>
      <c r="BC229" s="11" t="str">
        <f>IFERROR(INDEX(SourceData!$A$2:$FF$281,'Row selector'!$G220,54),"")</f>
        <v/>
      </c>
      <c r="BD229" s="103" t="str">
        <f>IFERROR(INDEX(SourceData!$A$2:$FF$281,'Row selector'!$G220,60),"")</f>
        <v/>
      </c>
      <c r="BE229" s="103" t="str">
        <f>IFERROR(INDEX(SourceData!$A$2:$FF$281,'Row selector'!$G220,66),"")</f>
        <v/>
      </c>
    </row>
    <row r="230" spans="1:57" hidden="1">
      <c r="A230" s="105" t="str">
        <f>IFERROR(INDEX(SourceData!$A$2:$FF$281,'Row selector'!$G221,1),"")</f>
        <v/>
      </c>
      <c r="B230" s="106" t="str">
        <f>IFERROR(INDEX(SourceData!$A$2:$FF$281,'Row selector'!$G221,2),"")</f>
        <v/>
      </c>
      <c r="C230" s="211"/>
      <c r="D230" s="11" t="str">
        <f>IFERROR(INDEX(SourceData!$A$2:$FF$281,'Row selector'!$G221,13),"")</f>
        <v/>
      </c>
      <c r="E230" s="103" t="str">
        <f>IFERROR(INDEX(SourceData!$A$2:$FF$281,'Row selector'!$G221,19),"")</f>
        <v/>
      </c>
      <c r="F230" s="103" t="str">
        <f>IFERROR(INDEX(SourceData!$A$2:$FF$281,'Row selector'!$G221,25),"")</f>
        <v/>
      </c>
      <c r="G230" s="11" t="str">
        <f>IFERROR(INDEX(SourceData!$A$2:$FF$281,'Row selector'!$G221,14),"")</f>
        <v/>
      </c>
      <c r="H230" s="103" t="str">
        <f>IFERROR(INDEX(SourceData!$A$2:$FF$281,'Row selector'!$G221,20),"")</f>
        <v/>
      </c>
      <c r="I230" s="103" t="str">
        <f>IFERROR(INDEX(SourceData!$A$2:$FF$281,'Row selector'!$G221,26),"")</f>
        <v/>
      </c>
      <c r="J230" s="11" t="str">
        <f>IFERROR(INDEX(SourceData!$A$2:$FF$281,'Row selector'!$G221,15),"")</f>
        <v/>
      </c>
      <c r="K230" s="103" t="str">
        <f>IFERROR(INDEX(SourceData!$A$2:$FF$281,'Row selector'!$G221,21),"")</f>
        <v/>
      </c>
      <c r="L230" s="103" t="str">
        <f>IFERROR(INDEX(SourceData!$A$2:$FF$281,'Row selector'!$G221,27),"")</f>
        <v/>
      </c>
      <c r="M230" s="11" t="str">
        <f>IFERROR(INDEX(SourceData!$A$2:$FF$281,'Row selector'!$G221,16),"")</f>
        <v/>
      </c>
      <c r="N230" s="103" t="str">
        <f>IFERROR(INDEX(SourceData!$A$2:$FF$281,'Row selector'!$G221,21),"")</f>
        <v/>
      </c>
      <c r="O230" s="103" t="str">
        <f>IFERROR(INDEX(SourceData!$A$2:$FF$281,'Row selector'!$G221,28),"")</f>
        <v/>
      </c>
      <c r="P230" s="11" t="str">
        <f>IFERROR(INDEX(SourceData!$A$2:$FF$281,'Row selector'!$G221,17),"")</f>
        <v/>
      </c>
      <c r="Q230" s="103" t="str">
        <f>IFERROR(INDEX(SourceData!$A$2:$FF$281,'Row selector'!$G221,22),"")</f>
        <v/>
      </c>
      <c r="R230" s="103" t="str">
        <f>IFERROR(INDEX(SourceData!$A$2:$FF$281,'Row selector'!$G221,29),"")</f>
        <v/>
      </c>
      <c r="S230" s="11" t="str">
        <f>IFERROR(INDEX(SourceData!$A$2:$FF$281,'Row selector'!$G221,18),"")</f>
        <v/>
      </c>
      <c r="T230" s="103" t="str">
        <f>IFERROR(INDEX(SourceData!$A$2:$FF$281,'Row selector'!$G221,23),"")</f>
        <v/>
      </c>
      <c r="U230" s="103" t="str">
        <f>IFERROR(INDEX(SourceData!$A$2:$FF$281,'Row selector'!$G221,30),"")</f>
        <v/>
      </c>
      <c r="V230" s="11" t="str">
        <f>IFERROR(INDEX(SourceData!$A$2:$FF$281,'Row selector'!$G221,31),"")</f>
        <v/>
      </c>
      <c r="W230" s="103" t="str">
        <f>IFERROR(INDEX(SourceData!$A$2:$FF$281,'Row selector'!$G221,37),"")</f>
        <v/>
      </c>
      <c r="X230" s="103" t="str">
        <f>IFERROR(INDEX(SourceData!$A$2:$FF$281,'Row selector'!$G221,43),"")</f>
        <v/>
      </c>
      <c r="Y230" s="11" t="str">
        <f>IFERROR(INDEX(SourceData!$A$2:$FF$281,'Row selector'!$G221,32),"")</f>
        <v/>
      </c>
      <c r="Z230" s="103" t="str">
        <f>IFERROR(INDEX(SourceData!$A$2:$FF$281,'Row selector'!$G221,38),"")</f>
        <v/>
      </c>
      <c r="AA230" s="103" t="str">
        <f>IFERROR(INDEX(SourceData!$A$2:$FF$281,'Row selector'!$G221,44),"")</f>
        <v/>
      </c>
      <c r="AB230" s="11" t="str">
        <f>IFERROR(INDEX(SourceData!$A$2:$FF$281,'Row selector'!$G221,33),"")</f>
        <v/>
      </c>
      <c r="AC230" s="103" t="str">
        <f>IFERROR(INDEX(SourceData!$A$2:$FF$281,'Row selector'!$G221,39),"")</f>
        <v/>
      </c>
      <c r="AD230" s="103" t="str">
        <f>IFERROR(INDEX(SourceData!$A$2:$FF$281,'Row selector'!$G221,45),"")</f>
        <v/>
      </c>
      <c r="AE230" s="11" t="str">
        <f>IFERROR(INDEX(SourceData!$A$2:$FF$281,'Row selector'!$G221,34),"")</f>
        <v/>
      </c>
      <c r="AF230" s="103" t="str">
        <f>IFERROR(INDEX(SourceData!$A$2:$FF$281,'Row selector'!$G221,40),"")</f>
        <v/>
      </c>
      <c r="AG230" s="103" t="str">
        <f>IFERROR(INDEX(SourceData!$A$2:$FF$281,'Row selector'!$G221,46),"")</f>
        <v/>
      </c>
      <c r="AH230" s="11" t="str">
        <f>IFERROR(INDEX(SourceData!$A$2:$FF$281,'Row selector'!$G221,35),"")</f>
        <v/>
      </c>
      <c r="AI230" s="103" t="str">
        <f>IFERROR(INDEX(SourceData!$A$2:$FF$281,'Row selector'!$G221,41),"")</f>
        <v/>
      </c>
      <c r="AJ230" s="103" t="str">
        <f>IFERROR(INDEX(SourceData!$A$2:$FF$281,'Row selector'!$G221,47),"")</f>
        <v/>
      </c>
      <c r="AK230" s="11" t="str">
        <f>IFERROR(INDEX(SourceData!$A$2:$FF$281,'Row selector'!$G221,36),"")</f>
        <v/>
      </c>
      <c r="AL230" s="103" t="str">
        <f>IFERROR(INDEX(SourceData!$A$2:$FF$281,'Row selector'!$G221,42),"")</f>
        <v/>
      </c>
      <c r="AM230" s="103" t="str">
        <f>IFERROR(INDEX(SourceData!$A$2:$FF$281,'Row selector'!$G221,48),"")</f>
        <v/>
      </c>
      <c r="AN230" s="11" t="str">
        <f>IFERROR(INDEX(SourceData!$A$2:$FF$281,'Row selector'!$G221,49),"")</f>
        <v/>
      </c>
      <c r="AO230" s="103" t="str">
        <f>IFERROR(INDEX(SourceData!$A$2:$FF$281,'Row selector'!$G221,55),"")</f>
        <v/>
      </c>
      <c r="AP230" s="103" t="str">
        <f>IFERROR(INDEX(SourceData!$A$2:$FF$281,'Row selector'!$G221,61),"")</f>
        <v/>
      </c>
      <c r="AQ230" s="11" t="str">
        <f>IFERROR(INDEX(SourceData!$A$2:$FF$281,'Row selector'!$G221,50),"")</f>
        <v/>
      </c>
      <c r="AR230" s="103" t="str">
        <f>IFERROR(INDEX(SourceData!$A$2:$FF$281,'Row selector'!$G221,56),"")</f>
        <v/>
      </c>
      <c r="AS230" s="103" t="str">
        <f>IFERROR(INDEX(SourceData!$A$2:$FF$281,'Row selector'!$G221,62),"")</f>
        <v/>
      </c>
      <c r="AT230" s="11" t="str">
        <f>IFERROR(INDEX(SourceData!$A$2:$FF$281,'Row selector'!$G221,51),"")</f>
        <v/>
      </c>
      <c r="AU230" s="103" t="str">
        <f>IFERROR(INDEX(SourceData!$A$2:$FF$281,'Row selector'!$G221,57),"")</f>
        <v/>
      </c>
      <c r="AV230" s="103" t="str">
        <f>IFERROR(INDEX(SourceData!$A$2:$FF$281,'Row selector'!$G221,63),"")</f>
        <v/>
      </c>
      <c r="AW230" s="11" t="str">
        <f>IFERROR(INDEX(SourceData!$A$2:$FF$281,'Row selector'!$G221,52),"")</f>
        <v/>
      </c>
      <c r="AX230" s="103" t="str">
        <f>IFERROR(INDEX(SourceData!$A$2:$FF$281,'Row selector'!$G221,58),"")</f>
        <v/>
      </c>
      <c r="AY230" s="103" t="str">
        <f>IFERROR(INDEX(SourceData!$A$2:$FF$281,'Row selector'!$G221,64),"")</f>
        <v/>
      </c>
      <c r="AZ230" s="11" t="str">
        <f>IFERROR(INDEX(SourceData!$A$2:$FF$281,'Row selector'!$G221,53),"")</f>
        <v/>
      </c>
      <c r="BA230" s="103" t="str">
        <f>IFERROR(INDEX(SourceData!$A$2:$FF$281,'Row selector'!$G221,59),"")</f>
        <v/>
      </c>
      <c r="BB230" s="103" t="str">
        <f>IFERROR(INDEX(SourceData!$A$2:$FF$281,'Row selector'!$G221,65),"")</f>
        <v/>
      </c>
      <c r="BC230" s="11" t="str">
        <f>IFERROR(INDEX(SourceData!$A$2:$FF$281,'Row selector'!$G221,54),"")</f>
        <v/>
      </c>
      <c r="BD230" s="103" t="str">
        <f>IFERROR(INDEX(SourceData!$A$2:$FF$281,'Row selector'!$G221,60),"")</f>
        <v/>
      </c>
      <c r="BE230" s="103" t="str">
        <f>IFERROR(INDEX(SourceData!$A$2:$FF$281,'Row selector'!$G221,66),"")</f>
        <v/>
      </c>
    </row>
    <row r="231" spans="1:57" hidden="1">
      <c r="A231" s="105" t="str">
        <f>IFERROR(INDEX(SourceData!$A$2:$FF$281,'Row selector'!$G222,1),"")</f>
        <v/>
      </c>
      <c r="B231" s="106" t="str">
        <f>IFERROR(INDEX(SourceData!$A$2:$FF$281,'Row selector'!$G222,2),"")</f>
        <v/>
      </c>
      <c r="C231" s="211"/>
      <c r="D231" s="11" t="str">
        <f>IFERROR(INDEX(SourceData!$A$2:$FF$281,'Row selector'!$G222,13),"")</f>
        <v/>
      </c>
      <c r="E231" s="103" t="str">
        <f>IFERROR(INDEX(SourceData!$A$2:$FF$281,'Row selector'!$G222,19),"")</f>
        <v/>
      </c>
      <c r="F231" s="103" t="str">
        <f>IFERROR(INDEX(SourceData!$A$2:$FF$281,'Row selector'!$G222,25),"")</f>
        <v/>
      </c>
      <c r="G231" s="11" t="str">
        <f>IFERROR(INDEX(SourceData!$A$2:$FF$281,'Row selector'!$G222,14),"")</f>
        <v/>
      </c>
      <c r="H231" s="103" t="str">
        <f>IFERROR(INDEX(SourceData!$A$2:$FF$281,'Row selector'!$G222,20),"")</f>
        <v/>
      </c>
      <c r="I231" s="103" t="str">
        <f>IFERROR(INDEX(SourceData!$A$2:$FF$281,'Row selector'!$G222,26),"")</f>
        <v/>
      </c>
      <c r="J231" s="11" t="str">
        <f>IFERROR(INDEX(SourceData!$A$2:$FF$281,'Row selector'!$G222,15),"")</f>
        <v/>
      </c>
      <c r="K231" s="103" t="str">
        <f>IFERROR(INDEX(SourceData!$A$2:$FF$281,'Row selector'!$G222,21),"")</f>
        <v/>
      </c>
      <c r="L231" s="103" t="str">
        <f>IFERROR(INDEX(SourceData!$A$2:$FF$281,'Row selector'!$G222,27),"")</f>
        <v/>
      </c>
      <c r="M231" s="11" t="str">
        <f>IFERROR(INDEX(SourceData!$A$2:$FF$281,'Row selector'!$G222,16),"")</f>
        <v/>
      </c>
      <c r="N231" s="103" t="str">
        <f>IFERROR(INDEX(SourceData!$A$2:$FF$281,'Row selector'!$G222,21),"")</f>
        <v/>
      </c>
      <c r="O231" s="103" t="str">
        <f>IFERROR(INDEX(SourceData!$A$2:$FF$281,'Row selector'!$G222,28),"")</f>
        <v/>
      </c>
      <c r="P231" s="11" t="str">
        <f>IFERROR(INDEX(SourceData!$A$2:$FF$281,'Row selector'!$G222,17),"")</f>
        <v/>
      </c>
      <c r="Q231" s="103" t="str">
        <f>IFERROR(INDEX(SourceData!$A$2:$FF$281,'Row selector'!$G222,22),"")</f>
        <v/>
      </c>
      <c r="R231" s="103" t="str">
        <f>IFERROR(INDEX(SourceData!$A$2:$FF$281,'Row selector'!$G222,29),"")</f>
        <v/>
      </c>
      <c r="S231" s="11" t="str">
        <f>IFERROR(INDEX(SourceData!$A$2:$FF$281,'Row selector'!$G222,18),"")</f>
        <v/>
      </c>
      <c r="T231" s="103" t="str">
        <f>IFERROR(INDEX(SourceData!$A$2:$FF$281,'Row selector'!$G222,23),"")</f>
        <v/>
      </c>
      <c r="U231" s="103" t="str">
        <f>IFERROR(INDEX(SourceData!$A$2:$FF$281,'Row selector'!$G222,30),"")</f>
        <v/>
      </c>
      <c r="V231" s="11" t="str">
        <f>IFERROR(INDEX(SourceData!$A$2:$FF$281,'Row selector'!$G222,31),"")</f>
        <v/>
      </c>
      <c r="W231" s="103" t="str">
        <f>IFERROR(INDEX(SourceData!$A$2:$FF$281,'Row selector'!$G222,37),"")</f>
        <v/>
      </c>
      <c r="X231" s="103" t="str">
        <f>IFERROR(INDEX(SourceData!$A$2:$FF$281,'Row selector'!$G222,43),"")</f>
        <v/>
      </c>
      <c r="Y231" s="11" t="str">
        <f>IFERROR(INDEX(SourceData!$A$2:$FF$281,'Row selector'!$G222,32),"")</f>
        <v/>
      </c>
      <c r="Z231" s="103" t="str">
        <f>IFERROR(INDEX(SourceData!$A$2:$FF$281,'Row selector'!$G222,38),"")</f>
        <v/>
      </c>
      <c r="AA231" s="103" t="str">
        <f>IFERROR(INDEX(SourceData!$A$2:$FF$281,'Row selector'!$G222,44),"")</f>
        <v/>
      </c>
      <c r="AB231" s="11" t="str">
        <f>IFERROR(INDEX(SourceData!$A$2:$FF$281,'Row selector'!$G222,33),"")</f>
        <v/>
      </c>
      <c r="AC231" s="103" t="str">
        <f>IFERROR(INDEX(SourceData!$A$2:$FF$281,'Row selector'!$G222,39),"")</f>
        <v/>
      </c>
      <c r="AD231" s="103" t="str">
        <f>IFERROR(INDEX(SourceData!$A$2:$FF$281,'Row selector'!$G222,45),"")</f>
        <v/>
      </c>
      <c r="AE231" s="11" t="str">
        <f>IFERROR(INDEX(SourceData!$A$2:$FF$281,'Row selector'!$G222,34),"")</f>
        <v/>
      </c>
      <c r="AF231" s="103" t="str">
        <f>IFERROR(INDEX(SourceData!$A$2:$FF$281,'Row selector'!$G222,40),"")</f>
        <v/>
      </c>
      <c r="AG231" s="103" t="str">
        <f>IFERROR(INDEX(SourceData!$A$2:$FF$281,'Row selector'!$G222,46),"")</f>
        <v/>
      </c>
      <c r="AH231" s="11" t="str">
        <f>IFERROR(INDEX(SourceData!$A$2:$FF$281,'Row selector'!$G222,35),"")</f>
        <v/>
      </c>
      <c r="AI231" s="103" t="str">
        <f>IFERROR(INDEX(SourceData!$A$2:$FF$281,'Row selector'!$G222,41),"")</f>
        <v/>
      </c>
      <c r="AJ231" s="103" t="str">
        <f>IFERROR(INDEX(SourceData!$A$2:$FF$281,'Row selector'!$G222,47),"")</f>
        <v/>
      </c>
      <c r="AK231" s="11" t="str">
        <f>IFERROR(INDEX(SourceData!$A$2:$FF$281,'Row selector'!$G222,36),"")</f>
        <v/>
      </c>
      <c r="AL231" s="103" t="str">
        <f>IFERROR(INDEX(SourceData!$A$2:$FF$281,'Row selector'!$G222,42),"")</f>
        <v/>
      </c>
      <c r="AM231" s="103" t="str">
        <f>IFERROR(INDEX(SourceData!$A$2:$FF$281,'Row selector'!$G222,48),"")</f>
        <v/>
      </c>
      <c r="AN231" s="11" t="str">
        <f>IFERROR(INDEX(SourceData!$A$2:$FF$281,'Row selector'!$G222,49),"")</f>
        <v/>
      </c>
      <c r="AO231" s="103" t="str">
        <f>IFERROR(INDEX(SourceData!$A$2:$FF$281,'Row selector'!$G222,55),"")</f>
        <v/>
      </c>
      <c r="AP231" s="103" t="str">
        <f>IFERROR(INDEX(SourceData!$A$2:$FF$281,'Row selector'!$G222,61),"")</f>
        <v/>
      </c>
      <c r="AQ231" s="11" t="str">
        <f>IFERROR(INDEX(SourceData!$A$2:$FF$281,'Row selector'!$G222,50),"")</f>
        <v/>
      </c>
      <c r="AR231" s="103" t="str">
        <f>IFERROR(INDEX(SourceData!$A$2:$FF$281,'Row selector'!$G222,56),"")</f>
        <v/>
      </c>
      <c r="AS231" s="103" t="str">
        <f>IFERROR(INDEX(SourceData!$A$2:$FF$281,'Row selector'!$G222,62),"")</f>
        <v/>
      </c>
      <c r="AT231" s="11" t="str">
        <f>IFERROR(INDEX(SourceData!$A$2:$FF$281,'Row selector'!$G222,51),"")</f>
        <v/>
      </c>
      <c r="AU231" s="103" t="str">
        <f>IFERROR(INDEX(SourceData!$A$2:$FF$281,'Row selector'!$G222,57),"")</f>
        <v/>
      </c>
      <c r="AV231" s="103" t="str">
        <f>IFERROR(INDEX(SourceData!$A$2:$FF$281,'Row selector'!$G222,63),"")</f>
        <v/>
      </c>
      <c r="AW231" s="11" t="str">
        <f>IFERROR(INDEX(SourceData!$A$2:$FF$281,'Row selector'!$G222,52),"")</f>
        <v/>
      </c>
      <c r="AX231" s="103" t="str">
        <f>IFERROR(INDEX(SourceData!$A$2:$FF$281,'Row selector'!$G222,58),"")</f>
        <v/>
      </c>
      <c r="AY231" s="103" t="str">
        <f>IFERROR(INDEX(SourceData!$A$2:$FF$281,'Row selector'!$G222,64),"")</f>
        <v/>
      </c>
      <c r="AZ231" s="11" t="str">
        <f>IFERROR(INDEX(SourceData!$A$2:$FF$281,'Row selector'!$G222,53),"")</f>
        <v/>
      </c>
      <c r="BA231" s="103" t="str">
        <f>IFERROR(INDEX(SourceData!$A$2:$FF$281,'Row selector'!$G222,59),"")</f>
        <v/>
      </c>
      <c r="BB231" s="103" t="str">
        <f>IFERROR(INDEX(SourceData!$A$2:$FF$281,'Row selector'!$G222,65),"")</f>
        <v/>
      </c>
      <c r="BC231" s="11" t="str">
        <f>IFERROR(INDEX(SourceData!$A$2:$FF$281,'Row selector'!$G222,54),"")</f>
        <v/>
      </c>
      <c r="BD231" s="103" t="str">
        <f>IFERROR(INDEX(SourceData!$A$2:$FF$281,'Row selector'!$G222,60),"")</f>
        <v/>
      </c>
      <c r="BE231" s="103" t="str">
        <f>IFERROR(INDEX(SourceData!$A$2:$FF$281,'Row selector'!$G222,66),"")</f>
        <v/>
      </c>
    </row>
    <row r="232" spans="1:57" hidden="1">
      <c r="A232" s="105" t="str">
        <f>IFERROR(INDEX(SourceData!$A$2:$FF$281,'Row selector'!$G223,1),"")</f>
        <v/>
      </c>
      <c r="B232" s="106" t="str">
        <f>IFERROR(INDEX(SourceData!$A$2:$FF$281,'Row selector'!$G223,2),"")</f>
        <v/>
      </c>
      <c r="C232" s="211"/>
      <c r="D232" s="11" t="str">
        <f>IFERROR(INDEX(SourceData!$A$2:$FF$281,'Row selector'!$G223,13),"")</f>
        <v/>
      </c>
      <c r="E232" s="103" t="str">
        <f>IFERROR(INDEX(SourceData!$A$2:$FF$281,'Row selector'!$G223,19),"")</f>
        <v/>
      </c>
      <c r="F232" s="103" t="str">
        <f>IFERROR(INDEX(SourceData!$A$2:$FF$281,'Row selector'!$G223,25),"")</f>
        <v/>
      </c>
      <c r="G232" s="11" t="str">
        <f>IFERROR(INDEX(SourceData!$A$2:$FF$281,'Row selector'!$G223,14),"")</f>
        <v/>
      </c>
      <c r="H232" s="103" t="str">
        <f>IFERROR(INDEX(SourceData!$A$2:$FF$281,'Row selector'!$G223,20),"")</f>
        <v/>
      </c>
      <c r="I232" s="103" t="str">
        <f>IFERROR(INDEX(SourceData!$A$2:$FF$281,'Row selector'!$G223,26),"")</f>
        <v/>
      </c>
      <c r="J232" s="11" t="str">
        <f>IFERROR(INDEX(SourceData!$A$2:$FF$281,'Row selector'!$G223,15),"")</f>
        <v/>
      </c>
      <c r="K232" s="103" t="str">
        <f>IFERROR(INDEX(SourceData!$A$2:$FF$281,'Row selector'!$G223,21),"")</f>
        <v/>
      </c>
      <c r="L232" s="103" t="str">
        <f>IFERROR(INDEX(SourceData!$A$2:$FF$281,'Row selector'!$G223,27),"")</f>
        <v/>
      </c>
      <c r="M232" s="11" t="str">
        <f>IFERROR(INDEX(SourceData!$A$2:$FF$281,'Row selector'!$G223,16),"")</f>
        <v/>
      </c>
      <c r="N232" s="103" t="str">
        <f>IFERROR(INDEX(SourceData!$A$2:$FF$281,'Row selector'!$G223,21),"")</f>
        <v/>
      </c>
      <c r="O232" s="103" t="str">
        <f>IFERROR(INDEX(SourceData!$A$2:$FF$281,'Row selector'!$G223,28),"")</f>
        <v/>
      </c>
      <c r="P232" s="11" t="str">
        <f>IFERROR(INDEX(SourceData!$A$2:$FF$281,'Row selector'!$G223,17),"")</f>
        <v/>
      </c>
      <c r="Q232" s="103" t="str">
        <f>IFERROR(INDEX(SourceData!$A$2:$FF$281,'Row selector'!$G223,22),"")</f>
        <v/>
      </c>
      <c r="R232" s="103" t="str">
        <f>IFERROR(INDEX(SourceData!$A$2:$FF$281,'Row selector'!$G223,29),"")</f>
        <v/>
      </c>
      <c r="S232" s="11" t="str">
        <f>IFERROR(INDEX(SourceData!$A$2:$FF$281,'Row selector'!$G223,18),"")</f>
        <v/>
      </c>
      <c r="T232" s="103" t="str">
        <f>IFERROR(INDEX(SourceData!$A$2:$FF$281,'Row selector'!$G223,23),"")</f>
        <v/>
      </c>
      <c r="U232" s="103" t="str">
        <f>IFERROR(INDEX(SourceData!$A$2:$FF$281,'Row selector'!$G223,30),"")</f>
        <v/>
      </c>
      <c r="V232" s="11" t="str">
        <f>IFERROR(INDEX(SourceData!$A$2:$FF$281,'Row selector'!$G223,31),"")</f>
        <v/>
      </c>
      <c r="W232" s="103" t="str">
        <f>IFERROR(INDEX(SourceData!$A$2:$FF$281,'Row selector'!$G223,37),"")</f>
        <v/>
      </c>
      <c r="X232" s="103" t="str">
        <f>IFERROR(INDEX(SourceData!$A$2:$FF$281,'Row selector'!$G223,43),"")</f>
        <v/>
      </c>
      <c r="Y232" s="11" t="str">
        <f>IFERROR(INDEX(SourceData!$A$2:$FF$281,'Row selector'!$G223,32),"")</f>
        <v/>
      </c>
      <c r="Z232" s="103" t="str">
        <f>IFERROR(INDEX(SourceData!$A$2:$FF$281,'Row selector'!$G223,38),"")</f>
        <v/>
      </c>
      <c r="AA232" s="103" t="str">
        <f>IFERROR(INDEX(SourceData!$A$2:$FF$281,'Row selector'!$G223,44),"")</f>
        <v/>
      </c>
      <c r="AB232" s="11" t="str">
        <f>IFERROR(INDEX(SourceData!$A$2:$FF$281,'Row selector'!$G223,33),"")</f>
        <v/>
      </c>
      <c r="AC232" s="103" t="str">
        <f>IFERROR(INDEX(SourceData!$A$2:$FF$281,'Row selector'!$G223,39),"")</f>
        <v/>
      </c>
      <c r="AD232" s="103" t="str">
        <f>IFERROR(INDEX(SourceData!$A$2:$FF$281,'Row selector'!$G223,45),"")</f>
        <v/>
      </c>
      <c r="AE232" s="11" t="str">
        <f>IFERROR(INDEX(SourceData!$A$2:$FF$281,'Row selector'!$G223,34),"")</f>
        <v/>
      </c>
      <c r="AF232" s="103" t="str">
        <f>IFERROR(INDEX(SourceData!$A$2:$FF$281,'Row selector'!$G223,40),"")</f>
        <v/>
      </c>
      <c r="AG232" s="103" t="str">
        <f>IFERROR(INDEX(SourceData!$A$2:$FF$281,'Row selector'!$G223,46),"")</f>
        <v/>
      </c>
      <c r="AH232" s="11" t="str">
        <f>IFERROR(INDEX(SourceData!$A$2:$FF$281,'Row selector'!$G223,35),"")</f>
        <v/>
      </c>
      <c r="AI232" s="103" t="str">
        <f>IFERROR(INDEX(SourceData!$A$2:$FF$281,'Row selector'!$G223,41),"")</f>
        <v/>
      </c>
      <c r="AJ232" s="103" t="str">
        <f>IFERROR(INDEX(SourceData!$A$2:$FF$281,'Row selector'!$G223,47),"")</f>
        <v/>
      </c>
      <c r="AK232" s="11" t="str">
        <f>IFERROR(INDEX(SourceData!$A$2:$FF$281,'Row selector'!$G223,36),"")</f>
        <v/>
      </c>
      <c r="AL232" s="103" t="str">
        <f>IFERROR(INDEX(SourceData!$A$2:$FF$281,'Row selector'!$G223,42),"")</f>
        <v/>
      </c>
      <c r="AM232" s="103" t="str">
        <f>IFERROR(INDEX(SourceData!$A$2:$FF$281,'Row selector'!$G223,48),"")</f>
        <v/>
      </c>
      <c r="AN232" s="11" t="str">
        <f>IFERROR(INDEX(SourceData!$A$2:$FF$281,'Row selector'!$G223,49),"")</f>
        <v/>
      </c>
      <c r="AO232" s="103" t="str">
        <f>IFERROR(INDEX(SourceData!$A$2:$FF$281,'Row selector'!$G223,55),"")</f>
        <v/>
      </c>
      <c r="AP232" s="103" t="str">
        <f>IFERROR(INDEX(SourceData!$A$2:$FF$281,'Row selector'!$G223,61),"")</f>
        <v/>
      </c>
      <c r="AQ232" s="11" t="str">
        <f>IFERROR(INDEX(SourceData!$A$2:$FF$281,'Row selector'!$G223,50),"")</f>
        <v/>
      </c>
      <c r="AR232" s="103" t="str">
        <f>IFERROR(INDEX(SourceData!$A$2:$FF$281,'Row selector'!$G223,56),"")</f>
        <v/>
      </c>
      <c r="AS232" s="103" t="str">
        <f>IFERROR(INDEX(SourceData!$A$2:$FF$281,'Row selector'!$G223,62),"")</f>
        <v/>
      </c>
      <c r="AT232" s="11" t="str">
        <f>IFERROR(INDEX(SourceData!$A$2:$FF$281,'Row selector'!$G223,51),"")</f>
        <v/>
      </c>
      <c r="AU232" s="103" t="str">
        <f>IFERROR(INDEX(SourceData!$A$2:$FF$281,'Row selector'!$G223,57),"")</f>
        <v/>
      </c>
      <c r="AV232" s="103" t="str">
        <f>IFERROR(INDEX(SourceData!$A$2:$FF$281,'Row selector'!$G223,63),"")</f>
        <v/>
      </c>
      <c r="AW232" s="11" t="str">
        <f>IFERROR(INDEX(SourceData!$A$2:$FF$281,'Row selector'!$G223,52),"")</f>
        <v/>
      </c>
      <c r="AX232" s="103" t="str">
        <f>IFERROR(INDEX(SourceData!$A$2:$FF$281,'Row selector'!$G223,58),"")</f>
        <v/>
      </c>
      <c r="AY232" s="103" t="str">
        <f>IFERROR(INDEX(SourceData!$A$2:$FF$281,'Row selector'!$G223,64),"")</f>
        <v/>
      </c>
      <c r="AZ232" s="11" t="str">
        <f>IFERROR(INDEX(SourceData!$A$2:$FF$281,'Row selector'!$G223,53),"")</f>
        <v/>
      </c>
      <c r="BA232" s="103" t="str">
        <f>IFERROR(INDEX(SourceData!$A$2:$FF$281,'Row selector'!$G223,59),"")</f>
        <v/>
      </c>
      <c r="BB232" s="103" t="str">
        <f>IFERROR(INDEX(SourceData!$A$2:$FF$281,'Row selector'!$G223,65),"")</f>
        <v/>
      </c>
      <c r="BC232" s="11" t="str">
        <f>IFERROR(INDEX(SourceData!$A$2:$FF$281,'Row selector'!$G223,54),"")</f>
        <v/>
      </c>
      <c r="BD232" s="103" t="str">
        <f>IFERROR(INDEX(SourceData!$A$2:$FF$281,'Row selector'!$G223,60),"")</f>
        <v/>
      </c>
      <c r="BE232" s="103" t="str">
        <f>IFERROR(INDEX(SourceData!$A$2:$FF$281,'Row selector'!$G223,66),"")</f>
        <v/>
      </c>
    </row>
    <row r="233" spans="1:57" hidden="1">
      <c r="A233" s="105" t="str">
        <f>IFERROR(INDEX(SourceData!$A$2:$FF$281,'Row selector'!$G224,1),"")</f>
        <v/>
      </c>
      <c r="B233" s="106" t="str">
        <f>IFERROR(INDEX(SourceData!$A$2:$FF$281,'Row selector'!$G224,2),"")</f>
        <v/>
      </c>
      <c r="C233" s="211"/>
      <c r="D233" s="11" t="str">
        <f>IFERROR(INDEX(SourceData!$A$2:$FF$281,'Row selector'!$G224,13),"")</f>
        <v/>
      </c>
      <c r="E233" s="103" t="str">
        <f>IFERROR(INDEX(SourceData!$A$2:$FF$281,'Row selector'!$G224,19),"")</f>
        <v/>
      </c>
      <c r="F233" s="103" t="str">
        <f>IFERROR(INDEX(SourceData!$A$2:$FF$281,'Row selector'!$G224,25),"")</f>
        <v/>
      </c>
      <c r="G233" s="11" t="str">
        <f>IFERROR(INDEX(SourceData!$A$2:$FF$281,'Row selector'!$G224,14),"")</f>
        <v/>
      </c>
      <c r="H233" s="103" t="str">
        <f>IFERROR(INDEX(SourceData!$A$2:$FF$281,'Row selector'!$G224,20),"")</f>
        <v/>
      </c>
      <c r="I233" s="103" t="str">
        <f>IFERROR(INDEX(SourceData!$A$2:$FF$281,'Row selector'!$G224,26),"")</f>
        <v/>
      </c>
      <c r="J233" s="11" t="str">
        <f>IFERROR(INDEX(SourceData!$A$2:$FF$281,'Row selector'!$G224,15),"")</f>
        <v/>
      </c>
      <c r="K233" s="103" t="str">
        <f>IFERROR(INDEX(SourceData!$A$2:$FF$281,'Row selector'!$G224,21),"")</f>
        <v/>
      </c>
      <c r="L233" s="103" t="str">
        <f>IFERROR(INDEX(SourceData!$A$2:$FF$281,'Row selector'!$G224,27),"")</f>
        <v/>
      </c>
      <c r="M233" s="11" t="str">
        <f>IFERROR(INDEX(SourceData!$A$2:$FF$281,'Row selector'!$G224,16),"")</f>
        <v/>
      </c>
      <c r="N233" s="103" t="str">
        <f>IFERROR(INDEX(SourceData!$A$2:$FF$281,'Row selector'!$G224,21),"")</f>
        <v/>
      </c>
      <c r="O233" s="103" t="str">
        <f>IFERROR(INDEX(SourceData!$A$2:$FF$281,'Row selector'!$G224,28),"")</f>
        <v/>
      </c>
      <c r="P233" s="11" t="str">
        <f>IFERROR(INDEX(SourceData!$A$2:$FF$281,'Row selector'!$G224,17),"")</f>
        <v/>
      </c>
      <c r="Q233" s="103" t="str">
        <f>IFERROR(INDEX(SourceData!$A$2:$FF$281,'Row selector'!$G224,22),"")</f>
        <v/>
      </c>
      <c r="R233" s="103" t="str">
        <f>IFERROR(INDEX(SourceData!$A$2:$FF$281,'Row selector'!$G224,29),"")</f>
        <v/>
      </c>
      <c r="S233" s="11" t="str">
        <f>IFERROR(INDEX(SourceData!$A$2:$FF$281,'Row selector'!$G224,18),"")</f>
        <v/>
      </c>
      <c r="T233" s="103" t="str">
        <f>IFERROR(INDEX(SourceData!$A$2:$FF$281,'Row selector'!$G224,23),"")</f>
        <v/>
      </c>
      <c r="U233" s="103" t="str">
        <f>IFERROR(INDEX(SourceData!$A$2:$FF$281,'Row selector'!$G224,30),"")</f>
        <v/>
      </c>
      <c r="V233" s="11" t="str">
        <f>IFERROR(INDEX(SourceData!$A$2:$FF$281,'Row selector'!$G224,31),"")</f>
        <v/>
      </c>
      <c r="W233" s="103" t="str">
        <f>IFERROR(INDEX(SourceData!$A$2:$FF$281,'Row selector'!$G224,37),"")</f>
        <v/>
      </c>
      <c r="X233" s="103" t="str">
        <f>IFERROR(INDEX(SourceData!$A$2:$FF$281,'Row selector'!$G224,43),"")</f>
        <v/>
      </c>
      <c r="Y233" s="11" t="str">
        <f>IFERROR(INDEX(SourceData!$A$2:$FF$281,'Row selector'!$G224,32),"")</f>
        <v/>
      </c>
      <c r="Z233" s="103" t="str">
        <f>IFERROR(INDEX(SourceData!$A$2:$FF$281,'Row selector'!$G224,38),"")</f>
        <v/>
      </c>
      <c r="AA233" s="103" t="str">
        <f>IFERROR(INDEX(SourceData!$A$2:$FF$281,'Row selector'!$G224,44),"")</f>
        <v/>
      </c>
      <c r="AB233" s="11" t="str">
        <f>IFERROR(INDEX(SourceData!$A$2:$FF$281,'Row selector'!$G224,33),"")</f>
        <v/>
      </c>
      <c r="AC233" s="103" t="str">
        <f>IFERROR(INDEX(SourceData!$A$2:$FF$281,'Row selector'!$G224,39),"")</f>
        <v/>
      </c>
      <c r="AD233" s="103" t="str">
        <f>IFERROR(INDEX(SourceData!$A$2:$FF$281,'Row selector'!$G224,45),"")</f>
        <v/>
      </c>
      <c r="AE233" s="11" t="str">
        <f>IFERROR(INDEX(SourceData!$A$2:$FF$281,'Row selector'!$G224,34),"")</f>
        <v/>
      </c>
      <c r="AF233" s="103" t="str">
        <f>IFERROR(INDEX(SourceData!$A$2:$FF$281,'Row selector'!$G224,40),"")</f>
        <v/>
      </c>
      <c r="AG233" s="103" t="str">
        <f>IFERROR(INDEX(SourceData!$A$2:$FF$281,'Row selector'!$G224,46),"")</f>
        <v/>
      </c>
      <c r="AH233" s="11" t="str">
        <f>IFERROR(INDEX(SourceData!$A$2:$FF$281,'Row selector'!$G224,35),"")</f>
        <v/>
      </c>
      <c r="AI233" s="103" t="str">
        <f>IFERROR(INDEX(SourceData!$A$2:$FF$281,'Row selector'!$G224,41),"")</f>
        <v/>
      </c>
      <c r="AJ233" s="103" t="str">
        <f>IFERROR(INDEX(SourceData!$A$2:$FF$281,'Row selector'!$G224,47),"")</f>
        <v/>
      </c>
      <c r="AK233" s="11" t="str">
        <f>IFERROR(INDEX(SourceData!$A$2:$FF$281,'Row selector'!$G224,36),"")</f>
        <v/>
      </c>
      <c r="AL233" s="103" t="str">
        <f>IFERROR(INDEX(SourceData!$A$2:$FF$281,'Row selector'!$G224,42),"")</f>
        <v/>
      </c>
      <c r="AM233" s="103" t="str">
        <f>IFERROR(INDEX(SourceData!$A$2:$FF$281,'Row selector'!$G224,48),"")</f>
        <v/>
      </c>
      <c r="AN233" s="11" t="str">
        <f>IFERROR(INDEX(SourceData!$A$2:$FF$281,'Row selector'!$G224,49),"")</f>
        <v/>
      </c>
      <c r="AO233" s="103" t="str">
        <f>IFERROR(INDEX(SourceData!$A$2:$FF$281,'Row selector'!$G224,55),"")</f>
        <v/>
      </c>
      <c r="AP233" s="103" t="str">
        <f>IFERROR(INDEX(SourceData!$A$2:$FF$281,'Row selector'!$G224,61),"")</f>
        <v/>
      </c>
      <c r="AQ233" s="11" t="str">
        <f>IFERROR(INDEX(SourceData!$A$2:$FF$281,'Row selector'!$G224,50),"")</f>
        <v/>
      </c>
      <c r="AR233" s="103" t="str">
        <f>IFERROR(INDEX(SourceData!$A$2:$FF$281,'Row selector'!$G224,56),"")</f>
        <v/>
      </c>
      <c r="AS233" s="103" t="str">
        <f>IFERROR(INDEX(SourceData!$A$2:$FF$281,'Row selector'!$G224,62),"")</f>
        <v/>
      </c>
      <c r="AT233" s="11" t="str">
        <f>IFERROR(INDEX(SourceData!$A$2:$FF$281,'Row selector'!$G224,51),"")</f>
        <v/>
      </c>
      <c r="AU233" s="103" t="str">
        <f>IFERROR(INDEX(SourceData!$A$2:$FF$281,'Row selector'!$G224,57),"")</f>
        <v/>
      </c>
      <c r="AV233" s="103" t="str">
        <f>IFERROR(INDEX(SourceData!$A$2:$FF$281,'Row selector'!$G224,63),"")</f>
        <v/>
      </c>
      <c r="AW233" s="11" t="str">
        <f>IFERROR(INDEX(SourceData!$A$2:$FF$281,'Row selector'!$G224,52),"")</f>
        <v/>
      </c>
      <c r="AX233" s="103" t="str">
        <f>IFERROR(INDEX(SourceData!$A$2:$FF$281,'Row selector'!$G224,58),"")</f>
        <v/>
      </c>
      <c r="AY233" s="103" t="str">
        <f>IFERROR(INDEX(SourceData!$A$2:$FF$281,'Row selector'!$G224,64),"")</f>
        <v/>
      </c>
      <c r="AZ233" s="11" t="str">
        <f>IFERROR(INDEX(SourceData!$A$2:$FF$281,'Row selector'!$G224,53),"")</f>
        <v/>
      </c>
      <c r="BA233" s="103" t="str">
        <f>IFERROR(INDEX(SourceData!$A$2:$FF$281,'Row selector'!$G224,59),"")</f>
        <v/>
      </c>
      <c r="BB233" s="103" t="str">
        <f>IFERROR(INDEX(SourceData!$A$2:$FF$281,'Row selector'!$G224,65),"")</f>
        <v/>
      </c>
      <c r="BC233" s="11" t="str">
        <f>IFERROR(INDEX(SourceData!$A$2:$FF$281,'Row selector'!$G224,54),"")</f>
        <v/>
      </c>
      <c r="BD233" s="103" t="str">
        <f>IFERROR(INDEX(SourceData!$A$2:$FF$281,'Row selector'!$G224,60),"")</f>
        <v/>
      </c>
      <c r="BE233" s="103" t="str">
        <f>IFERROR(INDEX(SourceData!$A$2:$FF$281,'Row selector'!$G224,66),"")</f>
        <v/>
      </c>
    </row>
    <row r="234" spans="1:57" hidden="1">
      <c r="A234" s="105" t="str">
        <f>IFERROR(INDEX(SourceData!$A$2:$FF$281,'Row selector'!$G225,1),"")</f>
        <v/>
      </c>
      <c r="B234" s="106" t="str">
        <f>IFERROR(INDEX(SourceData!$A$2:$FF$281,'Row selector'!$G225,2),"")</f>
        <v/>
      </c>
      <c r="C234" s="211"/>
      <c r="D234" s="11" t="str">
        <f>IFERROR(INDEX(SourceData!$A$2:$FF$281,'Row selector'!$G225,13),"")</f>
        <v/>
      </c>
      <c r="E234" s="103" t="str">
        <f>IFERROR(INDEX(SourceData!$A$2:$FF$281,'Row selector'!$G225,19),"")</f>
        <v/>
      </c>
      <c r="F234" s="103" t="str">
        <f>IFERROR(INDEX(SourceData!$A$2:$FF$281,'Row selector'!$G225,25),"")</f>
        <v/>
      </c>
      <c r="G234" s="11" t="str">
        <f>IFERROR(INDEX(SourceData!$A$2:$FF$281,'Row selector'!$G225,14),"")</f>
        <v/>
      </c>
      <c r="H234" s="103" t="str">
        <f>IFERROR(INDEX(SourceData!$A$2:$FF$281,'Row selector'!$G225,20),"")</f>
        <v/>
      </c>
      <c r="I234" s="103" t="str">
        <f>IFERROR(INDEX(SourceData!$A$2:$FF$281,'Row selector'!$G225,26),"")</f>
        <v/>
      </c>
      <c r="J234" s="11" t="str">
        <f>IFERROR(INDEX(SourceData!$A$2:$FF$281,'Row selector'!$G225,15),"")</f>
        <v/>
      </c>
      <c r="K234" s="103" t="str">
        <f>IFERROR(INDEX(SourceData!$A$2:$FF$281,'Row selector'!$G225,21),"")</f>
        <v/>
      </c>
      <c r="L234" s="103" t="str">
        <f>IFERROR(INDEX(SourceData!$A$2:$FF$281,'Row selector'!$G225,27),"")</f>
        <v/>
      </c>
      <c r="M234" s="11" t="str">
        <f>IFERROR(INDEX(SourceData!$A$2:$FF$281,'Row selector'!$G225,16),"")</f>
        <v/>
      </c>
      <c r="N234" s="103" t="str">
        <f>IFERROR(INDEX(SourceData!$A$2:$FF$281,'Row selector'!$G225,21),"")</f>
        <v/>
      </c>
      <c r="O234" s="103" t="str">
        <f>IFERROR(INDEX(SourceData!$A$2:$FF$281,'Row selector'!$G225,28),"")</f>
        <v/>
      </c>
      <c r="P234" s="11" t="str">
        <f>IFERROR(INDEX(SourceData!$A$2:$FF$281,'Row selector'!$G225,17),"")</f>
        <v/>
      </c>
      <c r="Q234" s="103" t="str">
        <f>IFERROR(INDEX(SourceData!$A$2:$FF$281,'Row selector'!$G225,22),"")</f>
        <v/>
      </c>
      <c r="R234" s="103" t="str">
        <f>IFERROR(INDEX(SourceData!$A$2:$FF$281,'Row selector'!$G225,29),"")</f>
        <v/>
      </c>
      <c r="S234" s="11" t="str">
        <f>IFERROR(INDEX(SourceData!$A$2:$FF$281,'Row selector'!$G225,18),"")</f>
        <v/>
      </c>
      <c r="T234" s="103" t="str">
        <f>IFERROR(INDEX(SourceData!$A$2:$FF$281,'Row selector'!$G225,23),"")</f>
        <v/>
      </c>
      <c r="U234" s="103" t="str">
        <f>IFERROR(INDEX(SourceData!$A$2:$FF$281,'Row selector'!$G225,30),"")</f>
        <v/>
      </c>
      <c r="V234" s="11" t="str">
        <f>IFERROR(INDEX(SourceData!$A$2:$FF$281,'Row selector'!$G225,31),"")</f>
        <v/>
      </c>
      <c r="W234" s="103" t="str">
        <f>IFERROR(INDEX(SourceData!$A$2:$FF$281,'Row selector'!$G225,37),"")</f>
        <v/>
      </c>
      <c r="X234" s="103" t="str">
        <f>IFERROR(INDEX(SourceData!$A$2:$FF$281,'Row selector'!$G225,43),"")</f>
        <v/>
      </c>
      <c r="Y234" s="11" t="str">
        <f>IFERROR(INDEX(SourceData!$A$2:$FF$281,'Row selector'!$G225,32),"")</f>
        <v/>
      </c>
      <c r="Z234" s="103" t="str">
        <f>IFERROR(INDEX(SourceData!$A$2:$FF$281,'Row selector'!$G225,38),"")</f>
        <v/>
      </c>
      <c r="AA234" s="103" t="str">
        <f>IFERROR(INDEX(SourceData!$A$2:$FF$281,'Row selector'!$G225,44),"")</f>
        <v/>
      </c>
      <c r="AB234" s="11" t="str">
        <f>IFERROR(INDEX(SourceData!$A$2:$FF$281,'Row selector'!$G225,33),"")</f>
        <v/>
      </c>
      <c r="AC234" s="103" t="str">
        <f>IFERROR(INDEX(SourceData!$A$2:$FF$281,'Row selector'!$G225,39),"")</f>
        <v/>
      </c>
      <c r="AD234" s="103" t="str">
        <f>IFERROR(INDEX(SourceData!$A$2:$FF$281,'Row selector'!$G225,45),"")</f>
        <v/>
      </c>
      <c r="AE234" s="11" t="str">
        <f>IFERROR(INDEX(SourceData!$A$2:$FF$281,'Row selector'!$G225,34),"")</f>
        <v/>
      </c>
      <c r="AF234" s="103" t="str">
        <f>IFERROR(INDEX(SourceData!$A$2:$FF$281,'Row selector'!$G225,40),"")</f>
        <v/>
      </c>
      <c r="AG234" s="103" t="str">
        <f>IFERROR(INDEX(SourceData!$A$2:$FF$281,'Row selector'!$G225,46),"")</f>
        <v/>
      </c>
      <c r="AH234" s="11" t="str">
        <f>IFERROR(INDEX(SourceData!$A$2:$FF$281,'Row selector'!$G225,35),"")</f>
        <v/>
      </c>
      <c r="AI234" s="103" t="str">
        <f>IFERROR(INDEX(SourceData!$A$2:$FF$281,'Row selector'!$G225,41),"")</f>
        <v/>
      </c>
      <c r="AJ234" s="103" t="str">
        <f>IFERROR(INDEX(SourceData!$A$2:$FF$281,'Row selector'!$G225,47),"")</f>
        <v/>
      </c>
      <c r="AK234" s="11" t="str">
        <f>IFERROR(INDEX(SourceData!$A$2:$FF$281,'Row selector'!$G225,36),"")</f>
        <v/>
      </c>
      <c r="AL234" s="103" t="str">
        <f>IFERROR(INDEX(SourceData!$A$2:$FF$281,'Row selector'!$G225,42),"")</f>
        <v/>
      </c>
      <c r="AM234" s="103" t="str">
        <f>IFERROR(INDEX(SourceData!$A$2:$FF$281,'Row selector'!$G225,48),"")</f>
        <v/>
      </c>
      <c r="AN234" s="11" t="str">
        <f>IFERROR(INDEX(SourceData!$A$2:$FF$281,'Row selector'!$G225,49),"")</f>
        <v/>
      </c>
      <c r="AO234" s="103" t="str">
        <f>IFERROR(INDEX(SourceData!$A$2:$FF$281,'Row selector'!$G225,55),"")</f>
        <v/>
      </c>
      <c r="AP234" s="103" t="str">
        <f>IFERROR(INDEX(SourceData!$A$2:$FF$281,'Row selector'!$G225,61),"")</f>
        <v/>
      </c>
      <c r="AQ234" s="11" t="str">
        <f>IFERROR(INDEX(SourceData!$A$2:$FF$281,'Row selector'!$G225,50),"")</f>
        <v/>
      </c>
      <c r="AR234" s="103" t="str">
        <f>IFERROR(INDEX(SourceData!$A$2:$FF$281,'Row selector'!$G225,56),"")</f>
        <v/>
      </c>
      <c r="AS234" s="103" t="str">
        <f>IFERROR(INDEX(SourceData!$A$2:$FF$281,'Row selector'!$G225,62),"")</f>
        <v/>
      </c>
      <c r="AT234" s="11" t="str">
        <f>IFERROR(INDEX(SourceData!$A$2:$FF$281,'Row selector'!$G225,51),"")</f>
        <v/>
      </c>
      <c r="AU234" s="103" t="str">
        <f>IFERROR(INDEX(SourceData!$A$2:$FF$281,'Row selector'!$G225,57),"")</f>
        <v/>
      </c>
      <c r="AV234" s="103" t="str">
        <f>IFERROR(INDEX(SourceData!$A$2:$FF$281,'Row selector'!$G225,63),"")</f>
        <v/>
      </c>
      <c r="AW234" s="11" t="str">
        <f>IFERROR(INDEX(SourceData!$A$2:$FF$281,'Row selector'!$G225,52),"")</f>
        <v/>
      </c>
      <c r="AX234" s="103" t="str">
        <f>IFERROR(INDEX(SourceData!$A$2:$FF$281,'Row selector'!$G225,58),"")</f>
        <v/>
      </c>
      <c r="AY234" s="103" t="str">
        <f>IFERROR(INDEX(SourceData!$A$2:$FF$281,'Row selector'!$G225,64),"")</f>
        <v/>
      </c>
      <c r="AZ234" s="11" t="str">
        <f>IFERROR(INDEX(SourceData!$A$2:$FF$281,'Row selector'!$G225,53),"")</f>
        <v/>
      </c>
      <c r="BA234" s="103" t="str">
        <f>IFERROR(INDEX(SourceData!$A$2:$FF$281,'Row selector'!$G225,59),"")</f>
        <v/>
      </c>
      <c r="BB234" s="103" t="str">
        <f>IFERROR(INDEX(SourceData!$A$2:$FF$281,'Row selector'!$G225,65),"")</f>
        <v/>
      </c>
      <c r="BC234" s="11" t="str">
        <f>IFERROR(INDEX(SourceData!$A$2:$FF$281,'Row selector'!$G225,54),"")</f>
        <v/>
      </c>
      <c r="BD234" s="103" t="str">
        <f>IFERROR(INDEX(SourceData!$A$2:$FF$281,'Row selector'!$G225,60),"")</f>
        <v/>
      </c>
      <c r="BE234" s="103" t="str">
        <f>IFERROR(INDEX(SourceData!$A$2:$FF$281,'Row selector'!$G225,66),"")</f>
        <v/>
      </c>
    </row>
    <row r="235" spans="1:57" hidden="1">
      <c r="A235" s="105" t="str">
        <f>IFERROR(INDEX(SourceData!$A$2:$FF$281,'Row selector'!$G226,1),"")</f>
        <v/>
      </c>
      <c r="B235" s="106" t="str">
        <f>IFERROR(INDEX(SourceData!$A$2:$FF$281,'Row selector'!$G226,2),"")</f>
        <v/>
      </c>
      <c r="C235" s="211"/>
      <c r="D235" s="11" t="str">
        <f>IFERROR(INDEX(SourceData!$A$2:$FF$281,'Row selector'!$G226,13),"")</f>
        <v/>
      </c>
      <c r="E235" s="103" t="str">
        <f>IFERROR(INDEX(SourceData!$A$2:$FF$281,'Row selector'!$G226,19),"")</f>
        <v/>
      </c>
      <c r="F235" s="103" t="str">
        <f>IFERROR(INDEX(SourceData!$A$2:$FF$281,'Row selector'!$G226,25),"")</f>
        <v/>
      </c>
      <c r="G235" s="11" t="str">
        <f>IFERROR(INDEX(SourceData!$A$2:$FF$281,'Row selector'!$G226,14),"")</f>
        <v/>
      </c>
      <c r="H235" s="103" t="str">
        <f>IFERROR(INDEX(SourceData!$A$2:$FF$281,'Row selector'!$G226,20),"")</f>
        <v/>
      </c>
      <c r="I235" s="103" t="str">
        <f>IFERROR(INDEX(SourceData!$A$2:$FF$281,'Row selector'!$G226,26),"")</f>
        <v/>
      </c>
      <c r="J235" s="11" t="str">
        <f>IFERROR(INDEX(SourceData!$A$2:$FF$281,'Row selector'!$G226,15),"")</f>
        <v/>
      </c>
      <c r="K235" s="103" t="str">
        <f>IFERROR(INDEX(SourceData!$A$2:$FF$281,'Row selector'!$G226,21),"")</f>
        <v/>
      </c>
      <c r="L235" s="103" t="str">
        <f>IFERROR(INDEX(SourceData!$A$2:$FF$281,'Row selector'!$G226,27),"")</f>
        <v/>
      </c>
      <c r="M235" s="11" t="str">
        <f>IFERROR(INDEX(SourceData!$A$2:$FF$281,'Row selector'!$G226,16),"")</f>
        <v/>
      </c>
      <c r="N235" s="103" t="str">
        <f>IFERROR(INDEX(SourceData!$A$2:$FF$281,'Row selector'!$G226,21),"")</f>
        <v/>
      </c>
      <c r="O235" s="103" t="str">
        <f>IFERROR(INDEX(SourceData!$A$2:$FF$281,'Row selector'!$G226,28),"")</f>
        <v/>
      </c>
      <c r="P235" s="11" t="str">
        <f>IFERROR(INDEX(SourceData!$A$2:$FF$281,'Row selector'!$G226,17),"")</f>
        <v/>
      </c>
      <c r="Q235" s="103" t="str">
        <f>IFERROR(INDEX(SourceData!$A$2:$FF$281,'Row selector'!$G226,22),"")</f>
        <v/>
      </c>
      <c r="R235" s="103" t="str">
        <f>IFERROR(INDEX(SourceData!$A$2:$FF$281,'Row selector'!$G226,29),"")</f>
        <v/>
      </c>
      <c r="S235" s="11" t="str">
        <f>IFERROR(INDEX(SourceData!$A$2:$FF$281,'Row selector'!$G226,18),"")</f>
        <v/>
      </c>
      <c r="T235" s="103" t="str">
        <f>IFERROR(INDEX(SourceData!$A$2:$FF$281,'Row selector'!$G226,23),"")</f>
        <v/>
      </c>
      <c r="U235" s="103" t="str">
        <f>IFERROR(INDEX(SourceData!$A$2:$FF$281,'Row selector'!$G226,30),"")</f>
        <v/>
      </c>
      <c r="V235" s="11" t="str">
        <f>IFERROR(INDEX(SourceData!$A$2:$FF$281,'Row selector'!$G226,31),"")</f>
        <v/>
      </c>
      <c r="W235" s="103" t="str">
        <f>IFERROR(INDEX(SourceData!$A$2:$FF$281,'Row selector'!$G226,37),"")</f>
        <v/>
      </c>
      <c r="X235" s="103" t="str">
        <f>IFERROR(INDEX(SourceData!$A$2:$FF$281,'Row selector'!$G226,43),"")</f>
        <v/>
      </c>
      <c r="Y235" s="11" t="str">
        <f>IFERROR(INDEX(SourceData!$A$2:$FF$281,'Row selector'!$G226,32),"")</f>
        <v/>
      </c>
      <c r="Z235" s="103" t="str">
        <f>IFERROR(INDEX(SourceData!$A$2:$FF$281,'Row selector'!$G226,38),"")</f>
        <v/>
      </c>
      <c r="AA235" s="103" t="str">
        <f>IFERROR(INDEX(SourceData!$A$2:$FF$281,'Row selector'!$G226,44),"")</f>
        <v/>
      </c>
      <c r="AB235" s="11" t="str">
        <f>IFERROR(INDEX(SourceData!$A$2:$FF$281,'Row selector'!$G226,33),"")</f>
        <v/>
      </c>
      <c r="AC235" s="103" t="str">
        <f>IFERROR(INDEX(SourceData!$A$2:$FF$281,'Row selector'!$G226,39),"")</f>
        <v/>
      </c>
      <c r="AD235" s="103" t="str">
        <f>IFERROR(INDEX(SourceData!$A$2:$FF$281,'Row selector'!$G226,45),"")</f>
        <v/>
      </c>
      <c r="AE235" s="11" t="str">
        <f>IFERROR(INDEX(SourceData!$A$2:$FF$281,'Row selector'!$G226,34),"")</f>
        <v/>
      </c>
      <c r="AF235" s="103" t="str">
        <f>IFERROR(INDEX(SourceData!$A$2:$FF$281,'Row selector'!$G226,40),"")</f>
        <v/>
      </c>
      <c r="AG235" s="103" t="str">
        <f>IFERROR(INDEX(SourceData!$A$2:$FF$281,'Row selector'!$G226,46),"")</f>
        <v/>
      </c>
      <c r="AH235" s="11" t="str">
        <f>IFERROR(INDEX(SourceData!$A$2:$FF$281,'Row selector'!$G226,35),"")</f>
        <v/>
      </c>
      <c r="AI235" s="103" t="str">
        <f>IFERROR(INDEX(SourceData!$A$2:$FF$281,'Row selector'!$G226,41),"")</f>
        <v/>
      </c>
      <c r="AJ235" s="103" t="str">
        <f>IFERROR(INDEX(SourceData!$A$2:$FF$281,'Row selector'!$G226,47),"")</f>
        <v/>
      </c>
      <c r="AK235" s="11" t="str">
        <f>IFERROR(INDEX(SourceData!$A$2:$FF$281,'Row selector'!$G226,36),"")</f>
        <v/>
      </c>
      <c r="AL235" s="103" t="str">
        <f>IFERROR(INDEX(SourceData!$A$2:$FF$281,'Row selector'!$G226,42),"")</f>
        <v/>
      </c>
      <c r="AM235" s="103" t="str">
        <f>IFERROR(INDEX(SourceData!$A$2:$FF$281,'Row selector'!$G226,48),"")</f>
        <v/>
      </c>
      <c r="AN235" s="11" t="str">
        <f>IFERROR(INDEX(SourceData!$A$2:$FF$281,'Row selector'!$G226,49),"")</f>
        <v/>
      </c>
      <c r="AO235" s="103" t="str">
        <f>IFERROR(INDEX(SourceData!$A$2:$FF$281,'Row selector'!$G226,55),"")</f>
        <v/>
      </c>
      <c r="AP235" s="103" t="str">
        <f>IFERROR(INDEX(SourceData!$A$2:$FF$281,'Row selector'!$G226,61),"")</f>
        <v/>
      </c>
      <c r="AQ235" s="11" t="str">
        <f>IFERROR(INDEX(SourceData!$A$2:$FF$281,'Row selector'!$G226,50),"")</f>
        <v/>
      </c>
      <c r="AR235" s="103" t="str">
        <f>IFERROR(INDEX(SourceData!$A$2:$FF$281,'Row selector'!$G226,56),"")</f>
        <v/>
      </c>
      <c r="AS235" s="103" t="str">
        <f>IFERROR(INDEX(SourceData!$A$2:$FF$281,'Row selector'!$G226,62),"")</f>
        <v/>
      </c>
      <c r="AT235" s="11" t="str">
        <f>IFERROR(INDEX(SourceData!$A$2:$FF$281,'Row selector'!$G226,51),"")</f>
        <v/>
      </c>
      <c r="AU235" s="103" t="str">
        <f>IFERROR(INDEX(SourceData!$A$2:$FF$281,'Row selector'!$G226,57),"")</f>
        <v/>
      </c>
      <c r="AV235" s="103" t="str">
        <f>IFERROR(INDEX(SourceData!$A$2:$FF$281,'Row selector'!$G226,63),"")</f>
        <v/>
      </c>
      <c r="AW235" s="11" t="str">
        <f>IFERROR(INDEX(SourceData!$A$2:$FF$281,'Row selector'!$G226,52),"")</f>
        <v/>
      </c>
      <c r="AX235" s="103" t="str">
        <f>IFERROR(INDEX(SourceData!$A$2:$FF$281,'Row selector'!$G226,58),"")</f>
        <v/>
      </c>
      <c r="AY235" s="103" t="str">
        <f>IFERROR(INDEX(SourceData!$A$2:$FF$281,'Row selector'!$G226,64),"")</f>
        <v/>
      </c>
      <c r="AZ235" s="11" t="str">
        <f>IFERROR(INDEX(SourceData!$A$2:$FF$281,'Row selector'!$G226,53),"")</f>
        <v/>
      </c>
      <c r="BA235" s="103" t="str">
        <f>IFERROR(INDEX(SourceData!$A$2:$FF$281,'Row selector'!$G226,59),"")</f>
        <v/>
      </c>
      <c r="BB235" s="103" t="str">
        <f>IFERROR(INDEX(SourceData!$A$2:$FF$281,'Row selector'!$G226,65),"")</f>
        <v/>
      </c>
      <c r="BC235" s="11" t="str">
        <f>IFERROR(INDEX(SourceData!$A$2:$FF$281,'Row selector'!$G226,54),"")</f>
        <v/>
      </c>
      <c r="BD235" s="103" t="str">
        <f>IFERROR(INDEX(SourceData!$A$2:$FF$281,'Row selector'!$G226,60),"")</f>
        <v/>
      </c>
      <c r="BE235" s="103" t="str">
        <f>IFERROR(INDEX(SourceData!$A$2:$FF$281,'Row selector'!$G226,66),"")</f>
        <v/>
      </c>
    </row>
    <row r="236" spans="1:57" hidden="1">
      <c r="A236" s="105" t="str">
        <f>IFERROR(INDEX(SourceData!$A$2:$FF$281,'Row selector'!$G227,1),"")</f>
        <v/>
      </c>
      <c r="B236" s="106" t="str">
        <f>IFERROR(INDEX(SourceData!$A$2:$FF$281,'Row selector'!$G227,2),"")</f>
        <v/>
      </c>
      <c r="C236" s="211"/>
      <c r="D236" s="11" t="str">
        <f>IFERROR(INDEX(SourceData!$A$2:$FF$281,'Row selector'!$G227,13),"")</f>
        <v/>
      </c>
      <c r="E236" s="103" t="str">
        <f>IFERROR(INDEX(SourceData!$A$2:$FF$281,'Row selector'!$G227,19),"")</f>
        <v/>
      </c>
      <c r="F236" s="103" t="str">
        <f>IFERROR(INDEX(SourceData!$A$2:$FF$281,'Row selector'!$G227,25),"")</f>
        <v/>
      </c>
      <c r="G236" s="11" t="str">
        <f>IFERROR(INDEX(SourceData!$A$2:$FF$281,'Row selector'!$G227,14),"")</f>
        <v/>
      </c>
      <c r="H236" s="103" t="str">
        <f>IFERROR(INDEX(SourceData!$A$2:$FF$281,'Row selector'!$G227,20),"")</f>
        <v/>
      </c>
      <c r="I236" s="103" t="str">
        <f>IFERROR(INDEX(SourceData!$A$2:$FF$281,'Row selector'!$G227,26),"")</f>
        <v/>
      </c>
      <c r="J236" s="11" t="str">
        <f>IFERROR(INDEX(SourceData!$A$2:$FF$281,'Row selector'!$G227,15),"")</f>
        <v/>
      </c>
      <c r="K236" s="103" t="str">
        <f>IFERROR(INDEX(SourceData!$A$2:$FF$281,'Row selector'!$G227,21),"")</f>
        <v/>
      </c>
      <c r="L236" s="103" t="str">
        <f>IFERROR(INDEX(SourceData!$A$2:$FF$281,'Row selector'!$G227,27),"")</f>
        <v/>
      </c>
      <c r="M236" s="11" t="str">
        <f>IFERROR(INDEX(SourceData!$A$2:$FF$281,'Row selector'!$G227,16),"")</f>
        <v/>
      </c>
      <c r="N236" s="103" t="str">
        <f>IFERROR(INDEX(SourceData!$A$2:$FF$281,'Row selector'!$G227,21),"")</f>
        <v/>
      </c>
      <c r="O236" s="103" t="str">
        <f>IFERROR(INDEX(SourceData!$A$2:$FF$281,'Row selector'!$G227,28),"")</f>
        <v/>
      </c>
      <c r="P236" s="11" t="str">
        <f>IFERROR(INDEX(SourceData!$A$2:$FF$281,'Row selector'!$G227,17),"")</f>
        <v/>
      </c>
      <c r="Q236" s="103" t="str">
        <f>IFERROR(INDEX(SourceData!$A$2:$FF$281,'Row selector'!$G227,22),"")</f>
        <v/>
      </c>
      <c r="R236" s="103" t="str">
        <f>IFERROR(INDEX(SourceData!$A$2:$FF$281,'Row selector'!$G227,29),"")</f>
        <v/>
      </c>
      <c r="S236" s="11" t="str">
        <f>IFERROR(INDEX(SourceData!$A$2:$FF$281,'Row selector'!$G227,18),"")</f>
        <v/>
      </c>
      <c r="T236" s="103" t="str">
        <f>IFERROR(INDEX(SourceData!$A$2:$FF$281,'Row selector'!$G227,23),"")</f>
        <v/>
      </c>
      <c r="U236" s="103" t="str">
        <f>IFERROR(INDEX(SourceData!$A$2:$FF$281,'Row selector'!$G227,30),"")</f>
        <v/>
      </c>
      <c r="V236" s="11" t="str">
        <f>IFERROR(INDEX(SourceData!$A$2:$FF$281,'Row selector'!$G227,31),"")</f>
        <v/>
      </c>
      <c r="W236" s="103" t="str">
        <f>IFERROR(INDEX(SourceData!$A$2:$FF$281,'Row selector'!$G227,37),"")</f>
        <v/>
      </c>
      <c r="X236" s="103" t="str">
        <f>IFERROR(INDEX(SourceData!$A$2:$FF$281,'Row selector'!$G227,43),"")</f>
        <v/>
      </c>
      <c r="Y236" s="11" t="str">
        <f>IFERROR(INDEX(SourceData!$A$2:$FF$281,'Row selector'!$G227,32),"")</f>
        <v/>
      </c>
      <c r="Z236" s="103" t="str">
        <f>IFERROR(INDEX(SourceData!$A$2:$FF$281,'Row selector'!$G227,38),"")</f>
        <v/>
      </c>
      <c r="AA236" s="103" t="str">
        <f>IFERROR(INDEX(SourceData!$A$2:$FF$281,'Row selector'!$G227,44),"")</f>
        <v/>
      </c>
      <c r="AB236" s="11" t="str">
        <f>IFERROR(INDEX(SourceData!$A$2:$FF$281,'Row selector'!$G227,33),"")</f>
        <v/>
      </c>
      <c r="AC236" s="103" t="str">
        <f>IFERROR(INDEX(SourceData!$A$2:$FF$281,'Row selector'!$G227,39),"")</f>
        <v/>
      </c>
      <c r="AD236" s="103" t="str">
        <f>IFERROR(INDEX(SourceData!$A$2:$FF$281,'Row selector'!$G227,45),"")</f>
        <v/>
      </c>
      <c r="AE236" s="11" t="str">
        <f>IFERROR(INDEX(SourceData!$A$2:$FF$281,'Row selector'!$G227,34),"")</f>
        <v/>
      </c>
      <c r="AF236" s="103" t="str">
        <f>IFERROR(INDEX(SourceData!$A$2:$FF$281,'Row selector'!$G227,40),"")</f>
        <v/>
      </c>
      <c r="AG236" s="103" t="str">
        <f>IFERROR(INDEX(SourceData!$A$2:$FF$281,'Row selector'!$G227,46),"")</f>
        <v/>
      </c>
      <c r="AH236" s="11" t="str">
        <f>IFERROR(INDEX(SourceData!$A$2:$FF$281,'Row selector'!$G227,35),"")</f>
        <v/>
      </c>
      <c r="AI236" s="103" t="str">
        <f>IFERROR(INDEX(SourceData!$A$2:$FF$281,'Row selector'!$G227,41),"")</f>
        <v/>
      </c>
      <c r="AJ236" s="103" t="str">
        <f>IFERROR(INDEX(SourceData!$A$2:$FF$281,'Row selector'!$G227,47),"")</f>
        <v/>
      </c>
      <c r="AK236" s="11" t="str">
        <f>IFERROR(INDEX(SourceData!$A$2:$FF$281,'Row selector'!$G227,36),"")</f>
        <v/>
      </c>
      <c r="AL236" s="103" t="str">
        <f>IFERROR(INDEX(SourceData!$A$2:$FF$281,'Row selector'!$G227,42),"")</f>
        <v/>
      </c>
      <c r="AM236" s="103" t="str">
        <f>IFERROR(INDEX(SourceData!$A$2:$FF$281,'Row selector'!$G227,48),"")</f>
        <v/>
      </c>
      <c r="AN236" s="11" t="str">
        <f>IFERROR(INDEX(SourceData!$A$2:$FF$281,'Row selector'!$G227,49),"")</f>
        <v/>
      </c>
      <c r="AO236" s="103" t="str">
        <f>IFERROR(INDEX(SourceData!$A$2:$FF$281,'Row selector'!$G227,55),"")</f>
        <v/>
      </c>
      <c r="AP236" s="103" t="str">
        <f>IFERROR(INDEX(SourceData!$A$2:$FF$281,'Row selector'!$G227,61),"")</f>
        <v/>
      </c>
      <c r="AQ236" s="11" t="str">
        <f>IFERROR(INDEX(SourceData!$A$2:$FF$281,'Row selector'!$G227,50),"")</f>
        <v/>
      </c>
      <c r="AR236" s="103" t="str">
        <f>IFERROR(INDEX(SourceData!$A$2:$FF$281,'Row selector'!$G227,56),"")</f>
        <v/>
      </c>
      <c r="AS236" s="103" t="str">
        <f>IFERROR(INDEX(SourceData!$A$2:$FF$281,'Row selector'!$G227,62),"")</f>
        <v/>
      </c>
      <c r="AT236" s="11" t="str">
        <f>IFERROR(INDEX(SourceData!$A$2:$FF$281,'Row selector'!$G227,51),"")</f>
        <v/>
      </c>
      <c r="AU236" s="103" t="str">
        <f>IFERROR(INDEX(SourceData!$A$2:$FF$281,'Row selector'!$G227,57),"")</f>
        <v/>
      </c>
      <c r="AV236" s="103" t="str">
        <f>IFERROR(INDEX(SourceData!$A$2:$FF$281,'Row selector'!$G227,63),"")</f>
        <v/>
      </c>
      <c r="AW236" s="11" t="str">
        <f>IFERROR(INDEX(SourceData!$A$2:$FF$281,'Row selector'!$G227,52),"")</f>
        <v/>
      </c>
      <c r="AX236" s="103" t="str">
        <f>IFERROR(INDEX(SourceData!$A$2:$FF$281,'Row selector'!$G227,58),"")</f>
        <v/>
      </c>
      <c r="AY236" s="103" t="str">
        <f>IFERROR(INDEX(SourceData!$A$2:$FF$281,'Row selector'!$G227,64),"")</f>
        <v/>
      </c>
      <c r="AZ236" s="11" t="str">
        <f>IFERROR(INDEX(SourceData!$A$2:$FF$281,'Row selector'!$G227,53),"")</f>
        <v/>
      </c>
      <c r="BA236" s="103" t="str">
        <f>IFERROR(INDEX(SourceData!$A$2:$FF$281,'Row selector'!$G227,59),"")</f>
        <v/>
      </c>
      <c r="BB236" s="103" t="str">
        <f>IFERROR(INDEX(SourceData!$A$2:$FF$281,'Row selector'!$G227,65),"")</f>
        <v/>
      </c>
      <c r="BC236" s="11" t="str">
        <f>IFERROR(INDEX(SourceData!$A$2:$FF$281,'Row selector'!$G227,54),"")</f>
        <v/>
      </c>
      <c r="BD236" s="103" t="str">
        <f>IFERROR(INDEX(SourceData!$A$2:$FF$281,'Row selector'!$G227,60),"")</f>
        <v/>
      </c>
      <c r="BE236" s="103" t="str">
        <f>IFERROR(INDEX(SourceData!$A$2:$FF$281,'Row selector'!$G227,66),"")</f>
        <v/>
      </c>
    </row>
    <row r="237" spans="1:57" hidden="1">
      <c r="A237" s="105" t="str">
        <f>IFERROR(INDEX(SourceData!$A$2:$FF$281,'Row selector'!$G228,1),"")</f>
        <v/>
      </c>
      <c r="B237" s="106" t="str">
        <f>IFERROR(INDEX(SourceData!$A$2:$FF$281,'Row selector'!$G228,2),"")</f>
        <v/>
      </c>
      <c r="C237" s="211"/>
      <c r="D237" s="11" t="str">
        <f>IFERROR(INDEX(SourceData!$A$2:$FF$281,'Row selector'!$G228,13),"")</f>
        <v/>
      </c>
      <c r="E237" s="103" t="str">
        <f>IFERROR(INDEX(SourceData!$A$2:$FF$281,'Row selector'!$G228,19),"")</f>
        <v/>
      </c>
      <c r="F237" s="103" t="str">
        <f>IFERROR(INDEX(SourceData!$A$2:$FF$281,'Row selector'!$G228,25),"")</f>
        <v/>
      </c>
      <c r="G237" s="11" t="str">
        <f>IFERROR(INDEX(SourceData!$A$2:$FF$281,'Row selector'!$G228,14),"")</f>
        <v/>
      </c>
      <c r="H237" s="103" t="str">
        <f>IFERROR(INDEX(SourceData!$A$2:$FF$281,'Row selector'!$G228,20),"")</f>
        <v/>
      </c>
      <c r="I237" s="103" t="str">
        <f>IFERROR(INDEX(SourceData!$A$2:$FF$281,'Row selector'!$G228,26),"")</f>
        <v/>
      </c>
      <c r="J237" s="11" t="str">
        <f>IFERROR(INDEX(SourceData!$A$2:$FF$281,'Row selector'!$G228,15),"")</f>
        <v/>
      </c>
      <c r="K237" s="103" t="str">
        <f>IFERROR(INDEX(SourceData!$A$2:$FF$281,'Row selector'!$G228,21),"")</f>
        <v/>
      </c>
      <c r="L237" s="103" t="str">
        <f>IFERROR(INDEX(SourceData!$A$2:$FF$281,'Row selector'!$G228,27),"")</f>
        <v/>
      </c>
      <c r="M237" s="11" t="str">
        <f>IFERROR(INDEX(SourceData!$A$2:$FF$281,'Row selector'!$G228,16),"")</f>
        <v/>
      </c>
      <c r="N237" s="103" t="str">
        <f>IFERROR(INDEX(SourceData!$A$2:$FF$281,'Row selector'!$G228,21),"")</f>
        <v/>
      </c>
      <c r="O237" s="103" t="str">
        <f>IFERROR(INDEX(SourceData!$A$2:$FF$281,'Row selector'!$G228,28),"")</f>
        <v/>
      </c>
      <c r="P237" s="11" t="str">
        <f>IFERROR(INDEX(SourceData!$A$2:$FF$281,'Row selector'!$G228,17),"")</f>
        <v/>
      </c>
      <c r="Q237" s="103" t="str">
        <f>IFERROR(INDEX(SourceData!$A$2:$FF$281,'Row selector'!$G228,22),"")</f>
        <v/>
      </c>
      <c r="R237" s="103" t="str">
        <f>IFERROR(INDEX(SourceData!$A$2:$FF$281,'Row selector'!$G228,29),"")</f>
        <v/>
      </c>
      <c r="S237" s="11" t="str">
        <f>IFERROR(INDEX(SourceData!$A$2:$FF$281,'Row selector'!$G228,18),"")</f>
        <v/>
      </c>
      <c r="T237" s="103" t="str">
        <f>IFERROR(INDEX(SourceData!$A$2:$FF$281,'Row selector'!$G228,23),"")</f>
        <v/>
      </c>
      <c r="U237" s="103" t="str">
        <f>IFERROR(INDEX(SourceData!$A$2:$FF$281,'Row selector'!$G228,30),"")</f>
        <v/>
      </c>
      <c r="V237" s="11" t="str">
        <f>IFERROR(INDEX(SourceData!$A$2:$FF$281,'Row selector'!$G228,31),"")</f>
        <v/>
      </c>
      <c r="W237" s="103" t="str">
        <f>IFERROR(INDEX(SourceData!$A$2:$FF$281,'Row selector'!$G228,37),"")</f>
        <v/>
      </c>
      <c r="X237" s="103" t="str">
        <f>IFERROR(INDEX(SourceData!$A$2:$FF$281,'Row selector'!$G228,43),"")</f>
        <v/>
      </c>
      <c r="Y237" s="11" t="str">
        <f>IFERROR(INDEX(SourceData!$A$2:$FF$281,'Row selector'!$G228,32),"")</f>
        <v/>
      </c>
      <c r="Z237" s="103" t="str">
        <f>IFERROR(INDEX(SourceData!$A$2:$FF$281,'Row selector'!$G228,38),"")</f>
        <v/>
      </c>
      <c r="AA237" s="103" t="str">
        <f>IFERROR(INDEX(SourceData!$A$2:$FF$281,'Row selector'!$G228,44),"")</f>
        <v/>
      </c>
      <c r="AB237" s="11" t="str">
        <f>IFERROR(INDEX(SourceData!$A$2:$FF$281,'Row selector'!$G228,33),"")</f>
        <v/>
      </c>
      <c r="AC237" s="103" t="str">
        <f>IFERROR(INDEX(SourceData!$A$2:$FF$281,'Row selector'!$G228,39),"")</f>
        <v/>
      </c>
      <c r="AD237" s="103" t="str">
        <f>IFERROR(INDEX(SourceData!$A$2:$FF$281,'Row selector'!$G228,45),"")</f>
        <v/>
      </c>
      <c r="AE237" s="11" t="str">
        <f>IFERROR(INDEX(SourceData!$A$2:$FF$281,'Row selector'!$G228,34),"")</f>
        <v/>
      </c>
      <c r="AF237" s="103" t="str">
        <f>IFERROR(INDEX(SourceData!$A$2:$FF$281,'Row selector'!$G228,40),"")</f>
        <v/>
      </c>
      <c r="AG237" s="103" t="str">
        <f>IFERROR(INDEX(SourceData!$A$2:$FF$281,'Row selector'!$G228,46),"")</f>
        <v/>
      </c>
      <c r="AH237" s="11" t="str">
        <f>IFERROR(INDEX(SourceData!$A$2:$FF$281,'Row selector'!$G228,35),"")</f>
        <v/>
      </c>
      <c r="AI237" s="103" t="str">
        <f>IFERROR(INDEX(SourceData!$A$2:$FF$281,'Row selector'!$G228,41),"")</f>
        <v/>
      </c>
      <c r="AJ237" s="103" t="str">
        <f>IFERROR(INDEX(SourceData!$A$2:$FF$281,'Row selector'!$G228,47),"")</f>
        <v/>
      </c>
      <c r="AK237" s="11" t="str">
        <f>IFERROR(INDEX(SourceData!$A$2:$FF$281,'Row selector'!$G228,36),"")</f>
        <v/>
      </c>
      <c r="AL237" s="103" t="str">
        <f>IFERROR(INDEX(SourceData!$A$2:$FF$281,'Row selector'!$G228,42),"")</f>
        <v/>
      </c>
      <c r="AM237" s="103" t="str">
        <f>IFERROR(INDEX(SourceData!$A$2:$FF$281,'Row selector'!$G228,48),"")</f>
        <v/>
      </c>
      <c r="AN237" s="11" t="str">
        <f>IFERROR(INDEX(SourceData!$A$2:$FF$281,'Row selector'!$G228,49),"")</f>
        <v/>
      </c>
      <c r="AO237" s="103" t="str">
        <f>IFERROR(INDEX(SourceData!$A$2:$FF$281,'Row selector'!$G228,55),"")</f>
        <v/>
      </c>
      <c r="AP237" s="103" t="str">
        <f>IFERROR(INDEX(SourceData!$A$2:$FF$281,'Row selector'!$G228,61),"")</f>
        <v/>
      </c>
      <c r="AQ237" s="11" t="str">
        <f>IFERROR(INDEX(SourceData!$A$2:$FF$281,'Row selector'!$G228,50),"")</f>
        <v/>
      </c>
      <c r="AR237" s="103" t="str">
        <f>IFERROR(INDEX(SourceData!$A$2:$FF$281,'Row selector'!$G228,56),"")</f>
        <v/>
      </c>
      <c r="AS237" s="103" t="str">
        <f>IFERROR(INDEX(SourceData!$A$2:$FF$281,'Row selector'!$G228,62),"")</f>
        <v/>
      </c>
      <c r="AT237" s="11" t="str">
        <f>IFERROR(INDEX(SourceData!$A$2:$FF$281,'Row selector'!$G228,51),"")</f>
        <v/>
      </c>
      <c r="AU237" s="103" t="str">
        <f>IFERROR(INDEX(SourceData!$A$2:$FF$281,'Row selector'!$G228,57),"")</f>
        <v/>
      </c>
      <c r="AV237" s="103" t="str">
        <f>IFERROR(INDEX(SourceData!$A$2:$FF$281,'Row selector'!$G228,63),"")</f>
        <v/>
      </c>
      <c r="AW237" s="11" t="str">
        <f>IFERROR(INDEX(SourceData!$A$2:$FF$281,'Row selector'!$G228,52),"")</f>
        <v/>
      </c>
      <c r="AX237" s="103" t="str">
        <f>IFERROR(INDEX(SourceData!$A$2:$FF$281,'Row selector'!$G228,58),"")</f>
        <v/>
      </c>
      <c r="AY237" s="103" t="str">
        <f>IFERROR(INDEX(SourceData!$A$2:$FF$281,'Row selector'!$G228,64),"")</f>
        <v/>
      </c>
      <c r="AZ237" s="11" t="str">
        <f>IFERROR(INDEX(SourceData!$A$2:$FF$281,'Row selector'!$G228,53),"")</f>
        <v/>
      </c>
      <c r="BA237" s="103" t="str">
        <f>IFERROR(INDEX(SourceData!$A$2:$FF$281,'Row selector'!$G228,59),"")</f>
        <v/>
      </c>
      <c r="BB237" s="103" t="str">
        <f>IFERROR(INDEX(SourceData!$A$2:$FF$281,'Row selector'!$G228,65),"")</f>
        <v/>
      </c>
      <c r="BC237" s="11" t="str">
        <f>IFERROR(INDEX(SourceData!$A$2:$FF$281,'Row selector'!$G228,54),"")</f>
        <v/>
      </c>
      <c r="BD237" s="103" t="str">
        <f>IFERROR(INDEX(SourceData!$A$2:$FF$281,'Row selector'!$G228,60),"")</f>
        <v/>
      </c>
      <c r="BE237" s="103" t="str">
        <f>IFERROR(INDEX(SourceData!$A$2:$FF$281,'Row selector'!$G228,66),"")</f>
        <v/>
      </c>
    </row>
    <row r="238" spans="1:57" hidden="1">
      <c r="A238" s="105" t="str">
        <f>IFERROR(INDEX(SourceData!$A$2:$FF$281,'Row selector'!$G229,1),"")</f>
        <v/>
      </c>
      <c r="B238" s="106" t="str">
        <f>IFERROR(INDEX(SourceData!$A$2:$FF$281,'Row selector'!$G229,2),"")</f>
        <v/>
      </c>
      <c r="C238" s="211"/>
      <c r="D238" s="11" t="str">
        <f>IFERROR(INDEX(SourceData!$A$2:$FF$281,'Row selector'!$G229,13),"")</f>
        <v/>
      </c>
      <c r="E238" s="103" t="str">
        <f>IFERROR(INDEX(SourceData!$A$2:$FF$281,'Row selector'!$G229,19),"")</f>
        <v/>
      </c>
      <c r="F238" s="103" t="str">
        <f>IFERROR(INDEX(SourceData!$A$2:$FF$281,'Row selector'!$G229,25),"")</f>
        <v/>
      </c>
      <c r="G238" s="11" t="str">
        <f>IFERROR(INDEX(SourceData!$A$2:$FF$281,'Row selector'!$G229,14),"")</f>
        <v/>
      </c>
      <c r="H238" s="103" t="str">
        <f>IFERROR(INDEX(SourceData!$A$2:$FF$281,'Row selector'!$G229,20),"")</f>
        <v/>
      </c>
      <c r="I238" s="103" t="str">
        <f>IFERROR(INDEX(SourceData!$A$2:$FF$281,'Row selector'!$G229,26),"")</f>
        <v/>
      </c>
      <c r="J238" s="11" t="str">
        <f>IFERROR(INDEX(SourceData!$A$2:$FF$281,'Row selector'!$G229,15),"")</f>
        <v/>
      </c>
      <c r="K238" s="103" t="str">
        <f>IFERROR(INDEX(SourceData!$A$2:$FF$281,'Row selector'!$G229,21),"")</f>
        <v/>
      </c>
      <c r="L238" s="103" t="str">
        <f>IFERROR(INDEX(SourceData!$A$2:$FF$281,'Row selector'!$G229,27),"")</f>
        <v/>
      </c>
      <c r="M238" s="11" t="str">
        <f>IFERROR(INDEX(SourceData!$A$2:$FF$281,'Row selector'!$G229,16),"")</f>
        <v/>
      </c>
      <c r="N238" s="103" t="str">
        <f>IFERROR(INDEX(SourceData!$A$2:$FF$281,'Row selector'!$G229,21),"")</f>
        <v/>
      </c>
      <c r="O238" s="103" t="str">
        <f>IFERROR(INDEX(SourceData!$A$2:$FF$281,'Row selector'!$G229,28),"")</f>
        <v/>
      </c>
      <c r="P238" s="11" t="str">
        <f>IFERROR(INDEX(SourceData!$A$2:$FF$281,'Row selector'!$G229,17),"")</f>
        <v/>
      </c>
      <c r="Q238" s="103" t="str">
        <f>IFERROR(INDEX(SourceData!$A$2:$FF$281,'Row selector'!$G229,22),"")</f>
        <v/>
      </c>
      <c r="R238" s="103" t="str">
        <f>IFERROR(INDEX(SourceData!$A$2:$FF$281,'Row selector'!$G229,29),"")</f>
        <v/>
      </c>
      <c r="S238" s="11" t="str">
        <f>IFERROR(INDEX(SourceData!$A$2:$FF$281,'Row selector'!$G229,18),"")</f>
        <v/>
      </c>
      <c r="T238" s="103" t="str">
        <f>IFERROR(INDEX(SourceData!$A$2:$FF$281,'Row selector'!$G229,23),"")</f>
        <v/>
      </c>
      <c r="U238" s="103" t="str">
        <f>IFERROR(INDEX(SourceData!$A$2:$FF$281,'Row selector'!$G229,30),"")</f>
        <v/>
      </c>
      <c r="V238" s="11" t="str">
        <f>IFERROR(INDEX(SourceData!$A$2:$FF$281,'Row selector'!$G229,31),"")</f>
        <v/>
      </c>
      <c r="W238" s="103" t="str">
        <f>IFERROR(INDEX(SourceData!$A$2:$FF$281,'Row selector'!$G229,37),"")</f>
        <v/>
      </c>
      <c r="X238" s="103" t="str">
        <f>IFERROR(INDEX(SourceData!$A$2:$FF$281,'Row selector'!$G229,43),"")</f>
        <v/>
      </c>
      <c r="Y238" s="11" t="str">
        <f>IFERROR(INDEX(SourceData!$A$2:$FF$281,'Row selector'!$G229,32),"")</f>
        <v/>
      </c>
      <c r="Z238" s="103" t="str">
        <f>IFERROR(INDEX(SourceData!$A$2:$FF$281,'Row selector'!$G229,38),"")</f>
        <v/>
      </c>
      <c r="AA238" s="103" t="str">
        <f>IFERROR(INDEX(SourceData!$A$2:$FF$281,'Row selector'!$G229,44),"")</f>
        <v/>
      </c>
      <c r="AB238" s="11" t="str">
        <f>IFERROR(INDEX(SourceData!$A$2:$FF$281,'Row selector'!$G229,33),"")</f>
        <v/>
      </c>
      <c r="AC238" s="103" t="str">
        <f>IFERROR(INDEX(SourceData!$A$2:$FF$281,'Row selector'!$G229,39),"")</f>
        <v/>
      </c>
      <c r="AD238" s="103" t="str">
        <f>IFERROR(INDEX(SourceData!$A$2:$FF$281,'Row selector'!$G229,45),"")</f>
        <v/>
      </c>
      <c r="AE238" s="11" t="str">
        <f>IFERROR(INDEX(SourceData!$A$2:$FF$281,'Row selector'!$G229,34),"")</f>
        <v/>
      </c>
      <c r="AF238" s="103" t="str">
        <f>IFERROR(INDEX(SourceData!$A$2:$FF$281,'Row selector'!$G229,40),"")</f>
        <v/>
      </c>
      <c r="AG238" s="103" t="str">
        <f>IFERROR(INDEX(SourceData!$A$2:$FF$281,'Row selector'!$G229,46),"")</f>
        <v/>
      </c>
      <c r="AH238" s="11" t="str">
        <f>IFERROR(INDEX(SourceData!$A$2:$FF$281,'Row selector'!$G229,35),"")</f>
        <v/>
      </c>
      <c r="AI238" s="103" t="str">
        <f>IFERROR(INDEX(SourceData!$A$2:$FF$281,'Row selector'!$G229,41),"")</f>
        <v/>
      </c>
      <c r="AJ238" s="103" t="str">
        <f>IFERROR(INDEX(SourceData!$A$2:$FF$281,'Row selector'!$G229,47),"")</f>
        <v/>
      </c>
      <c r="AK238" s="11" t="str">
        <f>IFERROR(INDEX(SourceData!$A$2:$FF$281,'Row selector'!$G229,36),"")</f>
        <v/>
      </c>
      <c r="AL238" s="103" t="str">
        <f>IFERROR(INDEX(SourceData!$A$2:$FF$281,'Row selector'!$G229,42),"")</f>
        <v/>
      </c>
      <c r="AM238" s="103" t="str">
        <f>IFERROR(INDEX(SourceData!$A$2:$FF$281,'Row selector'!$G229,48),"")</f>
        <v/>
      </c>
      <c r="AN238" s="11" t="str">
        <f>IFERROR(INDEX(SourceData!$A$2:$FF$281,'Row selector'!$G229,49),"")</f>
        <v/>
      </c>
      <c r="AO238" s="103" t="str">
        <f>IFERROR(INDEX(SourceData!$A$2:$FF$281,'Row selector'!$G229,55),"")</f>
        <v/>
      </c>
      <c r="AP238" s="103" t="str">
        <f>IFERROR(INDEX(SourceData!$A$2:$FF$281,'Row selector'!$G229,61),"")</f>
        <v/>
      </c>
      <c r="AQ238" s="11" t="str">
        <f>IFERROR(INDEX(SourceData!$A$2:$FF$281,'Row selector'!$G229,50),"")</f>
        <v/>
      </c>
      <c r="AR238" s="103" t="str">
        <f>IFERROR(INDEX(SourceData!$A$2:$FF$281,'Row selector'!$G229,56),"")</f>
        <v/>
      </c>
      <c r="AS238" s="103" t="str">
        <f>IFERROR(INDEX(SourceData!$A$2:$FF$281,'Row selector'!$G229,62),"")</f>
        <v/>
      </c>
      <c r="AT238" s="11" t="str">
        <f>IFERROR(INDEX(SourceData!$A$2:$FF$281,'Row selector'!$G229,51),"")</f>
        <v/>
      </c>
      <c r="AU238" s="103" t="str">
        <f>IFERROR(INDEX(SourceData!$A$2:$FF$281,'Row selector'!$G229,57),"")</f>
        <v/>
      </c>
      <c r="AV238" s="103" t="str">
        <f>IFERROR(INDEX(SourceData!$A$2:$FF$281,'Row selector'!$G229,63),"")</f>
        <v/>
      </c>
      <c r="AW238" s="11" t="str">
        <f>IFERROR(INDEX(SourceData!$A$2:$FF$281,'Row selector'!$G229,52),"")</f>
        <v/>
      </c>
      <c r="AX238" s="103" t="str">
        <f>IFERROR(INDEX(SourceData!$A$2:$FF$281,'Row selector'!$G229,58),"")</f>
        <v/>
      </c>
      <c r="AY238" s="103" t="str">
        <f>IFERROR(INDEX(SourceData!$A$2:$FF$281,'Row selector'!$G229,64),"")</f>
        <v/>
      </c>
      <c r="AZ238" s="11" t="str">
        <f>IFERROR(INDEX(SourceData!$A$2:$FF$281,'Row selector'!$G229,53),"")</f>
        <v/>
      </c>
      <c r="BA238" s="103" t="str">
        <f>IFERROR(INDEX(SourceData!$A$2:$FF$281,'Row selector'!$G229,59),"")</f>
        <v/>
      </c>
      <c r="BB238" s="103" t="str">
        <f>IFERROR(INDEX(SourceData!$A$2:$FF$281,'Row selector'!$G229,65),"")</f>
        <v/>
      </c>
      <c r="BC238" s="11" t="str">
        <f>IFERROR(INDEX(SourceData!$A$2:$FF$281,'Row selector'!$G229,54),"")</f>
        <v/>
      </c>
      <c r="BD238" s="103" t="str">
        <f>IFERROR(INDEX(SourceData!$A$2:$FF$281,'Row selector'!$G229,60),"")</f>
        <v/>
      </c>
      <c r="BE238" s="103" t="str">
        <f>IFERROR(INDEX(SourceData!$A$2:$FF$281,'Row selector'!$G229,66),"")</f>
        <v/>
      </c>
    </row>
    <row r="239" spans="1:57" hidden="1">
      <c r="A239" s="105" t="str">
        <f>IFERROR(INDEX(SourceData!$A$2:$FF$281,'Row selector'!$G230,1),"")</f>
        <v/>
      </c>
      <c r="B239" s="106" t="str">
        <f>IFERROR(INDEX(SourceData!$A$2:$FF$281,'Row selector'!$G230,2),"")</f>
        <v/>
      </c>
      <c r="C239" s="211"/>
      <c r="D239" s="11" t="str">
        <f>IFERROR(INDEX(SourceData!$A$2:$FF$281,'Row selector'!$G230,13),"")</f>
        <v/>
      </c>
      <c r="E239" s="103" t="str">
        <f>IFERROR(INDEX(SourceData!$A$2:$FF$281,'Row selector'!$G230,19),"")</f>
        <v/>
      </c>
      <c r="F239" s="103" t="str">
        <f>IFERROR(INDEX(SourceData!$A$2:$FF$281,'Row selector'!$G230,25),"")</f>
        <v/>
      </c>
      <c r="G239" s="11" t="str">
        <f>IFERROR(INDEX(SourceData!$A$2:$FF$281,'Row selector'!$G230,14),"")</f>
        <v/>
      </c>
      <c r="H239" s="103" t="str">
        <f>IFERROR(INDEX(SourceData!$A$2:$FF$281,'Row selector'!$G230,20),"")</f>
        <v/>
      </c>
      <c r="I239" s="103" t="str">
        <f>IFERROR(INDEX(SourceData!$A$2:$FF$281,'Row selector'!$G230,26),"")</f>
        <v/>
      </c>
      <c r="J239" s="11" t="str">
        <f>IFERROR(INDEX(SourceData!$A$2:$FF$281,'Row selector'!$G230,15),"")</f>
        <v/>
      </c>
      <c r="K239" s="103" t="str">
        <f>IFERROR(INDEX(SourceData!$A$2:$FF$281,'Row selector'!$G230,21),"")</f>
        <v/>
      </c>
      <c r="L239" s="103" t="str">
        <f>IFERROR(INDEX(SourceData!$A$2:$FF$281,'Row selector'!$G230,27),"")</f>
        <v/>
      </c>
      <c r="M239" s="11" t="str">
        <f>IFERROR(INDEX(SourceData!$A$2:$FF$281,'Row selector'!$G230,16),"")</f>
        <v/>
      </c>
      <c r="N239" s="103" t="str">
        <f>IFERROR(INDEX(SourceData!$A$2:$FF$281,'Row selector'!$G230,21),"")</f>
        <v/>
      </c>
      <c r="O239" s="103" t="str">
        <f>IFERROR(INDEX(SourceData!$A$2:$FF$281,'Row selector'!$G230,28),"")</f>
        <v/>
      </c>
      <c r="P239" s="11" t="str">
        <f>IFERROR(INDEX(SourceData!$A$2:$FF$281,'Row selector'!$G230,17),"")</f>
        <v/>
      </c>
      <c r="Q239" s="103" t="str">
        <f>IFERROR(INDEX(SourceData!$A$2:$FF$281,'Row selector'!$G230,22),"")</f>
        <v/>
      </c>
      <c r="R239" s="103" t="str">
        <f>IFERROR(INDEX(SourceData!$A$2:$FF$281,'Row selector'!$G230,29),"")</f>
        <v/>
      </c>
      <c r="S239" s="11" t="str">
        <f>IFERROR(INDEX(SourceData!$A$2:$FF$281,'Row selector'!$G230,18),"")</f>
        <v/>
      </c>
      <c r="T239" s="103" t="str">
        <f>IFERROR(INDEX(SourceData!$A$2:$FF$281,'Row selector'!$G230,23),"")</f>
        <v/>
      </c>
      <c r="U239" s="103" t="str">
        <f>IFERROR(INDEX(SourceData!$A$2:$FF$281,'Row selector'!$G230,30),"")</f>
        <v/>
      </c>
      <c r="V239" s="11" t="str">
        <f>IFERROR(INDEX(SourceData!$A$2:$FF$281,'Row selector'!$G230,31),"")</f>
        <v/>
      </c>
      <c r="W239" s="103" t="str">
        <f>IFERROR(INDEX(SourceData!$A$2:$FF$281,'Row selector'!$G230,37),"")</f>
        <v/>
      </c>
      <c r="X239" s="103" t="str">
        <f>IFERROR(INDEX(SourceData!$A$2:$FF$281,'Row selector'!$G230,43),"")</f>
        <v/>
      </c>
      <c r="Y239" s="11" t="str">
        <f>IFERROR(INDEX(SourceData!$A$2:$FF$281,'Row selector'!$G230,32),"")</f>
        <v/>
      </c>
      <c r="Z239" s="103" t="str">
        <f>IFERROR(INDEX(SourceData!$A$2:$FF$281,'Row selector'!$G230,38),"")</f>
        <v/>
      </c>
      <c r="AA239" s="103" t="str">
        <f>IFERROR(INDEX(SourceData!$A$2:$FF$281,'Row selector'!$G230,44),"")</f>
        <v/>
      </c>
      <c r="AB239" s="11" t="str">
        <f>IFERROR(INDEX(SourceData!$A$2:$FF$281,'Row selector'!$G230,33),"")</f>
        <v/>
      </c>
      <c r="AC239" s="103" t="str">
        <f>IFERROR(INDEX(SourceData!$A$2:$FF$281,'Row selector'!$G230,39),"")</f>
        <v/>
      </c>
      <c r="AD239" s="103" t="str">
        <f>IFERROR(INDEX(SourceData!$A$2:$FF$281,'Row selector'!$G230,45),"")</f>
        <v/>
      </c>
      <c r="AE239" s="11" t="str">
        <f>IFERROR(INDEX(SourceData!$A$2:$FF$281,'Row selector'!$G230,34),"")</f>
        <v/>
      </c>
      <c r="AF239" s="103" t="str">
        <f>IFERROR(INDEX(SourceData!$A$2:$FF$281,'Row selector'!$G230,40),"")</f>
        <v/>
      </c>
      <c r="AG239" s="103" t="str">
        <f>IFERROR(INDEX(SourceData!$A$2:$FF$281,'Row selector'!$G230,46),"")</f>
        <v/>
      </c>
      <c r="AH239" s="11" t="str">
        <f>IFERROR(INDEX(SourceData!$A$2:$FF$281,'Row selector'!$G230,35),"")</f>
        <v/>
      </c>
      <c r="AI239" s="103" t="str">
        <f>IFERROR(INDEX(SourceData!$A$2:$FF$281,'Row selector'!$G230,41),"")</f>
        <v/>
      </c>
      <c r="AJ239" s="103" t="str">
        <f>IFERROR(INDEX(SourceData!$A$2:$FF$281,'Row selector'!$G230,47),"")</f>
        <v/>
      </c>
      <c r="AK239" s="11" t="str">
        <f>IFERROR(INDEX(SourceData!$A$2:$FF$281,'Row selector'!$G230,36),"")</f>
        <v/>
      </c>
      <c r="AL239" s="103" t="str">
        <f>IFERROR(INDEX(SourceData!$A$2:$FF$281,'Row selector'!$G230,42),"")</f>
        <v/>
      </c>
      <c r="AM239" s="103" t="str">
        <f>IFERROR(INDEX(SourceData!$A$2:$FF$281,'Row selector'!$G230,48),"")</f>
        <v/>
      </c>
      <c r="AN239" s="11" t="str">
        <f>IFERROR(INDEX(SourceData!$A$2:$FF$281,'Row selector'!$G230,49),"")</f>
        <v/>
      </c>
      <c r="AO239" s="103" t="str">
        <f>IFERROR(INDEX(SourceData!$A$2:$FF$281,'Row selector'!$G230,55),"")</f>
        <v/>
      </c>
      <c r="AP239" s="103" t="str">
        <f>IFERROR(INDEX(SourceData!$A$2:$FF$281,'Row selector'!$G230,61),"")</f>
        <v/>
      </c>
      <c r="AQ239" s="11" t="str">
        <f>IFERROR(INDEX(SourceData!$A$2:$FF$281,'Row selector'!$G230,50),"")</f>
        <v/>
      </c>
      <c r="AR239" s="103" t="str">
        <f>IFERROR(INDEX(SourceData!$A$2:$FF$281,'Row selector'!$G230,56),"")</f>
        <v/>
      </c>
      <c r="AS239" s="103" t="str">
        <f>IFERROR(INDEX(SourceData!$A$2:$FF$281,'Row selector'!$G230,62),"")</f>
        <v/>
      </c>
      <c r="AT239" s="11" t="str">
        <f>IFERROR(INDEX(SourceData!$A$2:$FF$281,'Row selector'!$G230,51),"")</f>
        <v/>
      </c>
      <c r="AU239" s="103" t="str">
        <f>IFERROR(INDEX(SourceData!$A$2:$FF$281,'Row selector'!$G230,57),"")</f>
        <v/>
      </c>
      <c r="AV239" s="103" t="str">
        <f>IFERROR(INDEX(SourceData!$A$2:$FF$281,'Row selector'!$G230,63),"")</f>
        <v/>
      </c>
      <c r="AW239" s="11" t="str">
        <f>IFERROR(INDEX(SourceData!$A$2:$FF$281,'Row selector'!$G230,52),"")</f>
        <v/>
      </c>
      <c r="AX239" s="103" t="str">
        <f>IFERROR(INDEX(SourceData!$A$2:$FF$281,'Row selector'!$G230,58),"")</f>
        <v/>
      </c>
      <c r="AY239" s="103" t="str">
        <f>IFERROR(INDEX(SourceData!$A$2:$FF$281,'Row selector'!$G230,64),"")</f>
        <v/>
      </c>
      <c r="AZ239" s="11" t="str">
        <f>IFERROR(INDEX(SourceData!$A$2:$FF$281,'Row selector'!$G230,53),"")</f>
        <v/>
      </c>
      <c r="BA239" s="103" t="str">
        <f>IFERROR(INDEX(SourceData!$A$2:$FF$281,'Row selector'!$G230,59),"")</f>
        <v/>
      </c>
      <c r="BB239" s="103" t="str">
        <f>IFERROR(INDEX(SourceData!$A$2:$FF$281,'Row selector'!$G230,65),"")</f>
        <v/>
      </c>
      <c r="BC239" s="11" t="str">
        <f>IFERROR(INDEX(SourceData!$A$2:$FF$281,'Row selector'!$G230,54),"")</f>
        <v/>
      </c>
      <c r="BD239" s="103" t="str">
        <f>IFERROR(INDEX(SourceData!$A$2:$FF$281,'Row selector'!$G230,60),"")</f>
        <v/>
      </c>
      <c r="BE239" s="103" t="str">
        <f>IFERROR(INDEX(SourceData!$A$2:$FF$281,'Row selector'!$G230,66),"")</f>
        <v/>
      </c>
    </row>
    <row r="240" spans="1:57" hidden="1">
      <c r="A240" s="105" t="str">
        <f>IFERROR(INDEX(SourceData!$A$2:$FF$281,'Row selector'!$G231,1),"")</f>
        <v/>
      </c>
      <c r="B240" s="106" t="str">
        <f>IFERROR(INDEX(SourceData!$A$2:$FF$281,'Row selector'!$G231,2),"")</f>
        <v/>
      </c>
      <c r="C240" s="211"/>
      <c r="D240" s="11" t="str">
        <f>IFERROR(INDEX(SourceData!$A$2:$FF$281,'Row selector'!$G231,13),"")</f>
        <v/>
      </c>
      <c r="E240" s="103" t="str">
        <f>IFERROR(INDEX(SourceData!$A$2:$FF$281,'Row selector'!$G231,19),"")</f>
        <v/>
      </c>
      <c r="F240" s="103" t="str">
        <f>IFERROR(INDEX(SourceData!$A$2:$FF$281,'Row selector'!$G231,25),"")</f>
        <v/>
      </c>
      <c r="G240" s="11" t="str">
        <f>IFERROR(INDEX(SourceData!$A$2:$FF$281,'Row selector'!$G231,14),"")</f>
        <v/>
      </c>
      <c r="H240" s="103" t="str">
        <f>IFERROR(INDEX(SourceData!$A$2:$FF$281,'Row selector'!$G231,20),"")</f>
        <v/>
      </c>
      <c r="I240" s="103" t="str">
        <f>IFERROR(INDEX(SourceData!$A$2:$FF$281,'Row selector'!$G231,26),"")</f>
        <v/>
      </c>
      <c r="J240" s="11" t="str">
        <f>IFERROR(INDEX(SourceData!$A$2:$FF$281,'Row selector'!$G231,15),"")</f>
        <v/>
      </c>
      <c r="K240" s="103" t="str">
        <f>IFERROR(INDEX(SourceData!$A$2:$FF$281,'Row selector'!$G231,21),"")</f>
        <v/>
      </c>
      <c r="L240" s="103" t="str">
        <f>IFERROR(INDEX(SourceData!$A$2:$FF$281,'Row selector'!$G231,27),"")</f>
        <v/>
      </c>
      <c r="M240" s="11" t="str">
        <f>IFERROR(INDEX(SourceData!$A$2:$FF$281,'Row selector'!$G231,16),"")</f>
        <v/>
      </c>
      <c r="N240" s="103" t="str">
        <f>IFERROR(INDEX(SourceData!$A$2:$FF$281,'Row selector'!$G231,21),"")</f>
        <v/>
      </c>
      <c r="O240" s="103" t="str">
        <f>IFERROR(INDEX(SourceData!$A$2:$FF$281,'Row selector'!$G231,28),"")</f>
        <v/>
      </c>
      <c r="P240" s="11" t="str">
        <f>IFERROR(INDEX(SourceData!$A$2:$FF$281,'Row selector'!$G231,17),"")</f>
        <v/>
      </c>
      <c r="Q240" s="103" t="str">
        <f>IFERROR(INDEX(SourceData!$A$2:$FF$281,'Row selector'!$G231,22),"")</f>
        <v/>
      </c>
      <c r="R240" s="103" t="str">
        <f>IFERROR(INDEX(SourceData!$A$2:$FF$281,'Row selector'!$G231,29),"")</f>
        <v/>
      </c>
      <c r="S240" s="11" t="str">
        <f>IFERROR(INDEX(SourceData!$A$2:$FF$281,'Row selector'!$G231,18),"")</f>
        <v/>
      </c>
      <c r="T240" s="103" t="str">
        <f>IFERROR(INDEX(SourceData!$A$2:$FF$281,'Row selector'!$G231,23),"")</f>
        <v/>
      </c>
      <c r="U240" s="103" t="str">
        <f>IFERROR(INDEX(SourceData!$A$2:$FF$281,'Row selector'!$G231,30),"")</f>
        <v/>
      </c>
      <c r="V240" s="11" t="str">
        <f>IFERROR(INDEX(SourceData!$A$2:$FF$281,'Row selector'!$G231,31),"")</f>
        <v/>
      </c>
      <c r="W240" s="103" t="str">
        <f>IFERROR(INDEX(SourceData!$A$2:$FF$281,'Row selector'!$G231,37),"")</f>
        <v/>
      </c>
      <c r="X240" s="103" t="str">
        <f>IFERROR(INDEX(SourceData!$A$2:$FF$281,'Row selector'!$G231,43),"")</f>
        <v/>
      </c>
      <c r="Y240" s="11" t="str">
        <f>IFERROR(INDEX(SourceData!$A$2:$FF$281,'Row selector'!$G231,32),"")</f>
        <v/>
      </c>
      <c r="Z240" s="103" t="str">
        <f>IFERROR(INDEX(SourceData!$A$2:$FF$281,'Row selector'!$G231,38),"")</f>
        <v/>
      </c>
      <c r="AA240" s="103" t="str">
        <f>IFERROR(INDEX(SourceData!$A$2:$FF$281,'Row selector'!$G231,44),"")</f>
        <v/>
      </c>
      <c r="AB240" s="11" t="str">
        <f>IFERROR(INDEX(SourceData!$A$2:$FF$281,'Row selector'!$G231,33),"")</f>
        <v/>
      </c>
      <c r="AC240" s="103" t="str">
        <f>IFERROR(INDEX(SourceData!$A$2:$FF$281,'Row selector'!$G231,39),"")</f>
        <v/>
      </c>
      <c r="AD240" s="103" t="str">
        <f>IFERROR(INDEX(SourceData!$A$2:$FF$281,'Row selector'!$G231,45),"")</f>
        <v/>
      </c>
      <c r="AE240" s="11" t="str">
        <f>IFERROR(INDEX(SourceData!$A$2:$FF$281,'Row selector'!$G231,34),"")</f>
        <v/>
      </c>
      <c r="AF240" s="103" t="str">
        <f>IFERROR(INDEX(SourceData!$A$2:$FF$281,'Row selector'!$G231,40),"")</f>
        <v/>
      </c>
      <c r="AG240" s="103" t="str">
        <f>IFERROR(INDEX(SourceData!$A$2:$FF$281,'Row selector'!$G231,46),"")</f>
        <v/>
      </c>
      <c r="AH240" s="11" t="str">
        <f>IFERROR(INDEX(SourceData!$A$2:$FF$281,'Row selector'!$G231,35),"")</f>
        <v/>
      </c>
      <c r="AI240" s="103" t="str">
        <f>IFERROR(INDEX(SourceData!$A$2:$FF$281,'Row selector'!$G231,41),"")</f>
        <v/>
      </c>
      <c r="AJ240" s="103" t="str">
        <f>IFERROR(INDEX(SourceData!$A$2:$FF$281,'Row selector'!$G231,47),"")</f>
        <v/>
      </c>
      <c r="AK240" s="11" t="str">
        <f>IFERROR(INDEX(SourceData!$A$2:$FF$281,'Row selector'!$G231,36),"")</f>
        <v/>
      </c>
      <c r="AL240" s="103" t="str">
        <f>IFERROR(INDEX(SourceData!$A$2:$FF$281,'Row selector'!$G231,42),"")</f>
        <v/>
      </c>
      <c r="AM240" s="103" t="str">
        <f>IFERROR(INDEX(SourceData!$A$2:$FF$281,'Row selector'!$G231,48),"")</f>
        <v/>
      </c>
      <c r="AN240" s="11" t="str">
        <f>IFERROR(INDEX(SourceData!$A$2:$FF$281,'Row selector'!$G231,49),"")</f>
        <v/>
      </c>
      <c r="AO240" s="103" t="str">
        <f>IFERROR(INDEX(SourceData!$A$2:$FF$281,'Row selector'!$G231,55),"")</f>
        <v/>
      </c>
      <c r="AP240" s="103" t="str">
        <f>IFERROR(INDEX(SourceData!$A$2:$FF$281,'Row selector'!$G231,61),"")</f>
        <v/>
      </c>
      <c r="AQ240" s="11" t="str">
        <f>IFERROR(INDEX(SourceData!$A$2:$FF$281,'Row selector'!$G231,50),"")</f>
        <v/>
      </c>
      <c r="AR240" s="103" t="str">
        <f>IFERROR(INDEX(SourceData!$A$2:$FF$281,'Row selector'!$G231,56),"")</f>
        <v/>
      </c>
      <c r="AS240" s="103" t="str">
        <f>IFERROR(INDEX(SourceData!$A$2:$FF$281,'Row selector'!$G231,62),"")</f>
        <v/>
      </c>
      <c r="AT240" s="11" t="str">
        <f>IFERROR(INDEX(SourceData!$A$2:$FF$281,'Row selector'!$G231,51),"")</f>
        <v/>
      </c>
      <c r="AU240" s="103" t="str">
        <f>IFERROR(INDEX(SourceData!$A$2:$FF$281,'Row selector'!$G231,57),"")</f>
        <v/>
      </c>
      <c r="AV240" s="103" t="str">
        <f>IFERROR(INDEX(SourceData!$A$2:$FF$281,'Row selector'!$G231,63),"")</f>
        <v/>
      </c>
      <c r="AW240" s="11" t="str">
        <f>IFERROR(INDEX(SourceData!$A$2:$FF$281,'Row selector'!$G231,52),"")</f>
        <v/>
      </c>
      <c r="AX240" s="103" t="str">
        <f>IFERROR(INDEX(SourceData!$A$2:$FF$281,'Row selector'!$G231,58),"")</f>
        <v/>
      </c>
      <c r="AY240" s="103" t="str">
        <f>IFERROR(INDEX(SourceData!$A$2:$FF$281,'Row selector'!$G231,64),"")</f>
        <v/>
      </c>
      <c r="AZ240" s="11" t="str">
        <f>IFERROR(INDEX(SourceData!$A$2:$FF$281,'Row selector'!$G231,53),"")</f>
        <v/>
      </c>
      <c r="BA240" s="103" t="str">
        <f>IFERROR(INDEX(SourceData!$A$2:$FF$281,'Row selector'!$G231,59),"")</f>
        <v/>
      </c>
      <c r="BB240" s="103" t="str">
        <f>IFERROR(INDEX(SourceData!$A$2:$FF$281,'Row selector'!$G231,65),"")</f>
        <v/>
      </c>
      <c r="BC240" s="11" t="str">
        <f>IFERROR(INDEX(SourceData!$A$2:$FF$281,'Row selector'!$G231,54),"")</f>
        <v/>
      </c>
      <c r="BD240" s="103" t="str">
        <f>IFERROR(INDEX(SourceData!$A$2:$FF$281,'Row selector'!$G231,60),"")</f>
        <v/>
      </c>
      <c r="BE240" s="103" t="str">
        <f>IFERROR(INDEX(SourceData!$A$2:$FF$281,'Row selector'!$G231,66),"")</f>
        <v/>
      </c>
    </row>
    <row r="241" spans="1:57" hidden="1">
      <c r="A241" s="105" t="str">
        <f>IFERROR(INDEX(SourceData!$A$2:$FF$281,'Row selector'!$G232,1),"")</f>
        <v/>
      </c>
      <c r="B241" s="106" t="str">
        <f>IFERROR(INDEX(SourceData!$A$2:$FF$281,'Row selector'!$G232,2),"")</f>
        <v/>
      </c>
      <c r="C241" s="211"/>
      <c r="D241" s="11" t="str">
        <f>IFERROR(INDEX(SourceData!$A$2:$FF$281,'Row selector'!$G232,13),"")</f>
        <v/>
      </c>
      <c r="E241" s="103" t="str">
        <f>IFERROR(INDEX(SourceData!$A$2:$FF$281,'Row selector'!$G232,19),"")</f>
        <v/>
      </c>
      <c r="F241" s="103" t="str">
        <f>IFERROR(INDEX(SourceData!$A$2:$FF$281,'Row selector'!$G232,25),"")</f>
        <v/>
      </c>
      <c r="G241" s="11" t="str">
        <f>IFERROR(INDEX(SourceData!$A$2:$FF$281,'Row selector'!$G232,14),"")</f>
        <v/>
      </c>
      <c r="H241" s="103" t="str">
        <f>IFERROR(INDEX(SourceData!$A$2:$FF$281,'Row selector'!$G232,20),"")</f>
        <v/>
      </c>
      <c r="I241" s="103" t="str">
        <f>IFERROR(INDEX(SourceData!$A$2:$FF$281,'Row selector'!$G232,26),"")</f>
        <v/>
      </c>
      <c r="J241" s="11" t="str">
        <f>IFERROR(INDEX(SourceData!$A$2:$FF$281,'Row selector'!$G232,15),"")</f>
        <v/>
      </c>
      <c r="K241" s="103" t="str">
        <f>IFERROR(INDEX(SourceData!$A$2:$FF$281,'Row selector'!$G232,21),"")</f>
        <v/>
      </c>
      <c r="L241" s="103" t="str">
        <f>IFERROR(INDEX(SourceData!$A$2:$FF$281,'Row selector'!$G232,27),"")</f>
        <v/>
      </c>
      <c r="M241" s="11" t="str">
        <f>IFERROR(INDEX(SourceData!$A$2:$FF$281,'Row selector'!$G232,16),"")</f>
        <v/>
      </c>
      <c r="N241" s="103" t="str">
        <f>IFERROR(INDEX(SourceData!$A$2:$FF$281,'Row selector'!$G232,21),"")</f>
        <v/>
      </c>
      <c r="O241" s="103" t="str">
        <f>IFERROR(INDEX(SourceData!$A$2:$FF$281,'Row selector'!$G232,28),"")</f>
        <v/>
      </c>
      <c r="P241" s="11" t="str">
        <f>IFERROR(INDEX(SourceData!$A$2:$FF$281,'Row selector'!$G232,17),"")</f>
        <v/>
      </c>
      <c r="Q241" s="103" t="str">
        <f>IFERROR(INDEX(SourceData!$A$2:$FF$281,'Row selector'!$G232,22),"")</f>
        <v/>
      </c>
      <c r="R241" s="103" t="str">
        <f>IFERROR(INDEX(SourceData!$A$2:$FF$281,'Row selector'!$G232,29),"")</f>
        <v/>
      </c>
      <c r="S241" s="11" t="str">
        <f>IFERROR(INDEX(SourceData!$A$2:$FF$281,'Row selector'!$G232,18),"")</f>
        <v/>
      </c>
      <c r="T241" s="103" t="str">
        <f>IFERROR(INDEX(SourceData!$A$2:$FF$281,'Row selector'!$G232,23),"")</f>
        <v/>
      </c>
      <c r="U241" s="103" t="str">
        <f>IFERROR(INDEX(SourceData!$A$2:$FF$281,'Row selector'!$G232,30),"")</f>
        <v/>
      </c>
      <c r="V241" s="11" t="str">
        <f>IFERROR(INDEX(SourceData!$A$2:$FF$281,'Row selector'!$G232,31),"")</f>
        <v/>
      </c>
      <c r="W241" s="103" t="str">
        <f>IFERROR(INDEX(SourceData!$A$2:$FF$281,'Row selector'!$G232,37),"")</f>
        <v/>
      </c>
      <c r="X241" s="103" t="str">
        <f>IFERROR(INDEX(SourceData!$A$2:$FF$281,'Row selector'!$G232,43),"")</f>
        <v/>
      </c>
      <c r="Y241" s="11" t="str">
        <f>IFERROR(INDEX(SourceData!$A$2:$FF$281,'Row selector'!$G232,32),"")</f>
        <v/>
      </c>
      <c r="Z241" s="103" t="str">
        <f>IFERROR(INDEX(SourceData!$A$2:$FF$281,'Row selector'!$G232,38),"")</f>
        <v/>
      </c>
      <c r="AA241" s="103" t="str">
        <f>IFERROR(INDEX(SourceData!$A$2:$FF$281,'Row selector'!$G232,44),"")</f>
        <v/>
      </c>
      <c r="AB241" s="11" t="str">
        <f>IFERROR(INDEX(SourceData!$A$2:$FF$281,'Row selector'!$G232,33),"")</f>
        <v/>
      </c>
      <c r="AC241" s="103" t="str">
        <f>IFERROR(INDEX(SourceData!$A$2:$FF$281,'Row selector'!$G232,39),"")</f>
        <v/>
      </c>
      <c r="AD241" s="103" t="str">
        <f>IFERROR(INDEX(SourceData!$A$2:$FF$281,'Row selector'!$G232,45),"")</f>
        <v/>
      </c>
      <c r="AE241" s="11" t="str">
        <f>IFERROR(INDEX(SourceData!$A$2:$FF$281,'Row selector'!$G232,34),"")</f>
        <v/>
      </c>
      <c r="AF241" s="103" t="str">
        <f>IFERROR(INDEX(SourceData!$A$2:$FF$281,'Row selector'!$G232,40),"")</f>
        <v/>
      </c>
      <c r="AG241" s="103" t="str">
        <f>IFERROR(INDEX(SourceData!$A$2:$FF$281,'Row selector'!$G232,46),"")</f>
        <v/>
      </c>
      <c r="AH241" s="11" t="str">
        <f>IFERROR(INDEX(SourceData!$A$2:$FF$281,'Row selector'!$G232,35),"")</f>
        <v/>
      </c>
      <c r="AI241" s="103" t="str">
        <f>IFERROR(INDEX(SourceData!$A$2:$FF$281,'Row selector'!$G232,41),"")</f>
        <v/>
      </c>
      <c r="AJ241" s="103" t="str">
        <f>IFERROR(INDEX(SourceData!$A$2:$FF$281,'Row selector'!$G232,47),"")</f>
        <v/>
      </c>
      <c r="AK241" s="11" t="str">
        <f>IFERROR(INDEX(SourceData!$A$2:$FF$281,'Row selector'!$G232,36),"")</f>
        <v/>
      </c>
      <c r="AL241" s="103" t="str">
        <f>IFERROR(INDEX(SourceData!$A$2:$FF$281,'Row selector'!$G232,42),"")</f>
        <v/>
      </c>
      <c r="AM241" s="103" t="str">
        <f>IFERROR(INDEX(SourceData!$A$2:$FF$281,'Row selector'!$G232,48),"")</f>
        <v/>
      </c>
      <c r="AN241" s="11" t="str">
        <f>IFERROR(INDEX(SourceData!$A$2:$FF$281,'Row selector'!$G232,49),"")</f>
        <v/>
      </c>
      <c r="AO241" s="103" t="str">
        <f>IFERROR(INDEX(SourceData!$A$2:$FF$281,'Row selector'!$G232,55),"")</f>
        <v/>
      </c>
      <c r="AP241" s="103" t="str">
        <f>IFERROR(INDEX(SourceData!$A$2:$FF$281,'Row selector'!$G232,61),"")</f>
        <v/>
      </c>
      <c r="AQ241" s="11" t="str">
        <f>IFERROR(INDEX(SourceData!$A$2:$FF$281,'Row selector'!$G232,50),"")</f>
        <v/>
      </c>
      <c r="AR241" s="103" t="str">
        <f>IFERROR(INDEX(SourceData!$A$2:$FF$281,'Row selector'!$G232,56),"")</f>
        <v/>
      </c>
      <c r="AS241" s="103" t="str">
        <f>IFERROR(INDEX(SourceData!$A$2:$FF$281,'Row selector'!$G232,62),"")</f>
        <v/>
      </c>
      <c r="AT241" s="11" t="str">
        <f>IFERROR(INDEX(SourceData!$A$2:$FF$281,'Row selector'!$G232,51),"")</f>
        <v/>
      </c>
      <c r="AU241" s="103" t="str">
        <f>IFERROR(INDEX(SourceData!$A$2:$FF$281,'Row selector'!$G232,57),"")</f>
        <v/>
      </c>
      <c r="AV241" s="103" t="str">
        <f>IFERROR(INDEX(SourceData!$A$2:$FF$281,'Row selector'!$G232,63),"")</f>
        <v/>
      </c>
      <c r="AW241" s="11" t="str">
        <f>IFERROR(INDEX(SourceData!$A$2:$FF$281,'Row selector'!$G232,52),"")</f>
        <v/>
      </c>
      <c r="AX241" s="103" t="str">
        <f>IFERROR(INDEX(SourceData!$A$2:$FF$281,'Row selector'!$G232,58),"")</f>
        <v/>
      </c>
      <c r="AY241" s="103" t="str">
        <f>IFERROR(INDEX(SourceData!$A$2:$FF$281,'Row selector'!$G232,64),"")</f>
        <v/>
      </c>
      <c r="AZ241" s="11" t="str">
        <f>IFERROR(INDEX(SourceData!$A$2:$FF$281,'Row selector'!$G232,53),"")</f>
        <v/>
      </c>
      <c r="BA241" s="103" t="str">
        <f>IFERROR(INDEX(SourceData!$A$2:$FF$281,'Row selector'!$G232,59),"")</f>
        <v/>
      </c>
      <c r="BB241" s="103" t="str">
        <f>IFERROR(INDEX(SourceData!$A$2:$FF$281,'Row selector'!$G232,65),"")</f>
        <v/>
      </c>
      <c r="BC241" s="11" t="str">
        <f>IFERROR(INDEX(SourceData!$A$2:$FF$281,'Row selector'!$G232,54),"")</f>
        <v/>
      </c>
      <c r="BD241" s="103" t="str">
        <f>IFERROR(INDEX(SourceData!$A$2:$FF$281,'Row selector'!$G232,60),"")</f>
        <v/>
      </c>
      <c r="BE241" s="103" t="str">
        <f>IFERROR(INDEX(SourceData!$A$2:$FF$281,'Row selector'!$G232,66),"")</f>
        <v/>
      </c>
    </row>
    <row r="242" spans="1:57" hidden="1">
      <c r="A242" s="105" t="str">
        <f>IFERROR(INDEX(SourceData!$A$2:$FF$281,'Row selector'!$G233,1),"")</f>
        <v/>
      </c>
      <c r="B242" s="106" t="str">
        <f>IFERROR(INDEX(SourceData!$A$2:$FF$281,'Row selector'!$G233,2),"")</f>
        <v/>
      </c>
      <c r="C242" s="211"/>
      <c r="D242" s="11" t="str">
        <f>IFERROR(INDEX(SourceData!$A$2:$FF$281,'Row selector'!$G233,13),"")</f>
        <v/>
      </c>
      <c r="E242" s="103" t="str">
        <f>IFERROR(INDEX(SourceData!$A$2:$FF$281,'Row selector'!$G233,19),"")</f>
        <v/>
      </c>
      <c r="F242" s="103" t="str">
        <f>IFERROR(INDEX(SourceData!$A$2:$FF$281,'Row selector'!$G233,25),"")</f>
        <v/>
      </c>
      <c r="G242" s="11" t="str">
        <f>IFERROR(INDEX(SourceData!$A$2:$FF$281,'Row selector'!$G233,14),"")</f>
        <v/>
      </c>
      <c r="H242" s="103" t="str">
        <f>IFERROR(INDEX(SourceData!$A$2:$FF$281,'Row selector'!$G233,20),"")</f>
        <v/>
      </c>
      <c r="I242" s="103" t="str">
        <f>IFERROR(INDEX(SourceData!$A$2:$FF$281,'Row selector'!$G233,26),"")</f>
        <v/>
      </c>
      <c r="J242" s="11" t="str">
        <f>IFERROR(INDEX(SourceData!$A$2:$FF$281,'Row selector'!$G233,15),"")</f>
        <v/>
      </c>
      <c r="K242" s="103" t="str">
        <f>IFERROR(INDEX(SourceData!$A$2:$FF$281,'Row selector'!$G233,21),"")</f>
        <v/>
      </c>
      <c r="L242" s="103" t="str">
        <f>IFERROR(INDEX(SourceData!$A$2:$FF$281,'Row selector'!$G233,27),"")</f>
        <v/>
      </c>
      <c r="M242" s="11" t="str">
        <f>IFERROR(INDEX(SourceData!$A$2:$FF$281,'Row selector'!$G233,16),"")</f>
        <v/>
      </c>
      <c r="N242" s="103" t="str">
        <f>IFERROR(INDEX(SourceData!$A$2:$FF$281,'Row selector'!$G233,21),"")</f>
        <v/>
      </c>
      <c r="O242" s="103" t="str">
        <f>IFERROR(INDEX(SourceData!$A$2:$FF$281,'Row selector'!$G233,28),"")</f>
        <v/>
      </c>
      <c r="P242" s="11" t="str">
        <f>IFERROR(INDEX(SourceData!$A$2:$FF$281,'Row selector'!$G233,17),"")</f>
        <v/>
      </c>
      <c r="Q242" s="103" t="str">
        <f>IFERROR(INDEX(SourceData!$A$2:$FF$281,'Row selector'!$G233,22),"")</f>
        <v/>
      </c>
      <c r="R242" s="103" t="str">
        <f>IFERROR(INDEX(SourceData!$A$2:$FF$281,'Row selector'!$G233,29),"")</f>
        <v/>
      </c>
      <c r="S242" s="11" t="str">
        <f>IFERROR(INDEX(SourceData!$A$2:$FF$281,'Row selector'!$G233,18),"")</f>
        <v/>
      </c>
      <c r="T242" s="103" t="str">
        <f>IFERROR(INDEX(SourceData!$A$2:$FF$281,'Row selector'!$G233,23),"")</f>
        <v/>
      </c>
      <c r="U242" s="103" t="str">
        <f>IFERROR(INDEX(SourceData!$A$2:$FF$281,'Row selector'!$G233,30),"")</f>
        <v/>
      </c>
      <c r="V242" s="11" t="str">
        <f>IFERROR(INDEX(SourceData!$A$2:$FF$281,'Row selector'!$G233,31),"")</f>
        <v/>
      </c>
      <c r="W242" s="103" t="str">
        <f>IFERROR(INDEX(SourceData!$A$2:$FF$281,'Row selector'!$G233,37),"")</f>
        <v/>
      </c>
      <c r="X242" s="103" t="str">
        <f>IFERROR(INDEX(SourceData!$A$2:$FF$281,'Row selector'!$G233,43),"")</f>
        <v/>
      </c>
      <c r="Y242" s="11" t="str">
        <f>IFERROR(INDEX(SourceData!$A$2:$FF$281,'Row selector'!$G233,32),"")</f>
        <v/>
      </c>
      <c r="Z242" s="103" t="str">
        <f>IFERROR(INDEX(SourceData!$A$2:$FF$281,'Row selector'!$G233,38),"")</f>
        <v/>
      </c>
      <c r="AA242" s="103" t="str">
        <f>IFERROR(INDEX(SourceData!$A$2:$FF$281,'Row selector'!$G233,44),"")</f>
        <v/>
      </c>
      <c r="AB242" s="11" t="str">
        <f>IFERROR(INDEX(SourceData!$A$2:$FF$281,'Row selector'!$G233,33),"")</f>
        <v/>
      </c>
      <c r="AC242" s="103" t="str">
        <f>IFERROR(INDEX(SourceData!$A$2:$FF$281,'Row selector'!$G233,39),"")</f>
        <v/>
      </c>
      <c r="AD242" s="103" t="str">
        <f>IFERROR(INDEX(SourceData!$A$2:$FF$281,'Row selector'!$G233,45),"")</f>
        <v/>
      </c>
      <c r="AE242" s="11" t="str">
        <f>IFERROR(INDEX(SourceData!$A$2:$FF$281,'Row selector'!$G233,34),"")</f>
        <v/>
      </c>
      <c r="AF242" s="103" t="str">
        <f>IFERROR(INDEX(SourceData!$A$2:$FF$281,'Row selector'!$G233,40),"")</f>
        <v/>
      </c>
      <c r="AG242" s="103" t="str">
        <f>IFERROR(INDEX(SourceData!$A$2:$FF$281,'Row selector'!$G233,46),"")</f>
        <v/>
      </c>
      <c r="AH242" s="11" t="str">
        <f>IFERROR(INDEX(SourceData!$A$2:$FF$281,'Row selector'!$G233,35),"")</f>
        <v/>
      </c>
      <c r="AI242" s="103" t="str">
        <f>IFERROR(INDEX(SourceData!$A$2:$FF$281,'Row selector'!$G233,41),"")</f>
        <v/>
      </c>
      <c r="AJ242" s="103" t="str">
        <f>IFERROR(INDEX(SourceData!$A$2:$FF$281,'Row selector'!$G233,47),"")</f>
        <v/>
      </c>
      <c r="AK242" s="11" t="str">
        <f>IFERROR(INDEX(SourceData!$A$2:$FF$281,'Row selector'!$G233,36),"")</f>
        <v/>
      </c>
      <c r="AL242" s="103" t="str">
        <f>IFERROR(INDEX(SourceData!$A$2:$FF$281,'Row selector'!$G233,42),"")</f>
        <v/>
      </c>
      <c r="AM242" s="103" t="str">
        <f>IFERROR(INDEX(SourceData!$A$2:$FF$281,'Row selector'!$G233,48),"")</f>
        <v/>
      </c>
      <c r="AN242" s="11" t="str">
        <f>IFERROR(INDEX(SourceData!$A$2:$FF$281,'Row selector'!$G233,49),"")</f>
        <v/>
      </c>
      <c r="AO242" s="103" t="str">
        <f>IFERROR(INDEX(SourceData!$A$2:$FF$281,'Row selector'!$G233,55),"")</f>
        <v/>
      </c>
      <c r="AP242" s="103" t="str">
        <f>IFERROR(INDEX(SourceData!$A$2:$FF$281,'Row selector'!$G233,61),"")</f>
        <v/>
      </c>
      <c r="AQ242" s="11" t="str">
        <f>IFERROR(INDEX(SourceData!$A$2:$FF$281,'Row selector'!$G233,50),"")</f>
        <v/>
      </c>
      <c r="AR242" s="103" t="str">
        <f>IFERROR(INDEX(SourceData!$A$2:$FF$281,'Row selector'!$G233,56),"")</f>
        <v/>
      </c>
      <c r="AS242" s="103" t="str">
        <f>IFERROR(INDEX(SourceData!$A$2:$FF$281,'Row selector'!$G233,62),"")</f>
        <v/>
      </c>
      <c r="AT242" s="11" t="str">
        <f>IFERROR(INDEX(SourceData!$A$2:$FF$281,'Row selector'!$G233,51),"")</f>
        <v/>
      </c>
      <c r="AU242" s="103" t="str">
        <f>IFERROR(INDEX(SourceData!$A$2:$FF$281,'Row selector'!$G233,57),"")</f>
        <v/>
      </c>
      <c r="AV242" s="103" t="str">
        <f>IFERROR(INDEX(SourceData!$A$2:$FF$281,'Row selector'!$G233,63),"")</f>
        <v/>
      </c>
      <c r="AW242" s="11" t="str">
        <f>IFERROR(INDEX(SourceData!$A$2:$FF$281,'Row selector'!$G233,52),"")</f>
        <v/>
      </c>
      <c r="AX242" s="103" t="str">
        <f>IFERROR(INDEX(SourceData!$A$2:$FF$281,'Row selector'!$G233,58),"")</f>
        <v/>
      </c>
      <c r="AY242" s="103" t="str">
        <f>IFERROR(INDEX(SourceData!$A$2:$FF$281,'Row selector'!$G233,64),"")</f>
        <v/>
      </c>
      <c r="AZ242" s="11" t="str">
        <f>IFERROR(INDEX(SourceData!$A$2:$FF$281,'Row selector'!$G233,53),"")</f>
        <v/>
      </c>
      <c r="BA242" s="103" t="str">
        <f>IFERROR(INDEX(SourceData!$A$2:$FF$281,'Row selector'!$G233,59),"")</f>
        <v/>
      </c>
      <c r="BB242" s="103" t="str">
        <f>IFERROR(INDEX(SourceData!$A$2:$FF$281,'Row selector'!$G233,65),"")</f>
        <v/>
      </c>
      <c r="BC242" s="11" t="str">
        <f>IFERROR(INDEX(SourceData!$A$2:$FF$281,'Row selector'!$G233,54),"")</f>
        <v/>
      </c>
      <c r="BD242" s="103" t="str">
        <f>IFERROR(INDEX(SourceData!$A$2:$FF$281,'Row selector'!$G233,60),"")</f>
        <v/>
      </c>
      <c r="BE242" s="103" t="str">
        <f>IFERROR(INDEX(SourceData!$A$2:$FF$281,'Row selector'!$G233,66),"")</f>
        <v/>
      </c>
    </row>
    <row r="243" spans="1:57" hidden="1">
      <c r="A243" s="105" t="str">
        <f>IFERROR(INDEX(SourceData!$A$2:$FF$281,'Row selector'!$G234,1),"")</f>
        <v/>
      </c>
      <c r="B243" s="106" t="str">
        <f>IFERROR(INDEX(SourceData!$A$2:$FF$281,'Row selector'!$G234,2),"")</f>
        <v/>
      </c>
      <c r="C243" s="211"/>
      <c r="D243" s="11" t="str">
        <f>IFERROR(INDEX(SourceData!$A$2:$FF$281,'Row selector'!$G234,13),"")</f>
        <v/>
      </c>
      <c r="E243" s="103" t="str">
        <f>IFERROR(INDEX(SourceData!$A$2:$FF$281,'Row selector'!$G234,19),"")</f>
        <v/>
      </c>
      <c r="F243" s="103" t="str">
        <f>IFERROR(INDEX(SourceData!$A$2:$FF$281,'Row selector'!$G234,25),"")</f>
        <v/>
      </c>
      <c r="G243" s="11" t="str">
        <f>IFERROR(INDEX(SourceData!$A$2:$FF$281,'Row selector'!$G234,14),"")</f>
        <v/>
      </c>
      <c r="H243" s="103" t="str">
        <f>IFERROR(INDEX(SourceData!$A$2:$FF$281,'Row selector'!$G234,20),"")</f>
        <v/>
      </c>
      <c r="I243" s="103" t="str">
        <f>IFERROR(INDEX(SourceData!$A$2:$FF$281,'Row selector'!$G234,26),"")</f>
        <v/>
      </c>
      <c r="J243" s="11" t="str">
        <f>IFERROR(INDEX(SourceData!$A$2:$FF$281,'Row selector'!$G234,15),"")</f>
        <v/>
      </c>
      <c r="K243" s="103" t="str">
        <f>IFERROR(INDEX(SourceData!$A$2:$FF$281,'Row selector'!$G234,21),"")</f>
        <v/>
      </c>
      <c r="L243" s="103" t="str">
        <f>IFERROR(INDEX(SourceData!$A$2:$FF$281,'Row selector'!$G234,27),"")</f>
        <v/>
      </c>
      <c r="M243" s="11" t="str">
        <f>IFERROR(INDEX(SourceData!$A$2:$FF$281,'Row selector'!$G234,16),"")</f>
        <v/>
      </c>
      <c r="N243" s="103" t="str">
        <f>IFERROR(INDEX(SourceData!$A$2:$FF$281,'Row selector'!$G234,21),"")</f>
        <v/>
      </c>
      <c r="O243" s="103" t="str">
        <f>IFERROR(INDEX(SourceData!$A$2:$FF$281,'Row selector'!$G234,28),"")</f>
        <v/>
      </c>
      <c r="P243" s="11" t="str">
        <f>IFERROR(INDEX(SourceData!$A$2:$FF$281,'Row selector'!$G234,17),"")</f>
        <v/>
      </c>
      <c r="Q243" s="103" t="str">
        <f>IFERROR(INDEX(SourceData!$A$2:$FF$281,'Row selector'!$G234,22),"")</f>
        <v/>
      </c>
      <c r="R243" s="103" t="str">
        <f>IFERROR(INDEX(SourceData!$A$2:$FF$281,'Row selector'!$G234,29),"")</f>
        <v/>
      </c>
      <c r="S243" s="11" t="str">
        <f>IFERROR(INDEX(SourceData!$A$2:$FF$281,'Row selector'!$G234,18),"")</f>
        <v/>
      </c>
      <c r="T243" s="103" t="str">
        <f>IFERROR(INDEX(SourceData!$A$2:$FF$281,'Row selector'!$G234,23),"")</f>
        <v/>
      </c>
      <c r="U243" s="103" t="str">
        <f>IFERROR(INDEX(SourceData!$A$2:$FF$281,'Row selector'!$G234,30),"")</f>
        <v/>
      </c>
      <c r="V243" s="11" t="str">
        <f>IFERROR(INDEX(SourceData!$A$2:$FF$281,'Row selector'!$G234,31),"")</f>
        <v/>
      </c>
      <c r="W243" s="103" t="str">
        <f>IFERROR(INDEX(SourceData!$A$2:$FF$281,'Row selector'!$G234,37),"")</f>
        <v/>
      </c>
      <c r="X243" s="103" t="str">
        <f>IFERROR(INDEX(SourceData!$A$2:$FF$281,'Row selector'!$G234,43),"")</f>
        <v/>
      </c>
      <c r="Y243" s="11" t="str">
        <f>IFERROR(INDEX(SourceData!$A$2:$FF$281,'Row selector'!$G234,32),"")</f>
        <v/>
      </c>
      <c r="Z243" s="103" t="str">
        <f>IFERROR(INDEX(SourceData!$A$2:$FF$281,'Row selector'!$G234,38),"")</f>
        <v/>
      </c>
      <c r="AA243" s="103" t="str">
        <f>IFERROR(INDEX(SourceData!$A$2:$FF$281,'Row selector'!$G234,44),"")</f>
        <v/>
      </c>
      <c r="AB243" s="11" t="str">
        <f>IFERROR(INDEX(SourceData!$A$2:$FF$281,'Row selector'!$G234,33),"")</f>
        <v/>
      </c>
      <c r="AC243" s="103" t="str">
        <f>IFERROR(INDEX(SourceData!$A$2:$FF$281,'Row selector'!$G234,39),"")</f>
        <v/>
      </c>
      <c r="AD243" s="103" t="str">
        <f>IFERROR(INDEX(SourceData!$A$2:$FF$281,'Row selector'!$G234,45),"")</f>
        <v/>
      </c>
      <c r="AE243" s="11" t="str">
        <f>IFERROR(INDEX(SourceData!$A$2:$FF$281,'Row selector'!$G234,34),"")</f>
        <v/>
      </c>
      <c r="AF243" s="103" t="str">
        <f>IFERROR(INDEX(SourceData!$A$2:$FF$281,'Row selector'!$G234,40),"")</f>
        <v/>
      </c>
      <c r="AG243" s="103" t="str">
        <f>IFERROR(INDEX(SourceData!$A$2:$FF$281,'Row selector'!$G234,46),"")</f>
        <v/>
      </c>
      <c r="AH243" s="11" t="str">
        <f>IFERROR(INDEX(SourceData!$A$2:$FF$281,'Row selector'!$G234,35),"")</f>
        <v/>
      </c>
      <c r="AI243" s="103" t="str">
        <f>IFERROR(INDEX(SourceData!$A$2:$FF$281,'Row selector'!$G234,41),"")</f>
        <v/>
      </c>
      <c r="AJ243" s="103" t="str">
        <f>IFERROR(INDEX(SourceData!$A$2:$FF$281,'Row selector'!$G234,47),"")</f>
        <v/>
      </c>
      <c r="AK243" s="11" t="str">
        <f>IFERROR(INDEX(SourceData!$A$2:$FF$281,'Row selector'!$G234,36),"")</f>
        <v/>
      </c>
      <c r="AL243" s="103" t="str">
        <f>IFERROR(INDEX(SourceData!$A$2:$FF$281,'Row selector'!$G234,42),"")</f>
        <v/>
      </c>
      <c r="AM243" s="103" t="str">
        <f>IFERROR(INDEX(SourceData!$A$2:$FF$281,'Row selector'!$G234,48),"")</f>
        <v/>
      </c>
      <c r="AN243" s="11" t="str">
        <f>IFERROR(INDEX(SourceData!$A$2:$FF$281,'Row selector'!$G234,49),"")</f>
        <v/>
      </c>
      <c r="AO243" s="103" t="str">
        <f>IFERROR(INDEX(SourceData!$A$2:$FF$281,'Row selector'!$G234,55),"")</f>
        <v/>
      </c>
      <c r="AP243" s="103" t="str">
        <f>IFERROR(INDEX(SourceData!$A$2:$FF$281,'Row selector'!$G234,61),"")</f>
        <v/>
      </c>
      <c r="AQ243" s="11" t="str">
        <f>IFERROR(INDEX(SourceData!$A$2:$FF$281,'Row selector'!$G234,50),"")</f>
        <v/>
      </c>
      <c r="AR243" s="103" t="str">
        <f>IFERROR(INDEX(SourceData!$A$2:$FF$281,'Row selector'!$G234,56),"")</f>
        <v/>
      </c>
      <c r="AS243" s="103" t="str">
        <f>IFERROR(INDEX(SourceData!$A$2:$FF$281,'Row selector'!$G234,62),"")</f>
        <v/>
      </c>
      <c r="AT243" s="11" t="str">
        <f>IFERROR(INDEX(SourceData!$A$2:$FF$281,'Row selector'!$G234,51),"")</f>
        <v/>
      </c>
      <c r="AU243" s="103" t="str">
        <f>IFERROR(INDEX(SourceData!$A$2:$FF$281,'Row selector'!$G234,57),"")</f>
        <v/>
      </c>
      <c r="AV243" s="103" t="str">
        <f>IFERROR(INDEX(SourceData!$A$2:$FF$281,'Row selector'!$G234,63),"")</f>
        <v/>
      </c>
      <c r="AW243" s="11" t="str">
        <f>IFERROR(INDEX(SourceData!$A$2:$FF$281,'Row selector'!$G234,52),"")</f>
        <v/>
      </c>
      <c r="AX243" s="103" t="str">
        <f>IFERROR(INDEX(SourceData!$A$2:$FF$281,'Row selector'!$G234,58),"")</f>
        <v/>
      </c>
      <c r="AY243" s="103" t="str">
        <f>IFERROR(INDEX(SourceData!$A$2:$FF$281,'Row selector'!$G234,64),"")</f>
        <v/>
      </c>
      <c r="AZ243" s="11" t="str">
        <f>IFERROR(INDEX(SourceData!$A$2:$FF$281,'Row selector'!$G234,53),"")</f>
        <v/>
      </c>
      <c r="BA243" s="103" t="str">
        <f>IFERROR(INDEX(SourceData!$A$2:$FF$281,'Row selector'!$G234,59),"")</f>
        <v/>
      </c>
      <c r="BB243" s="103" t="str">
        <f>IFERROR(INDEX(SourceData!$A$2:$FF$281,'Row selector'!$G234,65),"")</f>
        <v/>
      </c>
      <c r="BC243" s="11" t="str">
        <f>IFERROR(INDEX(SourceData!$A$2:$FF$281,'Row selector'!$G234,54),"")</f>
        <v/>
      </c>
      <c r="BD243" s="103" t="str">
        <f>IFERROR(INDEX(SourceData!$A$2:$FF$281,'Row selector'!$G234,60),"")</f>
        <v/>
      </c>
      <c r="BE243" s="103" t="str">
        <f>IFERROR(INDEX(SourceData!$A$2:$FF$281,'Row selector'!$G234,66),"")</f>
        <v/>
      </c>
    </row>
    <row r="244" spans="1:57" hidden="1">
      <c r="A244" s="105" t="str">
        <f>IFERROR(INDEX(SourceData!$A$2:$FF$281,'Row selector'!$G235,1),"")</f>
        <v/>
      </c>
      <c r="B244" s="106" t="str">
        <f>IFERROR(INDEX(SourceData!$A$2:$FF$281,'Row selector'!$G235,2),"")</f>
        <v/>
      </c>
      <c r="C244" s="211"/>
      <c r="D244" s="11" t="str">
        <f>IFERROR(INDEX(SourceData!$A$2:$FF$281,'Row selector'!$G235,13),"")</f>
        <v/>
      </c>
      <c r="E244" s="103" t="str">
        <f>IFERROR(INDEX(SourceData!$A$2:$FF$281,'Row selector'!$G235,19),"")</f>
        <v/>
      </c>
      <c r="F244" s="103" t="str">
        <f>IFERROR(INDEX(SourceData!$A$2:$FF$281,'Row selector'!$G235,25),"")</f>
        <v/>
      </c>
      <c r="G244" s="11" t="str">
        <f>IFERROR(INDEX(SourceData!$A$2:$FF$281,'Row selector'!$G235,14),"")</f>
        <v/>
      </c>
      <c r="H244" s="103" t="str">
        <f>IFERROR(INDEX(SourceData!$A$2:$FF$281,'Row selector'!$G235,20),"")</f>
        <v/>
      </c>
      <c r="I244" s="103" t="str">
        <f>IFERROR(INDEX(SourceData!$A$2:$FF$281,'Row selector'!$G235,26),"")</f>
        <v/>
      </c>
      <c r="J244" s="11" t="str">
        <f>IFERROR(INDEX(SourceData!$A$2:$FF$281,'Row selector'!$G235,15),"")</f>
        <v/>
      </c>
      <c r="K244" s="103" t="str">
        <f>IFERROR(INDEX(SourceData!$A$2:$FF$281,'Row selector'!$G235,21),"")</f>
        <v/>
      </c>
      <c r="L244" s="103" t="str">
        <f>IFERROR(INDEX(SourceData!$A$2:$FF$281,'Row selector'!$G235,27),"")</f>
        <v/>
      </c>
      <c r="M244" s="11" t="str">
        <f>IFERROR(INDEX(SourceData!$A$2:$FF$281,'Row selector'!$G235,16),"")</f>
        <v/>
      </c>
      <c r="N244" s="103" t="str">
        <f>IFERROR(INDEX(SourceData!$A$2:$FF$281,'Row selector'!$G235,21),"")</f>
        <v/>
      </c>
      <c r="O244" s="103" t="str">
        <f>IFERROR(INDEX(SourceData!$A$2:$FF$281,'Row selector'!$G235,28),"")</f>
        <v/>
      </c>
      <c r="P244" s="11" t="str">
        <f>IFERROR(INDEX(SourceData!$A$2:$FF$281,'Row selector'!$G235,17),"")</f>
        <v/>
      </c>
      <c r="Q244" s="103" t="str">
        <f>IFERROR(INDEX(SourceData!$A$2:$FF$281,'Row selector'!$G235,22),"")</f>
        <v/>
      </c>
      <c r="R244" s="103" t="str">
        <f>IFERROR(INDEX(SourceData!$A$2:$FF$281,'Row selector'!$G235,29),"")</f>
        <v/>
      </c>
      <c r="S244" s="11" t="str">
        <f>IFERROR(INDEX(SourceData!$A$2:$FF$281,'Row selector'!$G235,18),"")</f>
        <v/>
      </c>
      <c r="T244" s="103" t="str">
        <f>IFERROR(INDEX(SourceData!$A$2:$FF$281,'Row selector'!$G235,23),"")</f>
        <v/>
      </c>
      <c r="U244" s="103" t="str">
        <f>IFERROR(INDEX(SourceData!$A$2:$FF$281,'Row selector'!$G235,30),"")</f>
        <v/>
      </c>
      <c r="V244" s="11" t="str">
        <f>IFERROR(INDEX(SourceData!$A$2:$FF$281,'Row selector'!$G235,31),"")</f>
        <v/>
      </c>
      <c r="W244" s="103" t="str">
        <f>IFERROR(INDEX(SourceData!$A$2:$FF$281,'Row selector'!$G235,37),"")</f>
        <v/>
      </c>
      <c r="X244" s="103" t="str">
        <f>IFERROR(INDEX(SourceData!$A$2:$FF$281,'Row selector'!$G235,43),"")</f>
        <v/>
      </c>
      <c r="Y244" s="11" t="str">
        <f>IFERROR(INDEX(SourceData!$A$2:$FF$281,'Row selector'!$G235,32),"")</f>
        <v/>
      </c>
      <c r="Z244" s="103" t="str">
        <f>IFERROR(INDEX(SourceData!$A$2:$FF$281,'Row selector'!$G235,38),"")</f>
        <v/>
      </c>
      <c r="AA244" s="103" t="str">
        <f>IFERROR(INDEX(SourceData!$A$2:$FF$281,'Row selector'!$G235,44),"")</f>
        <v/>
      </c>
      <c r="AB244" s="11" t="str">
        <f>IFERROR(INDEX(SourceData!$A$2:$FF$281,'Row selector'!$G235,33),"")</f>
        <v/>
      </c>
      <c r="AC244" s="103" t="str">
        <f>IFERROR(INDEX(SourceData!$A$2:$FF$281,'Row selector'!$G235,39),"")</f>
        <v/>
      </c>
      <c r="AD244" s="103" t="str">
        <f>IFERROR(INDEX(SourceData!$A$2:$FF$281,'Row selector'!$G235,45),"")</f>
        <v/>
      </c>
      <c r="AE244" s="11" t="str">
        <f>IFERROR(INDEX(SourceData!$A$2:$FF$281,'Row selector'!$G235,34),"")</f>
        <v/>
      </c>
      <c r="AF244" s="103" t="str">
        <f>IFERROR(INDEX(SourceData!$A$2:$FF$281,'Row selector'!$G235,40),"")</f>
        <v/>
      </c>
      <c r="AG244" s="103" t="str">
        <f>IFERROR(INDEX(SourceData!$A$2:$FF$281,'Row selector'!$G235,46),"")</f>
        <v/>
      </c>
      <c r="AH244" s="11" t="str">
        <f>IFERROR(INDEX(SourceData!$A$2:$FF$281,'Row selector'!$G235,35),"")</f>
        <v/>
      </c>
      <c r="AI244" s="103" t="str">
        <f>IFERROR(INDEX(SourceData!$A$2:$FF$281,'Row selector'!$G235,41),"")</f>
        <v/>
      </c>
      <c r="AJ244" s="103" t="str">
        <f>IFERROR(INDEX(SourceData!$A$2:$FF$281,'Row selector'!$G235,47),"")</f>
        <v/>
      </c>
      <c r="AK244" s="11" t="str">
        <f>IFERROR(INDEX(SourceData!$A$2:$FF$281,'Row selector'!$G235,36),"")</f>
        <v/>
      </c>
      <c r="AL244" s="103" t="str">
        <f>IFERROR(INDEX(SourceData!$A$2:$FF$281,'Row selector'!$G235,42),"")</f>
        <v/>
      </c>
      <c r="AM244" s="103" t="str">
        <f>IFERROR(INDEX(SourceData!$A$2:$FF$281,'Row selector'!$G235,48),"")</f>
        <v/>
      </c>
      <c r="AN244" s="11" t="str">
        <f>IFERROR(INDEX(SourceData!$A$2:$FF$281,'Row selector'!$G235,49),"")</f>
        <v/>
      </c>
      <c r="AO244" s="103" t="str">
        <f>IFERROR(INDEX(SourceData!$A$2:$FF$281,'Row selector'!$G235,55),"")</f>
        <v/>
      </c>
      <c r="AP244" s="103" t="str">
        <f>IFERROR(INDEX(SourceData!$A$2:$FF$281,'Row selector'!$G235,61),"")</f>
        <v/>
      </c>
      <c r="AQ244" s="11" t="str">
        <f>IFERROR(INDEX(SourceData!$A$2:$FF$281,'Row selector'!$G235,50),"")</f>
        <v/>
      </c>
      <c r="AR244" s="103" t="str">
        <f>IFERROR(INDEX(SourceData!$A$2:$FF$281,'Row selector'!$G235,56),"")</f>
        <v/>
      </c>
      <c r="AS244" s="103" t="str">
        <f>IFERROR(INDEX(SourceData!$A$2:$FF$281,'Row selector'!$G235,62),"")</f>
        <v/>
      </c>
      <c r="AT244" s="11" t="str">
        <f>IFERROR(INDEX(SourceData!$A$2:$FF$281,'Row selector'!$G235,51),"")</f>
        <v/>
      </c>
      <c r="AU244" s="103" t="str">
        <f>IFERROR(INDEX(SourceData!$A$2:$FF$281,'Row selector'!$G235,57),"")</f>
        <v/>
      </c>
      <c r="AV244" s="103" t="str">
        <f>IFERROR(INDEX(SourceData!$A$2:$FF$281,'Row selector'!$G235,63),"")</f>
        <v/>
      </c>
      <c r="AW244" s="11" t="str">
        <f>IFERROR(INDEX(SourceData!$A$2:$FF$281,'Row selector'!$G235,52),"")</f>
        <v/>
      </c>
      <c r="AX244" s="103" t="str">
        <f>IFERROR(INDEX(SourceData!$A$2:$FF$281,'Row selector'!$G235,58),"")</f>
        <v/>
      </c>
      <c r="AY244" s="103" t="str">
        <f>IFERROR(INDEX(SourceData!$A$2:$FF$281,'Row selector'!$G235,64),"")</f>
        <v/>
      </c>
      <c r="AZ244" s="11" t="str">
        <f>IFERROR(INDEX(SourceData!$A$2:$FF$281,'Row selector'!$G235,53),"")</f>
        <v/>
      </c>
      <c r="BA244" s="103" t="str">
        <f>IFERROR(INDEX(SourceData!$A$2:$FF$281,'Row selector'!$G235,59),"")</f>
        <v/>
      </c>
      <c r="BB244" s="103" t="str">
        <f>IFERROR(INDEX(SourceData!$A$2:$FF$281,'Row selector'!$G235,65),"")</f>
        <v/>
      </c>
      <c r="BC244" s="11" t="str">
        <f>IFERROR(INDEX(SourceData!$A$2:$FF$281,'Row selector'!$G235,54),"")</f>
        <v/>
      </c>
      <c r="BD244" s="103" t="str">
        <f>IFERROR(INDEX(SourceData!$A$2:$FF$281,'Row selector'!$G235,60),"")</f>
        <v/>
      </c>
      <c r="BE244" s="103" t="str">
        <f>IFERROR(INDEX(SourceData!$A$2:$FF$281,'Row selector'!$G235,66),"")</f>
        <v/>
      </c>
    </row>
    <row r="245" spans="1:57" hidden="1">
      <c r="A245" s="105" t="str">
        <f>IFERROR(INDEX(SourceData!$A$2:$FF$281,'Row selector'!$G236,1),"")</f>
        <v/>
      </c>
      <c r="B245" s="106" t="str">
        <f>IFERROR(INDEX(SourceData!$A$2:$FF$281,'Row selector'!$G236,2),"")</f>
        <v/>
      </c>
      <c r="C245" s="211"/>
      <c r="D245" s="11" t="str">
        <f>IFERROR(INDEX(SourceData!$A$2:$FF$281,'Row selector'!$G236,13),"")</f>
        <v/>
      </c>
      <c r="E245" s="103" t="str">
        <f>IFERROR(INDEX(SourceData!$A$2:$FF$281,'Row selector'!$G236,19),"")</f>
        <v/>
      </c>
      <c r="F245" s="103" t="str">
        <f>IFERROR(INDEX(SourceData!$A$2:$FF$281,'Row selector'!$G236,25),"")</f>
        <v/>
      </c>
      <c r="G245" s="11" t="str">
        <f>IFERROR(INDEX(SourceData!$A$2:$FF$281,'Row selector'!$G236,14),"")</f>
        <v/>
      </c>
      <c r="H245" s="103" t="str">
        <f>IFERROR(INDEX(SourceData!$A$2:$FF$281,'Row selector'!$G236,20),"")</f>
        <v/>
      </c>
      <c r="I245" s="103" t="str">
        <f>IFERROR(INDEX(SourceData!$A$2:$FF$281,'Row selector'!$G236,26),"")</f>
        <v/>
      </c>
      <c r="J245" s="11" t="str">
        <f>IFERROR(INDEX(SourceData!$A$2:$FF$281,'Row selector'!$G236,15),"")</f>
        <v/>
      </c>
      <c r="K245" s="103" t="str">
        <f>IFERROR(INDEX(SourceData!$A$2:$FF$281,'Row selector'!$G236,21),"")</f>
        <v/>
      </c>
      <c r="L245" s="103" t="str">
        <f>IFERROR(INDEX(SourceData!$A$2:$FF$281,'Row selector'!$G236,27),"")</f>
        <v/>
      </c>
      <c r="M245" s="11" t="str">
        <f>IFERROR(INDEX(SourceData!$A$2:$FF$281,'Row selector'!$G236,16),"")</f>
        <v/>
      </c>
      <c r="N245" s="103" t="str">
        <f>IFERROR(INDEX(SourceData!$A$2:$FF$281,'Row selector'!$G236,21),"")</f>
        <v/>
      </c>
      <c r="O245" s="103" t="str">
        <f>IFERROR(INDEX(SourceData!$A$2:$FF$281,'Row selector'!$G236,28),"")</f>
        <v/>
      </c>
      <c r="P245" s="11" t="str">
        <f>IFERROR(INDEX(SourceData!$A$2:$FF$281,'Row selector'!$G236,17),"")</f>
        <v/>
      </c>
      <c r="Q245" s="103" t="str">
        <f>IFERROR(INDEX(SourceData!$A$2:$FF$281,'Row selector'!$G236,22),"")</f>
        <v/>
      </c>
      <c r="R245" s="103" t="str">
        <f>IFERROR(INDEX(SourceData!$A$2:$FF$281,'Row selector'!$G236,29),"")</f>
        <v/>
      </c>
      <c r="S245" s="11" t="str">
        <f>IFERROR(INDEX(SourceData!$A$2:$FF$281,'Row selector'!$G236,18),"")</f>
        <v/>
      </c>
      <c r="T245" s="103" t="str">
        <f>IFERROR(INDEX(SourceData!$A$2:$FF$281,'Row selector'!$G236,23),"")</f>
        <v/>
      </c>
      <c r="U245" s="103" t="str">
        <f>IFERROR(INDEX(SourceData!$A$2:$FF$281,'Row selector'!$G236,30),"")</f>
        <v/>
      </c>
      <c r="V245" s="11" t="str">
        <f>IFERROR(INDEX(SourceData!$A$2:$FF$281,'Row selector'!$G236,31),"")</f>
        <v/>
      </c>
      <c r="W245" s="103" t="str">
        <f>IFERROR(INDEX(SourceData!$A$2:$FF$281,'Row selector'!$G236,37),"")</f>
        <v/>
      </c>
      <c r="X245" s="103" t="str">
        <f>IFERROR(INDEX(SourceData!$A$2:$FF$281,'Row selector'!$G236,43),"")</f>
        <v/>
      </c>
      <c r="Y245" s="11" t="str">
        <f>IFERROR(INDEX(SourceData!$A$2:$FF$281,'Row selector'!$G236,32),"")</f>
        <v/>
      </c>
      <c r="Z245" s="103" t="str">
        <f>IFERROR(INDEX(SourceData!$A$2:$FF$281,'Row selector'!$G236,38),"")</f>
        <v/>
      </c>
      <c r="AA245" s="103" t="str">
        <f>IFERROR(INDEX(SourceData!$A$2:$FF$281,'Row selector'!$G236,44),"")</f>
        <v/>
      </c>
      <c r="AB245" s="11" t="str">
        <f>IFERROR(INDEX(SourceData!$A$2:$FF$281,'Row selector'!$G236,33),"")</f>
        <v/>
      </c>
      <c r="AC245" s="103" t="str">
        <f>IFERROR(INDEX(SourceData!$A$2:$FF$281,'Row selector'!$G236,39),"")</f>
        <v/>
      </c>
      <c r="AD245" s="103" t="str">
        <f>IFERROR(INDEX(SourceData!$A$2:$FF$281,'Row selector'!$G236,45),"")</f>
        <v/>
      </c>
      <c r="AE245" s="11" t="str">
        <f>IFERROR(INDEX(SourceData!$A$2:$FF$281,'Row selector'!$G236,34),"")</f>
        <v/>
      </c>
      <c r="AF245" s="103" t="str">
        <f>IFERROR(INDEX(SourceData!$A$2:$FF$281,'Row selector'!$G236,40),"")</f>
        <v/>
      </c>
      <c r="AG245" s="103" t="str">
        <f>IFERROR(INDEX(SourceData!$A$2:$FF$281,'Row selector'!$G236,46),"")</f>
        <v/>
      </c>
      <c r="AH245" s="11" t="str">
        <f>IFERROR(INDEX(SourceData!$A$2:$FF$281,'Row selector'!$G236,35),"")</f>
        <v/>
      </c>
      <c r="AI245" s="103" t="str">
        <f>IFERROR(INDEX(SourceData!$A$2:$FF$281,'Row selector'!$G236,41),"")</f>
        <v/>
      </c>
      <c r="AJ245" s="103" t="str">
        <f>IFERROR(INDEX(SourceData!$A$2:$FF$281,'Row selector'!$G236,47),"")</f>
        <v/>
      </c>
      <c r="AK245" s="11" t="str">
        <f>IFERROR(INDEX(SourceData!$A$2:$FF$281,'Row selector'!$G236,36),"")</f>
        <v/>
      </c>
      <c r="AL245" s="103" t="str">
        <f>IFERROR(INDEX(SourceData!$A$2:$FF$281,'Row selector'!$G236,42),"")</f>
        <v/>
      </c>
      <c r="AM245" s="103" t="str">
        <f>IFERROR(INDEX(SourceData!$A$2:$FF$281,'Row selector'!$G236,48),"")</f>
        <v/>
      </c>
      <c r="AN245" s="11" t="str">
        <f>IFERROR(INDEX(SourceData!$A$2:$FF$281,'Row selector'!$G236,49),"")</f>
        <v/>
      </c>
      <c r="AO245" s="103" t="str">
        <f>IFERROR(INDEX(SourceData!$A$2:$FF$281,'Row selector'!$G236,55),"")</f>
        <v/>
      </c>
      <c r="AP245" s="103" t="str">
        <f>IFERROR(INDEX(SourceData!$A$2:$FF$281,'Row selector'!$G236,61),"")</f>
        <v/>
      </c>
      <c r="AQ245" s="11" t="str">
        <f>IFERROR(INDEX(SourceData!$A$2:$FF$281,'Row selector'!$G236,50),"")</f>
        <v/>
      </c>
      <c r="AR245" s="103" t="str">
        <f>IFERROR(INDEX(SourceData!$A$2:$FF$281,'Row selector'!$G236,56),"")</f>
        <v/>
      </c>
      <c r="AS245" s="103" t="str">
        <f>IFERROR(INDEX(SourceData!$A$2:$FF$281,'Row selector'!$G236,62),"")</f>
        <v/>
      </c>
      <c r="AT245" s="11" t="str">
        <f>IFERROR(INDEX(SourceData!$A$2:$FF$281,'Row selector'!$G236,51),"")</f>
        <v/>
      </c>
      <c r="AU245" s="103" t="str">
        <f>IFERROR(INDEX(SourceData!$A$2:$FF$281,'Row selector'!$G236,57),"")</f>
        <v/>
      </c>
      <c r="AV245" s="103" t="str">
        <f>IFERROR(INDEX(SourceData!$A$2:$FF$281,'Row selector'!$G236,63),"")</f>
        <v/>
      </c>
      <c r="AW245" s="11" t="str">
        <f>IFERROR(INDEX(SourceData!$A$2:$FF$281,'Row selector'!$G236,52),"")</f>
        <v/>
      </c>
      <c r="AX245" s="103" t="str">
        <f>IFERROR(INDEX(SourceData!$A$2:$FF$281,'Row selector'!$G236,58),"")</f>
        <v/>
      </c>
      <c r="AY245" s="103" t="str">
        <f>IFERROR(INDEX(SourceData!$A$2:$FF$281,'Row selector'!$G236,64),"")</f>
        <v/>
      </c>
      <c r="AZ245" s="11" t="str">
        <f>IFERROR(INDEX(SourceData!$A$2:$FF$281,'Row selector'!$G236,53),"")</f>
        <v/>
      </c>
      <c r="BA245" s="103" t="str">
        <f>IFERROR(INDEX(SourceData!$A$2:$FF$281,'Row selector'!$G236,59),"")</f>
        <v/>
      </c>
      <c r="BB245" s="103" t="str">
        <f>IFERROR(INDEX(SourceData!$A$2:$FF$281,'Row selector'!$G236,65),"")</f>
        <v/>
      </c>
      <c r="BC245" s="11" t="str">
        <f>IFERROR(INDEX(SourceData!$A$2:$FF$281,'Row selector'!$G236,54),"")</f>
        <v/>
      </c>
      <c r="BD245" s="103" t="str">
        <f>IFERROR(INDEX(SourceData!$A$2:$FF$281,'Row selector'!$G236,60),"")</f>
        <v/>
      </c>
      <c r="BE245" s="103" t="str">
        <f>IFERROR(INDEX(SourceData!$A$2:$FF$281,'Row selector'!$G236,66),"")</f>
        <v/>
      </c>
    </row>
    <row r="246" spans="1:57" hidden="1">
      <c r="A246" s="105" t="str">
        <f>IFERROR(INDEX(SourceData!$A$2:$FF$281,'Row selector'!$G237,1),"")</f>
        <v/>
      </c>
      <c r="B246" s="106" t="str">
        <f>IFERROR(INDEX(SourceData!$A$2:$FF$281,'Row selector'!$G237,2),"")</f>
        <v/>
      </c>
      <c r="C246" s="211"/>
      <c r="D246" s="11" t="str">
        <f>IFERROR(INDEX(SourceData!$A$2:$FF$281,'Row selector'!$G237,13),"")</f>
        <v/>
      </c>
      <c r="E246" s="103" t="str">
        <f>IFERROR(INDEX(SourceData!$A$2:$FF$281,'Row selector'!$G237,19),"")</f>
        <v/>
      </c>
      <c r="F246" s="103" t="str">
        <f>IFERROR(INDEX(SourceData!$A$2:$FF$281,'Row selector'!$G237,25),"")</f>
        <v/>
      </c>
      <c r="G246" s="11" t="str">
        <f>IFERROR(INDEX(SourceData!$A$2:$FF$281,'Row selector'!$G237,14),"")</f>
        <v/>
      </c>
      <c r="H246" s="103" t="str">
        <f>IFERROR(INDEX(SourceData!$A$2:$FF$281,'Row selector'!$G237,20),"")</f>
        <v/>
      </c>
      <c r="I246" s="103" t="str">
        <f>IFERROR(INDEX(SourceData!$A$2:$FF$281,'Row selector'!$G237,26),"")</f>
        <v/>
      </c>
      <c r="J246" s="11" t="str">
        <f>IFERROR(INDEX(SourceData!$A$2:$FF$281,'Row selector'!$G237,15),"")</f>
        <v/>
      </c>
      <c r="K246" s="103" t="str">
        <f>IFERROR(INDEX(SourceData!$A$2:$FF$281,'Row selector'!$G237,21),"")</f>
        <v/>
      </c>
      <c r="L246" s="103" t="str">
        <f>IFERROR(INDEX(SourceData!$A$2:$FF$281,'Row selector'!$G237,27),"")</f>
        <v/>
      </c>
      <c r="M246" s="11" t="str">
        <f>IFERROR(INDEX(SourceData!$A$2:$FF$281,'Row selector'!$G237,16),"")</f>
        <v/>
      </c>
      <c r="N246" s="103" t="str">
        <f>IFERROR(INDEX(SourceData!$A$2:$FF$281,'Row selector'!$G237,21),"")</f>
        <v/>
      </c>
      <c r="O246" s="103" t="str">
        <f>IFERROR(INDEX(SourceData!$A$2:$FF$281,'Row selector'!$G237,28),"")</f>
        <v/>
      </c>
      <c r="P246" s="11" t="str">
        <f>IFERROR(INDEX(SourceData!$A$2:$FF$281,'Row selector'!$G237,17),"")</f>
        <v/>
      </c>
      <c r="Q246" s="103" t="str">
        <f>IFERROR(INDEX(SourceData!$A$2:$FF$281,'Row selector'!$G237,22),"")</f>
        <v/>
      </c>
      <c r="R246" s="103" t="str">
        <f>IFERROR(INDEX(SourceData!$A$2:$FF$281,'Row selector'!$G237,29),"")</f>
        <v/>
      </c>
      <c r="S246" s="11" t="str">
        <f>IFERROR(INDEX(SourceData!$A$2:$FF$281,'Row selector'!$G237,18),"")</f>
        <v/>
      </c>
      <c r="T246" s="103" t="str">
        <f>IFERROR(INDEX(SourceData!$A$2:$FF$281,'Row selector'!$G237,23),"")</f>
        <v/>
      </c>
      <c r="U246" s="103" t="str">
        <f>IFERROR(INDEX(SourceData!$A$2:$FF$281,'Row selector'!$G237,30),"")</f>
        <v/>
      </c>
      <c r="V246" s="11" t="str">
        <f>IFERROR(INDEX(SourceData!$A$2:$FF$281,'Row selector'!$G237,31),"")</f>
        <v/>
      </c>
      <c r="W246" s="103" t="str">
        <f>IFERROR(INDEX(SourceData!$A$2:$FF$281,'Row selector'!$G237,37),"")</f>
        <v/>
      </c>
      <c r="X246" s="103" t="str">
        <f>IFERROR(INDEX(SourceData!$A$2:$FF$281,'Row selector'!$G237,43),"")</f>
        <v/>
      </c>
      <c r="Y246" s="11" t="str">
        <f>IFERROR(INDEX(SourceData!$A$2:$FF$281,'Row selector'!$G237,32),"")</f>
        <v/>
      </c>
      <c r="Z246" s="103" t="str">
        <f>IFERROR(INDEX(SourceData!$A$2:$FF$281,'Row selector'!$G237,38),"")</f>
        <v/>
      </c>
      <c r="AA246" s="103" t="str">
        <f>IFERROR(INDEX(SourceData!$A$2:$FF$281,'Row selector'!$G237,44),"")</f>
        <v/>
      </c>
      <c r="AB246" s="11" t="str">
        <f>IFERROR(INDEX(SourceData!$A$2:$FF$281,'Row selector'!$G237,33),"")</f>
        <v/>
      </c>
      <c r="AC246" s="103" t="str">
        <f>IFERROR(INDEX(SourceData!$A$2:$FF$281,'Row selector'!$G237,39),"")</f>
        <v/>
      </c>
      <c r="AD246" s="103" t="str">
        <f>IFERROR(INDEX(SourceData!$A$2:$FF$281,'Row selector'!$G237,45),"")</f>
        <v/>
      </c>
      <c r="AE246" s="11" t="str">
        <f>IFERROR(INDEX(SourceData!$A$2:$FF$281,'Row selector'!$G237,34),"")</f>
        <v/>
      </c>
      <c r="AF246" s="103" t="str">
        <f>IFERROR(INDEX(SourceData!$A$2:$FF$281,'Row selector'!$G237,40),"")</f>
        <v/>
      </c>
      <c r="AG246" s="103" t="str">
        <f>IFERROR(INDEX(SourceData!$A$2:$FF$281,'Row selector'!$G237,46),"")</f>
        <v/>
      </c>
      <c r="AH246" s="11" t="str">
        <f>IFERROR(INDEX(SourceData!$A$2:$FF$281,'Row selector'!$G237,35),"")</f>
        <v/>
      </c>
      <c r="AI246" s="103" t="str">
        <f>IFERROR(INDEX(SourceData!$A$2:$FF$281,'Row selector'!$G237,41),"")</f>
        <v/>
      </c>
      <c r="AJ246" s="103" t="str">
        <f>IFERROR(INDEX(SourceData!$A$2:$FF$281,'Row selector'!$G237,47),"")</f>
        <v/>
      </c>
      <c r="AK246" s="11" t="str">
        <f>IFERROR(INDEX(SourceData!$A$2:$FF$281,'Row selector'!$G237,36),"")</f>
        <v/>
      </c>
      <c r="AL246" s="103" t="str">
        <f>IFERROR(INDEX(SourceData!$A$2:$FF$281,'Row selector'!$G237,42),"")</f>
        <v/>
      </c>
      <c r="AM246" s="103" t="str">
        <f>IFERROR(INDEX(SourceData!$A$2:$FF$281,'Row selector'!$G237,48),"")</f>
        <v/>
      </c>
      <c r="AN246" s="11" t="str">
        <f>IFERROR(INDEX(SourceData!$A$2:$FF$281,'Row selector'!$G237,49),"")</f>
        <v/>
      </c>
      <c r="AO246" s="103" t="str">
        <f>IFERROR(INDEX(SourceData!$A$2:$FF$281,'Row selector'!$G237,55),"")</f>
        <v/>
      </c>
      <c r="AP246" s="103" t="str">
        <f>IFERROR(INDEX(SourceData!$A$2:$FF$281,'Row selector'!$G237,61),"")</f>
        <v/>
      </c>
      <c r="AQ246" s="11" t="str">
        <f>IFERROR(INDEX(SourceData!$A$2:$FF$281,'Row selector'!$G237,50),"")</f>
        <v/>
      </c>
      <c r="AR246" s="103" t="str">
        <f>IFERROR(INDEX(SourceData!$A$2:$FF$281,'Row selector'!$G237,56),"")</f>
        <v/>
      </c>
      <c r="AS246" s="103" t="str">
        <f>IFERROR(INDEX(SourceData!$A$2:$FF$281,'Row selector'!$G237,62),"")</f>
        <v/>
      </c>
      <c r="AT246" s="11" t="str">
        <f>IFERROR(INDEX(SourceData!$A$2:$FF$281,'Row selector'!$G237,51),"")</f>
        <v/>
      </c>
      <c r="AU246" s="103" t="str">
        <f>IFERROR(INDEX(SourceData!$A$2:$FF$281,'Row selector'!$G237,57),"")</f>
        <v/>
      </c>
      <c r="AV246" s="103" t="str">
        <f>IFERROR(INDEX(SourceData!$A$2:$FF$281,'Row selector'!$G237,63),"")</f>
        <v/>
      </c>
      <c r="AW246" s="11" t="str">
        <f>IFERROR(INDEX(SourceData!$A$2:$FF$281,'Row selector'!$G237,52),"")</f>
        <v/>
      </c>
      <c r="AX246" s="103" t="str">
        <f>IFERROR(INDEX(SourceData!$A$2:$FF$281,'Row selector'!$G237,58),"")</f>
        <v/>
      </c>
      <c r="AY246" s="103" t="str">
        <f>IFERROR(INDEX(SourceData!$A$2:$FF$281,'Row selector'!$G237,64),"")</f>
        <v/>
      </c>
      <c r="AZ246" s="11" t="str">
        <f>IFERROR(INDEX(SourceData!$A$2:$FF$281,'Row selector'!$G237,53),"")</f>
        <v/>
      </c>
      <c r="BA246" s="103" t="str">
        <f>IFERROR(INDEX(SourceData!$A$2:$FF$281,'Row selector'!$G237,59),"")</f>
        <v/>
      </c>
      <c r="BB246" s="103" t="str">
        <f>IFERROR(INDEX(SourceData!$A$2:$FF$281,'Row selector'!$G237,65),"")</f>
        <v/>
      </c>
      <c r="BC246" s="11" t="str">
        <f>IFERROR(INDEX(SourceData!$A$2:$FF$281,'Row selector'!$G237,54),"")</f>
        <v/>
      </c>
      <c r="BD246" s="103" t="str">
        <f>IFERROR(INDEX(SourceData!$A$2:$FF$281,'Row selector'!$G237,60),"")</f>
        <v/>
      </c>
      <c r="BE246" s="103" t="str">
        <f>IFERROR(INDEX(SourceData!$A$2:$FF$281,'Row selector'!$G237,66),"")</f>
        <v/>
      </c>
    </row>
    <row r="247" spans="1:57" hidden="1">
      <c r="A247" s="105" t="str">
        <f>IFERROR(INDEX(SourceData!$A$2:$FF$281,'Row selector'!$G238,1),"")</f>
        <v/>
      </c>
      <c r="B247" s="106" t="str">
        <f>IFERROR(INDEX(SourceData!$A$2:$FF$281,'Row selector'!$G238,2),"")</f>
        <v/>
      </c>
      <c r="C247" s="211"/>
      <c r="D247" s="11" t="str">
        <f>IFERROR(INDEX(SourceData!$A$2:$FF$281,'Row selector'!$G238,13),"")</f>
        <v/>
      </c>
      <c r="E247" s="103" t="str">
        <f>IFERROR(INDEX(SourceData!$A$2:$FF$281,'Row selector'!$G238,19),"")</f>
        <v/>
      </c>
      <c r="F247" s="103" t="str">
        <f>IFERROR(INDEX(SourceData!$A$2:$FF$281,'Row selector'!$G238,25),"")</f>
        <v/>
      </c>
      <c r="G247" s="11" t="str">
        <f>IFERROR(INDEX(SourceData!$A$2:$FF$281,'Row selector'!$G238,14),"")</f>
        <v/>
      </c>
      <c r="H247" s="103" t="str">
        <f>IFERROR(INDEX(SourceData!$A$2:$FF$281,'Row selector'!$G238,20),"")</f>
        <v/>
      </c>
      <c r="I247" s="103" t="str">
        <f>IFERROR(INDEX(SourceData!$A$2:$FF$281,'Row selector'!$G238,26),"")</f>
        <v/>
      </c>
      <c r="J247" s="11" t="str">
        <f>IFERROR(INDEX(SourceData!$A$2:$FF$281,'Row selector'!$G238,15),"")</f>
        <v/>
      </c>
      <c r="K247" s="103" t="str">
        <f>IFERROR(INDEX(SourceData!$A$2:$FF$281,'Row selector'!$G238,21),"")</f>
        <v/>
      </c>
      <c r="L247" s="103" t="str">
        <f>IFERROR(INDEX(SourceData!$A$2:$FF$281,'Row selector'!$G238,27),"")</f>
        <v/>
      </c>
      <c r="M247" s="11" t="str">
        <f>IFERROR(INDEX(SourceData!$A$2:$FF$281,'Row selector'!$G238,16),"")</f>
        <v/>
      </c>
      <c r="N247" s="103" t="str">
        <f>IFERROR(INDEX(SourceData!$A$2:$FF$281,'Row selector'!$G238,21),"")</f>
        <v/>
      </c>
      <c r="O247" s="103" t="str">
        <f>IFERROR(INDEX(SourceData!$A$2:$FF$281,'Row selector'!$G238,28),"")</f>
        <v/>
      </c>
      <c r="P247" s="11" t="str">
        <f>IFERROR(INDEX(SourceData!$A$2:$FF$281,'Row selector'!$G238,17),"")</f>
        <v/>
      </c>
      <c r="Q247" s="103" t="str">
        <f>IFERROR(INDEX(SourceData!$A$2:$FF$281,'Row selector'!$G238,22),"")</f>
        <v/>
      </c>
      <c r="R247" s="103" t="str">
        <f>IFERROR(INDEX(SourceData!$A$2:$FF$281,'Row selector'!$G238,29),"")</f>
        <v/>
      </c>
      <c r="S247" s="11" t="str">
        <f>IFERROR(INDEX(SourceData!$A$2:$FF$281,'Row selector'!$G238,18),"")</f>
        <v/>
      </c>
      <c r="T247" s="103" t="str">
        <f>IFERROR(INDEX(SourceData!$A$2:$FF$281,'Row selector'!$G238,23),"")</f>
        <v/>
      </c>
      <c r="U247" s="103" t="str">
        <f>IFERROR(INDEX(SourceData!$A$2:$FF$281,'Row selector'!$G238,30),"")</f>
        <v/>
      </c>
      <c r="V247" s="11" t="str">
        <f>IFERROR(INDEX(SourceData!$A$2:$FF$281,'Row selector'!$G238,31),"")</f>
        <v/>
      </c>
      <c r="W247" s="103" t="str">
        <f>IFERROR(INDEX(SourceData!$A$2:$FF$281,'Row selector'!$G238,37),"")</f>
        <v/>
      </c>
      <c r="X247" s="103" t="str">
        <f>IFERROR(INDEX(SourceData!$A$2:$FF$281,'Row selector'!$G238,43),"")</f>
        <v/>
      </c>
      <c r="Y247" s="11" t="str">
        <f>IFERROR(INDEX(SourceData!$A$2:$FF$281,'Row selector'!$G238,32),"")</f>
        <v/>
      </c>
      <c r="Z247" s="103" t="str">
        <f>IFERROR(INDEX(SourceData!$A$2:$FF$281,'Row selector'!$G238,38),"")</f>
        <v/>
      </c>
      <c r="AA247" s="103" t="str">
        <f>IFERROR(INDEX(SourceData!$A$2:$FF$281,'Row selector'!$G238,44),"")</f>
        <v/>
      </c>
      <c r="AB247" s="11" t="str">
        <f>IFERROR(INDEX(SourceData!$A$2:$FF$281,'Row selector'!$G238,33),"")</f>
        <v/>
      </c>
      <c r="AC247" s="103" t="str">
        <f>IFERROR(INDEX(SourceData!$A$2:$FF$281,'Row selector'!$G238,39),"")</f>
        <v/>
      </c>
      <c r="AD247" s="103" t="str">
        <f>IFERROR(INDEX(SourceData!$A$2:$FF$281,'Row selector'!$G238,45),"")</f>
        <v/>
      </c>
      <c r="AE247" s="11" t="str">
        <f>IFERROR(INDEX(SourceData!$A$2:$FF$281,'Row selector'!$G238,34),"")</f>
        <v/>
      </c>
      <c r="AF247" s="103" t="str">
        <f>IFERROR(INDEX(SourceData!$A$2:$FF$281,'Row selector'!$G238,40),"")</f>
        <v/>
      </c>
      <c r="AG247" s="103" t="str">
        <f>IFERROR(INDEX(SourceData!$A$2:$FF$281,'Row selector'!$G238,46),"")</f>
        <v/>
      </c>
      <c r="AH247" s="11" t="str">
        <f>IFERROR(INDEX(SourceData!$A$2:$FF$281,'Row selector'!$G238,35),"")</f>
        <v/>
      </c>
      <c r="AI247" s="103" t="str">
        <f>IFERROR(INDEX(SourceData!$A$2:$FF$281,'Row selector'!$G238,41),"")</f>
        <v/>
      </c>
      <c r="AJ247" s="103" t="str">
        <f>IFERROR(INDEX(SourceData!$A$2:$FF$281,'Row selector'!$G238,47),"")</f>
        <v/>
      </c>
      <c r="AK247" s="11" t="str">
        <f>IFERROR(INDEX(SourceData!$A$2:$FF$281,'Row selector'!$G238,36),"")</f>
        <v/>
      </c>
      <c r="AL247" s="103" t="str">
        <f>IFERROR(INDEX(SourceData!$A$2:$FF$281,'Row selector'!$G238,42),"")</f>
        <v/>
      </c>
      <c r="AM247" s="103" t="str">
        <f>IFERROR(INDEX(SourceData!$A$2:$FF$281,'Row selector'!$G238,48),"")</f>
        <v/>
      </c>
      <c r="AN247" s="11" t="str">
        <f>IFERROR(INDEX(SourceData!$A$2:$FF$281,'Row selector'!$G238,49),"")</f>
        <v/>
      </c>
      <c r="AO247" s="103" t="str">
        <f>IFERROR(INDEX(SourceData!$A$2:$FF$281,'Row selector'!$G238,55),"")</f>
        <v/>
      </c>
      <c r="AP247" s="103" t="str">
        <f>IFERROR(INDEX(SourceData!$A$2:$FF$281,'Row selector'!$G238,61),"")</f>
        <v/>
      </c>
      <c r="AQ247" s="11" t="str">
        <f>IFERROR(INDEX(SourceData!$A$2:$FF$281,'Row selector'!$G238,50),"")</f>
        <v/>
      </c>
      <c r="AR247" s="103" t="str">
        <f>IFERROR(INDEX(SourceData!$A$2:$FF$281,'Row selector'!$G238,56),"")</f>
        <v/>
      </c>
      <c r="AS247" s="103" t="str">
        <f>IFERROR(INDEX(SourceData!$A$2:$FF$281,'Row selector'!$G238,62),"")</f>
        <v/>
      </c>
      <c r="AT247" s="11" t="str">
        <f>IFERROR(INDEX(SourceData!$A$2:$FF$281,'Row selector'!$G238,51),"")</f>
        <v/>
      </c>
      <c r="AU247" s="103" t="str">
        <f>IFERROR(INDEX(SourceData!$A$2:$FF$281,'Row selector'!$G238,57),"")</f>
        <v/>
      </c>
      <c r="AV247" s="103" t="str">
        <f>IFERROR(INDEX(SourceData!$A$2:$FF$281,'Row selector'!$G238,63),"")</f>
        <v/>
      </c>
      <c r="AW247" s="11" t="str">
        <f>IFERROR(INDEX(SourceData!$A$2:$FF$281,'Row selector'!$G238,52),"")</f>
        <v/>
      </c>
      <c r="AX247" s="103" t="str">
        <f>IFERROR(INDEX(SourceData!$A$2:$FF$281,'Row selector'!$G238,58),"")</f>
        <v/>
      </c>
      <c r="AY247" s="103" t="str">
        <f>IFERROR(INDEX(SourceData!$A$2:$FF$281,'Row selector'!$G238,64),"")</f>
        <v/>
      </c>
      <c r="AZ247" s="11" t="str">
        <f>IFERROR(INDEX(SourceData!$A$2:$FF$281,'Row selector'!$G238,53),"")</f>
        <v/>
      </c>
      <c r="BA247" s="103" t="str">
        <f>IFERROR(INDEX(SourceData!$A$2:$FF$281,'Row selector'!$G238,59),"")</f>
        <v/>
      </c>
      <c r="BB247" s="103" t="str">
        <f>IFERROR(INDEX(SourceData!$A$2:$FF$281,'Row selector'!$G238,65),"")</f>
        <v/>
      </c>
      <c r="BC247" s="11" t="str">
        <f>IFERROR(INDEX(SourceData!$A$2:$FF$281,'Row selector'!$G238,54),"")</f>
        <v/>
      </c>
      <c r="BD247" s="103" t="str">
        <f>IFERROR(INDEX(SourceData!$A$2:$FF$281,'Row selector'!$G238,60),"")</f>
        <v/>
      </c>
      <c r="BE247" s="103" t="str">
        <f>IFERROR(INDEX(SourceData!$A$2:$FF$281,'Row selector'!$G238,66),"")</f>
        <v/>
      </c>
    </row>
    <row r="248" spans="1:57" hidden="1">
      <c r="A248" s="105" t="str">
        <f>IFERROR(INDEX(SourceData!$A$2:$FF$281,'Row selector'!$G239,1),"")</f>
        <v/>
      </c>
      <c r="B248" s="106" t="str">
        <f>IFERROR(INDEX(SourceData!$A$2:$FF$281,'Row selector'!$G239,2),"")</f>
        <v/>
      </c>
      <c r="C248" s="211"/>
      <c r="D248" s="11" t="str">
        <f>IFERROR(INDEX(SourceData!$A$2:$FF$281,'Row selector'!$G239,13),"")</f>
        <v/>
      </c>
      <c r="E248" s="103" t="str">
        <f>IFERROR(INDEX(SourceData!$A$2:$FF$281,'Row selector'!$G239,19),"")</f>
        <v/>
      </c>
      <c r="F248" s="103" t="str">
        <f>IFERROR(INDEX(SourceData!$A$2:$FF$281,'Row selector'!$G239,25),"")</f>
        <v/>
      </c>
      <c r="G248" s="11" t="str">
        <f>IFERROR(INDEX(SourceData!$A$2:$FF$281,'Row selector'!$G239,14),"")</f>
        <v/>
      </c>
      <c r="H248" s="103" t="str">
        <f>IFERROR(INDEX(SourceData!$A$2:$FF$281,'Row selector'!$G239,20),"")</f>
        <v/>
      </c>
      <c r="I248" s="103" t="str">
        <f>IFERROR(INDEX(SourceData!$A$2:$FF$281,'Row selector'!$G239,26),"")</f>
        <v/>
      </c>
      <c r="J248" s="11" t="str">
        <f>IFERROR(INDEX(SourceData!$A$2:$FF$281,'Row selector'!$G239,15),"")</f>
        <v/>
      </c>
      <c r="K248" s="103" t="str">
        <f>IFERROR(INDEX(SourceData!$A$2:$FF$281,'Row selector'!$G239,21),"")</f>
        <v/>
      </c>
      <c r="L248" s="103" t="str">
        <f>IFERROR(INDEX(SourceData!$A$2:$FF$281,'Row selector'!$G239,27),"")</f>
        <v/>
      </c>
      <c r="M248" s="11" t="str">
        <f>IFERROR(INDEX(SourceData!$A$2:$FF$281,'Row selector'!$G239,16),"")</f>
        <v/>
      </c>
      <c r="N248" s="103" t="str">
        <f>IFERROR(INDEX(SourceData!$A$2:$FF$281,'Row selector'!$G239,21),"")</f>
        <v/>
      </c>
      <c r="O248" s="103" t="str">
        <f>IFERROR(INDEX(SourceData!$A$2:$FF$281,'Row selector'!$G239,28),"")</f>
        <v/>
      </c>
      <c r="P248" s="11" t="str">
        <f>IFERROR(INDEX(SourceData!$A$2:$FF$281,'Row selector'!$G239,17),"")</f>
        <v/>
      </c>
      <c r="Q248" s="103" t="str">
        <f>IFERROR(INDEX(SourceData!$A$2:$FF$281,'Row selector'!$G239,22),"")</f>
        <v/>
      </c>
      <c r="R248" s="103" t="str">
        <f>IFERROR(INDEX(SourceData!$A$2:$FF$281,'Row selector'!$G239,29),"")</f>
        <v/>
      </c>
      <c r="S248" s="11" t="str">
        <f>IFERROR(INDEX(SourceData!$A$2:$FF$281,'Row selector'!$G239,18),"")</f>
        <v/>
      </c>
      <c r="T248" s="103" t="str">
        <f>IFERROR(INDEX(SourceData!$A$2:$FF$281,'Row selector'!$G239,23),"")</f>
        <v/>
      </c>
      <c r="U248" s="103" t="str">
        <f>IFERROR(INDEX(SourceData!$A$2:$FF$281,'Row selector'!$G239,30),"")</f>
        <v/>
      </c>
      <c r="V248" s="11" t="str">
        <f>IFERROR(INDEX(SourceData!$A$2:$FF$281,'Row selector'!$G239,31),"")</f>
        <v/>
      </c>
      <c r="W248" s="103" t="str">
        <f>IFERROR(INDEX(SourceData!$A$2:$FF$281,'Row selector'!$G239,37),"")</f>
        <v/>
      </c>
      <c r="X248" s="103" t="str">
        <f>IFERROR(INDEX(SourceData!$A$2:$FF$281,'Row selector'!$G239,43),"")</f>
        <v/>
      </c>
      <c r="Y248" s="11" t="str">
        <f>IFERROR(INDEX(SourceData!$A$2:$FF$281,'Row selector'!$G239,32),"")</f>
        <v/>
      </c>
      <c r="Z248" s="103" t="str">
        <f>IFERROR(INDEX(SourceData!$A$2:$FF$281,'Row selector'!$G239,38),"")</f>
        <v/>
      </c>
      <c r="AA248" s="103" t="str">
        <f>IFERROR(INDEX(SourceData!$A$2:$FF$281,'Row selector'!$G239,44),"")</f>
        <v/>
      </c>
      <c r="AB248" s="11" t="str">
        <f>IFERROR(INDEX(SourceData!$A$2:$FF$281,'Row selector'!$G239,33),"")</f>
        <v/>
      </c>
      <c r="AC248" s="103" t="str">
        <f>IFERROR(INDEX(SourceData!$A$2:$FF$281,'Row selector'!$G239,39),"")</f>
        <v/>
      </c>
      <c r="AD248" s="103" t="str">
        <f>IFERROR(INDEX(SourceData!$A$2:$FF$281,'Row selector'!$G239,45),"")</f>
        <v/>
      </c>
      <c r="AE248" s="11" t="str">
        <f>IFERROR(INDEX(SourceData!$A$2:$FF$281,'Row selector'!$G239,34),"")</f>
        <v/>
      </c>
      <c r="AF248" s="103" t="str">
        <f>IFERROR(INDEX(SourceData!$A$2:$FF$281,'Row selector'!$G239,40),"")</f>
        <v/>
      </c>
      <c r="AG248" s="103" t="str">
        <f>IFERROR(INDEX(SourceData!$A$2:$FF$281,'Row selector'!$G239,46),"")</f>
        <v/>
      </c>
      <c r="AH248" s="11" t="str">
        <f>IFERROR(INDEX(SourceData!$A$2:$FF$281,'Row selector'!$G239,35),"")</f>
        <v/>
      </c>
      <c r="AI248" s="103" t="str">
        <f>IFERROR(INDEX(SourceData!$A$2:$FF$281,'Row selector'!$G239,41),"")</f>
        <v/>
      </c>
      <c r="AJ248" s="103" t="str">
        <f>IFERROR(INDEX(SourceData!$A$2:$FF$281,'Row selector'!$G239,47),"")</f>
        <v/>
      </c>
      <c r="AK248" s="11" t="str">
        <f>IFERROR(INDEX(SourceData!$A$2:$FF$281,'Row selector'!$G239,36),"")</f>
        <v/>
      </c>
      <c r="AL248" s="103" t="str">
        <f>IFERROR(INDEX(SourceData!$A$2:$FF$281,'Row selector'!$G239,42),"")</f>
        <v/>
      </c>
      <c r="AM248" s="103" t="str">
        <f>IFERROR(INDEX(SourceData!$A$2:$FF$281,'Row selector'!$G239,48),"")</f>
        <v/>
      </c>
      <c r="AN248" s="11" t="str">
        <f>IFERROR(INDEX(SourceData!$A$2:$FF$281,'Row selector'!$G239,49),"")</f>
        <v/>
      </c>
      <c r="AO248" s="103" t="str">
        <f>IFERROR(INDEX(SourceData!$A$2:$FF$281,'Row selector'!$G239,55),"")</f>
        <v/>
      </c>
      <c r="AP248" s="103" t="str">
        <f>IFERROR(INDEX(SourceData!$A$2:$FF$281,'Row selector'!$G239,61),"")</f>
        <v/>
      </c>
      <c r="AQ248" s="11" t="str">
        <f>IFERROR(INDEX(SourceData!$A$2:$FF$281,'Row selector'!$G239,50),"")</f>
        <v/>
      </c>
      <c r="AR248" s="103" t="str">
        <f>IFERROR(INDEX(SourceData!$A$2:$FF$281,'Row selector'!$G239,56),"")</f>
        <v/>
      </c>
      <c r="AS248" s="103" t="str">
        <f>IFERROR(INDEX(SourceData!$A$2:$FF$281,'Row selector'!$G239,62),"")</f>
        <v/>
      </c>
      <c r="AT248" s="11" t="str">
        <f>IFERROR(INDEX(SourceData!$A$2:$FF$281,'Row selector'!$G239,51),"")</f>
        <v/>
      </c>
      <c r="AU248" s="103" t="str">
        <f>IFERROR(INDEX(SourceData!$A$2:$FF$281,'Row selector'!$G239,57),"")</f>
        <v/>
      </c>
      <c r="AV248" s="103" t="str">
        <f>IFERROR(INDEX(SourceData!$A$2:$FF$281,'Row selector'!$G239,63),"")</f>
        <v/>
      </c>
      <c r="AW248" s="11" t="str">
        <f>IFERROR(INDEX(SourceData!$A$2:$FF$281,'Row selector'!$G239,52),"")</f>
        <v/>
      </c>
      <c r="AX248" s="103" t="str">
        <f>IFERROR(INDEX(SourceData!$A$2:$FF$281,'Row selector'!$G239,58),"")</f>
        <v/>
      </c>
      <c r="AY248" s="103" t="str">
        <f>IFERROR(INDEX(SourceData!$A$2:$FF$281,'Row selector'!$G239,64),"")</f>
        <v/>
      </c>
      <c r="AZ248" s="11" t="str">
        <f>IFERROR(INDEX(SourceData!$A$2:$FF$281,'Row selector'!$G239,53),"")</f>
        <v/>
      </c>
      <c r="BA248" s="103" t="str">
        <f>IFERROR(INDEX(SourceData!$A$2:$FF$281,'Row selector'!$G239,59),"")</f>
        <v/>
      </c>
      <c r="BB248" s="103" t="str">
        <f>IFERROR(INDEX(SourceData!$A$2:$FF$281,'Row selector'!$G239,65),"")</f>
        <v/>
      </c>
      <c r="BC248" s="11" t="str">
        <f>IFERROR(INDEX(SourceData!$A$2:$FF$281,'Row selector'!$G239,54),"")</f>
        <v/>
      </c>
      <c r="BD248" s="103" t="str">
        <f>IFERROR(INDEX(SourceData!$A$2:$FF$281,'Row selector'!$G239,60),"")</f>
        <v/>
      </c>
      <c r="BE248" s="103" t="str">
        <f>IFERROR(INDEX(SourceData!$A$2:$FF$281,'Row selector'!$G239,66),"")</f>
        <v/>
      </c>
    </row>
    <row r="249" spans="1:57" hidden="1">
      <c r="A249" s="105" t="str">
        <f>IFERROR(INDEX(SourceData!$A$2:$FF$281,'Row selector'!$G240,1),"")</f>
        <v/>
      </c>
      <c r="B249" s="106" t="str">
        <f>IFERROR(INDEX(SourceData!$A$2:$FF$281,'Row selector'!$G240,2),"")</f>
        <v/>
      </c>
      <c r="C249" s="211"/>
      <c r="D249" s="11" t="str">
        <f>IFERROR(INDEX(SourceData!$A$2:$FF$281,'Row selector'!$G240,13),"")</f>
        <v/>
      </c>
      <c r="E249" s="103" t="str">
        <f>IFERROR(INDEX(SourceData!$A$2:$FF$281,'Row selector'!$G240,19),"")</f>
        <v/>
      </c>
      <c r="F249" s="103" t="str">
        <f>IFERROR(INDEX(SourceData!$A$2:$FF$281,'Row selector'!$G240,25),"")</f>
        <v/>
      </c>
      <c r="G249" s="11" t="str">
        <f>IFERROR(INDEX(SourceData!$A$2:$FF$281,'Row selector'!$G240,14),"")</f>
        <v/>
      </c>
      <c r="H249" s="103" t="str">
        <f>IFERROR(INDEX(SourceData!$A$2:$FF$281,'Row selector'!$G240,20),"")</f>
        <v/>
      </c>
      <c r="I249" s="103" t="str">
        <f>IFERROR(INDEX(SourceData!$A$2:$FF$281,'Row selector'!$G240,26),"")</f>
        <v/>
      </c>
      <c r="J249" s="11" t="str">
        <f>IFERROR(INDEX(SourceData!$A$2:$FF$281,'Row selector'!$G240,15),"")</f>
        <v/>
      </c>
      <c r="K249" s="103" t="str">
        <f>IFERROR(INDEX(SourceData!$A$2:$FF$281,'Row selector'!$G240,21),"")</f>
        <v/>
      </c>
      <c r="L249" s="103" t="str">
        <f>IFERROR(INDEX(SourceData!$A$2:$FF$281,'Row selector'!$G240,27),"")</f>
        <v/>
      </c>
      <c r="M249" s="11" t="str">
        <f>IFERROR(INDEX(SourceData!$A$2:$FF$281,'Row selector'!$G240,16),"")</f>
        <v/>
      </c>
      <c r="N249" s="103" t="str">
        <f>IFERROR(INDEX(SourceData!$A$2:$FF$281,'Row selector'!$G240,21),"")</f>
        <v/>
      </c>
      <c r="O249" s="103" t="str">
        <f>IFERROR(INDEX(SourceData!$A$2:$FF$281,'Row selector'!$G240,28),"")</f>
        <v/>
      </c>
      <c r="P249" s="11" t="str">
        <f>IFERROR(INDEX(SourceData!$A$2:$FF$281,'Row selector'!$G240,17),"")</f>
        <v/>
      </c>
      <c r="Q249" s="103" t="str">
        <f>IFERROR(INDEX(SourceData!$A$2:$FF$281,'Row selector'!$G240,22),"")</f>
        <v/>
      </c>
      <c r="R249" s="103" t="str">
        <f>IFERROR(INDEX(SourceData!$A$2:$FF$281,'Row selector'!$G240,29),"")</f>
        <v/>
      </c>
      <c r="S249" s="11" t="str">
        <f>IFERROR(INDEX(SourceData!$A$2:$FF$281,'Row selector'!$G240,18),"")</f>
        <v/>
      </c>
      <c r="T249" s="103" t="str">
        <f>IFERROR(INDEX(SourceData!$A$2:$FF$281,'Row selector'!$G240,23),"")</f>
        <v/>
      </c>
      <c r="U249" s="103" t="str">
        <f>IFERROR(INDEX(SourceData!$A$2:$FF$281,'Row selector'!$G240,30),"")</f>
        <v/>
      </c>
      <c r="V249" s="11" t="str">
        <f>IFERROR(INDEX(SourceData!$A$2:$FF$281,'Row selector'!$G240,31),"")</f>
        <v/>
      </c>
      <c r="W249" s="103" t="str">
        <f>IFERROR(INDEX(SourceData!$A$2:$FF$281,'Row selector'!$G240,37),"")</f>
        <v/>
      </c>
      <c r="X249" s="103" t="str">
        <f>IFERROR(INDEX(SourceData!$A$2:$FF$281,'Row selector'!$G240,43),"")</f>
        <v/>
      </c>
      <c r="Y249" s="11" t="str">
        <f>IFERROR(INDEX(SourceData!$A$2:$FF$281,'Row selector'!$G240,32),"")</f>
        <v/>
      </c>
      <c r="Z249" s="103" t="str">
        <f>IFERROR(INDEX(SourceData!$A$2:$FF$281,'Row selector'!$G240,38),"")</f>
        <v/>
      </c>
      <c r="AA249" s="103" t="str">
        <f>IFERROR(INDEX(SourceData!$A$2:$FF$281,'Row selector'!$G240,44),"")</f>
        <v/>
      </c>
      <c r="AB249" s="11" t="str">
        <f>IFERROR(INDEX(SourceData!$A$2:$FF$281,'Row selector'!$G240,33),"")</f>
        <v/>
      </c>
      <c r="AC249" s="103" t="str">
        <f>IFERROR(INDEX(SourceData!$A$2:$FF$281,'Row selector'!$G240,39),"")</f>
        <v/>
      </c>
      <c r="AD249" s="103" t="str">
        <f>IFERROR(INDEX(SourceData!$A$2:$FF$281,'Row selector'!$G240,45),"")</f>
        <v/>
      </c>
      <c r="AE249" s="11" t="str">
        <f>IFERROR(INDEX(SourceData!$A$2:$FF$281,'Row selector'!$G240,34),"")</f>
        <v/>
      </c>
      <c r="AF249" s="103" t="str">
        <f>IFERROR(INDEX(SourceData!$A$2:$FF$281,'Row selector'!$G240,40),"")</f>
        <v/>
      </c>
      <c r="AG249" s="103" t="str">
        <f>IFERROR(INDEX(SourceData!$A$2:$FF$281,'Row selector'!$G240,46),"")</f>
        <v/>
      </c>
      <c r="AH249" s="11" t="str">
        <f>IFERROR(INDEX(SourceData!$A$2:$FF$281,'Row selector'!$G240,35),"")</f>
        <v/>
      </c>
      <c r="AI249" s="103" t="str">
        <f>IFERROR(INDEX(SourceData!$A$2:$FF$281,'Row selector'!$G240,41),"")</f>
        <v/>
      </c>
      <c r="AJ249" s="103" t="str">
        <f>IFERROR(INDEX(SourceData!$A$2:$FF$281,'Row selector'!$G240,47),"")</f>
        <v/>
      </c>
      <c r="AK249" s="11" t="str">
        <f>IFERROR(INDEX(SourceData!$A$2:$FF$281,'Row selector'!$G240,36),"")</f>
        <v/>
      </c>
      <c r="AL249" s="103" t="str">
        <f>IFERROR(INDEX(SourceData!$A$2:$FF$281,'Row selector'!$G240,42),"")</f>
        <v/>
      </c>
      <c r="AM249" s="103" t="str">
        <f>IFERROR(INDEX(SourceData!$A$2:$FF$281,'Row selector'!$G240,48),"")</f>
        <v/>
      </c>
      <c r="AN249" s="11" t="str">
        <f>IFERROR(INDEX(SourceData!$A$2:$FF$281,'Row selector'!$G240,49),"")</f>
        <v/>
      </c>
      <c r="AO249" s="103" t="str">
        <f>IFERROR(INDEX(SourceData!$A$2:$FF$281,'Row selector'!$G240,55),"")</f>
        <v/>
      </c>
      <c r="AP249" s="103" t="str">
        <f>IFERROR(INDEX(SourceData!$A$2:$FF$281,'Row selector'!$G240,61),"")</f>
        <v/>
      </c>
      <c r="AQ249" s="11" t="str">
        <f>IFERROR(INDEX(SourceData!$A$2:$FF$281,'Row selector'!$G240,50),"")</f>
        <v/>
      </c>
      <c r="AR249" s="103" t="str">
        <f>IFERROR(INDEX(SourceData!$A$2:$FF$281,'Row selector'!$G240,56),"")</f>
        <v/>
      </c>
      <c r="AS249" s="103" t="str">
        <f>IFERROR(INDEX(SourceData!$A$2:$FF$281,'Row selector'!$G240,62),"")</f>
        <v/>
      </c>
      <c r="AT249" s="11" t="str">
        <f>IFERROR(INDEX(SourceData!$A$2:$FF$281,'Row selector'!$G240,51),"")</f>
        <v/>
      </c>
      <c r="AU249" s="103" t="str">
        <f>IFERROR(INDEX(SourceData!$A$2:$FF$281,'Row selector'!$G240,57),"")</f>
        <v/>
      </c>
      <c r="AV249" s="103" t="str">
        <f>IFERROR(INDEX(SourceData!$A$2:$FF$281,'Row selector'!$G240,63),"")</f>
        <v/>
      </c>
      <c r="AW249" s="11" t="str">
        <f>IFERROR(INDEX(SourceData!$A$2:$FF$281,'Row selector'!$G240,52),"")</f>
        <v/>
      </c>
      <c r="AX249" s="103" t="str">
        <f>IFERROR(INDEX(SourceData!$A$2:$FF$281,'Row selector'!$G240,58),"")</f>
        <v/>
      </c>
      <c r="AY249" s="103" t="str">
        <f>IFERROR(INDEX(SourceData!$A$2:$FF$281,'Row selector'!$G240,64),"")</f>
        <v/>
      </c>
      <c r="AZ249" s="11" t="str">
        <f>IFERROR(INDEX(SourceData!$A$2:$FF$281,'Row selector'!$G240,53),"")</f>
        <v/>
      </c>
      <c r="BA249" s="103" t="str">
        <f>IFERROR(INDEX(SourceData!$A$2:$FF$281,'Row selector'!$G240,59),"")</f>
        <v/>
      </c>
      <c r="BB249" s="103" t="str">
        <f>IFERROR(INDEX(SourceData!$A$2:$FF$281,'Row selector'!$G240,65),"")</f>
        <v/>
      </c>
      <c r="BC249" s="11" t="str">
        <f>IFERROR(INDEX(SourceData!$A$2:$FF$281,'Row selector'!$G240,54),"")</f>
        <v/>
      </c>
      <c r="BD249" s="103" t="str">
        <f>IFERROR(INDEX(SourceData!$A$2:$FF$281,'Row selector'!$G240,60),"")</f>
        <v/>
      </c>
      <c r="BE249" s="103" t="str">
        <f>IFERROR(INDEX(SourceData!$A$2:$FF$281,'Row selector'!$G240,66),"")</f>
        <v/>
      </c>
    </row>
    <row r="250" spans="1:57" hidden="1">
      <c r="A250" s="105" t="str">
        <f>IFERROR(INDEX(SourceData!$A$2:$FF$281,'Row selector'!$G241,1),"")</f>
        <v/>
      </c>
      <c r="B250" s="106" t="str">
        <f>IFERROR(INDEX(SourceData!$A$2:$FF$281,'Row selector'!$G241,2),"")</f>
        <v/>
      </c>
      <c r="C250" s="211"/>
      <c r="D250" s="11" t="str">
        <f>IFERROR(INDEX(SourceData!$A$2:$FF$281,'Row selector'!$G241,13),"")</f>
        <v/>
      </c>
      <c r="E250" s="103" t="str">
        <f>IFERROR(INDEX(SourceData!$A$2:$FF$281,'Row selector'!$G241,19),"")</f>
        <v/>
      </c>
      <c r="F250" s="103" t="str">
        <f>IFERROR(INDEX(SourceData!$A$2:$FF$281,'Row selector'!$G241,25),"")</f>
        <v/>
      </c>
      <c r="G250" s="11" t="str">
        <f>IFERROR(INDEX(SourceData!$A$2:$FF$281,'Row selector'!$G241,14),"")</f>
        <v/>
      </c>
      <c r="H250" s="103" t="str">
        <f>IFERROR(INDEX(SourceData!$A$2:$FF$281,'Row selector'!$G241,20),"")</f>
        <v/>
      </c>
      <c r="I250" s="103" t="str">
        <f>IFERROR(INDEX(SourceData!$A$2:$FF$281,'Row selector'!$G241,26),"")</f>
        <v/>
      </c>
      <c r="J250" s="11" t="str">
        <f>IFERROR(INDEX(SourceData!$A$2:$FF$281,'Row selector'!$G241,15),"")</f>
        <v/>
      </c>
      <c r="K250" s="103" t="str">
        <f>IFERROR(INDEX(SourceData!$A$2:$FF$281,'Row selector'!$G241,21),"")</f>
        <v/>
      </c>
      <c r="L250" s="103" t="str">
        <f>IFERROR(INDEX(SourceData!$A$2:$FF$281,'Row selector'!$G241,27),"")</f>
        <v/>
      </c>
      <c r="M250" s="11" t="str">
        <f>IFERROR(INDEX(SourceData!$A$2:$FF$281,'Row selector'!$G241,16),"")</f>
        <v/>
      </c>
      <c r="N250" s="103" t="str">
        <f>IFERROR(INDEX(SourceData!$A$2:$FF$281,'Row selector'!$G241,21),"")</f>
        <v/>
      </c>
      <c r="O250" s="103" t="str">
        <f>IFERROR(INDEX(SourceData!$A$2:$FF$281,'Row selector'!$G241,28),"")</f>
        <v/>
      </c>
      <c r="P250" s="11" t="str">
        <f>IFERROR(INDEX(SourceData!$A$2:$FF$281,'Row selector'!$G241,17),"")</f>
        <v/>
      </c>
      <c r="Q250" s="103" t="str">
        <f>IFERROR(INDEX(SourceData!$A$2:$FF$281,'Row selector'!$G241,22),"")</f>
        <v/>
      </c>
      <c r="R250" s="103" t="str">
        <f>IFERROR(INDEX(SourceData!$A$2:$FF$281,'Row selector'!$G241,29),"")</f>
        <v/>
      </c>
      <c r="S250" s="11" t="str">
        <f>IFERROR(INDEX(SourceData!$A$2:$FF$281,'Row selector'!$G241,18),"")</f>
        <v/>
      </c>
      <c r="T250" s="103" t="str">
        <f>IFERROR(INDEX(SourceData!$A$2:$FF$281,'Row selector'!$G241,23),"")</f>
        <v/>
      </c>
      <c r="U250" s="103" t="str">
        <f>IFERROR(INDEX(SourceData!$A$2:$FF$281,'Row selector'!$G241,30),"")</f>
        <v/>
      </c>
      <c r="V250" s="11" t="str">
        <f>IFERROR(INDEX(SourceData!$A$2:$FF$281,'Row selector'!$G241,31),"")</f>
        <v/>
      </c>
      <c r="W250" s="103" t="str">
        <f>IFERROR(INDEX(SourceData!$A$2:$FF$281,'Row selector'!$G241,37),"")</f>
        <v/>
      </c>
      <c r="X250" s="103" t="str">
        <f>IFERROR(INDEX(SourceData!$A$2:$FF$281,'Row selector'!$G241,43),"")</f>
        <v/>
      </c>
      <c r="Y250" s="11" t="str">
        <f>IFERROR(INDEX(SourceData!$A$2:$FF$281,'Row selector'!$G241,32),"")</f>
        <v/>
      </c>
      <c r="Z250" s="103" t="str">
        <f>IFERROR(INDEX(SourceData!$A$2:$FF$281,'Row selector'!$G241,38),"")</f>
        <v/>
      </c>
      <c r="AA250" s="103" t="str">
        <f>IFERROR(INDEX(SourceData!$A$2:$FF$281,'Row selector'!$G241,44),"")</f>
        <v/>
      </c>
      <c r="AB250" s="11" t="str">
        <f>IFERROR(INDEX(SourceData!$A$2:$FF$281,'Row selector'!$G241,33),"")</f>
        <v/>
      </c>
      <c r="AC250" s="103" t="str">
        <f>IFERROR(INDEX(SourceData!$A$2:$FF$281,'Row selector'!$G241,39),"")</f>
        <v/>
      </c>
      <c r="AD250" s="103" t="str">
        <f>IFERROR(INDEX(SourceData!$A$2:$FF$281,'Row selector'!$G241,45),"")</f>
        <v/>
      </c>
      <c r="AE250" s="11" t="str">
        <f>IFERROR(INDEX(SourceData!$A$2:$FF$281,'Row selector'!$G241,34),"")</f>
        <v/>
      </c>
      <c r="AF250" s="103" t="str">
        <f>IFERROR(INDEX(SourceData!$A$2:$FF$281,'Row selector'!$G241,40),"")</f>
        <v/>
      </c>
      <c r="AG250" s="103" t="str">
        <f>IFERROR(INDEX(SourceData!$A$2:$FF$281,'Row selector'!$G241,46),"")</f>
        <v/>
      </c>
      <c r="AH250" s="11" t="str">
        <f>IFERROR(INDEX(SourceData!$A$2:$FF$281,'Row selector'!$G241,35),"")</f>
        <v/>
      </c>
      <c r="AI250" s="103" t="str">
        <f>IFERROR(INDEX(SourceData!$A$2:$FF$281,'Row selector'!$G241,41),"")</f>
        <v/>
      </c>
      <c r="AJ250" s="103" t="str">
        <f>IFERROR(INDEX(SourceData!$A$2:$FF$281,'Row selector'!$G241,47),"")</f>
        <v/>
      </c>
      <c r="AK250" s="11" t="str">
        <f>IFERROR(INDEX(SourceData!$A$2:$FF$281,'Row selector'!$G241,36),"")</f>
        <v/>
      </c>
      <c r="AL250" s="103" t="str">
        <f>IFERROR(INDEX(SourceData!$A$2:$FF$281,'Row selector'!$G241,42),"")</f>
        <v/>
      </c>
      <c r="AM250" s="103" t="str">
        <f>IFERROR(INDEX(SourceData!$A$2:$FF$281,'Row selector'!$G241,48),"")</f>
        <v/>
      </c>
      <c r="AN250" s="11" t="str">
        <f>IFERROR(INDEX(SourceData!$A$2:$FF$281,'Row selector'!$G241,49),"")</f>
        <v/>
      </c>
      <c r="AO250" s="103" t="str">
        <f>IFERROR(INDEX(SourceData!$A$2:$FF$281,'Row selector'!$G241,55),"")</f>
        <v/>
      </c>
      <c r="AP250" s="103" t="str">
        <f>IFERROR(INDEX(SourceData!$A$2:$FF$281,'Row selector'!$G241,61),"")</f>
        <v/>
      </c>
      <c r="AQ250" s="11" t="str">
        <f>IFERROR(INDEX(SourceData!$A$2:$FF$281,'Row selector'!$G241,50),"")</f>
        <v/>
      </c>
      <c r="AR250" s="103" t="str">
        <f>IFERROR(INDEX(SourceData!$A$2:$FF$281,'Row selector'!$G241,56),"")</f>
        <v/>
      </c>
      <c r="AS250" s="103" t="str">
        <f>IFERROR(INDEX(SourceData!$A$2:$FF$281,'Row selector'!$G241,62),"")</f>
        <v/>
      </c>
      <c r="AT250" s="11" t="str">
        <f>IFERROR(INDEX(SourceData!$A$2:$FF$281,'Row selector'!$G241,51),"")</f>
        <v/>
      </c>
      <c r="AU250" s="103" t="str">
        <f>IFERROR(INDEX(SourceData!$A$2:$FF$281,'Row selector'!$G241,57),"")</f>
        <v/>
      </c>
      <c r="AV250" s="103" t="str">
        <f>IFERROR(INDEX(SourceData!$A$2:$FF$281,'Row selector'!$G241,63),"")</f>
        <v/>
      </c>
      <c r="AW250" s="11" t="str">
        <f>IFERROR(INDEX(SourceData!$A$2:$FF$281,'Row selector'!$G241,52),"")</f>
        <v/>
      </c>
      <c r="AX250" s="103" t="str">
        <f>IFERROR(INDEX(SourceData!$A$2:$FF$281,'Row selector'!$G241,58),"")</f>
        <v/>
      </c>
      <c r="AY250" s="103" t="str">
        <f>IFERROR(INDEX(SourceData!$A$2:$FF$281,'Row selector'!$G241,64),"")</f>
        <v/>
      </c>
      <c r="AZ250" s="11" t="str">
        <f>IFERROR(INDEX(SourceData!$A$2:$FF$281,'Row selector'!$G241,53),"")</f>
        <v/>
      </c>
      <c r="BA250" s="103" t="str">
        <f>IFERROR(INDEX(SourceData!$A$2:$FF$281,'Row selector'!$G241,59),"")</f>
        <v/>
      </c>
      <c r="BB250" s="103" t="str">
        <f>IFERROR(INDEX(SourceData!$A$2:$FF$281,'Row selector'!$G241,65),"")</f>
        <v/>
      </c>
      <c r="BC250" s="11" t="str">
        <f>IFERROR(INDEX(SourceData!$A$2:$FF$281,'Row selector'!$G241,54),"")</f>
        <v/>
      </c>
      <c r="BD250" s="103" t="str">
        <f>IFERROR(INDEX(SourceData!$A$2:$FF$281,'Row selector'!$G241,60),"")</f>
        <v/>
      </c>
      <c r="BE250" s="103" t="str">
        <f>IFERROR(INDEX(SourceData!$A$2:$FF$281,'Row selector'!$G241,66),"")</f>
        <v/>
      </c>
    </row>
  </sheetData>
  <mergeCells count="24">
    <mergeCell ref="AZ10:BB10"/>
    <mergeCell ref="BC10:BE10"/>
    <mergeCell ref="AE10:AG10"/>
    <mergeCell ref="AH10:AJ10"/>
    <mergeCell ref="AK10:AM10"/>
    <mergeCell ref="AN10:AP10"/>
    <mergeCell ref="AQ10:AS10"/>
    <mergeCell ref="AT10:AV10"/>
    <mergeCell ref="AB10:AD10"/>
    <mergeCell ref="D8:U8"/>
    <mergeCell ref="V8:AM8"/>
    <mergeCell ref="AN8:BE8"/>
    <mergeCell ref="D9:U9"/>
    <mergeCell ref="V9:AM9"/>
    <mergeCell ref="AN9:BE9"/>
    <mergeCell ref="D10:F10"/>
    <mergeCell ref="G10:I10"/>
    <mergeCell ref="J10:L10"/>
    <mergeCell ref="M10:O10"/>
    <mergeCell ref="P10:R10"/>
    <mergeCell ref="S10:U10"/>
    <mergeCell ref="V10:X10"/>
    <mergeCell ref="Y10:AA10"/>
    <mergeCell ref="AW10:AY10"/>
  </mergeCells>
  <conditionalFormatting sqref="A13:C219">
    <cfRule type="containsBlanks" dxfId="5" priority="2">
      <formula>LEN(TRIM(A13))=0</formula>
    </cfRule>
  </conditionalFormatting>
  <conditionalFormatting sqref="D13:BE219">
    <cfRule type="containsBlanks" dxfId="4" priority="1">
      <formula>LEN(TRIM(D13))=0</formula>
    </cfRule>
  </conditionalFormatting>
  <hyperlinks>
    <hyperlink ref="C8" location="'2. Age in 2016'!B8" display=""/>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List!$A$2:$A$6</xm:f>
          </x14:formula1>
          <xm:sqref>B8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4"/>
  <sheetViews>
    <sheetView showGridLines="0" zoomScale="80" zoomScaleNormal="80" workbookViewId="0">
      <selection activeCell="K26" sqref="K26"/>
    </sheetView>
  </sheetViews>
  <sheetFormatPr defaultRowHeight="15"/>
  <cols>
    <col min="1" max="1" width="19.7109375" customWidth="1"/>
    <col min="2" max="2" width="50.28515625" customWidth="1"/>
    <col min="3" max="3" width="3.140625" customWidth="1"/>
    <col min="5" max="5" width="9.140625" style="100"/>
    <col min="6" max="6" width="14.140625" style="100" customWidth="1"/>
    <col min="8" max="8" width="9.140625" style="114"/>
    <col min="9" max="9" width="14.7109375" style="114" customWidth="1"/>
    <col min="11" max="11" width="9.140625" style="100"/>
    <col min="12" max="12" width="14.42578125" style="100" customWidth="1"/>
    <col min="14" max="14" width="9.140625" style="100"/>
    <col min="15" max="15" width="14.28515625" style="100" customWidth="1"/>
    <col min="17" max="17" width="9.140625" style="100"/>
    <col min="18" max="18" width="13.7109375" style="100" customWidth="1"/>
    <col min="20" max="20" width="9.140625" style="100"/>
    <col min="21" max="21" width="13.28515625" style="100" customWidth="1"/>
    <col min="23" max="23" width="11" style="100" customWidth="1"/>
    <col min="24" max="24" width="14.140625" style="100" customWidth="1"/>
    <col min="26" max="26" width="9.140625" style="100"/>
    <col min="27" max="27" width="14.140625" style="100" customWidth="1"/>
    <col min="29" max="29" width="9.140625" style="100"/>
    <col min="30" max="30" width="15.28515625" style="100" customWidth="1"/>
    <col min="32" max="32" width="9.140625" style="100"/>
    <col min="33" max="33" width="13.28515625" style="100" customWidth="1"/>
    <col min="35" max="35" width="9.140625" style="100"/>
    <col min="36" max="36" width="13.5703125" style="100" customWidth="1"/>
    <col min="38" max="38" width="9.140625" style="100"/>
    <col min="39" max="39" width="14" style="100" customWidth="1"/>
    <col min="41" max="41" width="10.5703125" style="100" customWidth="1"/>
    <col min="42" max="42" width="13.5703125" style="100" customWidth="1"/>
    <col min="44" max="44" width="9.140625" style="100"/>
    <col min="45" max="45" width="12.7109375" style="100" customWidth="1"/>
    <col min="47" max="47" width="9.140625" style="100"/>
    <col min="48" max="48" width="15" style="100" customWidth="1"/>
    <col min="50" max="50" width="11.140625" style="100" customWidth="1"/>
    <col min="51" max="51" width="14.42578125" style="100" customWidth="1"/>
    <col min="53" max="53" width="11.85546875" style="100" customWidth="1"/>
    <col min="54" max="54" width="15.42578125" style="100" customWidth="1"/>
    <col min="56" max="56" width="9.140625" style="100"/>
    <col min="57" max="57" width="15.42578125" style="100" customWidth="1"/>
    <col min="58" max="58" width="2.42578125" customWidth="1"/>
  </cols>
  <sheetData>
    <row r="1" spans="1:58">
      <c r="A1" s="55"/>
      <c r="B1" s="56"/>
      <c r="C1" s="56"/>
      <c r="D1" s="57"/>
      <c r="E1" s="58"/>
      <c r="F1" s="58"/>
      <c r="G1" s="57"/>
      <c r="H1" s="109"/>
      <c r="I1" s="109"/>
      <c r="J1" s="57"/>
      <c r="K1" s="58"/>
      <c r="L1" s="58"/>
      <c r="M1" s="57"/>
      <c r="N1" s="58"/>
      <c r="O1" s="58"/>
      <c r="P1" s="57"/>
      <c r="Q1" s="58"/>
      <c r="R1" s="58"/>
      <c r="S1" s="57"/>
      <c r="T1" s="58"/>
      <c r="U1" s="58"/>
      <c r="V1" s="57"/>
      <c r="W1" s="58"/>
      <c r="X1" s="58"/>
      <c r="Y1" s="57"/>
      <c r="Z1" s="58"/>
      <c r="AA1" s="58"/>
      <c r="AB1" s="57"/>
      <c r="AC1" s="58"/>
      <c r="AD1" s="58"/>
      <c r="AE1" s="57"/>
      <c r="AF1" s="58"/>
      <c r="AG1" s="58"/>
      <c r="AH1" s="57"/>
      <c r="AI1" s="58"/>
      <c r="AJ1" s="58"/>
      <c r="AK1" s="57"/>
      <c r="AL1" s="58"/>
      <c r="AM1" s="58"/>
      <c r="AN1" s="57"/>
      <c r="AO1" s="58"/>
      <c r="AP1" s="58"/>
      <c r="AQ1" s="57"/>
      <c r="AR1" s="58"/>
      <c r="AS1" s="58"/>
      <c r="AT1" s="57"/>
      <c r="AU1" s="58"/>
      <c r="AV1" s="58"/>
      <c r="AW1" s="57"/>
      <c r="AX1" s="58"/>
      <c r="AY1" s="58"/>
      <c r="AZ1" s="57"/>
      <c r="BA1" s="58"/>
      <c r="BB1" s="58"/>
      <c r="BC1" s="57"/>
      <c r="BD1" s="58"/>
      <c r="BE1" s="58"/>
    </row>
    <row r="2" spans="1:58" ht="23.25">
      <c r="A2" s="59" t="s">
        <v>789</v>
      </c>
      <c r="B2" s="60"/>
      <c r="C2" s="60"/>
      <c r="D2" s="61"/>
      <c r="E2" s="62"/>
      <c r="F2" s="62"/>
      <c r="G2" s="61"/>
      <c r="H2" s="110"/>
      <c r="I2" s="110"/>
      <c r="J2" s="57"/>
      <c r="K2" s="58"/>
      <c r="L2" s="58"/>
      <c r="M2" s="57"/>
      <c r="N2" s="58"/>
      <c r="O2" s="58"/>
      <c r="P2" s="57"/>
      <c r="Q2" s="58"/>
      <c r="R2" s="58"/>
      <c r="S2" s="57"/>
      <c r="T2" s="58"/>
      <c r="U2" s="58"/>
      <c r="V2" s="57"/>
      <c r="W2" s="58"/>
      <c r="X2" s="58"/>
      <c r="Y2" s="57"/>
      <c r="Z2" s="58"/>
      <c r="AA2" s="58"/>
      <c r="AB2" s="57"/>
      <c r="AC2" s="58"/>
      <c r="AD2" s="58"/>
      <c r="AE2" s="57"/>
      <c r="AF2" s="58"/>
      <c r="AG2" s="58"/>
      <c r="AH2" s="57"/>
      <c r="AI2" s="58"/>
      <c r="AJ2" s="58"/>
      <c r="AK2" s="57"/>
      <c r="AL2" s="58"/>
      <c r="AM2" s="58"/>
      <c r="AN2" s="57"/>
      <c r="AO2" s="58"/>
      <c r="AP2" s="58"/>
      <c r="AQ2" s="57"/>
      <c r="AR2" s="58"/>
      <c r="AS2" s="58"/>
      <c r="AT2" s="57"/>
      <c r="AU2" s="58"/>
      <c r="AV2" s="58"/>
      <c r="AW2" s="57"/>
      <c r="AX2" s="58"/>
      <c r="AY2" s="58"/>
      <c r="AZ2" s="57"/>
      <c r="BA2" s="58"/>
      <c r="BB2" s="58"/>
      <c r="BC2" s="57"/>
      <c r="BD2" s="58"/>
      <c r="BE2" s="58"/>
    </row>
    <row r="3" spans="1:58" ht="18">
      <c r="A3" s="63" t="s">
        <v>791</v>
      </c>
      <c r="B3" s="64"/>
      <c r="C3" s="64"/>
      <c r="D3" s="57"/>
      <c r="E3" s="58"/>
      <c r="F3" s="58"/>
      <c r="G3" s="57"/>
      <c r="H3" s="109"/>
      <c r="I3" s="109"/>
      <c r="J3" s="57"/>
      <c r="K3" s="58"/>
      <c r="L3" s="58"/>
      <c r="M3" s="57"/>
      <c r="N3" s="58"/>
      <c r="O3" s="58"/>
      <c r="P3" s="57"/>
      <c r="Q3" s="58"/>
      <c r="R3" s="58"/>
      <c r="S3" s="57"/>
      <c r="T3" s="58"/>
      <c r="U3" s="58"/>
      <c r="V3" s="57"/>
      <c r="W3" s="58"/>
      <c r="X3" s="58"/>
      <c r="Y3" s="57"/>
      <c r="Z3" s="58"/>
      <c r="AA3" s="58"/>
      <c r="AB3" s="57"/>
      <c r="AC3" s="58"/>
      <c r="AD3" s="58"/>
      <c r="AE3" s="57"/>
      <c r="AF3" s="58"/>
      <c r="AG3" s="58"/>
      <c r="AH3" s="57"/>
      <c r="AI3" s="58"/>
      <c r="AJ3" s="58"/>
      <c r="AK3" s="57"/>
      <c r="AL3" s="58"/>
      <c r="AM3" s="58"/>
      <c r="AN3" s="57"/>
      <c r="AO3" s="58"/>
      <c r="AP3" s="58"/>
      <c r="AQ3" s="57"/>
      <c r="AR3" s="58"/>
      <c r="AS3" s="58"/>
      <c r="AT3" s="57"/>
      <c r="AU3" s="58"/>
      <c r="AV3" s="58"/>
      <c r="AW3" s="57"/>
      <c r="AX3" s="58"/>
      <c r="AY3" s="58"/>
      <c r="AZ3" s="57"/>
      <c r="BA3" s="58"/>
      <c r="BB3" s="58"/>
      <c r="BC3" s="57"/>
      <c r="BD3" s="58"/>
      <c r="BE3" s="58"/>
    </row>
    <row r="4" spans="1:58" ht="18">
      <c r="A4" s="63"/>
      <c r="B4" s="56"/>
      <c r="C4" s="56"/>
      <c r="D4" s="57"/>
      <c r="E4" s="58"/>
      <c r="F4" s="58"/>
      <c r="G4" s="57"/>
      <c r="H4" s="109"/>
      <c r="I4" s="109"/>
      <c r="J4" s="57"/>
      <c r="K4" s="58"/>
      <c r="L4" s="58"/>
      <c r="M4" s="57"/>
      <c r="N4" s="58"/>
      <c r="O4" s="58"/>
      <c r="P4" s="57"/>
      <c r="Q4" s="58"/>
      <c r="R4" s="58"/>
      <c r="S4" s="57"/>
      <c r="T4" s="58"/>
      <c r="U4" s="58"/>
      <c r="V4" s="57"/>
      <c r="W4" s="58"/>
      <c r="X4" s="58"/>
      <c r="Y4" s="57"/>
      <c r="Z4" s="58"/>
      <c r="AA4" s="58"/>
      <c r="AB4" s="57"/>
      <c r="AC4" s="58"/>
      <c r="AD4" s="58"/>
      <c r="AE4" s="57"/>
      <c r="AF4" s="58"/>
      <c r="AG4" s="58"/>
      <c r="AH4" s="57"/>
      <c r="AI4" s="58"/>
      <c r="AJ4" s="58"/>
      <c r="AK4" s="57"/>
      <c r="AL4" s="58"/>
      <c r="AM4" s="58"/>
      <c r="AN4" s="57"/>
      <c r="AO4" s="58"/>
      <c r="AP4" s="58"/>
      <c r="AQ4" s="57"/>
      <c r="AR4" s="58"/>
      <c r="AS4" s="58"/>
      <c r="AT4" s="57"/>
      <c r="AU4" s="58"/>
      <c r="AV4" s="58"/>
      <c r="AW4" s="57"/>
      <c r="AX4" s="58"/>
      <c r="AY4" s="58"/>
      <c r="AZ4" s="57"/>
      <c r="BA4" s="58"/>
      <c r="BB4" s="58"/>
      <c r="BC4" s="57"/>
      <c r="BD4" s="58"/>
      <c r="BE4" s="58"/>
    </row>
    <row r="5" spans="1:58" ht="18">
      <c r="A5" s="234" t="s">
        <v>815</v>
      </c>
      <c r="B5" s="65"/>
      <c r="C5" s="65"/>
      <c r="D5" s="66"/>
      <c r="E5" s="67"/>
      <c r="F5" s="67"/>
      <c r="G5" s="66"/>
      <c r="H5" s="111"/>
      <c r="I5" s="111"/>
      <c r="J5" s="57"/>
      <c r="K5" s="58"/>
      <c r="L5" s="58"/>
      <c r="M5" s="57"/>
      <c r="N5" s="58"/>
      <c r="O5" s="58"/>
      <c r="P5" s="57"/>
      <c r="Q5" s="58"/>
      <c r="R5" s="58"/>
      <c r="S5" s="57"/>
      <c r="T5" s="58"/>
      <c r="U5" s="58"/>
      <c r="V5" s="57"/>
      <c r="W5" s="58"/>
      <c r="X5" s="58"/>
      <c r="Y5" s="57"/>
      <c r="Z5" s="58"/>
      <c r="AA5" s="58"/>
      <c r="AB5" s="57"/>
      <c r="AC5" s="58"/>
      <c r="AD5" s="58"/>
      <c r="AE5" s="57"/>
      <c r="AF5" s="58"/>
      <c r="AG5" s="58"/>
      <c r="AH5" s="57"/>
      <c r="AI5" s="58"/>
      <c r="AJ5" s="58"/>
      <c r="AK5" s="57"/>
      <c r="AL5" s="58"/>
      <c r="AM5" s="58"/>
      <c r="AN5" s="57"/>
      <c r="AO5" s="58"/>
      <c r="AP5" s="58"/>
      <c r="AQ5" s="57"/>
      <c r="AR5" s="58"/>
      <c r="AS5" s="58"/>
      <c r="AT5" s="57"/>
      <c r="AU5" s="58"/>
      <c r="AV5" s="58"/>
      <c r="AW5" s="57"/>
      <c r="AX5" s="58"/>
      <c r="AY5" s="58"/>
      <c r="AZ5" s="57"/>
      <c r="BA5" s="58"/>
      <c r="BB5" s="58"/>
      <c r="BC5" s="57"/>
      <c r="BD5" s="58"/>
      <c r="BE5" s="58"/>
    </row>
    <row r="6" spans="1:58">
      <c r="A6" s="55"/>
      <c r="B6" s="56"/>
      <c r="C6" s="56"/>
      <c r="D6" s="57"/>
      <c r="E6" s="58"/>
      <c r="F6" s="58"/>
      <c r="G6" s="57"/>
      <c r="H6" s="109"/>
      <c r="I6" s="109"/>
      <c r="J6" s="57"/>
      <c r="K6" s="58"/>
      <c r="L6" s="58"/>
      <c r="M6" s="57"/>
      <c r="N6" s="58"/>
      <c r="O6" s="58"/>
      <c r="P6" s="57"/>
      <c r="Q6" s="58"/>
      <c r="R6" s="58"/>
      <c r="S6" s="57"/>
      <c r="T6" s="58"/>
      <c r="U6" s="58"/>
      <c r="V6" s="57"/>
      <c r="W6" s="58"/>
      <c r="X6" s="58"/>
      <c r="Y6" s="57"/>
      <c r="Z6" s="58"/>
      <c r="AA6" s="58"/>
      <c r="AB6" s="57"/>
      <c r="AC6" s="58"/>
      <c r="AD6" s="58"/>
      <c r="AE6" s="57"/>
      <c r="AF6" s="58"/>
      <c r="AG6" s="58"/>
      <c r="AH6" s="57"/>
      <c r="AI6" s="58"/>
      <c r="AJ6" s="58"/>
      <c r="AK6" s="57"/>
      <c r="AL6" s="58"/>
      <c r="AM6" s="58"/>
      <c r="AN6" s="57"/>
      <c r="AO6" s="58"/>
      <c r="AP6" s="58"/>
      <c r="AQ6" s="57"/>
      <c r="AR6" s="58"/>
      <c r="AS6" s="58"/>
      <c r="AT6" s="57"/>
      <c r="AU6" s="58"/>
      <c r="AV6" s="58"/>
      <c r="AW6" s="57"/>
      <c r="AX6" s="58"/>
      <c r="AY6" s="58"/>
      <c r="AZ6" s="57"/>
      <c r="BA6" s="58"/>
      <c r="BB6" s="58"/>
      <c r="BC6" s="57"/>
      <c r="BD6" s="58"/>
      <c r="BE6" s="58"/>
    </row>
    <row r="7" spans="1:58" ht="15.75" thickBot="1">
      <c r="A7" s="145"/>
      <c r="B7" s="146"/>
      <c r="C7" s="146"/>
      <c r="D7" s="68"/>
      <c r="E7" s="69"/>
      <c r="F7" s="69"/>
      <c r="G7" s="68"/>
      <c r="H7" s="112"/>
      <c r="I7" s="112"/>
      <c r="J7" s="68"/>
      <c r="K7" s="69"/>
      <c r="L7" s="69"/>
      <c r="M7" s="68"/>
      <c r="N7" s="69"/>
      <c r="O7" s="69"/>
      <c r="P7" s="68"/>
      <c r="Q7" s="69"/>
      <c r="R7" s="69"/>
      <c r="S7" s="68"/>
      <c r="T7" s="69"/>
      <c r="U7" s="69"/>
      <c r="V7" s="68"/>
      <c r="W7" s="69"/>
      <c r="X7" s="69"/>
      <c r="Y7" s="68"/>
      <c r="Z7" s="69"/>
      <c r="AA7" s="69"/>
      <c r="AB7" s="68"/>
      <c r="AC7" s="69"/>
      <c r="AD7" s="69"/>
      <c r="AE7" s="68"/>
      <c r="AF7" s="69"/>
      <c r="AG7" s="69"/>
      <c r="AH7" s="68"/>
      <c r="AI7" s="69"/>
      <c r="AJ7" s="69"/>
      <c r="AK7" s="68"/>
      <c r="AL7" s="69"/>
      <c r="AM7" s="69"/>
      <c r="AN7" s="68"/>
      <c r="AO7" s="69"/>
      <c r="AP7" s="69"/>
      <c r="AQ7" s="68"/>
      <c r="AR7" s="69"/>
      <c r="AS7" s="69"/>
      <c r="AT7" s="68"/>
      <c r="AU7" s="69"/>
      <c r="AV7" s="69"/>
      <c r="AW7" s="68"/>
      <c r="AX7" s="69"/>
      <c r="AY7" s="69"/>
      <c r="AZ7" s="68"/>
      <c r="BA7" s="69"/>
      <c r="BB7" s="69"/>
      <c r="BC7" s="68"/>
      <c r="BD7" s="69"/>
      <c r="BE7" s="69"/>
      <c r="BF7" s="99"/>
    </row>
    <row r="8" spans="1:58" ht="15.75" customHeight="1" thickBot="1">
      <c r="A8" s="77" t="s">
        <v>764</v>
      </c>
      <c r="B8" s="76" t="s">
        <v>3</v>
      </c>
      <c r="C8" s="224" t="s">
        <v>814</v>
      </c>
      <c r="D8" s="251" t="s">
        <v>749</v>
      </c>
      <c r="E8" s="251"/>
      <c r="F8" s="251"/>
      <c r="G8" s="251"/>
      <c r="H8" s="251"/>
      <c r="I8" s="251"/>
      <c r="J8" s="251"/>
      <c r="K8" s="251"/>
      <c r="L8" s="251"/>
      <c r="M8" s="251"/>
      <c r="N8" s="251"/>
      <c r="O8" s="251"/>
      <c r="P8" s="251"/>
      <c r="Q8" s="251"/>
      <c r="R8" s="251"/>
      <c r="S8" s="251"/>
      <c r="T8" s="251"/>
      <c r="U8" s="252"/>
      <c r="V8" s="253" t="s">
        <v>750</v>
      </c>
      <c r="W8" s="251"/>
      <c r="X8" s="251"/>
      <c r="Y8" s="251"/>
      <c r="Z8" s="251"/>
      <c r="AA8" s="251"/>
      <c r="AB8" s="251"/>
      <c r="AC8" s="251"/>
      <c r="AD8" s="251"/>
      <c r="AE8" s="251"/>
      <c r="AF8" s="251"/>
      <c r="AG8" s="251"/>
      <c r="AH8" s="251"/>
      <c r="AI8" s="251"/>
      <c r="AJ8" s="251"/>
      <c r="AK8" s="251"/>
      <c r="AL8" s="251"/>
      <c r="AM8" s="252"/>
      <c r="AN8" s="253" t="s">
        <v>751</v>
      </c>
      <c r="AO8" s="251"/>
      <c r="AP8" s="251"/>
      <c r="AQ8" s="251"/>
      <c r="AR8" s="251"/>
      <c r="AS8" s="251"/>
      <c r="AT8" s="251"/>
      <c r="AU8" s="251"/>
      <c r="AV8" s="251"/>
      <c r="AW8" s="251"/>
      <c r="AX8" s="251"/>
      <c r="AY8" s="251"/>
      <c r="AZ8" s="251"/>
      <c r="BA8" s="251"/>
      <c r="BB8" s="251"/>
      <c r="BC8" s="251"/>
      <c r="BD8" s="251"/>
      <c r="BE8" s="258"/>
      <c r="BF8" s="99"/>
    </row>
    <row r="9" spans="1:58">
      <c r="A9" s="78"/>
      <c r="B9" s="225"/>
      <c r="C9" s="165"/>
      <c r="D9" s="259" t="s">
        <v>736</v>
      </c>
      <c r="E9" s="260"/>
      <c r="F9" s="260"/>
      <c r="G9" s="260"/>
      <c r="H9" s="260"/>
      <c r="I9" s="260"/>
      <c r="J9" s="260"/>
      <c r="K9" s="260"/>
      <c r="L9" s="260"/>
      <c r="M9" s="260"/>
      <c r="N9" s="260"/>
      <c r="O9" s="260"/>
      <c r="P9" s="260"/>
      <c r="Q9" s="260"/>
      <c r="R9" s="260"/>
      <c r="S9" s="260"/>
      <c r="T9" s="260"/>
      <c r="U9" s="261"/>
      <c r="V9" s="259" t="s">
        <v>736</v>
      </c>
      <c r="W9" s="260"/>
      <c r="X9" s="260"/>
      <c r="Y9" s="260"/>
      <c r="Z9" s="260"/>
      <c r="AA9" s="260"/>
      <c r="AB9" s="260"/>
      <c r="AC9" s="260"/>
      <c r="AD9" s="260"/>
      <c r="AE9" s="260"/>
      <c r="AF9" s="260"/>
      <c r="AG9" s="260"/>
      <c r="AH9" s="260"/>
      <c r="AI9" s="260"/>
      <c r="AJ9" s="260"/>
      <c r="AK9" s="260"/>
      <c r="AL9" s="260"/>
      <c r="AM9" s="261"/>
      <c r="AN9" s="259" t="s">
        <v>736</v>
      </c>
      <c r="AO9" s="260"/>
      <c r="AP9" s="260"/>
      <c r="AQ9" s="260"/>
      <c r="AR9" s="260"/>
      <c r="AS9" s="260"/>
      <c r="AT9" s="260"/>
      <c r="AU9" s="260"/>
      <c r="AV9" s="260"/>
      <c r="AW9" s="260"/>
      <c r="AX9" s="260"/>
      <c r="AY9" s="260"/>
      <c r="AZ9" s="260"/>
      <c r="BA9" s="260"/>
      <c r="BB9" s="260"/>
      <c r="BC9" s="260"/>
      <c r="BD9" s="260"/>
      <c r="BE9" s="262"/>
      <c r="BF9" s="99"/>
    </row>
    <row r="10" spans="1:58">
      <c r="A10" s="78"/>
      <c r="B10" s="226"/>
      <c r="C10" s="165"/>
      <c r="D10" s="254" t="s">
        <v>738</v>
      </c>
      <c r="E10" s="255"/>
      <c r="F10" s="256"/>
      <c r="G10" s="254" t="s">
        <v>739</v>
      </c>
      <c r="H10" s="255"/>
      <c r="I10" s="256"/>
      <c r="J10" s="254" t="s">
        <v>741</v>
      </c>
      <c r="K10" s="255"/>
      <c r="L10" s="256"/>
      <c r="M10" s="254" t="s">
        <v>743</v>
      </c>
      <c r="N10" s="255"/>
      <c r="O10" s="256"/>
      <c r="P10" s="254" t="s">
        <v>745</v>
      </c>
      <c r="Q10" s="255"/>
      <c r="R10" s="256"/>
      <c r="S10" s="254" t="s">
        <v>747</v>
      </c>
      <c r="T10" s="255"/>
      <c r="U10" s="256"/>
      <c r="V10" s="254" t="s">
        <v>738</v>
      </c>
      <c r="W10" s="255"/>
      <c r="X10" s="256"/>
      <c r="Y10" s="254" t="s">
        <v>739</v>
      </c>
      <c r="Z10" s="255"/>
      <c r="AA10" s="256"/>
      <c r="AB10" s="254" t="s">
        <v>741</v>
      </c>
      <c r="AC10" s="255"/>
      <c r="AD10" s="256"/>
      <c r="AE10" s="254" t="s">
        <v>743</v>
      </c>
      <c r="AF10" s="255"/>
      <c r="AG10" s="256"/>
      <c r="AH10" s="254" t="s">
        <v>745</v>
      </c>
      <c r="AI10" s="255"/>
      <c r="AJ10" s="256"/>
      <c r="AK10" s="254" t="s">
        <v>747</v>
      </c>
      <c r="AL10" s="255"/>
      <c r="AM10" s="256"/>
      <c r="AN10" s="254" t="s">
        <v>738</v>
      </c>
      <c r="AO10" s="255"/>
      <c r="AP10" s="256"/>
      <c r="AQ10" s="254" t="s">
        <v>739</v>
      </c>
      <c r="AR10" s="255"/>
      <c r="AS10" s="256"/>
      <c r="AT10" s="254" t="s">
        <v>741</v>
      </c>
      <c r="AU10" s="255"/>
      <c r="AV10" s="256"/>
      <c r="AW10" s="254" t="s">
        <v>743</v>
      </c>
      <c r="AX10" s="255"/>
      <c r="AY10" s="256"/>
      <c r="AZ10" s="254" t="s">
        <v>745</v>
      </c>
      <c r="BA10" s="255"/>
      <c r="BB10" s="256"/>
      <c r="BC10" s="254" t="s">
        <v>747</v>
      </c>
      <c r="BD10" s="255"/>
      <c r="BE10" s="263"/>
      <c r="BF10" s="99"/>
    </row>
    <row r="11" spans="1:58" ht="63.75">
      <c r="A11" s="78"/>
      <c r="B11" s="227"/>
      <c r="C11" s="239"/>
      <c r="D11" s="194" t="s">
        <v>752</v>
      </c>
      <c r="E11" s="87" t="s">
        <v>809</v>
      </c>
      <c r="F11" s="235" t="s">
        <v>816</v>
      </c>
      <c r="G11" s="194" t="s">
        <v>752</v>
      </c>
      <c r="H11" s="87" t="s">
        <v>809</v>
      </c>
      <c r="I11" s="235" t="s">
        <v>816</v>
      </c>
      <c r="J11" s="194" t="s">
        <v>752</v>
      </c>
      <c r="K11" s="87" t="s">
        <v>809</v>
      </c>
      <c r="L11" s="235" t="s">
        <v>816</v>
      </c>
      <c r="M11" s="194" t="s">
        <v>752</v>
      </c>
      <c r="N11" s="87" t="s">
        <v>809</v>
      </c>
      <c r="O11" s="235" t="s">
        <v>816</v>
      </c>
      <c r="P11" s="194" t="s">
        <v>752</v>
      </c>
      <c r="Q11" s="87" t="s">
        <v>809</v>
      </c>
      <c r="R11" s="235" t="s">
        <v>816</v>
      </c>
      <c r="S11" s="194" t="s">
        <v>752</v>
      </c>
      <c r="T11" s="87" t="s">
        <v>809</v>
      </c>
      <c r="U11" s="235" t="s">
        <v>816</v>
      </c>
      <c r="V11" s="194" t="s">
        <v>752</v>
      </c>
      <c r="W11" s="87" t="s">
        <v>809</v>
      </c>
      <c r="X11" s="235" t="s">
        <v>816</v>
      </c>
      <c r="Y11" s="194" t="s">
        <v>752</v>
      </c>
      <c r="Z11" s="87" t="s">
        <v>809</v>
      </c>
      <c r="AA11" s="235" t="s">
        <v>816</v>
      </c>
      <c r="AB11" s="194" t="s">
        <v>752</v>
      </c>
      <c r="AC11" s="87" t="s">
        <v>809</v>
      </c>
      <c r="AD11" s="235" t="s">
        <v>816</v>
      </c>
      <c r="AE11" s="194" t="s">
        <v>752</v>
      </c>
      <c r="AF11" s="87" t="s">
        <v>809</v>
      </c>
      <c r="AG11" s="235" t="s">
        <v>816</v>
      </c>
      <c r="AH11" s="194" t="s">
        <v>752</v>
      </c>
      <c r="AI11" s="87" t="s">
        <v>809</v>
      </c>
      <c r="AJ11" s="235" t="s">
        <v>816</v>
      </c>
      <c r="AK11" s="194" t="s">
        <v>752</v>
      </c>
      <c r="AL11" s="87" t="s">
        <v>809</v>
      </c>
      <c r="AM11" s="235" t="s">
        <v>816</v>
      </c>
      <c r="AN11" s="194" t="s">
        <v>752</v>
      </c>
      <c r="AO11" s="87" t="s">
        <v>809</v>
      </c>
      <c r="AP11" s="235" t="s">
        <v>816</v>
      </c>
      <c r="AQ11" s="194" t="s">
        <v>752</v>
      </c>
      <c r="AR11" s="87" t="s">
        <v>809</v>
      </c>
      <c r="AS11" s="235" t="s">
        <v>816</v>
      </c>
      <c r="AT11" s="194" t="s">
        <v>752</v>
      </c>
      <c r="AU11" s="87" t="s">
        <v>809</v>
      </c>
      <c r="AV11" s="235" t="s">
        <v>816</v>
      </c>
      <c r="AW11" s="194" t="s">
        <v>752</v>
      </c>
      <c r="AX11" s="87" t="s">
        <v>809</v>
      </c>
      <c r="AY11" s="235" t="s">
        <v>816</v>
      </c>
      <c r="AZ11" s="194" t="s">
        <v>752</v>
      </c>
      <c r="BA11" s="87" t="s">
        <v>809</v>
      </c>
      <c r="BB11" s="235" t="s">
        <v>816</v>
      </c>
      <c r="BC11" s="194" t="s">
        <v>752</v>
      </c>
      <c r="BD11" s="87" t="s">
        <v>809</v>
      </c>
      <c r="BE11" s="240" t="s">
        <v>816</v>
      </c>
      <c r="BF11" s="99"/>
    </row>
    <row r="12" spans="1:58">
      <c r="A12" s="142" t="s">
        <v>769</v>
      </c>
      <c r="B12" s="143" t="s">
        <v>773</v>
      </c>
      <c r="C12" s="143"/>
      <c r="D12" s="159">
        <f>VLOOKUP($B$12,SourceData!$B$2:$FR$250,66,)</f>
        <v>404</v>
      </c>
      <c r="E12" s="151">
        <f>VLOOKUP($B$12,SourceData!$B$2:$FR$250,72,)</f>
        <v>1.4445520639419556</v>
      </c>
      <c r="F12" s="160">
        <f>VLOOKUP($B$12,SourceData!$B$2:$FR$250,78,)</f>
        <v>1.9064697027206421</v>
      </c>
      <c r="G12" s="159">
        <f>VLOOKUP($B$12,SourceData!$B$2:$FR$250,67,)</f>
        <v>246</v>
      </c>
      <c r="H12" s="151">
        <f>VLOOKUP($B$12,SourceData!$B$2:$FR$250,73,)</f>
        <v>0.87960350513458252</v>
      </c>
      <c r="I12" s="160">
        <f>VLOOKUP($B$12,SourceData!$B$2:$FR$250,79,)</f>
        <v>1.9286553859710693</v>
      </c>
      <c r="J12" s="159">
        <f>VLOOKUP($B$12,SourceData!$B$2:$FR$250,68,)</f>
        <v>53</v>
      </c>
      <c r="K12" s="151">
        <f>VLOOKUP($B$12,SourceData!$B$2:$FR$250,74,)</f>
        <v>0.18950806558132172</v>
      </c>
      <c r="L12" s="160">
        <f>VLOOKUP($B$12,SourceData!$B$2:$FR$250,80,)</f>
        <v>1.5147185325622559</v>
      </c>
      <c r="M12" s="159">
        <f>VLOOKUP($B$12,SourceData!$B$2:$FR$250,69,)</f>
        <v>232</v>
      </c>
      <c r="N12" s="151">
        <f>VLOOKUP($B$12,SourceData!$B$2:$FR$250,75,)</f>
        <v>0.82954472303390503</v>
      </c>
      <c r="O12" s="160">
        <f>VLOOKUP($B$12,SourceData!$B$2:$FR$250,81,)</f>
        <v>2.1431870460510254</v>
      </c>
      <c r="P12" s="159">
        <f>VLOOKUP($B$12,SourceData!$B$2:$FR$250,70,)</f>
        <v>260</v>
      </c>
      <c r="Q12" s="151">
        <f>VLOOKUP($B$12,SourceData!$B$2:$FR$250,76,)</f>
        <v>0.92966222763061523</v>
      </c>
      <c r="R12" s="160">
        <f>VLOOKUP($B$12,SourceData!$B$2:$FR$250,82,)</f>
        <v>0.80700230598449707</v>
      </c>
      <c r="S12" s="159">
        <f>VLOOKUP($B$12,SourceData!$B$2:$FR$250,71,)</f>
        <v>21243</v>
      </c>
      <c r="T12" s="151">
        <f>VLOOKUP($B$12,SourceData!$B$2:$FR$250,77,)</f>
        <v>75.956977844238281</v>
      </c>
      <c r="U12" s="160">
        <f>VLOOKUP($B$12,SourceData!$B$2:$FR$250,83,)</f>
        <v>3.1869025230407715</v>
      </c>
      <c r="V12" s="159">
        <f>VLOOKUP($B$12,SourceData!$B$2:$FR$250,84,)</f>
        <v>418</v>
      </c>
      <c r="W12" s="151">
        <f>VLOOKUP($B$12,SourceData!$B$2:$FR$250,90,)</f>
        <v>1.5310839414596558</v>
      </c>
      <c r="X12" s="160">
        <f>VLOOKUP($B$12,SourceData!$B$2:$FR$250,96,)</f>
        <v>2.6889674663543701</v>
      </c>
      <c r="Y12" s="159">
        <f>VLOOKUP($B$12,SourceData!$B$2:$FR$250,85,)</f>
        <v>497</v>
      </c>
      <c r="Z12" s="151">
        <f>VLOOKUP($B$12,SourceData!$B$2:$FR$250,91,)</f>
        <v>1.8204514980316162</v>
      </c>
      <c r="AA12" s="160">
        <f>VLOOKUP($B$12,SourceData!$B$2:$FR$250,97,)</f>
        <v>3.2549610137939453</v>
      </c>
      <c r="AB12" s="159">
        <f>VLOOKUP($B$12,SourceData!$B$2:$FR$250,86,)</f>
        <v>85</v>
      </c>
      <c r="AC12" s="151">
        <f>VLOOKUP($B$12,SourceData!$B$2:$FR$250,92,)</f>
        <v>0.31134483218193054</v>
      </c>
      <c r="AD12" s="160">
        <f>VLOOKUP($B$12,SourceData!$B$2:$FR$250,98,)</f>
        <v>2.9300241470336914</v>
      </c>
      <c r="AE12" s="159">
        <f>VLOOKUP($B$12,SourceData!$B$2:$FR$250,87,)</f>
        <v>224</v>
      </c>
      <c r="AF12" s="151">
        <f>VLOOKUP($B$12,SourceData!$B$2:$FR$250,93,)</f>
        <v>0.82048517465591431</v>
      </c>
      <c r="AG12" s="160">
        <f>VLOOKUP($B$12,SourceData!$B$2:$FR$250,99,)</f>
        <v>2.7171275615692139</v>
      </c>
      <c r="AH12" s="159">
        <f>VLOOKUP($B$12,SourceData!$B$2:$FR$250,88,)</f>
        <v>374</v>
      </c>
      <c r="AI12" s="151">
        <f>VLOOKUP($B$12,SourceData!$B$2:$FR$250,94,)</f>
        <v>1.3699171543121338</v>
      </c>
      <c r="AJ12" s="160">
        <f>VLOOKUP($B$12,SourceData!$B$2:$FR$250,100,)</f>
        <v>1.1135592460632324</v>
      </c>
      <c r="AK12" s="159">
        <f>VLOOKUP($B$12,SourceData!$B$2:$FR$250,89,)</f>
        <v>28885</v>
      </c>
      <c r="AL12" s="151">
        <f>VLOOKUP($B$12,SourceData!$B$2:$FR$250,95,)</f>
        <v>105.80229187011719</v>
      </c>
      <c r="AM12" s="160">
        <f>VLOOKUP($B$12,SourceData!$B$2:$FR$250,101,)</f>
        <v>4.8319563865661621</v>
      </c>
      <c r="AN12" s="159">
        <f>VLOOKUP($B$12,SourceData!$B$2:$FR$250,102,)</f>
        <v>822</v>
      </c>
      <c r="AO12" s="151">
        <f>VLOOKUP($B$12,SourceData!$B$2:$FR$250,108,)</f>
        <v>1.487296462059021</v>
      </c>
      <c r="AP12" s="160">
        <f>VLOOKUP($B$12,SourceData!$B$2:$FR$250,114,)</f>
        <v>2.2375872135162354</v>
      </c>
      <c r="AQ12" s="159">
        <f>VLOOKUP($B$12,SourceData!$B$2:$FR$250,103,)</f>
        <v>743</v>
      </c>
      <c r="AR12" s="151">
        <f>VLOOKUP($B$12,SourceData!$B$2:$FR$250,109,)</f>
        <v>1.3443567752838135</v>
      </c>
      <c r="AS12" s="160">
        <f>VLOOKUP($B$12,SourceData!$B$2:$FR$250,115,)</f>
        <v>2.651298999786377</v>
      </c>
      <c r="AT12" s="159">
        <f>VLOOKUP($B$12,SourceData!$B$2:$FR$250,104,)</f>
        <v>138</v>
      </c>
      <c r="AU12" s="151">
        <f>VLOOKUP($B$12,SourceData!$B$2:$FR$250,110,)</f>
        <v>0.24969211220741272</v>
      </c>
      <c r="AV12" s="160">
        <f>VLOOKUP($B$12,SourceData!$B$2:$FR$250,116,)</f>
        <v>2.15625</v>
      </c>
      <c r="AW12" s="159">
        <f>VLOOKUP($B$12,SourceData!$B$2:$FR$250,105,)</f>
        <v>456</v>
      </c>
      <c r="AX12" s="151">
        <f>VLOOKUP($B$12,SourceData!$B$2:$FR$250,111,)</f>
        <v>0.82506954669952393</v>
      </c>
      <c r="AY12" s="160">
        <f>VLOOKUP($B$12,SourceData!$B$2:$FR$250,117,)</f>
        <v>2.3913156986236572</v>
      </c>
      <c r="AZ12" s="159">
        <f>VLOOKUP($B$12,SourceData!$B$2:$FR$250,106,)</f>
        <v>634</v>
      </c>
      <c r="BA12" s="151">
        <f>VLOOKUP($B$12,SourceData!$B$2:$FR$250,112,)</f>
        <v>1.1471362113952637</v>
      </c>
      <c r="BB12" s="164">
        <f>VLOOKUP($B$12,SourceData!$B$2:$FR$250,118,)</f>
        <v>0.96346724033355713</v>
      </c>
      <c r="BC12" s="159">
        <f>VLOOKUP($B$12,SourceData!$B$2:$FR$250,107,)</f>
        <v>50128</v>
      </c>
      <c r="BD12" s="151">
        <f>VLOOKUP($B$12,SourceData!$B$2:$FR$250,113,)</f>
        <v>90.699752807617188</v>
      </c>
      <c r="BE12" s="153">
        <f>VLOOKUP($B$12,SourceData!$B$2:$FR$250,119,)</f>
        <v>3.9646842479705811</v>
      </c>
      <c r="BF12" s="99"/>
    </row>
    <row r="13" spans="1:58">
      <c r="A13" s="117" t="str">
        <f>IFERROR(INDEX(SourceData!$A$2:$FR$281,'Row selector'!$K2,1),"")</f>
        <v>Region</v>
      </c>
      <c r="B13" s="157" t="str">
        <f>IFERROR(INDEX(SourceData!$A$2:$FR$281,'Row selector'!$K2,2),"")</f>
        <v>East Midlands</v>
      </c>
      <c r="C13" s="199" t="str">
        <f>IF(B13="","","&gt;")</f>
        <v>&gt;</v>
      </c>
      <c r="D13" s="161">
        <f>IFERROR(IF(INDEX(SourceData!$A$2:$FR$281,'Row selector'!$K2,67)=0,"-",INDEX(SourceData!$A$2:$FR$281,'Row selector'!$K2,67)),"")</f>
        <v>38</v>
      </c>
      <c r="E13" s="162">
        <f>IFERROR(IF(INDEX(SourceData!$A$2:$FR$281,'Row selector'!$K2,73)=0,"-",INDEX(SourceData!$A$2:$FR$281,'Row selector'!$K2,73)),"")</f>
        <v>1.5903514623641968</v>
      </c>
      <c r="F13" s="163">
        <f>IFERROR(IF(INDEX(SourceData!$A$2:$FR$281,'Row selector'!$K2,79)=0,"-",INDEX(SourceData!$A$2:$FR$281,'Row selector'!$K2,79)),"")</f>
        <v>2.1111111640930176</v>
      </c>
      <c r="G13" s="161">
        <f>IFERROR(IF(INDEX(SourceData!$A$2:$FR$281,'Row selector'!$K2,68)=0,"-",INDEX(SourceData!$A$2:$FR$281,'Row selector'!$K2,68)),"")</f>
        <v>9</v>
      </c>
      <c r="H13" s="166">
        <f>IFERROR(IF(INDEX(SourceData!$A$2:$FR$281,'Row selector'!$K2,74)=0,"-",INDEX(SourceData!$A$2:$FR$281,'Row selector'!$K2,74)),"")</f>
        <v>0.37666216492652893</v>
      </c>
      <c r="I13" s="167">
        <f>IFERROR(IF(INDEX(SourceData!$A$2:$FR$281,'Row selector'!$K2,80)=0,"-",INDEX(SourceData!$A$2:$FR$281,'Row selector'!$K2,80)),"")</f>
        <v>1.8218623399734497</v>
      </c>
      <c r="J13" s="161">
        <f>IFERROR(IF(INDEX(SourceData!$A$2:$FR$281,'Row selector'!$K2,69)=0,"-",INDEX(SourceData!$A$2:$FR$281,'Row selector'!$K2,69)),"")</f>
        <v>4</v>
      </c>
      <c r="K13" s="162">
        <f>IFERROR(IF(INDEX(SourceData!$A$2:$FR$281,'Row selector'!$K2,75)=0,"-",INDEX(SourceData!$A$2:$FR$281,'Row selector'!$K2,75)),"")</f>
        <v>0.16740541160106659</v>
      </c>
      <c r="L13" s="163">
        <f>IFERROR(IF(INDEX(SourceData!$A$2:$FR$281,'Row selector'!$K2,81)=0,"-",INDEX(SourceData!$A$2:$FR$281,'Row selector'!$K2,81)),"")</f>
        <v>1.9047619104385376</v>
      </c>
      <c r="M13" s="161">
        <f>IFERROR(IF(INDEX(SourceData!$A$2:$FR$281,'Row selector'!$K2,70)=0,"-",INDEX(SourceData!$A$2:$FR$281,'Row selector'!$K2,70)),"")</f>
        <v>11</v>
      </c>
      <c r="N13" s="162">
        <f>IFERROR(IF(INDEX(SourceData!$A$2:$FR$281,'Row selector'!$K2,76)=0,"-",INDEX(SourceData!$A$2:$FR$281,'Row selector'!$K2,76)),"")</f>
        <v>0.46036487817764282</v>
      </c>
      <c r="O13" s="163">
        <f>IFERROR(IF(INDEX(SourceData!$A$2:$FR$281,'Row selector'!$K2,82)=0,"-",INDEX(SourceData!$A$2:$FR$281,'Row selector'!$K2,82)),"")</f>
        <v>1.8032786846160889</v>
      </c>
      <c r="P13" s="161">
        <f>IFERROR(IF(INDEX(SourceData!$A$2:$FR$281,'Row selector'!$K2,71)=0,"-",INDEX(SourceData!$A$2:$FR$281,'Row selector'!$K2,71)),"")</f>
        <v>14</v>
      </c>
      <c r="Q13" s="162">
        <f>IFERROR(IF(INDEX(SourceData!$A$2:$FR$281,'Row selector'!$K2,77)=0,"-",INDEX(SourceData!$A$2:$FR$281,'Row selector'!$K2,77)),"")</f>
        <v>0.58591896295547485</v>
      </c>
      <c r="R13" s="163">
        <f>IFERROR(IF(INDEX(SourceData!$A$2:$FR$281,'Row selector'!$K2,83)=0,"-",INDEX(SourceData!$A$2:$FR$281,'Row selector'!$K2,83)),"")</f>
        <v>0.63578563928604126</v>
      </c>
      <c r="S13" s="161">
        <f>IFERROR(IF(INDEX(SourceData!$A$2:$FR$281,'Row selector'!$K2,72)=0,"-",INDEX(SourceData!$A$2:$FR$281,'Row selector'!$K2,72)),"")</f>
        <v>1846</v>
      </c>
      <c r="T13" s="162">
        <f>IFERROR(IF(INDEX(SourceData!$A$2:$FR$281,'Row selector'!$K2,78)=0,"-",INDEX(SourceData!$A$2:$FR$281,'Row selector'!$K2,78)),"")</f>
        <v>77.257598876953125</v>
      </c>
      <c r="U13" s="163">
        <f>IFERROR(IF(INDEX(SourceData!$A$2:$FR$281,'Row selector'!$K2,84)=0,"-",INDEX(SourceData!$A$2:$FR$281,'Row selector'!$K2,84)),"")</f>
        <v>3.0579113960266113</v>
      </c>
      <c r="V13" s="161">
        <f>IFERROR(IF(INDEX(SourceData!$A$2:$FR$281,'Row selector'!$K2,85)=0,"-",INDEX(SourceData!$A$2:$FR$281,'Row selector'!$K2,85)),"")</f>
        <v>28</v>
      </c>
      <c r="W13" s="162">
        <f>IFERROR(IF(INDEX(SourceData!$A$2:$FR$281,'Row selector'!$K2,91)=0,"-",INDEX(SourceData!$A$2:$FR$281,'Row selector'!$K2,91)),"")</f>
        <v>1.1991291046142578</v>
      </c>
      <c r="X13" s="163">
        <f>IFERROR(IF(INDEX(SourceData!$A$2:$FR$281,'Row selector'!$K2,97)=0,"-",INDEX(SourceData!$A$2:$FR$281,'Row selector'!$K2,97)),"")</f>
        <v>2.4432809352874756</v>
      </c>
      <c r="Y13" s="161">
        <f>IFERROR(IF(INDEX(SourceData!$A$2:$FR$281,'Row selector'!$K2,86)=0,"-",INDEX(SourceData!$A$2:$FR$281,'Row selector'!$K2,86)),"")</f>
        <v>12</v>
      </c>
      <c r="Z13" s="166">
        <f>IFERROR(IF(INDEX(SourceData!$A$2:$FR$281,'Row selector'!$K2,92)=0,"-",INDEX(SourceData!$A$2:$FR$281,'Row selector'!$K2,92)),"")</f>
        <v>0.51391243934631348</v>
      </c>
      <c r="AA13" s="167">
        <f>IFERROR(IF(INDEX(SourceData!$A$2:$FR$281,'Row selector'!$K2,98)=0,"-",INDEX(SourceData!$A$2:$FR$281,'Row selector'!$K2,98)),"")</f>
        <v>2.0512821674346924</v>
      </c>
      <c r="AB13" s="161">
        <f>IFERROR(IF(INDEX(SourceData!$A$2:$FR$281,'Row selector'!$K2,87)=0,"-",INDEX(SourceData!$A$2:$FR$281,'Row selector'!$K2,87)),"")</f>
        <v>5</v>
      </c>
      <c r="AC13" s="162">
        <f>IFERROR(IF(INDEX(SourceData!$A$2:$FR$281,'Row selector'!$K2,93)=0,"-",INDEX(SourceData!$A$2:$FR$281,'Row selector'!$K2,93)),"")</f>
        <v>0.21413019299507141</v>
      </c>
      <c r="AD13" s="163">
        <f>IFERROR(IF(INDEX(SourceData!$A$2:$FR$281,'Row selector'!$K2,99)=0,"-",INDEX(SourceData!$A$2:$FR$281,'Row selector'!$K2,99)),"")</f>
        <v>3.1055901050567627</v>
      </c>
      <c r="AE13" s="161">
        <f>IFERROR(IF(INDEX(SourceData!$A$2:$FR$281,'Row selector'!$K2,88)=0,"-",INDEX(SourceData!$A$2:$FR$281,'Row selector'!$K2,88)),"")</f>
        <v>13</v>
      </c>
      <c r="AF13" s="162">
        <f>IFERROR(IF(INDEX(SourceData!$A$2:$FR$281,'Row selector'!$K2,94)=0,"-",INDEX(SourceData!$A$2:$FR$281,'Row selector'!$K2,94)),"")</f>
        <v>0.55673849582672119</v>
      </c>
      <c r="AG13" s="163">
        <f>IFERROR(IF(INDEX(SourceData!$A$2:$FR$281,'Row selector'!$K2,100)=0,"-",INDEX(SourceData!$A$2:$FR$281,'Row selector'!$K2,100)),"")</f>
        <v>2.6209676265716553</v>
      </c>
      <c r="AH13" s="161">
        <f>IFERROR(IF(INDEX(SourceData!$A$2:$FR$281,'Row selector'!$K2,89)=0,"-",INDEX(SourceData!$A$2:$FR$281,'Row selector'!$K2,89)),"")</f>
        <v>30</v>
      </c>
      <c r="AI13" s="162">
        <f>IFERROR(IF(INDEX(SourceData!$A$2:$FR$281,'Row selector'!$K2,95)=0,"-",INDEX(SourceData!$A$2:$FR$281,'Row selector'!$K2,95)),"")</f>
        <v>1.2847812175750732</v>
      </c>
      <c r="AJ13" s="163">
        <f>IFERROR(IF(INDEX(SourceData!$A$2:$FR$281,'Row selector'!$K2,101)=0,"-",INDEX(SourceData!$A$2:$FR$281,'Row selector'!$K2,101)),"")</f>
        <v>1.1156563758850098</v>
      </c>
      <c r="AK13" s="161">
        <f>IFERROR(IF(INDEX(SourceData!$A$2:$FR$281,'Row selector'!$K2,90)=0,"-",INDEX(SourceData!$A$2:$FR$281,'Row selector'!$K2,90)),"")</f>
        <v>2463</v>
      </c>
      <c r="AL13" s="162">
        <f>IFERROR(IF(INDEX(SourceData!$A$2:$FR$281,'Row selector'!$K2,96)=0,"-",INDEX(SourceData!$A$2:$FR$281,'Row selector'!$K2,96)),"")</f>
        <v>105.48053741455078</v>
      </c>
      <c r="AM13" s="163">
        <f>IFERROR(IF(INDEX(SourceData!$A$2:$FR$281,'Row selector'!$K2,102)=0,"-",INDEX(SourceData!$A$2:$FR$281,'Row selector'!$K2,102)),"")</f>
        <v>4.6322245597839355</v>
      </c>
      <c r="AN13" s="161">
        <f>IFERROR(IF(INDEX(SourceData!$A$2:$FR$281,'Row selector'!$K2,103)=0,"-",INDEX(SourceData!$A$2:$FR$281,'Row selector'!$K2,103)),"")</f>
        <v>66</v>
      </c>
      <c r="AO13" s="162">
        <f>IFERROR(IF(INDEX(SourceData!$A$2:$FR$281,'Row selector'!$K2,109)=0,"-",INDEX(SourceData!$A$2:$FR$281,'Row selector'!$K2,109)),"")</f>
        <v>1.3969918489456177</v>
      </c>
      <c r="AP13" s="163">
        <f>IFERROR(IF(INDEX(SourceData!$A$2:$FR$281,'Row selector'!$K2,115)=0,"-",INDEX(SourceData!$A$2:$FR$281,'Row selector'!$K2,115)),"")</f>
        <v>2.240325927734375</v>
      </c>
      <c r="AQ13" s="161">
        <f>IFERROR(IF(INDEX(SourceData!$A$2:$FR$281,'Row selector'!$K2,104)=0,"-",INDEX(SourceData!$A$2:$FR$281,'Row selector'!$K2,104)),"")</f>
        <v>21</v>
      </c>
      <c r="AR13" s="166">
        <f>IFERROR(IF(INDEX(SourceData!$A$2:$FR$281,'Row selector'!$K2,110)=0,"-",INDEX(SourceData!$A$2:$FR$281,'Row selector'!$K2,110)),"")</f>
        <v>0.44449740648269653</v>
      </c>
      <c r="AS13" s="167">
        <f>IFERROR(IF(INDEX(SourceData!$A$2:$FR$281,'Row selector'!$K2,116)=0,"-",INDEX(SourceData!$A$2:$FR$281,'Row selector'!$K2,116)),"")</f>
        <v>1.9462465047836304</v>
      </c>
      <c r="AT13" s="161">
        <f>IFERROR(IF(INDEX(SourceData!$A$2:$FR$281,'Row selector'!$K2,105)=0,"-",INDEX(SourceData!$A$2:$FR$281,'Row selector'!$K2,105)),"")</f>
        <v>9</v>
      </c>
      <c r="AU13" s="162">
        <f>IFERROR(IF(INDEX(SourceData!$A$2:$FR$281,'Row selector'!$K2,111)=0,"-",INDEX(SourceData!$A$2:$FR$281,'Row selector'!$K2,111)),"")</f>
        <v>0.19049888849258423</v>
      </c>
      <c r="AV13" s="163">
        <f>IFERROR(IF(INDEX(SourceData!$A$2:$FR$281,'Row selector'!$K2,117)=0,"-",INDEX(SourceData!$A$2:$FR$281,'Row selector'!$K2,117)),"")</f>
        <v>2.4258759021759033</v>
      </c>
      <c r="AW13" s="161">
        <f>IFERROR(IF(INDEX(SourceData!$A$2:$FR$281,'Row selector'!$K2,106)=0,"-",INDEX(SourceData!$A$2:$FR$281,'Row selector'!$K2,106)),"")</f>
        <v>24</v>
      </c>
      <c r="AX13" s="162">
        <f>IFERROR(IF(INDEX(SourceData!$A$2:$FR$281,'Row selector'!$K2,112)=0,"-",INDEX(SourceData!$A$2:$FR$281,'Row selector'!$K2,112)),"")</f>
        <v>0.50799703598022461</v>
      </c>
      <c r="AY13" s="163">
        <f>IFERROR(IF(INDEX(SourceData!$A$2:$FR$281,'Row selector'!$K2,118)=0,"-",INDEX(SourceData!$A$2:$FR$281,'Row selector'!$K2,118)),"")</f>
        <v>2.1699819564819336</v>
      </c>
      <c r="AZ13" s="161">
        <f>IFERROR(IF(INDEX(SourceData!$A$2:$FR$281,'Row selector'!$K2,107)=0,"-",INDEX(SourceData!$A$2:$FR$281,'Row selector'!$K2,107)),"")</f>
        <v>44</v>
      </c>
      <c r="BA13" s="162">
        <f>IFERROR(IF(INDEX(SourceData!$A$2:$FR$281,'Row selector'!$K2,113)=0,"-",INDEX(SourceData!$A$2:$FR$281,'Row selector'!$K2,113)),"")</f>
        <v>0.93132787942886353</v>
      </c>
      <c r="BB13" s="163">
        <f>IFERROR(IF(INDEX(SourceData!$A$2:$FR$281,'Row selector'!$K2,119)=0,"-",INDEX(SourceData!$A$2:$FR$281,'Row selector'!$K2,119)),"")</f>
        <v>0.89961153268814087</v>
      </c>
      <c r="BC13" s="161">
        <f>IFERROR(IF(INDEX(SourceData!$A$2:$FR$281,'Row selector'!$K2,108)=0,"-",INDEX(SourceData!$A$2:$FR$281,'Row selector'!$K2,108)),"")</f>
        <v>4309</v>
      </c>
      <c r="BD13" s="162">
        <f>IFERROR(IF(INDEX(SourceData!$A$2:$FR$281,'Row selector'!$K2,114)=0,"-",INDEX(SourceData!$A$2:$FR$281,'Row selector'!$K2,114)),"")</f>
        <v>91.206634521484375</v>
      </c>
      <c r="BE13" s="163">
        <f>IFERROR(IF(INDEX(SourceData!$A$2:$FR$281,'Row selector'!$K2,120)=0,"-",INDEX(SourceData!$A$2:$FR$281,'Row selector'!$K2,120)),"")</f>
        <v>3.7951717376708984</v>
      </c>
      <c r="BF13" s="99"/>
    </row>
    <row r="14" spans="1:58">
      <c r="A14" s="171" t="str">
        <f>IFERROR(INDEX(SourceData!$A$2:$FR$281,'Row selector'!$K3,1),"")</f>
        <v>Region</v>
      </c>
      <c r="B14" s="157" t="str">
        <f>IFERROR(INDEX(SourceData!$A$2:$FR$281,'Row selector'!$K3,2),"")</f>
        <v>East of England</v>
      </c>
      <c r="C14" s="199" t="str">
        <f t="shared" ref="C14:C53" si="0">IF(B14="","","&gt;")</f>
        <v>&gt;</v>
      </c>
      <c r="D14" s="161">
        <f>IFERROR(IF(INDEX(SourceData!$A$2:$FR$281,'Row selector'!$K3,67)=0,"-",INDEX(SourceData!$A$2:$FR$281,'Row selector'!$K3,67)),"")</f>
        <v>21</v>
      </c>
      <c r="E14" s="162">
        <f>IFERROR(IF(INDEX(SourceData!$A$2:$FR$281,'Row selector'!$K3,73)=0,"-",INDEX(SourceData!$A$2:$FR$281,'Row selector'!$K3,73)),"")</f>
        <v>0.67548441886901855</v>
      </c>
      <c r="F14" s="163">
        <f>IFERROR(IF(INDEX(SourceData!$A$2:$FR$281,'Row selector'!$K3,79)=0,"-",INDEX(SourceData!$A$2:$FR$281,'Row selector'!$K3,79)),"")</f>
        <v>1.574212908744812</v>
      </c>
      <c r="G14" s="161">
        <f>IFERROR(IF(INDEX(SourceData!$A$2:$FR$281,'Row selector'!$K3,68)=0,"-",INDEX(SourceData!$A$2:$FR$281,'Row selector'!$K3,68)),"")</f>
        <v>11</v>
      </c>
      <c r="H14" s="166">
        <f>IFERROR(IF(INDEX(SourceData!$A$2:$FR$281,'Row selector'!$K3,74)=0,"-",INDEX(SourceData!$A$2:$FR$281,'Row selector'!$K3,74)),"")</f>
        <v>0.35382518172264099</v>
      </c>
      <c r="I14" s="167">
        <f>IFERROR(IF(INDEX(SourceData!$A$2:$FR$281,'Row selector'!$K3,80)=0,"-",INDEX(SourceData!$A$2:$FR$281,'Row selector'!$K3,80)),"")</f>
        <v>1.4012738466262817</v>
      </c>
      <c r="J14" s="161">
        <f>IFERROR(IF(INDEX(SourceData!$A$2:$FR$281,'Row selector'!$K3,69)=0,"-",INDEX(SourceData!$A$2:$FR$281,'Row selector'!$K3,69)),"")</f>
        <v>8</v>
      </c>
      <c r="K14" s="162">
        <f>IFERROR(IF(INDEX(SourceData!$A$2:$FR$281,'Row selector'!$K3,75)=0,"-",INDEX(SourceData!$A$2:$FR$281,'Row selector'!$K3,75)),"")</f>
        <v>0.25732740759849548</v>
      </c>
      <c r="L14" s="163">
        <f>IFERROR(IF(INDEX(SourceData!$A$2:$FR$281,'Row selector'!$K3,81)=0,"-",INDEX(SourceData!$A$2:$FR$281,'Row selector'!$K3,81)),"")</f>
        <v>2.0887727737426758</v>
      </c>
      <c r="M14" s="161">
        <f>IFERROR(IF(INDEX(SourceData!$A$2:$FR$281,'Row selector'!$K3,70)=0,"-",INDEX(SourceData!$A$2:$FR$281,'Row selector'!$K3,70)),"")</f>
        <v>15</v>
      </c>
      <c r="N14" s="162">
        <f>IFERROR(IF(INDEX(SourceData!$A$2:$FR$281,'Row selector'!$K3,76)=0,"-",INDEX(SourceData!$A$2:$FR$281,'Row selector'!$K3,76)),"")</f>
        <v>0.48248887062072754</v>
      </c>
      <c r="O14" s="163">
        <f>IFERROR(IF(INDEX(SourceData!$A$2:$FR$281,'Row selector'!$K3,82)=0,"-",INDEX(SourceData!$A$2:$FR$281,'Row selector'!$K3,82)),"")</f>
        <v>1.8773466348648071</v>
      </c>
      <c r="P14" s="161">
        <f>IFERROR(IF(INDEX(SourceData!$A$2:$FR$281,'Row selector'!$K3,71)=0,"-",INDEX(SourceData!$A$2:$FR$281,'Row selector'!$K3,71)),"")</f>
        <v>32</v>
      </c>
      <c r="Q14" s="162">
        <f>IFERROR(IF(INDEX(SourceData!$A$2:$FR$281,'Row selector'!$K3,77)=0,"-",INDEX(SourceData!$A$2:$FR$281,'Row selector'!$K3,77)),"")</f>
        <v>1.0293096303939819</v>
      </c>
      <c r="R14" s="163">
        <f>IFERROR(IF(INDEX(SourceData!$A$2:$FR$281,'Row selector'!$K3,83)=0,"-",INDEX(SourceData!$A$2:$FR$281,'Row selector'!$K3,83)),"")</f>
        <v>0.77257364988327026</v>
      </c>
      <c r="S14" s="161">
        <f>IFERROR(IF(INDEX(SourceData!$A$2:$FR$281,'Row selector'!$K3,72)=0,"-",INDEX(SourceData!$A$2:$FR$281,'Row selector'!$K3,72)),"")</f>
        <v>2505</v>
      </c>
      <c r="T14" s="162">
        <f>IFERROR(IF(INDEX(SourceData!$A$2:$FR$281,'Row selector'!$K3,78)=0,"-",INDEX(SourceData!$A$2:$FR$281,'Row selector'!$K3,78)),"")</f>
        <v>80.575637817382813</v>
      </c>
      <c r="U14" s="163">
        <f>IFERROR(IF(INDEX(SourceData!$A$2:$FR$281,'Row selector'!$K3,84)=0,"-",INDEX(SourceData!$A$2:$FR$281,'Row selector'!$K3,84)),"")</f>
        <v>3.1982533931732178</v>
      </c>
      <c r="V14" s="161">
        <f>IFERROR(IF(INDEX(SourceData!$A$2:$FR$281,'Row selector'!$K3,85)=0,"-",INDEX(SourceData!$A$2:$FR$281,'Row selector'!$K3,85)),"")</f>
        <v>33</v>
      </c>
      <c r="W14" s="162">
        <f>IFERROR(IF(INDEX(SourceData!$A$2:$FR$281,'Row selector'!$K3,91)=0,"-",INDEX(SourceData!$A$2:$FR$281,'Row selector'!$K3,91)),"")</f>
        <v>1.0921142101287842</v>
      </c>
      <c r="X14" s="163">
        <f>IFERROR(IF(INDEX(SourceData!$A$2:$FR$281,'Row selector'!$K3,97)=0,"-",INDEX(SourceData!$A$2:$FR$281,'Row selector'!$K3,97)),"")</f>
        <v>3.3199195861816406</v>
      </c>
      <c r="Y14" s="161">
        <f>IFERROR(IF(INDEX(SourceData!$A$2:$FR$281,'Row selector'!$K3,86)=0,"-",INDEX(SourceData!$A$2:$FR$281,'Row selector'!$K3,86)),"")</f>
        <v>21</v>
      </c>
      <c r="Z14" s="166">
        <f>IFERROR(IF(INDEX(SourceData!$A$2:$FR$281,'Row selector'!$K3,92)=0,"-",INDEX(SourceData!$A$2:$FR$281,'Row selector'!$K3,92)),"")</f>
        <v>0.69498175382614136</v>
      </c>
      <c r="AA14" s="167">
        <f>IFERROR(IF(INDEX(SourceData!$A$2:$FR$281,'Row selector'!$K3,98)=0,"-",INDEX(SourceData!$A$2:$FR$281,'Row selector'!$K3,98)),"")</f>
        <v>2.34375</v>
      </c>
      <c r="AB14" s="161">
        <f>IFERROR(IF(INDEX(SourceData!$A$2:$FR$281,'Row selector'!$K3,87)=0,"-",INDEX(SourceData!$A$2:$FR$281,'Row selector'!$K3,87)),"")</f>
        <v>8</v>
      </c>
      <c r="AC14" s="162">
        <f>IFERROR(IF(INDEX(SourceData!$A$2:$FR$281,'Row selector'!$K3,93)=0,"-",INDEX(SourceData!$A$2:$FR$281,'Row selector'!$K3,93)),"")</f>
        <v>0.26475495100021362</v>
      </c>
      <c r="AD14" s="163">
        <f>IFERROR(IF(INDEX(SourceData!$A$2:$FR$281,'Row selector'!$K3,99)=0,"-",INDEX(SourceData!$A$2:$FR$281,'Row selector'!$K3,99)),"")</f>
        <v>2.8070175647735596</v>
      </c>
      <c r="AE14" s="161">
        <f>IFERROR(IF(INDEX(SourceData!$A$2:$FR$281,'Row selector'!$K3,88)=0,"-",INDEX(SourceData!$A$2:$FR$281,'Row selector'!$K3,88)),"")</f>
        <v>17</v>
      </c>
      <c r="AF14" s="162">
        <f>IFERROR(IF(INDEX(SourceData!$A$2:$FR$281,'Row selector'!$K3,94)=0,"-",INDEX(SourceData!$A$2:$FR$281,'Row selector'!$K3,94)),"")</f>
        <v>0.56260430812835693</v>
      </c>
      <c r="AG14" s="163">
        <f>IFERROR(IF(INDEX(SourceData!$A$2:$FR$281,'Row selector'!$K3,100)=0,"-",INDEX(SourceData!$A$2:$FR$281,'Row selector'!$K3,100)),"")</f>
        <v>2.9259896278381348</v>
      </c>
      <c r="AH14" s="161">
        <f>IFERROR(IF(INDEX(SourceData!$A$2:$FR$281,'Row selector'!$K3,89)=0,"-",INDEX(SourceData!$A$2:$FR$281,'Row selector'!$K3,89)),"")</f>
        <v>62</v>
      </c>
      <c r="AI14" s="162">
        <f>IFERROR(IF(INDEX(SourceData!$A$2:$FR$281,'Row selector'!$K3,95)=0,"-",INDEX(SourceData!$A$2:$FR$281,'Row selector'!$K3,95)),"")</f>
        <v>2.0518510341644287</v>
      </c>
      <c r="AJ14" s="163">
        <f>IFERROR(IF(INDEX(SourceData!$A$2:$FR$281,'Row selector'!$K3,101)=0,"-",INDEX(SourceData!$A$2:$FR$281,'Row selector'!$K3,101)),"")</f>
        <v>1.4684983491897583</v>
      </c>
      <c r="AK14" s="161">
        <f>IFERROR(IF(INDEX(SourceData!$A$2:$FR$281,'Row selector'!$K3,90)=0,"-",INDEX(SourceData!$A$2:$FR$281,'Row selector'!$K3,90)),"")</f>
        <v>3623</v>
      </c>
      <c r="AL14" s="162">
        <f>IFERROR(IF(INDEX(SourceData!$A$2:$FR$281,'Row selector'!$K3,96)=0,"-",INDEX(SourceData!$A$2:$FR$281,'Row selector'!$K3,96)),"")</f>
        <v>119.90090179443359</v>
      </c>
      <c r="AM14" s="163">
        <f>IFERROR(IF(INDEX(SourceData!$A$2:$FR$281,'Row selector'!$K3,102)=0,"-",INDEX(SourceData!$A$2:$FR$281,'Row selector'!$K3,102)),"")</f>
        <v>4.9404096603393555</v>
      </c>
      <c r="AN14" s="161">
        <f>IFERROR(IF(INDEX(SourceData!$A$2:$FR$281,'Row selector'!$K3,103)=0,"-",INDEX(SourceData!$A$2:$FR$281,'Row selector'!$K3,103)),"")</f>
        <v>54</v>
      </c>
      <c r="AO14" s="162">
        <f>IFERROR(IF(INDEX(SourceData!$A$2:$FR$281,'Row selector'!$K3,109)=0,"-",INDEX(SourceData!$A$2:$FR$281,'Row selector'!$K3,109)),"")</f>
        <v>0.88083565235137939</v>
      </c>
      <c r="AP14" s="163">
        <f>IFERROR(IF(INDEX(SourceData!$A$2:$FR$281,'Row selector'!$K3,115)=0,"-",INDEX(SourceData!$A$2:$FR$281,'Row selector'!$K3,115)),"")</f>
        <v>2.3195877075195313</v>
      </c>
      <c r="AQ14" s="161">
        <f>IFERROR(IF(INDEX(SourceData!$A$2:$FR$281,'Row selector'!$K3,104)=0,"-",INDEX(SourceData!$A$2:$FR$281,'Row selector'!$K3,104)),"")</f>
        <v>32</v>
      </c>
      <c r="AR14" s="166">
        <f>IFERROR(IF(INDEX(SourceData!$A$2:$FR$281,'Row selector'!$K3,110)=0,"-",INDEX(SourceData!$A$2:$FR$281,'Row selector'!$K3,110)),"")</f>
        <v>0.52197670936584473</v>
      </c>
      <c r="AS14" s="167">
        <f>IFERROR(IF(INDEX(SourceData!$A$2:$FR$281,'Row selector'!$K3,116)=0,"-",INDEX(SourceData!$A$2:$FR$281,'Row selector'!$K3,116)),"")</f>
        <v>1.9036288261413574</v>
      </c>
      <c r="AT14" s="161">
        <f>IFERROR(IF(INDEX(SourceData!$A$2:$FR$281,'Row selector'!$K3,105)=0,"-",INDEX(SourceData!$A$2:$FR$281,'Row selector'!$K3,105)),"")</f>
        <v>16</v>
      </c>
      <c r="AU14" s="162">
        <f>IFERROR(IF(INDEX(SourceData!$A$2:$FR$281,'Row selector'!$K3,111)=0,"-",INDEX(SourceData!$A$2:$FR$281,'Row selector'!$K3,111)),"")</f>
        <v>0.26098835468292236</v>
      </c>
      <c r="AV14" s="163">
        <f>IFERROR(IF(INDEX(SourceData!$A$2:$FR$281,'Row selector'!$K3,117)=0,"-",INDEX(SourceData!$A$2:$FR$281,'Row selector'!$K3,117)),"")</f>
        <v>2.3952095508575439</v>
      </c>
      <c r="AW14" s="161">
        <f>IFERROR(IF(INDEX(SourceData!$A$2:$FR$281,'Row selector'!$K3,106)=0,"-",INDEX(SourceData!$A$2:$FR$281,'Row selector'!$K3,106)),"")</f>
        <v>32</v>
      </c>
      <c r="AX14" s="162">
        <f>IFERROR(IF(INDEX(SourceData!$A$2:$FR$281,'Row selector'!$K3,112)=0,"-",INDEX(SourceData!$A$2:$FR$281,'Row selector'!$K3,112)),"")</f>
        <v>0.52197670936584473</v>
      </c>
      <c r="AY14" s="163">
        <f>IFERROR(IF(INDEX(SourceData!$A$2:$FR$281,'Row selector'!$K3,118)=0,"-",INDEX(SourceData!$A$2:$FR$281,'Row selector'!$K3,118)),"")</f>
        <v>2.318840503692627</v>
      </c>
      <c r="AZ14" s="161">
        <f>IFERROR(IF(INDEX(SourceData!$A$2:$FR$281,'Row selector'!$K3,107)=0,"-",INDEX(SourceData!$A$2:$FR$281,'Row selector'!$K3,107)),"")</f>
        <v>94</v>
      </c>
      <c r="BA14" s="162">
        <f>IFERROR(IF(INDEX(SourceData!$A$2:$FR$281,'Row selector'!$K3,113)=0,"-",INDEX(SourceData!$A$2:$FR$281,'Row selector'!$K3,113)),"")</f>
        <v>1.5333064794540405</v>
      </c>
      <c r="BB14" s="163">
        <f>IFERROR(IF(INDEX(SourceData!$A$2:$FR$281,'Row selector'!$K3,119)=0,"-",INDEX(SourceData!$A$2:$FR$281,'Row selector'!$K3,119)),"")</f>
        <v>1.1238641738891602</v>
      </c>
      <c r="BC14" s="161">
        <f>IFERROR(IF(INDEX(SourceData!$A$2:$FR$281,'Row selector'!$K3,108)=0,"-",INDEX(SourceData!$A$2:$FR$281,'Row selector'!$K3,108)),"")</f>
        <v>6128</v>
      </c>
      <c r="BD14" s="162">
        <f>IFERROR(IF(INDEX(SourceData!$A$2:$FR$281,'Row selector'!$K3,114)=0,"-",INDEX(SourceData!$A$2:$FR$281,'Row selector'!$K3,114)),"")</f>
        <v>99.958534240722656</v>
      </c>
      <c r="BE14" s="163">
        <f>IFERROR(IF(INDEX(SourceData!$A$2:$FR$281,'Row selector'!$K3,120)=0,"-",INDEX(SourceData!$A$2:$FR$281,'Row selector'!$K3,120)),"")</f>
        <v>4.0406703948974609</v>
      </c>
      <c r="BF14" s="99"/>
    </row>
    <row r="15" spans="1:58">
      <c r="A15" s="171" t="str">
        <f>IFERROR(INDEX(SourceData!$A$2:$FR$281,'Row selector'!$K4,1),"")</f>
        <v>Region</v>
      </c>
      <c r="B15" s="157" t="str">
        <f>IFERROR(INDEX(SourceData!$A$2:$FR$281,'Row selector'!$K4,2),"")</f>
        <v>London</v>
      </c>
      <c r="C15" s="199" t="str">
        <f t="shared" si="0"/>
        <v>&gt;</v>
      </c>
      <c r="D15" s="161">
        <f>IFERROR(IF(INDEX(SourceData!$A$2:$FR$281,'Row selector'!$K4,67)=0,"-",INDEX(SourceData!$A$2:$FR$281,'Row selector'!$K4,67)),"")</f>
        <v>184</v>
      </c>
      <c r="E15" s="162">
        <f>IFERROR(IF(INDEX(SourceData!$A$2:$FR$281,'Row selector'!$K4,73)=0,"-",INDEX(SourceData!$A$2:$FR$281,'Row selector'!$K4,73)),"")</f>
        <v>4.1736598014831543</v>
      </c>
      <c r="F15" s="163">
        <f>IFERROR(IF(INDEX(SourceData!$A$2:$FR$281,'Row selector'!$K4,79)=0,"-",INDEX(SourceData!$A$2:$FR$281,'Row selector'!$K4,79)),"")</f>
        <v>2.1355617046356201</v>
      </c>
      <c r="G15" s="161">
        <f>IFERROR(IF(INDEX(SourceData!$A$2:$FR$281,'Row selector'!$K4,68)=0,"-",INDEX(SourceData!$A$2:$FR$281,'Row selector'!$K4,68)),"")</f>
        <v>151</v>
      </c>
      <c r="H15" s="166">
        <f>IFERROR(IF(INDEX(SourceData!$A$2:$FR$281,'Row selector'!$K4,74)=0,"-",INDEX(SourceData!$A$2:$FR$281,'Row selector'!$K4,74)),"")</f>
        <v>3.4251227378845215</v>
      </c>
      <c r="I15" s="167">
        <f>IFERROR(IF(INDEX(SourceData!$A$2:$FR$281,'Row selector'!$K4,80)=0,"-",INDEX(SourceData!$A$2:$FR$281,'Row selector'!$K4,80)),"")</f>
        <v>1.8860853910446167</v>
      </c>
      <c r="J15" s="161">
        <f>IFERROR(IF(INDEX(SourceData!$A$2:$FR$281,'Row selector'!$K4,69)=0,"-",INDEX(SourceData!$A$2:$FR$281,'Row selector'!$K4,69)),"")</f>
        <v>23</v>
      </c>
      <c r="K15" s="162">
        <f>IFERROR(IF(INDEX(SourceData!$A$2:$FR$281,'Row selector'!$K4,75)=0,"-",INDEX(SourceData!$A$2:$FR$281,'Row selector'!$K4,75)),"")</f>
        <v>0.52170747518539429</v>
      </c>
      <c r="L15" s="163">
        <f>IFERROR(IF(INDEX(SourceData!$A$2:$FR$281,'Row selector'!$K4,81)=0,"-",INDEX(SourceData!$A$2:$FR$281,'Row selector'!$K4,81)),"")</f>
        <v>1.8282989263534546</v>
      </c>
      <c r="M15" s="161">
        <f>IFERROR(IF(INDEX(SourceData!$A$2:$FR$281,'Row selector'!$K4,70)=0,"-",INDEX(SourceData!$A$2:$FR$281,'Row selector'!$K4,70)),"")</f>
        <v>108</v>
      </c>
      <c r="N15" s="162">
        <f>IFERROR(IF(INDEX(SourceData!$A$2:$FR$281,'Row selector'!$K4,76)=0,"-",INDEX(SourceData!$A$2:$FR$281,'Row selector'!$K4,76)),"")</f>
        <v>2.4497566223144531</v>
      </c>
      <c r="O15" s="163">
        <f>IFERROR(IF(INDEX(SourceData!$A$2:$FR$281,'Row selector'!$K4,82)=0,"-",INDEX(SourceData!$A$2:$FR$281,'Row selector'!$K4,82)),"")</f>
        <v>2.2135684490203857</v>
      </c>
      <c r="P15" s="161">
        <f>IFERROR(IF(INDEX(SourceData!$A$2:$FR$281,'Row selector'!$K4,71)=0,"-",INDEX(SourceData!$A$2:$FR$281,'Row selector'!$K4,71)),"")</f>
        <v>29</v>
      </c>
      <c r="Q15" s="162">
        <f>IFERROR(IF(INDEX(SourceData!$A$2:$FR$281,'Row selector'!$K4,77)=0,"-",INDEX(SourceData!$A$2:$FR$281,'Row selector'!$K4,77)),"")</f>
        <v>0.65780502557754517</v>
      </c>
      <c r="R15" s="163">
        <f>IFERROR(IF(INDEX(SourceData!$A$2:$FR$281,'Row selector'!$K4,83)=0,"-",INDEX(SourceData!$A$2:$FR$281,'Row selector'!$K4,83)),"")</f>
        <v>0.65954059362411499</v>
      </c>
      <c r="S15" s="161">
        <f>IFERROR(IF(INDEX(SourceData!$A$2:$FR$281,'Row selector'!$K4,72)=0,"-",INDEX(SourceData!$A$2:$FR$281,'Row selector'!$K4,72)),"")</f>
        <v>1862</v>
      </c>
      <c r="T15" s="162">
        <f>IFERROR(IF(INDEX(SourceData!$A$2:$FR$281,'Row selector'!$K4,78)=0,"-",INDEX(SourceData!$A$2:$FR$281,'Row selector'!$K4,78)),"")</f>
        <v>42.235622406005859</v>
      </c>
      <c r="U15" s="163">
        <f>IFERROR(IF(INDEX(SourceData!$A$2:$FR$281,'Row selector'!$K4,84)=0,"-",INDEX(SourceData!$A$2:$FR$281,'Row selector'!$K4,84)),"")</f>
        <v>3.0893282890319824</v>
      </c>
      <c r="V15" s="161">
        <f>IFERROR(IF(INDEX(SourceData!$A$2:$FR$281,'Row selector'!$K4,85)=0,"-",INDEX(SourceData!$A$2:$FR$281,'Row selector'!$K4,85)),"")</f>
        <v>172</v>
      </c>
      <c r="W15" s="162">
        <f>IFERROR(IF(INDEX(SourceData!$A$2:$FR$281,'Row selector'!$K4,91)=0,"-",INDEX(SourceData!$A$2:$FR$281,'Row selector'!$K4,91)),"")</f>
        <v>3.9275763034820557</v>
      </c>
      <c r="X15" s="163">
        <f>IFERROR(IF(INDEX(SourceData!$A$2:$FR$281,'Row selector'!$K4,97)=0,"-",INDEX(SourceData!$A$2:$FR$281,'Row selector'!$K4,97)),"")</f>
        <v>2.6514568328857422</v>
      </c>
      <c r="Y15" s="161">
        <f>IFERROR(IF(INDEX(SourceData!$A$2:$FR$281,'Row selector'!$K4,86)=0,"-",INDEX(SourceData!$A$2:$FR$281,'Row selector'!$K4,86)),"")</f>
        <v>310</v>
      </c>
      <c r="Z15" s="166">
        <f>IFERROR(IF(INDEX(SourceData!$A$2:$FR$281,'Row selector'!$K4,92)=0,"-",INDEX(SourceData!$A$2:$FR$281,'Row selector'!$K4,92)),"")</f>
        <v>7.0787715911865234</v>
      </c>
      <c r="AA15" s="167">
        <f>IFERROR(IF(INDEX(SourceData!$A$2:$FR$281,'Row selector'!$K4,98)=0,"-",INDEX(SourceData!$A$2:$FR$281,'Row selector'!$K4,98)),"")</f>
        <v>3.2645323276519775</v>
      </c>
      <c r="AB15" s="161">
        <f>IFERROR(IF(INDEX(SourceData!$A$2:$FR$281,'Row selector'!$K4,87)=0,"-",INDEX(SourceData!$A$2:$FR$281,'Row selector'!$K4,87)),"")</f>
        <v>28</v>
      </c>
      <c r="AC15" s="162">
        <f>IFERROR(IF(INDEX(SourceData!$A$2:$FR$281,'Row selector'!$K4,93)=0,"-",INDEX(SourceData!$A$2:$FR$281,'Row selector'!$K4,93)),"")</f>
        <v>0.63937288522720337</v>
      </c>
      <c r="AD15" s="163">
        <f>IFERROR(IF(INDEX(SourceData!$A$2:$FR$281,'Row selector'!$K4,99)=0,"-",INDEX(SourceData!$A$2:$FR$281,'Row selector'!$K4,99)),"")</f>
        <v>2.8747432231903076</v>
      </c>
      <c r="AE15" s="161">
        <f>IFERROR(IF(INDEX(SourceData!$A$2:$FR$281,'Row selector'!$K4,88)=0,"-",INDEX(SourceData!$A$2:$FR$281,'Row selector'!$K4,88)),"")</f>
        <v>91</v>
      </c>
      <c r="AF15" s="162">
        <f>IFERROR(IF(INDEX(SourceData!$A$2:$FR$281,'Row selector'!$K4,94)=0,"-",INDEX(SourceData!$A$2:$FR$281,'Row selector'!$K4,94)),"")</f>
        <v>2.0779619216918945</v>
      </c>
      <c r="AG15" s="163">
        <f>IFERROR(IF(INDEX(SourceData!$A$2:$FR$281,'Row selector'!$K4,100)=0,"-",INDEX(SourceData!$A$2:$FR$281,'Row selector'!$K4,100)),"")</f>
        <v>2.4674620628356934</v>
      </c>
      <c r="AH15" s="161">
        <f>IFERROR(IF(INDEX(SourceData!$A$2:$FR$281,'Row selector'!$K4,89)=0,"-",INDEX(SourceData!$A$2:$FR$281,'Row selector'!$K4,89)),"")</f>
        <v>36</v>
      </c>
      <c r="AI15" s="162">
        <f>IFERROR(IF(INDEX(SourceData!$A$2:$FR$281,'Row selector'!$K4,95)=0,"-",INDEX(SourceData!$A$2:$FR$281,'Row selector'!$K4,95)),"")</f>
        <v>0.82205086946487427</v>
      </c>
      <c r="AJ15" s="163">
        <f>IFERROR(IF(INDEX(SourceData!$A$2:$FR$281,'Row selector'!$K4,101)=0,"-",INDEX(SourceData!$A$2:$FR$281,'Row selector'!$K4,101)),"")</f>
        <v>0.76988881826400757</v>
      </c>
      <c r="AK15" s="161">
        <f>IFERROR(IF(INDEX(SourceData!$A$2:$FR$281,'Row selector'!$K4,90)=0,"-",INDEX(SourceData!$A$2:$FR$281,'Row selector'!$K4,90)),"")</f>
        <v>2392</v>
      </c>
      <c r="AL15" s="162">
        <f>IFERROR(IF(INDEX(SourceData!$A$2:$FR$281,'Row selector'!$K4,96)=0,"-",INDEX(SourceData!$A$2:$FR$281,'Row selector'!$K4,96)),"")</f>
        <v>54.620712280273438</v>
      </c>
      <c r="AM15" s="163">
        <f>IFERROR(IF(INDEX(SourceData!$A$2:$FR$281,'Row selector'!$K4,102)=0,"-",INDEX(SourceData!$A$2:$FR$281,'Row selector'!$K4,102)),"")</f>
        <v>4.5439867973327637</v>
      </c>
      <c r="AN15" s="161">
        <f>IFERROR(IF(INDEX(SourceData!$A$2:$FR$281,'Row selector'!$K4,103)=0,"-",INDEX(SourceData!$A$2:$FR$281,'Row selector'!$K4,103)),"")</f>
        <v>356</v>
      </c>
      <c r="AO15" s="162">
        <f>IFERROR(IF(INDEX(SourceData!$A$2:$FR$281,'Row selector'!$K4,109)=0,"-",INDEX(SourceData!$A$2:$FR$281,'Row selector'!$K4,109)),"")</f>
        <v>4.0510282516479492</v>
      </c>
      <c r="AP15" s="163">
        <f>IFERROR(IF(INDEX(SourceData!$A$2:$FR$281,'Row selector'!$K4,115)=0,"-",INDEX(SourceData!$A$2:$FR$281,'Row selector'!$K4,115)),"")</f>
        <v>2.3571476936340332</v>
      </c>
      <c r="AQ15" s="161">
        <f>IFERROR(IF(INDEX(SourceData!$A$2:$FR$281,'Row selector'!$K4,104)=0,"-",INDEX(SourceData!$A$2:$FR$281,'Row selector'!$K4,104)),"")</f>
        <v>461</v>
      </c>
      <c r="AR15" s="166">
        <f>IFERROR(IF(INDEX(SourceData!$A$2:$FR$281,'Row selector'!$K4,110)=0,"-",INDEX(SourceData!$A$2:$FR$281,'Row selector'!$K4,110)),"")</f>
        <v>5.245854377746582</v>
      </c>
      <c r="AS15" s="167">
        <f>IFERROR(IF(INDEX(SourceData!$A$2:$FR$281,'Row selector'!$K4,116)=0,"-",INDEX(SourceData!$A$2:$FR$281,'Row selector'!$K4,116)),"")</f>
        <v>2.6339848041534424</v>
      </c>
      <c r="AT15" s="161">
        <f>IFERROR(IF(INDEX(SourceData!$A$2:$FR$281,'Row selector'!$K4,105)=0,"-",INDEX(SourceData!$A$2:$FR$281,'Row selector'!$K4,105)),"")</f>
        <v>51</v>
      </c>
      <c r="AU15" s="162">
        <f>IFERROR(IF(INDEX(SourceData!$A$2:$FR$281,'Row selector'!$K4,111)=0,"-",INDEX(SourceData!$A$2:$FR$281,'Row selector'!$K4,111)),"")</f>
        <v>0.58034396171569824</v>
      </c>
      <c r="AV15" s="163">
        <f>IFERROR(IF(INDEX(SourceData!$A$2:$FR$281,'Row selector'!$K4,117)=0,"-",INDEX(SourceData!$A$2:$FR$281,'Row selector'!$K4,117)),"")</f>
        <v>2.2849462032318115</v>
      </c>
      <c r="AW15" s="161">
        <f>IFERROR(IF(INDEX(SourceData!$A$2:$FR$281,'Row selector'!$K4,106)=0,"-",INDEX(SourceData!$A$2:$FR$281,'Row selector'!$K4,106)),"")</f>
        <v>199</v>
      </c>
      <c r="AX15" s="162">
        <f>IFERROR(IF(INDEX(SourceData!$A$2:$FR$281,'Row selector'!$K4,112)=0,"-",INDEX(SourceData!$A$2:$FR$281,'Row selector'!$K4,112)),"")</f>
        <v>2.264479398727417</v>
      </c>
      <c r="AY15" s="163">
        <f>IFERROR(IF(INDEX(SourceData!$A$2:$FR$281,'Row selector'!$K4,118)=0,"-",INDEX(SourceData!$A$2:$FR$281,'Row selector'!$K4,118)),"")</f>
        <v>2.3228669166564941</v>
      </c>
      <c r="AZ15" s="161">
        <f>IFERROR(IF(INDEX(SourceData!$A$2:$FR$281,'Row selector'!$K4,107)=0,"-",INDEX(SourceData!$A$2:$FR$281,'Row selector'!$K4,107)),"")</f>
        <v>65</v>
      </c>
      <c r="BA15" s="162">
        <f>IFERROR(IF(INDEX(SourceData!$A$2:$FR$281,'Row selector'!$K4,113)=0,"-",INDEX(SourceData!$A$2:$FR$281,'Row selector'!$K4,113)),"")</f>
        <v>0.7396540641784668</v>
      </c>
      <c r="BB15" s="163">
        <f>IFERROR(IF(INDEX(SourceData!$A$2:$FR$281,'Row selector'!$K4,119)=0,"-",INDEX(SourceData!$A$2:$FR$281,'Row selector'!$K4,119)),"")</f>
        <v>0.71641135215759277</v>
      </c>
      <c r="BC15" s="161">
        <f>IFERROR(IF(INDEX(SourceData!$A$2:$FR$281,'Row selector'!$K4,108)=0,"-",INDEX(SourceData!$A$2:$FR$281,'Row selector'!$K4,108)),"")</f>
        <v>4254</v>
      </c>
      <c r="BD15" s="162">
        <f>IFERROR(IF(INDEX(SourceData!$A$2:$FR$281,'Row selector'!$K4,114)=0,"-",INDEX(SourceData!$A$2:$FR$281,'Row selector'!$K4,114)),"")</f>
        <v>48.407512664794922</v>
      </c>
      <c r="BE15" s="163">
        <f>IFERROR(IF(INDEX(SourceData!$A$2:$FR$281,'Row selector'!$K4,120)=0,"-",INDEX(SourceData!$A$2:$FR$281,'Row selector'!$K4,120)),"")</f>
        <v>3.7675023078918457</v>
      </c>
      <c r="BF15" s="99"/>
    </row>
    <row r="16" spans="1:58">
      <c r="A16" s="171" t="str">
        <f>IFERROR(INDEX(SourceData!$A$2:$FR$281,'Row selector'!$K5,1),"")</f>
        <v>Region</v>
      </c>
      <c r="B16" s="157" t="str">
        <f>IFERROR(INDEX(SourceData!$A$2:$FR$281,'Row selector'!$K5,2),"")</f>
        <v>North East</v>
      </c>
      <c r="C16" s="199" t="str">
        <f t="shared" si="0"/>
        <v>&gt;</v>
      </c>
      <c r="D16" s="161">
        <f>IFERROR(IF(INDEX(SourceData!$A$2:$FR$281,'Row selector'!$K5,67)=0,"-",INDEX(SourceData!$A$2:$FR$281,'Row selector'!$K5,67)),"")</f>
        <v>2</v>
      </c>
      <c r="E16" s="162">
        <f>IFERROR(IF(INDEX(SourceData!$A$2:$FR$281,'Row selector'!$K5,73)=0,"-",INDEX(SourceData!$A$2:$FR$281,'Row selector'!$K5,73)),"")</f>
        <v>0.14897678792476654</v>
      </c>
      <c r="F16" s="163">
        <f>IFERROR(IF(INDEX(SourceData!$A$2:$FR$281,'Row selector'!$K5,79)=0,"-",INDEX(SourceData!$A$2:$FR$281,'Row selector'!$K5,79)),"")</f>
        <v>0.80000001192092896</v>
      </c>
      <c r="G16" s="161">
        <f>IFERROR(IF(INDEX(SourceData!$A$2:$FR$281,'Row selector'!$K5,68)=0,"-",INDEX(SourceData!$A$2:$FR$281,'Row selector'!$K5,68)),"")</f>
        <v>2</v>
      </c>
      <c r="H16" s="166">
        <f>IFERROR(IF(INDEX(SourceData!$A$2:$FR$281,'Row selector'!$K5,74)=0,"-",INDEX(SourceData!$A$2:$FR$281,'Row selector'!$K5,74)),"")</f>
        <v>0.14897678792476654</v>
      </c>
      <c r="I16" s="167">
        <f>IFERROR(IF(INDEX(SourceData!$A$2:$FR$281,'Row selector'!$K5,80)=0,"-",INDEX(SourceData!$A$2:$FR$281,'Row selector'!$K5,80)),"")</f>
        <v>4.5454545021057129</v>
      </c>
      <c r="J16" s="161" t="str">
        <f>IFERROR(IF(INDEX(SourceData!$A$2:$FR$281,'Row selector'!$K5,69)=0,"-",INDEX(SourceData!$A$2:$FR$281,'Row selector'!$K5,69)),"")</f>
        <v>-</v>
      </c>
      <c r="K16" s="162" t="str">
        <f>IFERROR(IF(INDEX(SourceData!$A$2:$FR$281,'Row selector'!$K5,75)=0,"-",INDEX(SourceData!$A$2:$FR$281,'Row selector'!$K5,75)),"")</f>
        <v>-</v>
      </c>
      <c r="L16" s="163" t="str">
        <f>IFERROR(IF(INDEX(SourceData!$A$2:$FR$281,'Row selector'!$K5,81)=0,"-",INDEX(SourceData!$A$2:$FR$281,'Row selector'!$K5,81)),"")</f>
        <v>-</v>
      </c>
      <c r="M16" s="161">
        <f>IFERROR(IF(INDEX(SourceData!$A$2:$FR$281,'Row selector'!$K5,70)=0,"-",INDEX(SourceData!$A$2:$FR$281,'Row selector'!$K5,70)),"")</f>
        <v>4</v>
      </c>
      <c r="N16" s="162">
        <f>IFERROR(IF(INDEX(SourceData!$A$2:$FR$281,'Row selector'!$K5,76)=0,"-",INDEX(SourceData!$A$2:$FR$281,'Row selector'!$K5,76)),"")</f>
        <v>0.29795357584953308</v>
      </c>
      <c r="O16" s="163">
        <f>IFERROR(IF(INDEX(SourceData!$A$2:$FR$281,'Row selector'!$K5,82)=0,"-",INDEX(SourceData!$A$2:$FR$281,'Row selector'!$K5,82)),"")</f>
        <v>1.9607843160629272</v>
      </c>
      <c r="P16" s="161">
        <f>IFERROR(IF(INDEX(SourceData!$A$2:$FR$281,'Row selector'!$K5,71)=0,"-",INDEX(SourceData!$A$2:$FR$281,'Row selector'!$K5,71)),"")</f>
        <v>5</v>
      </c>
      <c r="Q16" s="162">
        <f>IFERROR(IF(INDEX(SourceData!$A$2:$FR$281,'Row selector'!$K5,77)=0,"-",INDEX(SourceData!$A$2:$FR$281,'Row selector'!$K5,77)),"")</f>
        <v>0.37244197726249695</v>
      </c>
      <c r="R16" s="163">
        <f>IFERROR(IF(INDEX(SourceData!$A$2:$FR$281,'Row selector'!$K5,83)=0,"-",INDEX(SourceData!$A$2:$FR$281,'Row selector'!$K5,83)),"")</f>
        <v>0.63694268465042114</v>
      </c>
      <c r="S16" s="161">
        <f>IFERROR(IF(INDEX(SourceData!$A$2:$FR$281,'Row selector'!$K5,72)=0,"-",INDEX(SourceData!$A$2:$FR$281,'Row selector'!$K5,72)),"")</f>
        <v>1166</v>
      </c>
      <c r="T16" s="162">
        <f>IFERROR(IF(INDEX(SourceData!$A$2:$FR$281,'Row selector'!$K5,78)=0,"-",INDEX(SourceData!$A$2:$FR$281,'Row selector'!$K5,78)),"")</f>
        <v>86.853469848632813</v>
      </c>
      <c r="U16" s="163">
        <f>IFERROR(IF(INDEX(SourceData!$A$2:$FR$281,'Row selector'!$K5,84)=0,"-",INDEX(SourceData!$A$2:$FR$281,'Row selector'!$K5,84)),"")</f>
        <v>3.1194820404052734</v>
      </c>
      <c r="V16" s="161">
        <f>IFERROR(IF(INDEX(SourceData!$A$2:$FR$281,'Row selector'!$K5,85)=0,"-",INDEX(SourceData!$A$2:$FR$281,'Row selector'!$K5,85)),"")</f>
        <v>6</v>
      </c>
      <c r="W16" s="162">
        <f>IFERROR(IF(INDEX(SourceData!$A$2:$FR$281,'Row selector'!$K5,91)=0,"-",INDEX(SourceData!$A$2:$FR$281,'Row selector'!$K5,91)),"")</f>
        <v>0.4635506272315979</v>
      </c>
      <c r="X16" s="163">
        <f>IFERROR(IF(INDEX(SourceData!$A$2:$FR$281,'Row selector'!$K5,97)=0,"-",INDEX(SourceData!$A$2:$FR$281,'Row selector'!$K5,97)),"")</f>
        <v>2.764976978302002</v>
      </c>
      <c r="Y16" s="161">
        <f>IFERROR(IF(INDEX(SourceData!$A$2:$FR$281,'Row selector'!$K5,86)=0,"-",INDEX(SourceData!$A$2:$FR$281,'Row selector'!$K5,86)),"")</f>
        <v>2</v>
      </c>
      <c r="Z16" s="166">
        <f>IFERROR(IF(INDEX(SourceData!$A$2:$FR$281,'Row selector'!$K5,92)=0,"-",INDEX(SourceData!$A$2:$FR$281,'Row selector'!$K5,92)),"")</f>
        <v>0.15451687574386597</v>
      </c>
      <c r="AA16" s="167">
        <f>IFERROR(IF(INDEX(SourceData!$A$2:$FR$281,'Row selector'!$K5,98)=0,"-",INDEX(SourceData!$A$2:$FR$281,'Row selector'!$K5,98)),"")</f>
        <v>3.6363637447357178</v>
      </c>
      <c r="AB16" s="161">
        <f>IFERROR(IF(INDEX(SourceData!$A$2:$FR$281,'Row selector'!$K5,87)=0,"-",INDEX(SourceData!$A$2:$FR$281,'Row selector'!$K5,87)),"")</f>
        <v>2</v>
      </c>
      <c r="AC16" s="162">
        <f>IFERROR(IF(INDEX(SourceData!$A$2:$FR$281,'Row selector'!$K5,93)=0,"-",INDEX(SourceData!$A$2:$FR$281,'Row selector'!$K5,93)),"")</f>
        <v>0.15451687574386597</v>
      </c>
      <c r="AD16" s="163">
        <f>IFERROR(IF(INDEX(SourceData!$A$2:$FR$281,'Row selector'!$K5,99)=0,"-",INDEX(SourceData!$A$2:$FR$281,'Row selector'!$K5,99)),"")</f>
        <v>4.7619047164916992</v>
      </c>
      <c r="AE16" s="161">
        <f>IFERROR(IF(INDEX(SourceData!$A$2:$FR$281,'Row selector'!$K5,88)=0,"-",INDEX(SourceData!$A$2:$FR$281,'Row selector'!$K5,88)),"")</f>
        <v>4</v>
      </c>
      <c r="AF16" s="162">
        <f>IFERROR(IF(INDEX(SourceData!$A$2:$FR$281,'Row selector'!$K5,94)=0,"-",INDEX(SourceData!$A$2:$FR$281,'Row selector'!$K5,94)),"")</f>
        <v>0.30903375148773193</v>
      </c>
      <c r="AG16" s="163">
        <f>IFERROR(IF(INDEX(SourceData!$A$2:$FR$281,'Row selector'!$K5,100)=0,"-",INDEX(SourceData!$A$2:$FR$281,'Row selector'!$K5,100)),"")</f>
        <v>2.3952095508575439</v>
      </c>
      <c r="AH16" s="161">
        <f>IFERROR(IF(INDEX(SourceData!$A$2:$FR$281,'Row selector'!$K5,89)=0,"-",INDEX(SourceData!$A$2:$FR$281,'Row selector'!$K5,89)),"")</f>
        <v>2</v>
      </c>
      <c r="AI16" s="162">
        <f>IFERROR(IF(INDEX(SourceData!$A$2:$FR$281,'Row selector'!$K5,95)=0,"-",INDEX(SourceData!$A$2:$FR$281,'Row selector'!$K5,95)),"")</f>
        <v>0.15451687574386597</v>
      </c>
      <c r="AJ16" s="163">
        <f>IFERROR(IF(INDEX(SourceData!$A$2:$FR$281,'Row selector'!$K5,101)=0,"-",INDEX(SourceData!$A$2:$FR$281,'Row selector'!$K5,101)),"")</f>
        <v>0.24752475321292877</v>
      </c>
      <c r="AK16" s="161">
        <f>IFERROR(IF(INDEX(SourceData!$A$2:$FR$281,'Row selector'!$K5,90)=0,"-",INDEX(SourceData!$A$2:$FR$281,'Row selector'!$K5,90)),"")</f>
        <v>1499</v>
      </c>
      <c r="AL16" s="162">
        <f>IFERROR(IF(INDEX(SourceData!$A$2:$FR$281,'Row selector'!$K5,96)=0,"-",INDEX(SourceData!$A$2:$FR$281,'Row selector'!$K5,96)),"")</f>
        <v>115.81040191650391</v>
      </c>
      <c r="AM16" s="163">
        <f>IFERROR(IF(INDEX(SourceData!$A$2:$FR$281,'Row selector'!$K5,102)=0,"-",INDEX(SourceData!$A$2:$FR$281,'Row selector'!$K5,102)),"")</f>
        <v>4.7511887550354004</v>
      </c>
      <c r="AN16" s="161">
        <f>IFERROR(IF(INDEX(SourceData!$A$2:$FR$281,'Row selector'!$K5,103)=0,"-",INDEX(SourceData!$A$2:$FR$281,'Row selector'!$K5,103)),"")</f>
        <v>8</v>
      </c>
      <c r="AO16" s="162">
        <f>IFERROR(IF(INDEX(SourceData!$A$2:$FR$281,'Row selector'!$K5,109)=0,"-",INDEX(SourceData!$A$2:$FR$281,'Row selector'!$K5,109)),"")</f>
        <v>0.30339252948760986</v>
      </c>
      <c r="AP16" s="163">
        <f>IFERROR(IF(INDEX(SourceData!$A$2:$FR$281,'Row selector'!$K5,115)=0,"-",INDEX(SourceData!$A$2:$FR$281,'Row selector'!$K5,115)),"")</f>
        <v>1.713062047958374</v>
      </c>
      <c r="AQ16" s="161">
        <f>IFERROR(IF(INDEX(SourceData!$A$2:$FR$281,'Row selector'!$K5,104)=0,"-",INDEX(SourceData!$A$2:$FR$281,'Row selector'!$K5,104)),"")</f>
        <v>4</v>
      </c>
      <c r="AR16" s="166">
        <f>IFERROR(IF(INDEX(SourceData!$A$2:$FR$281,'Row selector'!$K5,110)=0,"-",INDEX(SourceData!$A$2:$FR$281,'Row selector'!$K5,110)),"")</f>
        <v>0.15169626474380493</v>
      </c>
      <c r="AS16" s="167">
        <f>IFERROR(IF(INDEX(SourceData!$A$2:$FR$281,'Row selector'!$K5,116)=0,"-",INDEX(SourceData!$A$2:$FR$281,'Row selector'!$K5,116)),"")</f>
        <v>4.0404038429260254</v>
      </c>
      <c r="AT16" s="161">
        <f>IFERROR(IF(INDEX(SourceData!$A$2:$FR$281,'Row selector'!$K5,105)=0,"-",INDEX(SourceData!$A$2:$FR$281,'Row selector'!$K5,105)),"")</f>
        <v>2</v>
      </c>
      <c r="AU16" s="162">
        <f>IFERROR(IF(INDEX(SourceData!$A$2:$FR$281,'Row selector'!$K5,111)=0,"-",INDEX(SourceData!$A$2:$FR$281,'Row selector'!$K5,111)),"")</f>
        <v>7.5848132371902466E-2</v>
      </c>
      <c r="AV16" s="163">
        <f>IFERROR(IF(INDEX(SourceData!$A$2:$FR$281,'Row selector'!$K5,117)=0,"-",INDEX(SourceData!$A$2:$FR$281,'Row selector'!$K5,117)),"")</f>
        <v>2.5974025726318359</v>
      </c>
      <c r="AW16" s="161">
        <f>IFERROR(IF(INDEX(SourceData!$A$2:$FR$281,'Row selector'!$K5,106)=0,"-",INDEX(SourceData!$A$2:$FR$281,'Row selector'!$K5,106)),"")</f>
        <v>8</v>
      </c>
      <c r="AX16" s="162">
        <f>IFERROR(IF(INDEX(SourceData!$A$2:$FR$281,'Row selector'!$K5,112)=0,"-",INDEX(SourceData!$A$2:$FR$281,'Row selector'!$K5,112)),"")</f>
        <v>0.30339252948760986</v>
      </c>
      <c r="AY16" s="163">
        <f>IFERROR(IF(INDEX(SourceData!$A$2:$FR$281,'Row selector'!$K5,118)=0,"-",INDEX(SourceData!$A$2:$FR$281,'Row selector'!$K5,118)),"")</f>
        <v>2.1563341617584229</v>
      </c>
      <c r="AZ16" s="161">
        <f>IFERROR(IF(INDEX(SourceData!$A$2:$FR$281,'Row selector'!$K5,107)=0,"-",INDEX(SourceData!$A$2:$FR$281,'Row selector'!$K5,107)),"")</f>
        <v>7</v>
      </c>
      <c r="BA16" s="162">
        <f>IFERROR(IF(INDEX(SourceData!$A$2:$FR$281,'Row selector'!$K5,113)=0,"-",INDEX(SourceData!$A$2:$FR$281,'Row selector'!$K5,113)),"")</f>
        <v>0.26546847820281982</v>
      </c>
      <c r="BB16" s="163">
        <f>IFERROR(IF(INDEX(SourceData!$A$2:$FR$281,'Row selector'!$K5,119)=0,"-",INDEX(SourceData!$A$2:$FR$281,'Row selector'!$K5,119)),"")</f>
        <v>0.43942248821258545</v>
      </c>
      <c r="BC16" s="161">
        <f>IFERROR(IF(INDEX(SourceData!$A$2:$FR$281,'Row selector'!$K5,108)=0,"-",INDEX(SourceData!$A$2:$FR$281,'Row selector'!$K5,108)),"")</f>
        <v>2665</v>
      </c>
      <c r="BD16" s="162">
        <f>IFERROR(IF(INDEX(SourceData!$A$2:$FR$281,'Row selector'!$K5,114)=0,"-",INDEX(SourceData!$A$2:$FR$281,'Row selector'!$K5,114)),"")</f>
        <v>101.06763458251953</v>
      </c>
      <c r="BE16" s="163">
        <f>IFERROR(IF(INDEX(SourceData!$A$2:$FR$281,'Row selector'!$K5,120)=0,"-",INDEX(SourceData!$A$2:$FR$281,'Row selector'!$K5,120)),"")</f>
        <v>3.8663532733917236</v>
      </c>
      <c r="BF16" s="99"/>
    </row>
    <row r="17" spans="1:58">
      <c r="A17" s="171" t="str">
        <f>IFERROR(INDEX(SourceData!$A$2:$FR$281,'Row selector'!$K6,1),"")</f>
        <v>Region</v>
      </c>
      <c r="B17" s="157" t="str">
        <f>IFERROR(INDEX(SourceData!$A$2:$FR$281,'Row selector'!$K6,2),"")</f>
        <v>North West</v>
      </c>
      <c r="C17" s="199" t="str">
        <f t="shared" si="0"/>
        <v>&gt;</v>
      </c>
      <c r="D17" s="161">
        <f>IFERROR(IF(INDEX(SourceData!$A$2:$FR$281,'Row selector'!$K6,67)=0,"-",INDEX(SourceData!$A$2:$FR$281,'Row selector'!$K6,67)),"")</f>
        <v>31</v>
      </c>
      <c r="E17" s="162">
        <f>IFERROR(IF(INDEX(SourceData!$A$2:$FR$281,'Row selector'!$K6,73)=0,"-",INDEX(SourceData!$A$2:$FR$281,'Row selector'!$K6,73)),"")</f>
        <v>0.84728783369064331</v>
      </c>
      <c r="F17" s="163">
        <f>IFERROR(IF(INDEX(SourceData!$A$2:$FR$281,'Row selector'!$K6,79)=0,"-",INDEX(SourceData!$A$2:$FR$281,'Row selector'!$K6,79)),"")</f>
        <v>1.5656565427780151</v>
      </c>
      <c r="G17" s="161">
        <f>IFERROR(IF(INDEX(SourceData!$A$2:$FR$281,'Row selector'!$K6,68)=0,"-",INDEX(SourceData!$A$2:$FR$281,'Row selector'!$K6,68)),"")</f>
        <v>17</v>
      </c>
      <c r="H17" s="166">
        <f>IFERROR(IF(INDEX(SourceData!$A$2:$FR$281,'Row selector'!$K6,74)=0,"-",INDEX(SourceData!$A$2:$FR$281,'Row selector'!$K6,74)),"")</f>
        <v>0.46464172005653381</v>
      </c>
      <c r="I17" s="167">
        <f>IFERROR(IF(INDEX(SourceData!$A$2:$FR$281,'Row selector'!$K6,80)=0,"-",INDEX(SourceData!$A$2:$FR$281,'Row selector'!$K6,80)),"")</f>
        <v>2.6898734569549561</v>
      </c>
      <c r="J17" s="161">
        <f>IFERROR(IF(INDEX(SourceData!$A$2:$FR$281,'Row selector'!$K6,69)=0,"-",INDEX(SourceData!$A$2:$FR$281,'Row selector'!$K6,69)),"")</f>
        <v>1</v>
      </c>
      <c r="K17" s="162">
        <f>IFERROR(IF(INDEX(SourceData!$A$2:$FR$281,'Row selector'!$K6,75)=0,"-",INDEX(SourceData!$A$2:$FR$281,'Row selector'!$K6,75)),"")</f>
        <v>2.7331866323947906E-2</v>
      </c>
      <c r="L17" s="163">
        <f>IFERROR(IF(INDEX(SourceData!$A$2:$FR$281,'Row selector'!$K6,81)=0,"-",INDEX(SourceData!$A$2:$FR$281,'Row selector'!$K6,81)),"")</f>
        <v>0.3333333432674408</v>
      </c>
      <c r="M17" s="161">
        <f>IFERROR(IF(INDEX(SourceData!$A$2:$FR$281,'Row selector'!$K6,70)=0,"-",INDEX(SourceData!$A$2:$FR$281,'Row selector'!$K6,70)),"")</f>
        <v>17</v>
      </c>
      <c r="N17" s="162">
        <f>IFERROR(IF(INDEX(SourceData!$A$2:$FR$281,'Row selector'!$K6,76)=0,"-",INDEX(SourceData!$A$2:$FR$281,'Row selector'!$K6,76)),"")</f>
        <v>0.46464172005653381</v>
      </c>
      <c r="O17" s="163">
        <f>IFERROR(IF(INDEX(SourceData!$A$2:$FR$281,'Row selector'!$K6,82)=0,"-",INDEX(SourceData!$A$2:$FR$281,'Row selector'!$K6,82)),"")</f>
        <v>2.2049286365509033</v>
      </c>
      <c r="P17" s="161">
        <f>IFERROR(IF(INDEX(SourceData!$A$2:$FR$281,'Row selector'!$K6,71)=0,"-",INDEX(SourceData!$A$2:$FR$281,'Row selector'!$K6,71)),"")</f>
        <v>12</v>
      </c>
      <c r="Q17" s="162">
        <f>IFERROR(IF(INDEX(SourceData!$A$2:$FR$281,'Row selector'!$K6,77)=0,"-",INDEX(SourceData!$A$2:$FR$281,'Row selector'!$K6,77)),"")</f>
        <v>0.32798239588737488</v>
      </c>
      <c r="R17" s="163">
        <f>IFERROR(IF(INDEX(SourceData!$A$2:$FR$281,'Row selector'!$K6,83)=0,"-",INDEX(SourceData!$A$2:$FR$281,'Row selector'!$K6,83)),"")</f>
        <v>0.51724135875701904</v>
      </c>
      <c r="S17" s="161">
        <f>IFERROR(IF(INDEX(SourceData!$A$2:$FR$281,'Row selector'!$K6,72)=0,"-",INDEX(SourceData!$A$2:$FR$281,'Row selector'!$K6,72)),"")</f>
        <v>3069</v>
      </c>
      <c r="T17" s="162">
        <f>IFERROR(IF(INDEX(SourceData!$A$2:$FR$281,'Row selector'!$K6,78)=0,"-",INDEX(SourceData!$A$2:$FR$281,'Row selector'!$K6,78)),"")</f>
        <v>83.881500244140625</v>
      </c>
      <c r="U17" s="163">
        <f>IFERROR(IF(INDEX(SourceData!$A$2:$FR$281,'Row selector'!$K6,84)=0,"-",INDEX(SourceData!$A$2:$FR$281,'Row selector'!$K6,84)),"")</f>
        <v>3.1967418193817139</v>
      </c>
      <c r="V17" s="161">
        <f>IFERROR(IF(INDEX(SourceData!$A$2:$FR$281,'Row selector'!$K6,85)=0,"-",INDEX(SourceData!$A$2:$FR$281,'Row selector'!$K6,85)),"")</f>
        <v>40</v>
      </c>
      <c r="W17" s="162">
        <f>IFERROR(IF(INDEX(SourceData!$A$2:$FR$281,'Row selector'!$K6,91)=0,"-",INDEX(SourceData!$A$2:$FR$281,'Row selector'!$K6,91)),"")</f>
        <v>1.1233146190643311</v>
      </c>
      <c r="X17" s="163">
        <f>IFERROR(IF(INDEX(SourceData!$A$2:$FR$281,'Row selector'!$K6,97)=0,"-",INDEX(SourceData!$A$2:$FR$281,'Row selector'!$K6,97)),"")</f>
        <v>2.8368794918060303</v>
      </c>
      <c r="Y17" s="161">
        <f>IFERROR(IF(INDEX(SourceData!$A$2:$FR$281,'Row selector'!$K6,86)=0,"-",INDEX(SourceData!$A$2:$FR$281,'Row selector'!$K6,86)),"")</f>
        <v>27</v>
      </c>
      <c r="Z17" s="166">
        <f>IFERROR(IF(INDEX(SourceData!$A$2:$FR$281,'Row selector'!$K6,92)=0,"-",INDEX(SourceData!$A$2:$FR$281,'Row selector'!$K6,92)),"")</f>
        <v>0.75823742151260376</v>
      </c>
      <c r="AA17" s="167">
        <f>IFERROR(IF(INDEX(SourceData!$A$2:$FR$281,'Row selector'!$K6,98)=0,"-",INDEX(SourceData!$A$2:$FR$281,'Row selector'!$K6,98)),"")</f>
        <v>3.3623909950256348</v>
      </c>
      <c r="AB17" s="161">
        <f>IFERROR(IF(INDEX(SourceData!$A$2:$FR$281,'Row selector'!$K6,87)=0,"-",INDEX(SourceData!$A$2:$FR$281,'Row selector'!$K6,87)),"")</f>
        <v>6</v>
      </c>
      <c r="AC17" s="162">
        <f>IFERROR(IF(INDEX(SourceData!$A$2:$FR$281,'Row selector'!$K6,93)=0,"-",INDEX(SourceData!$A$2:$FR$281,'Row selector'!$K6,93)),"")</f>
        <v>0.16849720478057861</v>
      </c>
      <c r="AD17" s="163">
        <f>IFERROR(IF(INDEX(SourceData!$A$2:$FR$281,'Row selector'!$K6,99)=0,"-",INDEX(SourceData!$A$2:$FR$281,'Row selector'!$K6,99)),"")</f>
        <v>2.158273458480835</v>
      </c>
      <c r="AE17" s="161">
        <f>IFERROR(IF(INDEX(SourceData!$A$2:$FR$281,'Row selector'!$K6,88)=0,"-",INDEX(SourceData!$A$2:$FR$281,'Row selector'!$K6,88)),"")</f>
        <v>25</v>
      </c>
      <c r="AF17" s="162">
        <f>IFERROR(IF(INDEX(SourceData!$A$2:$FR$281,'Row selector'!$K6,94)=0,"-",INDEX(SourceData!$A$2:$FR$281,'Row selector'!$K6,94)),"")</f>
        <v>0.7020716667175293</v>
      </c>
      <c r="AG17" s="163">
        <f>IFERROR(IF(INDEX(SourceData!$A$2:$FR$281,'Row selector'!$K6,100)=0,"-",INDEX(SourceData!$A$2:$FR$281,'Row selector'!$K6,100)),"")</f>
        <v>3.7257823944091797</v>
      </c>
      <c r="AH17" s="161">
        <f>IFERROR(IF(INDEX(SourceData!$A$2:$FR$281,'Row selector'!$K6,89)=0,"-",INDEX(SourceData!$A$2:$FR$281,'Row selector'!$K6,89)),"")</f>
        <v>10</v>
      </c>
      <c r="AI17" s="162">
        <f>IFERROR(IF(INDEX(SourceData!$A$2:$FR$281,'Row selector'!$K6,95)=0,"-",INDEX(SourceData!$A$2:$FR$281,'Row selector'!$K6,95)),"")</f>
        <v>0.28082865476608276</v>
      </c>
      <c r="AJ17" s="163">
        <f>IFERROR(IF(INDEX(SourceData!$A$2:$FR$281,'Row selector'!$K6,101)=0,"-",INDEX(SourceData!$A$2:$FR$281,'Row selector'!$K6,101)),"")</f>
        <v>0.45045045018196106</v>
      </c>
      <c r="AK17" s="161">
        <f>IFERROR(IF(INDEX(SourceData!$A$2:$FR$281,'Row selector'!$K6,90)=0,"-",INDEX(SourceData!$A$2:$FR$281,'Row selector'!$K6,90)),"")</f>
        <v>4083</v>
      </c>
      <c r="AL17" s="162">
        <f>IFERROR(IF(INDEX(SourceData!$A$2:$FR$281,'Row selector'!$K6,96)=0,"-",INDEX(SourceData!$A$2:$FR$281,'Row selector'!$K6,96)),"")</f>
        <v>114.66234588623047</v>
      </c>
      <c r="AM17" s="163">
        <f>IFERROR(IF(INDEX(SourceData!$A$2:$FR$281,'Row selector'!$K6,102)=0,"-",INDEX(SourceData!$A$2:$FR$281,'Row selector'!$K6,102)),"")</f>
        <v>4.8588056564331055</v>
      </c>
      <c r="AN17" s="161">
        <f>IFERROR(IF(INDEX(SourceData!$A$2:$FR$281,'Row selector'!$K6,103)=0,"-",INDEX(SourceData!$A$2:$FR$281,'Row selector'!$K6,103)),"")</f>
        <v>71</v>
      </c>
      <c r="AO17" s="162">
        <f>IFERROR(IF(INDEX(SourceData!$A$2:$FR$281,'Row selector'!$K6,109)=0,"-",INDEX(SourceData!$A$2:$FR$281,'Row selector'!$K6,109)),"")</f>
        <v>0.98343086242675781</v>
      </c>
      <c r="AP17" s="163">
        <f>IFERROR(IF(INDEX(SourceData!$A$2:$FR$281,'Row selector'!$K6,115)=0,"-",INDEX(SourceData!$A$2:$FR$281,'Row selector'!$K6,115)),"")</f>
        <v>2.0943953990936279</v>
      </c>
      <c r="AQ17" s="161">
        <f>IFERROR(IF(INDEX(SourceData!$A$2:$FR$281,'Row selector'!$K6,104)=0,"-",INDEX(SourceData!$A$2:$FR$281,'Row selector'!$K6,104)),"")</f>
        <v>44</v>
      </c>
      <c r="AR17" s="166">
        <f>IFERROR(IF(INDEX(SourceData!$A$2:$FR$281,'Row selector'!$K6,110)=0,"-",INDEX(SourceData!$A$2:$FR$281,'Row selector'!$K6,110)),"")</f>
        <v>0.60945010185241699</v>
      </c>
      <c r="AS17" s="167">
        <f>IFERROR(IF(INDEX(SourceData!$A$2:$FR$281,'Row selector'!$K6,116)=0,"-",INDEX(SourceData!$A$2:$FR$281,'Row selector'!$K6,116)),"")</f>
        <v>3.0662021636962891</v>
      </c>
      <c r="AT17" s="161">
        <f>IFERROR(IF(INDEX(SourceData!$A$2:$FR$281,'Row selector'!$K6,105)=0,"-",INDEX(SourceData!$A$2:$FR$281,'Row selector'!$K6,105)),"")</f>
        <v>7</v>
      </c>
      <c r="AU17" s="162">
        <f>IFERROR(IF(INDEX(SourceData!$A$2:$FR$281,'Row selector'!$K6,111)=0,"-",INDEX(SourceData!$A$2:$FR$281,'Row selector'!$K6,111)),"")</f>
        <v>9.6957974135875702E-2</v>
      </c>
      <c r="AV17" s="163">
        <f>IFERROR(IF(INDEX(SourceData!$A$2:$FR$281,'Row selector'!$K6,117)=0,"-",INDEX(SourceData!$A$2:$FR$281,'Row selector'!$K6,117)),"")</f>
        <v>1.2110726833343506</v>
      </c>
      <c r="AW17" s="161">
        <f>IFERROR(IF(INDEX(SourceData!$A$2:$FR$281,'Row selector'!$K6,106)=0,"-",INDEX(SourceData!$A$2:$FR$281,'Row selector'!$K6,106)),"")</f>
        <v>42</v>
      </c>
      <c r="AX17" s="162">
        <f>IFERROR(IF(INDEX(SourceData!$A$2:$FR$281,'Row selector'!$K6,112)=0,"-",INDEX(SourceData!$A$2:$FR$281,'Row selector'!$K6,112)),"")</f>
        <v>0.58174782991409302</v>
      </c>
      <c r="AY17" s="163">
        <f>IFERROR(IF(INDEX(SourceData!$A$2:$FR$281,'Row selector'!$K6,118)=0,"-",INDEX(SourceData!$A$2:$FR$281,'Row selector'!$K6,118)),"")</f>
        <v>2.9126212596893311</v>
      </c>
      <c r="AZ17" s="161">
        <f>IFERROR(IF(INDEX(SourceData!$A$2:$FR$281,'Row selector'!$K6,107)=0,"-",INDEX(SourceData!$A$2:$FR$281,'Row selector'!$K6,107)),"")</f>
        <v>22</v>
      </c>
      <c r="BA17" s="162">
        <f>IFERROR(IF(INDEX(SourceData!$A$2:$FR$281,'Row selector'!$K6,113)=0,"-",INDEX(SourceData!$A$2:$FR$281,'Row selector'!$K6,113)),"")</f>
        <v>0.3047250509262085</v>
      </c>
      <c r="BB17" s="163">
        <f>IFERROR(IF(INDEX(SourceData!$A$2:$FR$281,'Row selector'!$K6,119)=0,"-",INDEX(SourceData!$A$2:$FR$281,'Row selector'!$K6,119)),"")</f>
        <v>0.48458150029182434</v>
      </c>
      <c r="BC17" s="161">
        <f>IFERROR(IF(INDEX(SourceData!$A$2:$FR$281,'Row selector'!$K6,108)=0,"-",INDEX(SourceData!$A$2:$FR$281,'Row selector'!$K6,108)),"")</f>
        <v>7152</v>
      </c>
      <c r="BD17" s="162">
        <f>IFERROR(IF(INDEX(SourceData!$A$2:$FR$281,'Row selector'!$K6,114)=0,"-",INDEX(SourceData!$A$2:$FR$281,'Row selector'!$K6,114)),"")</f>
        <v>99.063346862792969</v>
      </c>
      <c r="BE17" s="163">
        <f>IFERROR(IF(INDEX(SourceData!$A$2:$FR$281,'Row selector'!$K6,120)=0,"-",INDEX(SourceData!$A$2:$FR$281,'Row selector'!$K6,120)),"")</f>
        <v>3.9725167751312256</v>
      </c>
      <c r="BF17" s="99"/>
    </row>
    <row r="18" spans="1:58">
      <c r="A18" s="171" t="str">
        <f>IFERROR(INDEX(SourceData!$A$2:$FR$281,'Row selector'!$K7,1),"")</f>
        <v>Region</v>
      </c>
      <c r="B18" s="157" t="str">
        <f>IFERROR(INDEX(SourceData!$A$2:$FR$281,'Row selector'!$K7,2),"")</f>
        <v>South East</v>
      </c>
      <c r="C18" s="199" t="str">
        <f t="shared" si="0"/>
        <v>&gt;</v>
      </c>
      <c r="D18" s="161">
        <f>IFERROR(IF(INDEX(SourceData!$A$2:$FR$281,'Row selector'!$K7,67)=0,"-",INDEX(SourceData!$A$2:$FR$281,'Row selector'!$K7,67)),"")</f>
        <v>34</v>
      </c>
      <c r="E18" s="162">
        <f>IFERROR(IF(INDEX(SourceData!$A$2:$FR$281,'Row selector'!$K7,73)=0,"-",INDEX(SourceData!$A$2:$FR$281,'Row selector'!$K7,73)),"")</f>
        <v>0.74250996112823486</v>
      </c>
      <c r="F18" s="163">
        <f>IFERROR(IF(INDEX(SourceData!$A$2:$FR$281,'Row selector'!$K7,79)=0,"-",INDEX(SourceData!$A$2:$FR$281,'Row selector'!$K7,79)),"")</f>
        <v>1.6299136877059937</v>
      </c>
      <c r="G18" s="161">
        <f>IFERROR(IF(INDEX(SourceData!$A$2:$FR$281,'Row selector'!$K7,68)=0,"-",INDEX(SourceData!$A$2:$FR$281,'Row selector'!$K7,68)),"")</f>
        <v>16</v>
      </c>
      <c r="H18" s="166">
        <f>IFERROR(IF(INDEX(SourceData!$A$2:$FR$281,'Row selector'!$K7,74)=0,"-",INDEX(SourceData!$A$2:$FR$281,'Row selector'!$K7,74)),"")</f>
        <v>0.34941646456718445</v>
      </c>
      <c r="I18" s="167">
        <f>IFERROR(IF(INDEX(SourceData!$A$2:$FR$281,'Row selector'!$K7,80)=0,"-",INDEX(SourceData!$A$2:$FR$281,'Row selector'!$K7,80)),"")</f>
        <v>2.2068965435028076</v>
      </c>
      <c r="J18" s="161">
        <f>IFERROR(IF(INDEX(SourceData!$A$2:$FR$281,'Row selector'!$K7,69)=0,"-",INDEX(SourceData!$A$2:$FR$281,'Row selector'!$K7,69)),"")</f>
        <v>9</v>
      </c>
      <c r="K18" s="162">
        <f>IFERROR(IF(INDEX(SourceData!$A$2:$FR$281,'Row selector'!$K7,75)=0,"-",INDEX(SourceData!$A$2:$FR$281,'Row selector'!$K7,75)),"")</f>
        <v>0.1965467631816864</v>
      </c>
      <c r="L18" s="163">
        <f>IFERROR(IF(INDEX(SourceData!$A$2:$FR$281,'Row selector'!$K7,81)=0,"-",INDEX(SourceData!$A$2:$FR$281,'Row selector'!$K7,81)),"")</f>
        <v>1.654411792755127</v>
      </c>
      <c r="M18" s="161">
        <f>IFERROR(IF(INDEX(SourceData!$A$2:$FR$281,'Row selector'!$K7,70)=0,"-",INDEX(SourceData!$A$2:$FR$281,'Row selector'!$K7,70)),"")</f>
        <v>31</v>
      </c>
      <c r="N18" s="162">
        <f>IFERROR(IF(INDEX(SourceData!$A$2:$FR$281,'Row selector'!$K7,76)=0,"-",INDEX(SourceData!$A$2:$FR$281,'Row selector'!$K7,76)),"")</f>
        <v>0.67699438333511353</v>
      </c>
      <c r="O18" s="163">
        <f>IFERROR(IF(INDEX(SourceData!$A$2:$FR$281,'Row selector'!$K7,82)=0,"-",INDEX(SourceData!$A$2:$FR$281,'Row selector'!$K7,82)),"")</f>
        <v>2.0861372947692871</v>
      </c>
      <c r="P18" s="161">
        <f>IFERROR(IF(INDEX(SourceData!$A$2:$FR$281,'Row selector'!$K7,71)=0,"-",INDEX(SourceData!$A$2:$FR$281,'Row selector'!$K7,71)),"")</f>
        <v>97</v>
      </c>
      <c r="Q18" s="162">
        <f>IFERROR(IF(INDEX(SourceData!$A$2:$FR$281,'Row selector'!$K7,77)=0,"-",INDEX(SourceData!$A$2:$FR$281,'Row selector'!$K7,77)),"")</f>
        <v>2.1183373928070068</v>
      </c>
      <c r="R18" s="163">
        <f>IFERROR(IF(INDEX(SourceData!$A$2:$FR$281,'Row selector'!$K7,83)=0,"-",INDEX(SourceData!$A$2:$FR$281,'Row selector'!$K7,83)),"")</f>
        <v>1.0265636444091797</v>
      </c>
      <c r="S18" s="161">
        <f>IFERROR(IF(INDEX(SourceData!$A$2:$FR$281,'Row selector'!$K7,72)=0,"-",INDEX(SourceData!$A$2:$FR$281,'Row selector'!$K7,72)),"")</f>
        <v>3705</v>
      </c>
      <c r="T18" s="162">
        <f>IFERROR(IF(INDEX(SourceData!$A$2:$FR$281,'Row selector'!$K7,78)=0,"-",INDEX(SourceData!$A$2:$FR$281,'Row selector'!$K7,78)),"")</f>
        <v>80.911750793457031</v>
      </c>
      <c r="U18" s="163">
        <f>IFERROR(IF(INDEX(SourceData!$A$2:$FR$281,'Row selector'!$K7,84)=0,"-",INDEX(SourceData!$A$2:$FR$281,'Row selector'!$K7,84)),"")</f>
        <v>3.250399112701416</v>
      </c>
      <c r="V18" s="161">
        <f>IFERROR(IF(INDEX(SourceData!$A$2:$FR$281,'Row selector'!$K7,85)=0,"-",INDEX(SourceData!$A$2:$FR$281,'Row selector'!$K7,85)),"")</f>
        <v>40</v>
      </c>
      <c r="W18" s="162">
        <f>IFERROR(IF(INDEX(SourceData!$A$2:$FR$281,'Row selector'!$K7,91)=0,"-",INDEX(SourceData!$A$2:$FR$281,'Row selector'!$K7,91)),"")</f>
        <v>0.89943546056747437</v>
      </c>
      <c r="X18" s="163">
        <f>IFERROR(IF(INDEX(SourceData!$A$2:$FR$281,'Row selector'!$K7,97)=0,"-",INDEX(SourceData!$A$2:$FR$281,'Row selector'!$K7,97)),"")</f>
        <v>2.6990554332733154</v>
      </c>
      <c r="Y18" s="161">
        <f>IFERROR(IF(INDEX(SourceData!$A$2:$FR$281,'Row selector'!$K7,86)=0,"-",INDEX(SourceData!$A$2:$FR$281,'Row selector'!$K7,86)),"")</f>
        <v>25</v>
      </c>
      <c r="Z18" s="166">
        <f>IFERROR(IF(INDEX(SourceData!$A$2:$FR$281,'Row selector'!$K7,92)=0,"-",INDEX(SourceData!$A$2:$FR$281,'Row selector'!$K7,92)),"")</f>
        <v>0.56214714050292969</v>
      </c>
      <c r="AA18" s="167">
        <f>IFERROR(IF(INDEX(SourceData!$A$2:$FR$281,'Row selector'!$K7,98)=0,"-",INDEX(SourceData!$A$2:$FR$281,'Row selector'!$K7,98)),"")</f>
        <v>3.1055901050567627</v>
      </c>
      <c r="AB18" s="161">
        <f>IFERROR(IF(INDEX(SourceData!$A$2:$FR$281,'Row selector'!$K7,87)=0,"-",INDEX(SourceData!$A$2:$FR$281,'Row selector'!$K7,87)),"")</f>
        <v>13</v>
      </c>
      <c r="AC18" s="162">
        <f>IFERROR(IF(INDEX(SourceData!$A$2:$FR$281,'Row selector'!$K7,93)=0,"-",INDEX(SourceData!$A$2:$FR$281,'Row selector'!$K7,93)),"")</f>
        <v>0.29231652617454529</v>
      </c>
      <c r="AD18" s="163">
        <f>IFERROR(IF(INDEX(SourceData!$A$2:$FR$281,'Row selector'!$K7,99)=0,"-",INDEX(SourceData!$A$2:$FR$281,'Row selector'!$K7,99)),"")</f>
        <v>2.9213483333587646</v>
      </c>
      <c r="AE18" s="161">
        <f>IFERROR(IF(INDEX(SourceData!$A$2:$FR$281,'Row selector'!$K7,88)=0,"-",INDEX(SourceData!$A$2:$FR$281,'Row selector'!$K7,88)),"")</f>
        <v>31</v>
      </c>
      <c r="AF18" s="162">
        <f>IFERROR(IF(INDEX(SourceData!$A$2:$FR$281,'Row selector'!$K7,94)=0,"-",INDEX(SourceData!$A$2:$FR$281,'Row selector'!$K7,94)),"")</f>
        <v>0.69706249237060547</v>
      </c>
      <c r="AG18" s="163">
        <f>IFERROR(IF(INDEX(SourceData!$A$2:$FR$281,'Row selector'!$K7,100)=0,"-",INDEX(SourceData!$A$2:$FR$281,'Row selector'!$K7,100)),"")</f>
        <v>2.7678570747375488</v>
      </c>
      <c r="AH18" s="161">
        <f>IFERROR(IF(INDEX(SourceData!$A$2:$FR$281,'Row selector'!$K7,89)=0,"-",INDEX(SourceData!$A$2:$FR$281,'Row selector'!$K7,89)),"")</f>
        <v>137</v>
      </c>
      <c r="AI18" s="162">
        <f>IFERROR(IF(INDEX(SourceData!$A$2:$FR$281,'Row selector'!$K7,95)=0,"-",INDEX(SourceData!$A$2:$FR$281,'Row selector'!$K7,95)),"")</f>
        <v>3.08056640625</v>
      </c>
      <c r="AJ18" s="163">
        <f>IFERROR(IF(INDEX(SourceData!$A$2:$FR$281,'Row selector'!$K7,101)=0,"-",INDEX(SourceData!$A$2:$FR$281,'Row selector'!$K7,101)),"")</f>
        <v>1.4315569400787354</v>
      </c>
      <c r="AK18" s="161">
        <f>IFERROR(IF(INDEX(SourceData!$A$2:$FR$281,'Row selector'!$K7,90)=0,"-",INDEX(SourceData!$A$2:$FR$281,'Row selector'!$K7,90)),"")</f>
        <v>4962</v>
      </c>
      <c r="AL18" s="162">
        <f>IFERROR(IF(INDEX(SourceData!$A$2:$FR$281,'Row selector'!$K7,96)=0,"-",INDEX(SourceData!$A$2:$FR$281,'Row selector'!$K7,96)),"")</f>
        <v>111.57496643066406</v>
      </c>
      <c r="AM18" s="163">
        <f>IFERROR(IF(INDEX(SourceData!$A$2:$FR$281,'Row selector'!$K7,102)=0,"-",INDEX(SourceData!$A$2:$FR$281,'Row selector'!$K7,102)),"")</f>
        <v>4.7822356224060059</v>
      </c>
      <c r="AN18" s="161">
        <f>IFERROR(IF(INDEX(SourceData!$A$2:$FR$281,'Row selector'!$K7,103)=0,"-",INDEX(SourceData!$A$2:$FR$281,'Row selector'!$K7,103)),"")</f>
        <v>74</v>
      </c>
      <c r="AO18" s="162">
        <f>IFERROR(IF(INDEX(SourceData!$A$2:$FR$281,'Row selector'!$K7,109)=0,"-",INDEX(SourceData!$A$2:$FR$281,'Row selector'!$K7,109)),"")</f>
        <v>0.81982678174972534</v>
      </c>
      <c r="AP18" s="163">
        <f>IFERROR(IF(INDEX(SourceData!$A$2:$FR$281,'Row selector'!$K7,115)=0,"-",INDEX(SourceData!$A$2:$FR$281,'Row selector'!$K7,115)),"")</f>
        <v>2.073991060256958</v>
      </c>
      <c r="AQ18" s="161">
        <f>IFERROR(IF(INDEX(SourceData!$A$2:$FR$281,'Row selector'!$K7,104)=0,"-",INDEX(SourceData!$A$2:$FR$281,'Row selector'!$K7,104)),"")</f>
        <v>41</v>
      </c>
      <c r="AR18" s="166">
        <f>IFERROR(IF(INDEX(SourceData!$A$2:$FR$281,'Row selector'!$K7,110)=0,"-",INDEX(SourceData!$A$2:$FR$281,'Row selector'!$K7,110)),"")</f>
        <v>0.45422834157943726</v>
      </c>
      <c r="AS18" s="167">
        <f>IFERROR(IF(INDEX(SourceData!$A$2:$FR$281,'Row selector'!$K7,116)=0,"-",INDEX(SourceData!$A$2:$FR$281,'Row selector'!$K7,116)),"")</f>
        <v>2.6797385215759277</v>
      </c>
      <c r="AT18" s="161">
        <f>IFERROR(IF(INDEX(SourceData!$A$2:$FR$281,'Row selector'!$K7,105)=0,"-",INDEX(SourceData!$A$2:$FR$281,'Row selector'!$K7,105)),"")</f>
        <v>22</v>
      </c>
      <c r="AU18" s="162">
        <f>IFERROR(IF(INDEX(SourceData!$A$2:$FR$281,'Row selector'!$K7,111)=0,"-",INDEX(SourceData!$A$2:$FR$281,'Row selector'!$K7,111)),"")</f>
        <v>0.24373228847980499</v>
      </c>
      <c r="AV18" s="163">
        <f>IFERROR(IF(INDEX(SourceData!$A$2:$FR$281,'Row selector'!$K7,117)=0,"-",INDEX(SourceData!$A$2:$FR$281,'Row selector'!$K7,117)),"")</f>
        <v>2.2244691848754883</v>
      </c>
      <c r="AW18" s="161">
        <f>IFERROR(IF(INDEX(SourceData!$A$2:$FR$281,'Row selector'!$K7,106)=0,"-",INDEX(SourceData!$A$2:$FR$281,'Row selector'!$K7,106)),"")</f>
        <v>62</v>
      </c>
      <c r="AX18" s="162">
        <f>IFERROR(IF(INDEX(SourceData!$A$2:$FR$281,'Row selector'!$K7,112)=0,"-",INDEX(SourceData!$A$2:$FR$281,'Row selector'!$K7,112)),"")</f>
        <v>0.6868818998336792</v>
      </c>
      <c r="AY18" s="163">
        <f>IFERROR(IF(INDEX(SourceData!$A$2:$FR$281,'Row selector'!$K7,118)=0,"-",INDEX(SourceData!$A$2:$FR$281,'Row selector'!$K7,118)),"")</f>
        <v>2.3791251182556152</v>
      </c>
      <c r="AZ18" s="161">
        <f>IFERROR(IF(INDEX(SourceData!$A$2:$FR$281,'Row selector'!$K7,107)=0,"-",INDEX(SourceData!$A$2:$FR$281,'Row selector'!$K7,107)),"")</f>
        <v>234</v>
      </c>
      <c r="BA18" s="162">
        <f>IFERROR(IF(INDEX(SourceData!$A$2:$FR$281,'Row selector'!$K7,113)=0,"-",INDEX(SourceData!$A$2:$FR$281,'Row selector'!$K7,113)),"")</f>
        <v>2.5924251079559326</v>
      </c>
      <c r="BB18" s="163">
        <f>IFERROR(IF(INDEX(SourceData!$A$2:$FR$281,'Row selector'!$K7,119)=0,"-",INDEX(SourceData!$A$2:$FR$281,'Row selector'!$K7,119)),"")</f>
        <v>1.2303485870361328</v>
      </c>
      <c r="BC18" s="161">
        <f>IFERROR(IF(INDEX(SourceData!$A$2:$FR$281,'Row selector'!$K7,108)=0,"-",INDEX(SourceData!$A$2:$FR$281,'Row selector'!$K7,108)),"")</f>
        <v>8667</v>
      </c>
      <c r="BD18" s="162">
        <f>IFERROR(IF(INDEX(SourceData!$A$2:$FR$281,'Row selector'!$K7,114)=0,"-",INDEX(SourceData!$A$2:$FR$281,'Row selector'!$K7,114)),"")</f>
        <v>96.019439697265625</v>
      </c>
      <c r="BE18" s="163">
        <f>IFERROR(IF(INDEX(SourceData!$A$2:$FR$281,'Row selector'!$K7,120)=0,"-",INDEX(SourceData!$A$2:$FR$281,'Row selector'!$K7,120)),"")</f>
        <v>3.9803440570831299</v>
      </c>
      <c r="BF18" s="99"/>
    </row>
    <row r="19" spans="1:58">
      <c r="A19" s="171" t="str">
        <f>IFERROR(INDEX(SourceData!$A$2:$FR$281,'Row selector'!$K8,1),"")</f>
        <v>Region</v>
      </c>
      <c r="B19" s="157" t="str">
        <f>IFERROR(INDEX(SourceData!$A$2:$FR$281,'Row selector'!$K8,2),"")</f>
        <v>South West</v>
      </c>
      <c r="C19" s="199" t="str">
        <f t="shared" si="0"/>
        <v>&gt;</v>
      </c>
      <c r="D19" s="161">
        <f>IFERROR(IF(INDEX(SourceData!$A$2:$FR$281,'Row selector'!$K8,67)=0,"-",INDEX(SourceData!$A$2:$FR$281,'Row selector'!$K8,67)),"")</f>
        <v>9</v>
      </c>
      <c r="E19" s="162">
        <f>IFERROR(IF(INDEX(SourceData!$A$2:$FR$281,'Row selector'!$K8,73)=0,"-",INDEX(SourceData!$A$2:$FR$281,'Row selector'!$K8,73)),"")</f>
        <v>0.32092404365539551</v>
      </c>
      <c r="F19" s="163">
        <f>IFERROR(IF(INDEX(SourceData!$A$2:$FR$281,'Row selector'!$K8,79)=0,"-",INDEX(SourceData!$A$2:$FR$281,'Row selector'!$K8,79)),"")</f>
        <v>2.1126761436462402</v>
      </c>
      <c r="G19" s="161">
        <f>IFERROR(IF(INDEX(SourceData!$A$2:$FR$281,'Row selector'!$K8,68)=0,"-",INDEX(SourceData!$A$2:$FR$281,'Row selector'!$K8,68)),"")</f>
        <v>6</v>
      </c>
      <c r="H19" s="166">
        <f>IFERROR(IF(INDEX(SourceData!$A$2:$FR$281,'Row selector'!$K8,74)=0,"-",INDEX(SourceData!$A$2:$FR$281,'Row selector'!$K8,74)),"")</f>
        <v>0.21394935250282288</v>
      </c>
      <c r="I19" s="167">
        <f>IFERROR(IF(INDEX(SourceData!$A$2:$FR$281,'Row selector'!$K8,80)=0,"-",INDEX(SourceData!$A$2:$FR$281,'Row selector'!$K8,80)),"")</f>
        <v>1.9169329404830933</v>
      </c>
      <c r="J19" s="161">
        <f>IFERROR(IF(INDEX(SourceData!$A$2:$FR$281,'Row selector'!$K8,69)=0,"-",INDEX(SourceData!$A$2:$FR$281,'Row selector'!$K8,69)),"")</f>
        <v>2</v>
      </c>
      <c r="K19" s="162">
        <f>IFERROR(IF(INDEX(SourceData!$A$2:$FR$281,'Row selector'!$K8,75)=0,"-",INDEX(SourceData!$A$2:$FR$281,'Row selector'!$K8,75)),"")</f>
        <v>7.1316450834274292E-2</v>
      </c>
      <c r="L19" s="163">
        <f>IFERROR(IF(INDEX(SourceData!$A$2:$FR$281,'Row selector'!$K8,81)=0,"-",INDEX(SourceData!$A$2:$FR$281,'Row selector'!$K8,81)),"")</f>
        <v>0.90497738122940063</v>
      </c>
      <c r="M19" s="161">
        <f>IFERROR(IF(INDEX(SourceData!$A$2:$FR$281,'Row selector'!$K8,70)=0,"-",INDEX(SourceData!$A$2:$FR$281,'Row selector'!$K8,70)),"")</f>
        <v>16</v>
      </c>
      <c r="N19" s="162">
        <f>IFERROR(IF(INDEX(SourceData!$A$2:$FR$281,'Row selector'!$K8,76)=0,"-",INDEX(SourceData!$A$2:$FR$281,'Row selector'!$K8,76)),"")</f>
        <v>0.57053160667419434</v>
      </c>
      <c r="O19" s="163">
        <f>IFERROR(IF(INDEX(SourceData!$A$2:$FR$281,'Row selector'!$K8,82)=0,"-",INDEX(SourceData!$A$2:$FR$281,'Row selector'!$K8,82)),"")</f>
        <v>2.1476509571075439</v>
      </c>
      <c r="P19" s="161">
        <f>IFERROR(IF(INDEX(SourceData!$A$2:$FR$281,'Row selector'!$K8,71)=0,"-",INDEX(SourceData!$A$2:$FR$281,'Row selector'!$K8,71)),"")</f>
        <v>25</v>
      </c>
      <c r="Q19" s="162">
        <f>IFERROR(IF(INDEX(SourceData!$A$2:$FR$281,'Row selector'!$K8,77)=0,"-",INDEX(SourceData!$A$2:$FR$281,'Row selector'!$K8,77)),"")</f>
        <v>0.89145565032958984</v>
      </c>
      <c r="R19" s="163">
        <f>IFERROR(IF(INDEX(SourceData!$A$2:$FR$281,'Row selector'!$K8,83)=0,"-",INDEX(SourceData!$A$2:$FR$281,'Row selector'!$K8,83)),"")</f>
        <v>0.79264426231384277</v>
      </c>
      <c r="S19" s="161">
        <f>IFERROR(IF(INDEX(SourceData!$A$2:$FR$281,'Row selector'!$K8,72)=0,"-",INDEX(SourceData!$A$2:$FR$281,'Row selector'!$K8,72)),"")</f>
        <v>2806</v>
      </c>
      <c r="T19" s="162">
        <f>IFERROR(IF(INDEX(SourceData!$A$2:$FR$281,'Row selector'!$K8,78)=0,"-",INDEX(SourceData!$A$2:$FR$281,'Row selector'!$K8,78)),"")</f>
        <v>100.05698394775391</v>
      </c>
      <c r="U19" s="163">
        <f>IFERROR(IF(INDEX(SourceData!$A$2:$FR$281,'Row selector'!$K8,84)=0,"-",INDEX(SourceData!$A$2:$FR$281,'Row selector'!$K8,84)),"")</f>
        <v>3.3884797096252441</v>
      </c>
      <c r="V19" s="161">
        <f>IFERROR(IF(INDEX(SourceData!$A$2:$FR$281,'Row selector'!$K8,85)=0,"-",INDEX(SourceData!$A$2:$FR$281,'Row selector'!$K8,85)),"")</f>
        <v>12</v>
      </c>
      <c r="W19" s="162">
        <f>IFERROR(IF(INDEX(SourceData!$A$2:$FR$281,'Row selector'!$K8,91)=0,"-",INDEX(SourceData!$A$2:$FR$281,'Row selector'!$K8,91)),"")</f>
        <v>0.4425511360168457</v>
      </c>
      <c r="X19" s="163">
        <f>IFERROR(IF(INDEX(SourceData!$A$2:$FR$281,'Row selector'!$K8,97)=0,"-",INDEX(SourceData!$A$2:$FR$281,'Row selector'!$K8,97)),"")</f>
        <v>4.428044319152832</v>
      </c>
      <c r="Y19" s="161">
        <f>IFERROR(IF(INDEX(SourceData!$A$2:$FR$281,'Row selector'!$K8,86)=0,"-",INDEX(SourceData!$A$2:$FR$281,'Row selector'!$K8,86)),"")</f>
        <v>15</v>
      </c>
      <c r="Z19" s="166">
        <f>IFERROR(IF(INDEX(SourceData!$A$2:$FR$281,'Row selector'!$K8,92)=0,"-",INDEX(SourceData!$A$2:$FR$281,'Row selector'!$K8,92)),"")</f>
        <v>0.55318892002105713</v>
      </c>
      <c r="AA19" s="167">
        <f>IFERROR(IF(INDEX(SourceData!$A$2:$FR$281,'Row selector'!$K8,98)=0,"-",INDEX(SourceData!$A$2:$FR$281,'Row selector'!$K8,98)),"")</f>
        <v>4.5592703819274902</v>
      </c>
      <c r="AB19" s="161">
        <f>IFERROR(IF(INDEX(SourceData!$A$2:$FR$281,'Row selector'!$K8,87)=0,"-",INDEX(SourceData!$A$2:$FR$281,'Row selector'!$K8,87)),"")</f>
        <v>7</v>
      </c>
      <c r="AC19" s="162">
        <f>IFERROR(IF(INDEX(SourceData!$A$2:$FR$281,'Row selector'!$K8,93)=0,"-",INDEX(SourceData!$A$2:$FR$281,'Row selector'!$K8,93)),"")</f>
        <v>0.25815483927726746</v>
      </c>
      <c r="AD19" s="163">
        <f>IFERROR(IF(INDEX(SourceData!$A$2:$FR$281,'Row selector'!$K8,99)=0,"-",INDEX(SourceData!$A$2:$FR$281,'Row selector'!$K8,99)),"")</f>
        <v>3.3492822647094727</v>
      </c>
      <c r="AE19" s="161">
        <f>IFERROR(IF(INDEX(SourceData!$A$2:$FR$281,'Row selector'!$K8,88)=0,"-",INDEX(SourceData!$A$2:$FR$281,'Row selector'!$K8,88)),"")</f>
        <v>10</v>
      </c>
      <c r="AF19" s="162">
        <f>IFERROR(IF(INDEX(SourceData!$A$2:$FR$281,'Row selector'!$K8,94)=0,"-",INDEX(SourceData!$A$2:$FR$281,'Row selector'!$K8,94)),"")</f>
        <v>0.36879262328147888</v>
      </c>
      <c r="AG19" s="163">
        <f>IFERROR(IF(INDEX(SourceData!$A$2:$FR$281,'Row selector'!$K8,100)=0,"-",INDEX(SourceData!$A$2:$FR$281,'Row selector'!$K8,100)),"")</f>
        <v>2.0746889114379883</v>
      </c>
      <c r="AH19" s="161">
        <f>IFERROR(IF(INDEX(SourceData!$A$2:$FR$281,'Row selector'!$K8,89)=0,"-",INDEX(SourceData!$A$2:$FR$281,'Row selector'!$K8,89)),"")</f>
        <v>34</v>
      </c>
      <c r="AI19" s="162">
        <f>IFERROR(IF(INDEX(SourceData!$A$2:$FR$281,'Row selector'!$K8,95)=0,"-",INDEX(SourceData!$A$2:$FR$281,'Row selector'!$K8,95)),"")</f>
        <v>1.2538949251174927</v>
      </c>
      <c r="AJ19" s="163">
        <f>IFERROR(IF(INDEX(SourceData!$A$2:$FR$281,'Row selector'!$K8,101)=0,"-",INDEX(SourceData!$A$2:$FR$281,'Row selector'!$K8,101)),"")</f>
        <v>0.97701150178909302</v>
      </c>
      <c r="AK19" s="161">
        <f>IFERROR(IF(INDEX(SourceData!$A$2:$FR$281,'Row selector'!$K8,90)=0,"-",INDEX(SourceData!$A$2:$FR$281,'Row selector'!$K8,90)),"")</f>
        <v>3835</v>
      </c>
      <c r="AL19" s="162">
        <f>IFERROR(IF(INDEX(SourceData!$A$2:$FR$281,'Row selector'!$K8,96)=0,"-",INDEX(SourceData!$A$2:$FR$281,'Row selector'!$K8,96)),"")</f>
        <v>141.43197631835937</v>
      </c>
      <c r="AM19" s="163">
        <f>IFERROR(IF(INDEX(SourceData!$A$2:$FR$281,'Row selector'!$K8,102)=0,"-",INDEX(SourceData!$A$2:$FR$281,'Row selector'!$K8,102)),"")</f>
        <v>5.0720806121826172</v>
      </c>
      <c r="AN19" s="161">
        <f>IFERROR(IF(INDEX(SourceData!$A$2:$FR$281,'Row selector'!$K8,103)=0,"-",INDEX(SourceData!$A$2:$FR$281,'Row selector'!$K8,103)),"")</f>
        <v>21</v>
      </c>
      <c r="AO19" s="162">
        <f>IFERROR(IF(INDEX(SourceData!$A$2:$FR$281,'Row selector'!$K8,109)=0,"-",INDEX(SourceData!$A$2:$FR$281,'Row selector'!$K8,109)),"")</f>
        <v>0.38071390986442566</v>
      </c>
      <c r="AP19" s="163">
        <f>IFERROR(IF(INDEX(SourceData!$A$2:$FR$281,'Row selector'!$K8,115)=0,"-",INDEX(SourceData!$A$2:$FR$281,'Row selector'!$K8,115)),"")</f>
        <v>3.0129125118255615</v>
      </c>
      <c r="AQ19" s="161">
        <f>IFERROR(IF(INDEX(SourceData!$A$2:$FR$281,'Row selector'!$K8,104)=0,"-",INDEX(SourceData!$A$2:$FR$281,'Row selector'!$K8,104)),"")</f>
        <v>21</v>
      </c>
      <c r="AR19" s="166">
        <f>IFERROR(IF(INDEX(SourceData!$A$2:$FR$281,'Row selector'!$K8,110)=0,"-",INDEX(SourceData!$A$2:$FR$281,'Row selector'!$K8,110)),"")</f>
        <v>0.38071390986442566</v>
      </c>
      <c r="AS19" s="167">
        <f>IFERROR(IF(INDEX(SourceData!$A$2:$FR$281,'Row selector'!$K8,116)=0,"-",INDEX(SourceData!$A$2:$FR$281,'Row selector'!$K8,116)),"")</f>
        <v>3.2710280418395996</v>
      </c>
      <c r="AT19" s="161">
        <f>IFERROR(IF(INDEX(SourceData!$A$2:$FR$281,'Row selector'!$K8,105)=0,"-",INDEX(SourceData!$A$2:$FR$281,'Row selector'!$K8,105)),"")</f>
        <v>9</v>
      </c>
      <c r="AU19" s="162">
        <f>IFERROR(IF(INDEX(SourceData!$A$2:$FR$281,'Row selector'!$K8,111)=0,"-",INDEX(SourceData!$A$2:$FR$281,'Row selector'!$K8,111)),"")</f>
        <v>0.16316309571266174</v>
      </c>
      <c r="AV19" s="163">
        <f>IFERROR(IF(INDEX(SourceData!$A$2:$FR$281,'Row selector'!$K8,117)=0,"-",INDEX(SourceData!$A$2:$FR$281,'Row selector'!$K8,117)),"")</f>
        <v>2.0930233001708984</v>
      </c>
      <c r="AW19" s="161">
        <f>IFERROR(IF(INDEX(SourceData!$A$2:$FR$281,'Row selector'!$K8,106)=0,"-",INDEX(SourceData!$A$2:$FR$281,'Row selector'!$K8,106)),"")</f>
        <v>26</v>
      </c>
      <c r="AX19" s="162">
        <f>IFERROR(IF(INDEX(SourceData!$A$2:$FR$281,'Row selector'!$K8,112)=0,"-",INDEX(SourceData!$A$2:$FR$281,'Row selector'!$K8,112)),"")</f>
        <v>0.47136005759239197</v>
      </c>
      <c r="AY19" s="163">
        <f>IFERROR(IF(INDEX(SourceData!$A$2:$FR$281,'Row selector'!$K8,118)=0,"-",INDEX(SourceData!$A$2:$FR$281,'Row selector'!$K8,118)),"")</f>
        <v>2.1189894676208496</v>
      </c>
      <c r="AZ19" s="161">
        <f>IFERROR(IF(INDEX(SourceData!$A$2:$FR$281,'Row selector'!$K8,107)=0,"-",INDEX(SourceData!$A$2:$FR$281,'Row selector'!$K8,107)),"")</f>
        <v>59</v>
      </c>
      <c r="BA19" s="162">
        <f>IFERROR(IF(INDEX(SourceData!$A$2:$FR$281,'Row selector'!$K8,113)=0,"-",INDEX(SourceData!$A$2:$FR$281,'Row selector'!$K8,113)),"")</f>
        <v>1.0696247816085815</v>
      </c>
      <c r="BB19" s="163">
        <f>IFERROR(IF(INDEX(SourceData!$A$2:$FR$281,'Row selector'!$K8,119)=0,"-",INDEX(SourceData!$A$2:$FR$281,'Row selector'!$K8,119)),"")</f>
        <v>0.88935786485671997</v>
      </c>
      <c r="BC19" s="161">
        <f>IFERROR(IF(INDEX(SourceData!$A$2:$FR$281,'Row selector'!$K8,108)=0,"-",INDEX(SourceData!$A$2:$FR$281,'Row selector'!$K8,108)),"")</f>
        <v>6641</v>
      </c>
      <c r="BD19" s="162">
        <f>IFERROR(IF(INDEX(SourceData!$A$2:$FR$281,'Row selector'!$K8,114)=0,"-",INDEX(SourceData!$A$2:$FR$281,'Row selector'!$K8,114)),"")</f>
        <v>120.396240234375</v>
      </c>
      <c r="BE19" s="163">
        <f>IFERROR(IF(INDEX(SourceData!$A$2:$FR$281,'Row selector'!$K8,120)=0,"-",INDEX(SourceData!$A$2:$FR$281,'Row selector'!$K8,120)),"")</f>
        <v>4.192021369934082</v>
      </c>
      <c r="BF19" s="99"/>
    </row>
    <row r="20" spans="1:58">
      <c r="A20" s="171" t="str">
        <f>IFERROR(INDEX(SourceData!$A$2:$FR$281,'Row selector'!$K9,1),"")</f>
        <v>Region</v>
      </c>
      <c r="B20" s="157" t="str">
        <f>IFERROR(INDEX(SourceData!$A$2:$FR$281,'Row selector'!$K9,2),"")</f>
        <v>West Midlands</v>
      </c>
      <c r="C20" s="199" t="str">
        <f t="shared" si="0"/>
        <v>&gt;</v>
      </c>
      <c r="D20" s="161">
        <f>IFERROR(IF(INDEX(SourceData!$A$2:$FR$281,'Row selector'!$K9,67)=0,"-",INDEX(SourceData!$A$2:$FR$281,'Row selector'!$K9,67)),"")</f>
        <v>48</v>
      </c>
      <c r="E20" s="162">
        <f>IFERROR(IF(INDEX(SourceData!$A$2:$FR$281,'Row selector'!$K9,73)=0,"-",INDEX(SourceData!$A$2:$FR$281,'Row selector'!$K9,73)),"")</f>
        <v>1.6392966508865356</v>
      </c>
      <c r="F20" s="163">
        <f>IFERROR(IF(INDEX(SourceData!$A$2:$FR$281,'Row selector'!$K9,79)=0,"-",INDEX(SourceData!$A$2:$FR$281,'Row selector'!$K9,79)),"")</f>
        <v>1.5599609613418579</v>
      </c>
      <c r="G20" s="161">
        <f>IFERROR(IF(INDEX(SourceData!$A$2:$FR$281,'Row selector'!$K9,68)=0,"-",INDEX(SourceData!$A$2:$FR$281,'Row selector'!$K9,68)),"")</f>
        <v>24</v>
      </c>
      <c r="H20" s="166">
        <f>IFERROR(IF(INDEX(SourceData!$A$2:$FR$281,'Row selector'!$K9,74)=0,"-",INDEX(SourceData!$A$2:$FR$281,'Row selector'!$K9,74)),"")</f>
        <v>0.81964832544326782</v>
      </c>
      <c r="I20" s="167">
        <f>IFERROR(IF(INDEX(SourceData!$A$2:$FR$281,'Row selector'!$K9,80)=0,"-",INDEX(SourceData!$A$2:$FR$281,'Row selector'!$K9,80)),"")</f>
        <v>1.8633540868759155</v>
      </c>
      <c r="J20" s="161">
        <f>IFERROR(IF(INDEX(SourceData!$A$2:$FR$281,'Row selector'!$K9,69)=0,"-",INDEX(SourceData!$A$2:$FR$281,'Row selector'!$K9,69)),"")</f>
        <v>5</v>
      </c>
      <c r="K20" s="162">
        <f>IFERROR(IF(INDEX(SourceData!$A$2:$FR$281,'Row selector'!$K9,75)=0,"-",INDEX(SourceData!$A$2:$FR$281,'Row selector'!$K9,75)),"")</f>
        <v>0.17076006531715393</v>
      </c>
      <c r="L20" s="163">
        <f>IFERROR(IF(INDEX(SourceData!$A$2:$FR$281,'Row selector'!$K9,81)=0,"-",INDEX(SourceData!$A$2:$FR$281,'Row selector'!$K9,81)),"")</f>
        <v>1.4409221410751343</v>
      </c>
      <c r="M20" s="161">
        <f>IFERROR(IF(INDEX(SourceData!$A$2:$FR$281,'Row selector'!$K9,70)=0,"-",INDEX(SourceData!$A$2:$FR$281,'Row selector'!$K9,70)),"")</f>
        <v>16</v>
      </c>
      <c r="N20" s="162">
        <f>IFERROR(IF(INDEX(SourceData!$A$2:$FR$281,'Row selector'!$K9,76)=0,"-",INDEX(SourceData!$A$2:$FR$281,'Row selector'!$K9,76)),"")</f>
        <v>0.54643219709396362</v>
      </c>
      <c r="O20" s="163">
        <f>IFERROR(IF(INDEX(SourceData!$A$2:$FR$281,'Row selector'!$K9,82)=0,"-",INDEX(SourceData!$A$2:$FR$281,'Row selector'!$K9,82)),"")</f>
        <v>2.1534321308135986</v>
      </c>
      <c r="P20" s="161">
        <f>IFERROR(IF(INDEX(SourceData!$A$2:$FR$281,'Row selector'!$K9,71)=0,"-",INDEX(SourceData!$A$2:$FR$281,'Row selector'!$K9,71)),"")</f>
        <v>27</v>
      </c>
      <c r="Q20" s="162">
        <f>IFERROR(IF(INDEX(SourceData!$A$2:$FR$281,'Row selector'!$K9,77)=0,"-",INDEX(SourceData!$A$2:$FR$281,'Row selector'!$K9,77)),"")</f>
        <v>0.9221043586730957</v>
      </c>
      <c r="R20" s="163">
        <f>IFERROR(IF(INDEX(SourceData!$A$2:$FR$281,'Row selector'!$K9,83)=0,"-",INDEX(SourceData!$A$2:$FR$281,'Row selector'!$K9,83)),"")</f>
        <v>0.83204931020736694</v>
      </c>
      <c r="S20" s="161">
        <f>IFERROR(IF(INDEX(SourceData!$A$2:$FR$281,'Row selector'!$K9,72)=0,"-",INDEX(SourceData!$A$2:$FR$281,'Row selector'!$K9,72)),"")</f>
        <v>2045</v>
      </c>
      <c r="T20" s="162">
        <f>IFERROR(IF(INDEX(SourceData!$A$2:$FR$281,'Row selector'!$K9,78)=0,"-",INDEX(SourceData!$A$2:$FR$281,'Row selector'!$K9,78)),"")</f>
        <v>69.840866088867188</v>
      </c>
      <c r="U20" s="163">
        <f>IFERROR(IF(INDEX(SourceData!$A$2:$FR$281,'Row selector'!$K9,84)=0,"-",INDEX(SourceData!$A$2:$FR$281,'Row selector'!$K9,84)),"")</f>
        <v>2.9807453155517578</v>
      </c>
      <c r="V20" s="161">
        <f>IFERROR(IF(INDEX(SourceData!$A$2:$FR$281,'Row selector'!$K9,85)=0,"-",INDEX(SourceData!$A$2:$FR$281,'Row selector'!$K9,85)),"")</f>
        <v>51</v>
      </c>
      <c r="W20" s="162">
        <f>IFERROR(IF(INDEX(SourceData!$A$2:$FR$281,'Row selector'!$K9,91)=0,"-",INDEX(SourceData!$A$2:$FR$281,'Row selector'!$K9,91)),"")</f>
        <v>1.775364875793457</v>
      </c>
      <c r="X20" s="163">
        <f>IFERROR(IF(INDEX(SourceData!$A$2:$FR$281,'Row selector'!$K9,97)=0,"-",INDEX(SourceData!$A$2:$FR$281,'Row selector'!$K9,97)),"")</f>
        <v>2.2087483406066895</v>
      </c>
      <c r="Y20" s="161">
        <f>IFERROR(IF(INDEX(SourceData!$A$2:$FR$281,'Row selector'!$K9,86)=0,"-",INDEX(SourceData!$A$2:$FR$281,'Row selector'!$K9,86)),"")</f>
        <v>64</v>
      </c>
      <c r="Z20" s="166">
        <f>IFERROR(IF(INDEX(SourceData!$A$2:$FR$281,'Row selector'!$K9,92)=0,"-",INDEX(SourceData!$A$2:$FR$281,'Row selector'!$K9,92)),"")</f>
        <v>2.2279088497161865</v>
      </c>
      <c r="AA20" s="167">
        <f>IFERROR(IF(INDEX(SourceData!$A$2:$FR$281,'Row selector'!$K9,98)=0,"-",INDEX(SourceData!$A$2:$FR$281,'Row selector'!$K9,98)),"")</f>
        <v>3.7144515514373779</v>
      </c>
      <c r="AB20" s="161">
        <f>IFERROR(IF(INDEX(SourceData!$A$2:$FR$281,'Row selector'!$K9,87)=0,"-",INDEX(SourceData!$A$2:$FR$281,'Row selector'!$K9,87)),"")</f>
        <v>7</v>
      </c>
      <c r="AC20" s="162">
        <f>IFERROR(IF(INDEX(SourceData!$A$2:$FR$281,'Row selector'!$K9,93)=0,"-",INDEX(SourceData!$A$2:$FR$281,'Row selector'!$K9,93)),"")</f>
        <v>0.2436775267124176</v>
      </c>
      <c r="AD20" s="163">
        <f>IFERROR(IF(INDEX(SourceData!$A$2:$FR$281,'Row selector'!$K9,99)=0,"-",INDEX(SourceData!$A$2:$FR$281,'Row selector'!$K9,99)),"")</f>
        <v>2.108433723449707</v>
      </c>
      <c r="AE20" s="161">
        <f>IFERROR(IF(INDEX(SourceData!$A$2:$FR$281,'Row selector'!$K9,88)=0,"-",INDEX(SourceData!$A$2:$FR$281,'Row selector'!$K9,88)),"")</f>
        <v>20</v>
      </c>
      <c r="AF20" s="162">
        <f>IFERROR(IF(INDEX(SourceData!$A$2:$FR$281,'Row selector'!$K9,94)=0,"-",INDEX(SourceData!$A$2:$FR$281,'Row selector'!$K9,94)),"")</f>
        <v>0.69622153043746948</v>
      </c>
      <c r="AG20" s="163">
        <f>IFERROR(IF(INDEX(SourceData!$A$2:$FR$281,'Row selector'!$K9,100)=0,"-",INDEX(SourceData!$A$2:$FR$281,'Row selector'!$K9,100)),"")</f>
        <v>3.159557580947876</v>
      </c>
      <c r="AH20" s="161">
        <f>IFERROR(IF(INDEX(SourceData!$A$2:$FR$281,'Row selector'!$K9,89)=0,"-",INDEX(SourceData!$A$2:$FR$281,'Row selector'!$K9,89)),"")</f>
        <v>38</v>
      </c>
      <c r="AI20" s="162">
        <f>IFERROR(IF(INDEX(SourceData!$A$2:$FR$281,'Row selector'!$K9,95)=0,"-",INDEX(SourceData!$A$2:$FR$281,'Row selector'!$K9,95)),"")</f>
        <v>1.3228209018707275</v>
      </c>
      <c r="AJ20" s="163">
        <f>IFERROR(IF(INDEX(SourceData!$A$2:$FR$281,'Row selector'!$K9,101)=0,"-",INDEX(SourceData!$A$2:$FR$281,'Row selector'!$K9,101)),"")</f>
        <v>1.111436128616333</v>
      </c>
      <c r="AK20" s="161">
        <f>IFERROR(IF(INDEX(SourceData!$A$2:$FR$281,'Row selector'!$K9,90)=0,"-",INDEX(SourceData!$A$2:$FR$281,'Row selector'!$K9,90)),"")</f>
        <v>2897</v>
      </c>
      <c r="AL20" s="162">
        <f>IFERROR(IF(INDEX(SourceData!$A$2:$FR$281,'Row selector'!$K9,96)=0,"-",INDEX(SourceData!$A$2:$FR$281,'Row selector'!$K9,96)),"")</f>
        <v>100.84768676757812</v>
      </c>
      <c r="AM20" s="163">
        <f>IFERROR(IF(INDEX(SourceData!$A$2:$FR$281,'Row selector'!$K9,102)=0,"-",INDEX(SourceData!$A$2:$FR$281,'Row selector'!$K9,102)),"")</f>
        <v>4.6561341285705566</v>
      </c>
      <c r="AN20" s="161">
        <f>IFERROR(IF(INDEX(SourceData!$A$2:$FR$281,'Row selector'!$K9,103)=0,"-",INDEX(SourceData!$A$2:$FR$281,'Row selector'!$K9,103)),"")</f>
        <v>99</v>
      </c>
      <c r="AO20" s="162">
        <f>IFERROR(IF(INDEX(SourceData!$A$2:$FR$281,'Row selector'!$K9,109)=0,"-",INDEX(SourceData!$A$2:$FR$281,'Row selector'!$K9,109)),"")</f>
        <v>1.7066805362701416</v>
      </c>
      <c r="AP20" s="163">
        <f>IFERROR(IF(INDEX(SourceData!$A$2:$FR$281,'Row selector'!$K9,115)=0,"-",INDEX(SourceData!$A$2:$FR$281,'Row selector'!$K9,115)),"")</f>
        <v>1.8380987644195557</v>
      </c>
      <c r="AQ20" s="161">
        <f>IFERROR(IF(INDEX(SourceData!$A$2:$FR$281,'Row selector'!$K9,104)=0,"-",INDEX(SourceData!$A$2:$FR$281,'Row selector'!$K9,104)),"")</f>
        <v>88</v>
      </c>
      <c r="AR20" s="166">
        <f>IFERROR(IF(INDEX(SourceData!$A$2:$FR$281,'Row selector'!$K9,110)=0,"-",INDEX(SourceData!$A$2:$FR$281,'Row selector'!$K9,110)),"")</f>
        <v>1.5170494318008423</v>
      </c>
      <c r="AS20" s="167">
        <f>IFERROR(IF(INDEX(SourceData!$A$2:$FR$281,'Row selector'!$K9,116)=0,"-",INDEX(SourceData!$A$2:$FR$281,'Row selector'!$K9,116)),"")</f>
        <v>2.9226169586181641</v>
      </c>
      <c r="AT20" s="161">
        <f>IFERROR(IF(INDEX(SourceData!$A$2:$FR$281,'Row selector'!$K9,105)=0,"-",INDEX(SourceData!$A$2:$FR$281,'Row selector'!$K9,105)),"")</f>
        <v>12</v>
      </c>
      <c r="AU20" s="162">
        <f>IFERROR(IF(INDEX(SourceData!$A$2:$FR$281,'Row selector'!$K9,111)=0,"-",INDEX(SourceData!$A$2:$FR$281,'Row selector'!$K9,111)),"")</f>
        <v>0.20687037706375122</v>
      </c>
      <c r="AV20" s="163">
        <f>IFERROR(IF(INDEX(SourceData!$A$2:$FR$281,'Row selector'!$K9,117)=0,"-",INDEX(SourceData!$A$2:$FR$281,'Row selector'!$K9,117)),"")</f>
        <v>1.7673048973083496</v>
      </c>
      <c r="AW20" s="161">
        <f>IFERROR(IF(INDEX(SourceData!$A$2:$FR$281,'Row selector'!$K9,106)=0,"-",INDEX(SourceData!$A$2:$FR$281,'Row selector'!$K9,106)),"")</f>
        <v>36</v>
      </c>
      <c r="AX20" s="162">
        <f>IFERROR(IF(INDEX(SourceData!$A$2:$FR$281,'Row selector'!$K9,112)=0,"-",INDEX(SourceData!$A$2:$FR$281,'Row selector'!$K9,112)),"")</f>
        <v>0.62061113119125366</v>
      </c>
      <c r="AY20" s="163">
        <f>IFERROR(IF(INDEX(SourceData!$A$2:$FR$281,'Row selector'!$K9,118)=0,"-",INDEX(SourceData!$A$2:$FR$281,'Row selector'!$K9,118)),"")</f>
        <v>2.616279125213623</v>
      </c>
      <c r="AZ20" s="161">
        <f>IFERROR(IF(INDEX(SourceData!$A$2:$FR$281,'Row selector'!$K9,107)=0,"-",INDEX(SourceData!$A$2:$FR$281,'Row selector'!$K9,107)),"")</f>
        <v>65</v>
      </c>
      <c r="BA20" s="162">
        <f>IFERROR(IF(INDEX(SourceData!$A$2:$FR$281,'Row selector'!$K9,113)=0,"-",INDEX(SourceData!$A$2:$FR$281,'Row selector'!$K9,113)),"")</f>
        <v>1.120547890663147</v>
      </c>
      <c r="BB20" s="163">
        <f>IFERROR(IF(INDEX(SourceData!$A$2:$FR$281,'Row selector'!$K9,119)=0,"-",INDEX(SourceData!$A$2:$FR$281,'Row selector'!$K9,119)),"")</f>
        <v>0.97539013624191284</v>
      </c>
      <c r="BC20" s="161">
        <f>IFERROR(IF(INDEX(SourceData!$A$2:$FR$281,'Row selector'!$K9,108)=0,"-",INDEX(SourceData!$A$2:$FR$281,'Row selector'!$K9,108)),"")</f>
        <v>4942</v>
      </c>
      <c r="BD20" s="162">
        <f>IFERROR(IF(INDEX(SourceData!$A$2:$FR$281,'Row selector'!$K9,114)=0,"-",INDEX(SourceData!$A$2:$FR$281,'Row selector'!$K9,114)),"")</f>
        <v>85.196113586425781</v>
      </c>
      <c r="BE20" s="163">
        <f>IFERROR(IF(INDEX(SourceData!$A$2:$FR$281,'Row selector'!$K9,120)=0,"-",INDEX(SourceData!$A$2:$FR$281,'Row selector'!$K9,120)),"")</f>
        <v>3.7775366306304932</v>
      </c>
      <c r="BF20" s="99"/>
    </row>
    <row r="21" spans="1:58">
      <c r="A21" s="171" t="str">
        <f>IFERROR(INDEX(SourceData!$A$2:$FR$281,'Row selector'!$K10,1),"")</f>
        <v>Region</v>
      </c>
      <c r="B21" s="157" t="str">
        <f>IFERROR(INDEX(SourceData!$A$2:$FR$281,'Row selector'!$K10,2),"")</f>
        <v>Yorkshire and the Humber</v>
      </c>
      <c r="C21" s="199" t="str">
        <f t="shared" si="0"/>
        <v>&gt;</v>
      </c>
      <c r="D21" s="161">
        <f>IFERROR(IF(INDEX(SourceData!$A$2:$FR$281,'Row selector'!$K10,67)=0,"-",INDEX(SourceData!$A$2:$FR$281,'Row selector'!$K10,67)),"")</f>
        <v>37</v>
      </c>
      <c r="E21" s="162">
        <f>IFERROR(IF(INDEX(SourceData!$A$2:$FR$281,'Row selector'!$K10,73)=0,"-",INDEX(SourceData!$A$2:$FR$281,'Row selector'!$K10,73)),"")</f>
        <v>1.3466870784759521</v>
      </c>
      <c r="F21" s="163">
        <f>IFERROR(IF(INDEX(SourceData!$A$2:$FR$281,'Row selector'!$K10,79)=0,"-",INDEX(SourceData!$A$2:$FR$281,'Row selector'!$K10,79)),"")</f>
        <v>2.2811343669891357</v>
      </c>
      <c r="G21" s="161">
        <f>IFERROR(IF(INDEX(SourceData!$A$2:$FR$281,'Row selector'!$K10,68)=0,"-",INDEX(SourceData!$A$2:$FR$281,'Row selector'!$K10,68)),"")</f>
        <v>10</v>
      </c>
      <c r="H21" s="166">
        <f>IFERROR(IF(INDEX(SourceData!$A$2:$FR$281,'Row selector'!$K10,74)=0,"-",INDEX(SourceData!$A$2:$FR$281,'Row selector'!$K10,74)),"")</f>
        <v>0.36396950483322144</v>
      </c>
      <c r="I21" s="167">
        <f>IFERROR(IF(INDEX(SourceData!$A$2:$FR$281,'Row selector'!$K10,80)=0,"-",INDEX(SourceData!$A$2:$FR$281,'Row selector'!$K10,80)),"")</f>
        <v>2.1367521286010742</v>
      </c>
      <c r="J21" s="161">
        <f>IFERROR(IF(INDEX(SourceData!$A$2:$FR$281,'Row selector'!$K10,69)=0,"-",INDEX(SourceData!$A$2:$FR$281,'Row selector'!$K10,69)),"")</f>
        <v>1</v>
      </c>
      <c r="K21" s="162">
        <f>IFERROR(IF(INDEX(SourceData!$A$2:$FR$281,'Row selector'!$K10,75)=0,"-",INDEX(SourceData!$A$2:$FR$281,'Row selector'!$K10,75)),"")</f>
        <v>3.6396950483322144E-2</v>
      </c>
      <c r="L21" s="163">
        <f>IFERROR(IF(INDEX(SourceData!$A$2:$FR$281,'Row selector'!$K10,81)=0,"-",INDEX(SourceData!$A$2:$FR$281,'Row selector'!$K10,81)),"")</f>
        <v>0.49751242995262146</v>
      </c>
      <c r="M21" s="161">
        <f>IFERROR(IF(INDEX(SourceData!$A$2:$FR$281,'Row selector'!$K10,70)=0,"-",INDEX(SourceData!$A$2:$FR$281,'Row selector'!$K10,70)),"")</f>
        <v>14</v>
      </c>
      <c r="N21" s="162">
        <f>IFERROR(IF(INDEX(SourceData!$A$2:$FR$281,'Row selector'!$K10,76)=0,"-",INDEX(SourceData!$A$2:$FR$281,'Row selector'!$K10,76)),"")</f>
        <v>0.50955730676651001</v>
      </c>
      <c r="O21" s="163">
        <f>IFERROR(IF(INDEX(SourceData!$A$2:$FR$281,'Row selector'!$K10,82)=0,"-",INDEX(SourceData!$A$2:$FR$281,'Row selector'!$K10,82)),"")</f>
        <v>2.3809523582458496</v>
      </c>
      <c r="P21" s="161">
        <f>IFERROR(IF(INDEX(SourceData!$A$2:$FR$281,'Row selector'!$K10,71)=0,"-",INDEX(SourceData!$A$2:$FR$281,'Row selector'!$K10,71)),"")</f>
        <v>19</v>
      </c>
      <c r="Q21" s="162">
        <f>IFERROR(IF(INDEX(SourceData!$A$2:$FR$281,'Row selector'!$K10,77)=0,"-",INDEX(SourceData!$A$2:$FR$281,'Row selector'!$K10,77)),"")</f>
        <v>0.69154202938079834</v>
      </c>
      <c r="R21" s="163">
        <f>IFERROR(IF(INDEX(SourceData!$A$2:$FR$281,'Row selector'!$K10,83)=0,"-",INDEX(SourceData!$A$2:$FR$281,'Row selector'!$K10,83)),"")</f>
        <v>0.75277340412139893</v>
      </c>
      <c r="S21" s="161">
        <f>IFERROR(IF(INDEX(SourceData!$A$2:$FR$281,'Row selector'!$K10,72)=0,"-",INDEX(SourceData!$A$2:$FR$281,'Row selector'!$K10,72)),"")</f>
        <v>2239</v>
      </c>
      <c r="T21" s="162">
        <f>IFERROR(IF(INDEX(SourceData!$A$2:$FR$281,'Row selector'!$K10,78)=0,"-",INDEX(SourceData!$A$2:$FR$281,'Row selector'!$K10,78)),"")</f>
        <v>81.492767333984375</v>
      </c>
      <c r="U21" s="163">
        <f>IFERROR(IF(INDEX(SourceData!$A$2:$FR$281,'Row selector'!$K10,84)=0,"-",INDEX(SourceData!$A$2:$FR$281,'Row selector'!$K10,84)),"")</f>
        <v>3.2532727718353271</v>
      </c>
      <c r="V21" s="161">
        <f>IFERROR(IF(INDEX(SourceData!$A$2:$FR$281,'Row selector'!$K10,85)=0,"-",INDEX(SourceData!$A$2:$FR$281,'Row selector'!$K10,85)),"")</f>
        <v>36</v>
      </c>
      <c r="W21" s="162">
        <f>IFERROR(IF(INDEX(SourceData!$A$2:$FR$281,'Row selector'!$K10,91)=0,"-",INDEX(SourceData!$A$2:$FR$281,'Row selector'!$K10,91)),"")</f>
        <v>1.344157338142395</v>
      </c>
      <c r="X21" s="163">
        <f>IFERROR(IF(INDEX(SourceData!$A$2:$FR$281,'Row selector'!$K10,97)=0,"-",INDEX(SourceData!$A$2:$FR$281,'Row selector'!$K10,97)),"")</f>
        <v>2.9292106628417969</v>
      </c>
      <c r="Y21" s="161">
        <f>IFERROR(IF(INDEX(SourceData!$A$2:$FR$281,'Row selector'!$K10,86)=0,"-",INDEX(SourceData!$A$2:$FR$281,'Row selector'!$K10,86)),"")</f>
        <v>21</v>
      </c>
      <c r="Z21" s="166">
        <f>IFERROR(IF(INDEX(SourceData!$A$2:$FR$281,'Row selector'!$K10,92)=0,"-",INDEX(SourceData!$A$2:$FR$281,'Row selector'!$K10,92)),"")</f>
        <v>0.7840917706489563</v>
      </c>
      <c r="AA21" s="167">
        <f>IFERROR(IF(INDEX(SourceData!$A$2:$FR$281,'Row selector'!$K10,98)=0,"-",INDEX(SourceData!$A$2:$FR$281,'Row selector'!$K10,98)),"")</f>
        <v>3.639514684677124</v>
      </c>
      <c r="AB21" s="161">
        <f>IFERROR(IF(INDEX(SourceData!$A$2:$FR$281,'Row selector'!$K10,87)=0,"-",INDEX(SourceData!$A$2:$FR$281,'Row selector'!$K10,87)),"")</f>
        <v>9</v>
      </c>
      <c r="AC21" s="162">
        <f>IFERROR(IF(INDEX(SourceData!$A$2:$FR$281,'Row selector'!$K10,93)=0,"-",INDEX(SourceData!$A$2:$FR$281,'Row selector'!$K10,93)),"")</f>
        <v>0.33603933453559875</v>
      </c>
      <c r="AD21" s="163">
        <f>IFERROR(IF(INDEX(SourceData!$A$2:$FR$281,'Row selector'!$K10,99)=0,"-",INDEX(SourceData!$A$2:$FR$281,'Row selector'!$K10,99)),"")</f>
        <v>5.1428570747375488</v>
      </c>
      <c r="AE21" s="161">
        <f>IFERROR(IF(INDEX(SourceData!$A$2:$FR$281,'Row selector'!$K10,88)=0,"-",INDEX(SourceData!$A$2:$FR$281,'Row selector'!$K10,88)),"")</f>
        <v>13</v>
      </c>
      <c r="AF21" s="162">
        <f>IFERROR(IF(INDEX(SourceData!$A$2:$FR$281,'Row selector'!$K10,94)=0,"-",INDEX(SourceData!$A$2:$FR$281,'Row selector'!$K10,94)),"")</f>
        <v>0.48539012670516968</v>
      </c>
      <c r="AG21" s="163">
        <f>IFERROR(IF(INDEX(SourceData!$A$2:$FR$281,'Row selector'!$K10,100)=0,"-",INDEX(SourceData!$A$2:$FR$281,'Row selector'!$K10,100)),"")</f>
        <v>3.2019703388214111</v>
      </c>
      <c r="AH21" s="161">
        <f>IFERROR(IF(INDEX(SourceData!$A$2:$FR$281,'Row selector'!$K10,89)=0,"-",INDEX(SourceData!$A$2:$FR$281,'Row selector'!$K10,89)),"")</f>
        <v>25</v>
      </c>
      <c r="AI21" s="162">
        <f>IFERROR(IF(INDEX(SourceData!$A$2:$FR$281,'Row selector'!$K10,95)=0,"-",INDEX(SourceData!$A$2:$FR$281,'Row selector'!$K10,95)),"")</f>
        <v>0.93344253301620483</v>
      </c>
      <c r="AJ21" s="163">
        <f>IFERROR(IF(INDEX(SourceData!$A$2:$FR$281,'Row selector'!$K10,101)=0,"-",INDEX(SourceData!$A$2:$FR$281,'Row selector'!$K10,101)),"")</f>
        <v>0.99920064210891724</v>
      </c>
      <c r="AK21" s="161">
        <f>IFERROR(IF(INDEX(SourceData!$A$2:$FR$281,'Row selector'!$K10,90)=0,"-",INDEX(SourceData!$A$2:$FR$281,'Row selector'!$K10,90)),"")</f>
        <v>3131</v>
      </c>
      <c r="AL21" s="162">
        <f>IFERROR(IF(INDEX(SourceData!$A$2:$FR$281,'Row selector'!$K10,96)=0,"-",INDEX(SourceData!$A$2:$FR$281,'Row selector'!$K10,96)),"")</f>
        <v>116.90434265136719</v>
      </c>
      <c r="AM21" s="163">
        <f>IFERROR(IF(INDEX(SourceData!$A$2:$FR$281,'Row selector'!$K10,102)=0,"-",INDEX(SourceData!$A$2:$FR$281,'Row selector'!$K10,102)),"")</f>
        <v>5.0932102203369141</v>
      </c>
      <c r="AN21" s="161">
        <f>IFERROR(IF(INDEX(SourceData!$A$2:$FR$281,'Row selector'!$K10,103)=0,"-",INDEX(SourceData!$A$2:$FR$281,'Row selector'!$K10,103)),"")</f>
        <v>73</v>
      </c>
      <c r="AO21" s="162">
        <f>IFERROR(IF(INDEX(SourceData!$A$2:$FR$281,'Row selector'!$K10,109)=0,"-",INDEX(SourceData!$A$2:$FR$281,'Row selector'!$K10,109)),"")</f>
        <v>1.3454383611679077</v>
      </c>
      <c r="AP21" s="163">
        <f>IFERROR(IF(INDEX(SourceData!$A$2:$FR$281,'Row selector'!$K10,115)=0,"-",INDEX(SourceData!$A$2:$FR$281,'Row selector'!$K10,115)),"")</f>
        <v>2.5605051517486572</v>
      </c>
      <c r="AQ21" s="161">
        <f>IFERROR(IF(INDEX(SourceData!$A$2:$FR$281,'Row selector'!$K10,104)=0,"-",INDEX(SourceData!$A$2:$FR$281,'Row selector'!$K10,104)),"")</f>
        <v>31</v>
      </c>
      <c r="AR21" s="166">
        <f>IFERROR(IF(INDEX(SourceData!$A$2:$FR$281,'Row selector'!$K10,110)=0,"-",INDEX(SourceData!$A$2:$FR$281,'Row selector'!$K10,110)),"")</f>
        <v>0.57135051488876343</v>
      </c>
      <c r="AS21" s="167">
        <f>IFERROR(IF(INDEX(SourceData!$A$2:$FR$281,'Row selector'!$K10,116)=0,"-",INDEX(SourceData!$A$2:$FR$281,'Row selector'!$K10,116)),"")</f>
        <v>2.9665071964263916</v>
      </c>
      <c r="AT21" s="161">
        <f>IFERROR(IF(INDEX(SourceData!$A$2:$FR$281,'Row selector'!$K10,105)=0,"-",INDEX(SourceData!$A$2:$FR$281,'Row selector'!$K10,105)),"")</f>
        <v>10</v>
      </c>
      <c r="AU21" s="162">
        <f>IFERROR(IF(INDEX(SourceData!$A$2:$FR$281,'Row selector'!$K10,111)=0,"-",INDEX(SourceData!$A$2:$FR$281,'Row selector'!$K10,111)),"")</f>
        <v>0.18430662155151367</v>
      </c>
      <c r="AV21" s="163">
        <f>IFERROR(IF(INDEX(SourceData!$A$2:$FR$281,'Row selector'!$K10,117)=0,"-",INDEX(SourceData!$A$2:$FR$281,'Row selector'!$K10,117)),"")</f>
        <v>2.6595745086669922</v>
      </c>
      <c r="AW21" s="161">
        <f>IFERROR(IF(INDEX(SourceData!$A$2:$FR$281,'Row selector'!$K10,106)=0,"-",INDEX(SourceData!$A$2:$FR$281,'Row selector'!$K10,106)),"")</f>
        <v>27</v>
      </c>
      <c r="AX21" s="162">
        <f>IFERROR(IF(INDEX(SourceData!$A$2:$FR$281,'Row selector'!$K10,112)=0,"-",INDEX(SourceData!$A$2:$FR$281,'Row selector'!$K10,112)),"")</f>
        <v>0.49762788414955139</v>
      </c>
      <c r="AY21" s="163">
        <f>IFERROR(IF(INDEX(SourceData!$A$2:$FR$281,'Row selector'!$K10,118)=0,"-",INDEX(SourceData!$A$2:$FR$281,'Row selector'!$K10,118)),"")</f>
        <v>2.7162978649139404</v>
      </c>
      <c r="AZ21" s="161">
        <f>IFERROR(IF(INDEX(SourceData!$A$2:$FR$281,'Row selector'!$K10,107)=0,"-",INDEX(SourceData!$A$2:$FR$281,'Row selector'!$K10,107)),"")</f>
        <v>44</v>
      </c>
      <c r="BA21" s="162">
        <f>IFERROR(IF(INDEX(SourceData!$A$2:$FR$281,'Row selector'!$K10,113)=0,"-",INDEX(SourceData!$A$2:$FR$281,'Row selector'!$K10,113)),"")</f>
        <v>0.81094914674758911</v>
      </c>
      <c r="BB21" s="163">
        <f>IFERROR(IF(INDEX(SourceData!$A$2:$FR$281,'Row selector'!$K10,119)=0,"-",INDEX(SourceData!$A$2:$FR$281,'Row selector'!$K10,119)),"")</f>
        <v>0.87544769048690796</v>
      </c>
      <c r="BC21" s="161">
        <f>IFERROR(IF(INDEX(SourceData!$A$2:$FR$281,'Row selector'!$K10,108)=0,"-",INDEX(SourceData!$A$2:$FR$281,'Row selector'!$K10,108)),"")</f>
        <v>5370</v>
      </c>
      <c r="BD21" s="162">
        <f>IFERROR(IF(INDEX(SourceData!$A$2:$FR$281,'Row selector'!$K10,114)=0,"-",INDEX(SourceData!$A$2:$FR$281,'Row selector'!$K10,114)),"")</f>
        <v>98.97265625</v>
      </c>
      <c r="BE21" s="163">
        <f>IFERROR(IF(INDEX(SourceData!$A$2:$FR$281,'Row selector'!$K10,120)=0,"-",INDEX(SourceData!$A$2:$FR$281,'Row selector'!$K10,120)),"")</f>
        <v>4.1213536262512207</v>
      </c>
      <c r="BF21" s="99"/>
    </row>
    <row r="22" spans="1:58">
      <c r="A22" s="171" t="str">
        <f>IFERROR(INDEX(SourceData!$A$2:$FR$281,'Row selector'!$K11,1),"")</f>
        <v/>
      </c>
      <c r="B22" s="157" t="str">
        <f>IFERROR(INDEX(SourceData!$A$2:$FR$281,'Row selector'!$K11,2),"")</f>
        <v/>
      </c>
      <c r="C22" s="199" t="str">
        <f t="shared" si="0"/>
        <v/>
      </c>
      <c r="D22" s="161" t="str">
        <f>IFERROR(IF(INDEX(SourceData!$A$2:$FR$281,'Row selector'!$K11,67)=0,"-",INDEX(SourceData!$A$2:$FR$281,'Row selector'!$K11,67)),"")</f>
        <v/>
      </c>
      <c r="E22" s="162" t="str">
        <f>IFERROR(IF(INDEX(SourceData!$A$2:$FR$281,'Row selector'!$K11,73)=0,"-",INDEX(SourceData!$A$2:$FR$281,'Row selector'!$K11,73)),"")</f>
        <v/>
      </c>
      <c r="F22" s="163" t="str">
        <f>IFERROR(IF(INDEX(SourceData!$A$2:$FR$281,'Row selector'!$K11,79)=0,"-",INDEX(SourceData!$A$2:$FR$281,'Row selector'!$K11,79)),"")</f>
        <v/>
      </c>
      <c r="G22" s="161" t="str">
        <f>IFERROR(IF(INDEX(SourceData!$A$2:$FR$281,'Row selector'!$K11,68)=0,"-",INDEX(SourceData!$A$2:$FR$281,'Row selector'!$K11,68)),"")</f>
        <v/>
      </c>
      <c r="H22" s="166" t="str">
        <f>IFERROR(IF(INDEX(SourceData!$A$2:$FR$281,'Row selector'!$K11,74)=0,"-",INDEX(SourceData!$A$2:$FR$281,'Row selector'!$K11,74)),"")</f>
        <v/>
      </c>
      <c r="I22" s="167" t="str">
        <f>IFERROR(IF(INDEX(SourceData!$A$2:$FR$281,'Row selector'!$K11,80)=0,"-",INDEX(SourceData!$A$2:$FR$281,'Row selector'!$K11,80)),"")</f>
        <v/>
      </c>
      <c r="J22" s="161" t="str">
        <f>IFERROR(IF(INDEX(SourceData!$A$2:$FR$281,'Row selector'!$K11,69)=0,"-",INDEX(SourceData!$A$2:$FR$281,'Row selector'!$K11,69)),"")</f>
        <v/>
      </c>
      <c r="K22" s="162" t="str">
        <f>IFERROR(IF(INDEX(SourceData!$A$2:$FR$281,'Row selector'!$K11,75)=0,"-",INDEX(SourceData!$A$2:$FR$281,'Row selector'!$K11,75)),"")</f>
        <v/>
      </c>
      <c r="L22" s="163" t="str">
        <f>IFERROR(IF(INDEX(SourceData!$A$2:$FR$281,'Row selector'!$K11,81)=0,"-",INDEX(SourceData!$A$2:$FR$281,'Row selector'!$K11,81)),"")</f>
        <v/>
      </c>
      <c r="M22" s="161" t="str">
        <f>IFERROR(IF(INDEX(SourceData!$A$2:$FR$281,'Row selector'!$K11,70)=0,"-",INDEX(SourceData!$A$2:$FR$281,'Row selector'!$K11,70)),"")</f>
        <v/>
      </c>
      <c r="N22" s="162" t="str">
        <f>IFERROR(IF(INDEX(SourceData!$A$2:$FR$281,'Row selector'!$K11,76)=0,"-",INDEX(SourceData!$A$2:$FR$281,'Row selector'!$K11,76)),"")</f>
        <v/>
      </c>
      <c r="O22" s="163" t="str">
        <f>IFERROR(IF(INDEX(SourceData!$A$2:$FR$281,'Row selector'!$K11,82)=0,"-",INDEX(SourceData!$A$2:$FR$281,'Row selector'!$K11,82)),"")</f>
        <v/>
      </c>
      <c r="P22" s="161" t="str">
        <f>IFERROR(IF(INDEX(SourceData!$A$2:$FR$281,'Row selector'!$K11,71)=0,"-",INDEX(SourceData!$A$2:$FR$281,'Row selector'!$K11,71)),"")</f>
        <v/>
      </c>
      <c r="Q22" s="162" t="str">
        <f>IFERROR(IF(INDEX(SourceData!$A$2:$FR$281,'Row selector'!$K11,77)=0,"-",INDEX(SourceData!$A$2:$FR$281,'Row selector'!$K11,77)),"")</f>
        <v/>
      </c>
      <c r="R22" s="163" t="str">
        <f>IFERROR(IF(INDEX(SourceData!$A$2:$FR$281,'Row selector'!$K11,83)=0,"-",INDEX(SourceData!$A$2:$FR$281,'Row selector'!$K11,83)),"")</f>
        <v/>
      </c>
      <c r="S22" s="161" t="str">
        <f>IFERROR(IF(INDEX(SourceData!$A$2:$FR$281,'Row selector'!$K11,72)=0,"-",INDEX(SourceData!$A$2:$FR$281,'Row selector'!$K11,72)),"")</f>
        <v/>
      </c>
      <c r="T22" s="162" t="str">
        <f>IFERROR(IF(INDEX(SourceData!$A$2:$FR$281,'Row selector'!$K11,78)=0,"-",INDEX(SourceData!$A$2:$FR$281,'Row selector'!$K11,78)),"")</f>
        <v/>
      </c>
      <c r="U22" s="163" t="str">
        <f>IFERROR(IF(INDEX(SourceData!$A$2:$FR$281,'Row selector'!$K11,84)=0,"-",INDEX(SourceData!$A$2:$FR$281,'Row selector'!$K11,84)),"")</f>
        <v/>
      </c>
      <c r="V22" s="161" t="str">
        <f>IFERROR(IF(INDEX(SourceData!$A$2:$FR$281,'Row selector'!$K11,85)=0,"-",INDEX(SourceData!$A$2:$FR$281,'Row selector'!$K11,85)),"")</f>
        <v/>
      </c>
      <c r="W22" s="162" t="str">
        <f>IFERROR(IF(INDEX(SourceData!$A$2:$FR$281,'Row selector'!$K11,91)=0,"-",INDEX(SourceData!$A$2:$FR$281,'Row selector'!$K11,91)),"")</f>
        <v/>
      </c>
      <c r="X22" s="163" t="str">
        <f>IFERROR(IF(INDEX(SourceData!$A$2:$FR$281,'Row selector'!$K11,97)=0,"-",INDEX(SourceData!$A$2:$FR$281,'Row selector'!$K11,97)),"")</f>
        <v/>
      </c>
      <c r="Y22" s="161" t="str">
        <f>IFERROR(IF(INDEX(SourceData!$A$2:$FR$281,'Row selector'!$K11,86)=0,"-",INDEX(SourceData!$A$2:$FR$281,'Row selector'!$K11,86)),"")</f>
        <v/>
      </c>
      <c r="Z22" s="166" t="str">
        <f>IFERROR(IF(INDEX(SourceData!$A$2:$FR$281,'Row selector'!$K11,92)=0,"-",INDEX(SourceData!$A$2:$FR$281,'Row selector'!$K11,92)),"")</f>
        <v/>
      </c>
      <c r="AA22" s="167" t="str">
        <f>IFERROR(IF(INDEX(SourceData!$A$2:$FR$281,'Row selector'!$K11,98)=0,"-",INDEX(SourceData!$A$2:$FR$281,'Row selector'!$K11,98)),"")</f>
        <v/>
      </c>
      <c r="AB22" s="161" t="str">
        <f>IFERROR(IF(INDEX(SourceData!$A$2:$FR$281,'Row selector'!$K11,87)=0,"-",INDEX(SourceData!$A$2:$FR$281,'Row selector'!$K11,87)),"")</f>
        <v/>
      </c>
      <c r="AC22" s="162" t="str">
        <f>IFERROR(IF(INDEX(SourceData!$A$2:$FR$281,'Row selector'!$K11,93)=0,"-",INDEX(SourceData!$A$2:$FR$281,'Row selector'!$K11,93)),"")</f>
        <v/>
      </c>
      <c r="AD22" s="163" t="str">
        <f>IFERROR(IF(INDEX(SourceData!$A$2:$FR$281,'Row selector'!$K11,99)=0,"-",INDEX(SourceData!$A$2:$FR$281,'Row selector'!$K11,99)),"")</f>
        <v/>
      </c>
      <c r="AE22" s="161" t="str">
        <f>IFERROR(IF(INDEX(SourceData!$A$2:$FR$281,'Row selector'!$K11,88)=0,"-",INDEX(SourceData!$A$2:$FR$281,'Row selector'!$K11,88)),"")</f>
        <v/>
      </c>
      <c r="AF22" s="162" t="str">
        <f>IFERROR(IF(INDEX(SourceData!$A$2:$FR$281,'Row selector'!$K11,94)=0,"-",INDEX(SourceData!$A$2:$FR$281,'Row selector'!$K11,94)),"")</f>
        <v/>
      </c>
      <c r="AG22" s="163" t="str">
        <f>IFERROR(IF(INDEX(SourceData!$A$2:$FR$281,'Row selector'!$K11,100)=0,"-",INDEX(SourceData!$A$2:$FR$281,'Row selector'!$K11,100)),"")</f>
        <v/>
      </c>
      <c r="AH22" s="161" t="str">
        <f>IFERROR(IF(INDEX(SourceData!$A$2:$FR$281,'Row selector'!$K11,89)=0,"-",INDEX(SourceData!$A$2:$FR$281,'Row selector'!$K11,89)),"")</f>
        <v/>
      </c>
      <c r="AI22" s="162" t="str">
        <f>IFERROR(IF(INDEX(SourceData!$A$2:$FR$281,'Row selector'!$K11,95)=0,"-",INDEX(SourceData!$A$2:$FR$281,'Row selector'!$K11,95)),"")</f>
        <v/>
      </c>
      <c r="AJ22" s="163" t="str">
        <f>IFERROR(IF(INDEX(SourceData!$A$2:$FR$281,'Row selector'!$K11,101)=0,"-",INDEX(SourceData!$A$2:$FR$281,'Row selector'!$K11,101)),"")</f>
        <v/>
      </c>
      <c r="AK22" s="161" t="str">
        <f>IFERROR(IF(INDEX(SourceData!$A$2:$FR$281,'Row selector'!$K11,90)=0,"-",INDEX(SourceData!$A$2:$FR$281,'Row selector'!$K11,90)),"")</f>
        <v/>
      </c>
      <c r="AL22" s="162" t="str">
        <f>IFERROR(IF(INDEX(SourceData!$A$2:$FR$281,'Row selector'!$K11,96)=0,"-",INDEX(SourceData!$A$2:$FR$281,'Row selector'!$K11,96)),"")</f>
        <v/>
      </c>
      <c r="AM22" s="163" t="str">
        <f>IFERROR(IF(INDEX(SourceData!$A$2:$FR$281,'Row selector'!$K11,102)=0,"-",INDEX(SourceData!$A$2:$FR$281,'Row selector'!$K11,102)),"")</f>
        <v/>
      </c>
      <c r="AN22" s="161" t="str">
        <f>IFERROR(IF(INDEX(SourceData!$A$2:$FR$281,'Row selector'!$K11,103)=0,"-",INDEX(SourceData!$A$2:$FR$281,'Row selector'!$K11,103)),"")</f>
        <v/>
      </c>
      <c r="AO22" s="162" t="str">
        <f>IFERROR(IF(INDEX(SourceData!$A$2:$FR$281,'Row selector'!$K11,109)=0,"-",INDEX(SourceData!$A$2:$FR$281,'Row selector'!$K11,109)),"")</f>
        <v/>
      </c>
      <c r="AP22" s="163" t="str">
        <f>IFERROR(IF(INDEX(SourceData!$A$2:$FR$281,'Row selector'!$K11,115)=0,"-",INDEX(SourceData!$A$2:$FR$281,'Row selector'!$K11,115)),"")</f>
        <v/>
      </c>
      <c r="AQ22" s="161" t="str">
        <f>IFERROR(IF(INDEX(SourceData!$A$2:$FR$281,'Row selector'!$K11,104)=0,"-",INDEX(SourceData!$A$2:$FR$281,'Row selector'!$K11,104)),"")</f>
        <v/>
      </c>
      <c r="AR22" s="166" t="str">
        <f>IFERROR(IF(INDEX(SourceData!$A$2:$FR$281,'Row selector'!$K11,110)=0,"-",INDEX(SourceData!$A$2:$FR$281,'Row selector'!$K11,110)),"")</f>
        <v/>
      </c>
      <c r="AS22" s="167" t="str">
        <f>IFERROR(IF(INDEX(SourceData!$A$2:$FR$281,'Row selector'!$K11,116)=0,"-",INDEX(SourceData!$A$2:$FR$281,'Row selector'!$K11,116)),"")</f>
        <v/>
      </c>
      <c r="AT22" s="161" t="str">
        <f>IFERROR(IF(INDEX(SourceData!$A$2:$FR$281,'Row selector'!$K11,105)=0,"-",INDEX(SourceData!$A$2:$FR$281,'Row selector'!$K11,105)),"")</f>
        <v/>
      </c>
      <c r="AU22" s="162" t="str">
        <f>IFERROR(IF(INDEX(SourceData!$A$2:$FR$281,'Row selector'!$K11,111)=0,"-",INDEX(SourceData!$A$2:$FR$281,'Row selector'!$K11,111)),"")</f>
        <v/>
      </c>
      <c r="AV22" s="163" t="str">
        <f>IFERROR(IF(INDEX(SourceData!$A$2:$FR$281,'Row selector'!$K11,117)=0,"-",INDEX(SourceData!$A$2:$FR$281,'Row selector'!$K11,117)),"")</f>
        <v/>
      </c>
      <c r="AW22" s="161" t="str">
        <f>IFERROR(IF(INDEX(SourceData!$A$2:$FR$281,'Row selector'!$K11,106)=0,"-",INDEX(SourceData!$A$2:$FR$281,'Row selector'!$K11,106)),"")</f>
        <v/>
      </c>
      <c r="AX22" s="162" t="str">
        <f>IFERROR(IF(INDEX(SourceData!$A$2:$FR$281,'Row selector'!$K11,112)=0,"-",INDEX(SourceData!$A$2:$FR$281,'Row selector'!$K11,112)),"")</f>
        <v/>
      </c>
      <c r="AY22" s="163" t="str">
        <f>IFERROR(IF(INDEX(SourceData!$A$2:$FR$281,'Row selector'!$K11,118)=0,"-",INDEX(SourceData!$A$2:$FR$281,'Row selector'!$K11,118)),"")</f>
        <v/>
      </c>
      <c r="AZ22" s="161" t="str">
        <f>IFERROR(IF(INDEX(SourceData!$A$2:$FR$281,'Row selector'!$K11,107)=0,"-",INDEX(SourceData!$A$2:$FR$281,'Row selector'!$K11,107)),"")</f>
        <v/>
      </c>
      <c r="BA22" s="162" t="str">
        <f>IFERROR(IF(INDEX(SourceData!$A$2:$FR$281,'Row selector'!$K11,113)=0,"-",INDEX(SourceData!$A$2:$FR$281,'Row selector'!$K11,113)),"")</f>
        <v/>
      </c>
      <c r="BB22" s="163" t="str">
        <f>IFERROR(IF(INDEX(SourceData!$A$2:$FR$281,'Row selector'!$K11,119)=0,"-",INDEX(SourceData!$A$2:$FR$281,'Row selector'!$K11,119)),"")</f>
        <v/>
      </c>
      <c r="BC22" s="161" t="str">
        <f>IFERROR(IF(INDEX(SourceData!$A$2:$FR$281,'Row selector'!$K11,108)=0,"-",INDEX(SourceData!$A$2:$FR$281,'Row selector'!$K11,108)),"")</f>
        <v/>
      </c>
      <c r="BD22" s="162" t="str">
        <f>IFERROR(IF(INDEX(SourceData!$A$2:$FR$281,'Row selector'!$K11,114)=0,"-",INDEX(SourceData!$A$2:$FR$281,'Row selector'!$K11,114)),"")</f>
        <v/>
      </c>
      <c r="BE22" s="163" t="str">
        <f>IFERROR(IF(INDEX(SourceData!$A$2:$FR$281,'Row selector'!$K11,120)=0,"-",INDEX(SourceData!$A$2:$FR$281,'Row selector'!$K11,120)),"")</f>
        <v/>
      </c>
      <c r="BF22" s="99"/>
    </row>
    <row r="23" spans="1:58">
      <c r="A23" s="171" t="str">
        <f>IFERROR(INDEX(SourceData!$A$2:$FR$281,'Row selector'!$K12,1),"")</f>
        <v/>
      </c>
      <c r="B23" s="157" t="str">
        <f>IFERROR(INDEX(SourceData!$A$2:$FR$281,'Row selector'!$K12,2),"")</f>
        <v/>
      </c>
      <c r="C23" s="199" t="str">
        <f t="shared" si="0"/>
        <v/>
      </c>
      <c r="D23" s="161" t="str">
        <f>IFERROR(IF(INDEX(SourceData!$A$2:$FR$281,'Row selector'!$K12,67)=0,"-",INDEX(SourceData!$A$2:$FR$281,'Row selector'!$K12,67)),"")</f>
        <v/>
      </c>
      <c r="E23" s="162" t="str">
        <f>IFERROR(IF(INDEX(SourceData!$A$2:$FR$281,'Row selector'!$K12,73)=0,"-",INDEX(SourceData!$A$2:$FR$281,'Row selector'!$K12,73)),"")</f>
        <v/>
      </c>
      <c r="F23" s="163" t="str">
        <f>IFERROR(IF(INDEX(SourceData!$A$2:$FR$281,'Row selector'!$K12,79)=0,"-",INDEX(SourceData!$A$2:$FR$281,'Row selector'!$K12,79)),"")</f>
        <v/>
      </c>
      <c r="G23" s="161" t="str">
        <f>IFERROR(IF(INDEX(SourceData!$A$2:$FR$281,'Row selector'!$K12,68)=0,"-",INDEX(SourceData!$A$2:$FR$281,'Row selector'!$K12,68)),"")</f>
        <v/>
      </c>
      <c r="H23" s="166" t="str">
        <f>IFERROR(IF(INDEX(SourceData!$A$2:$FR$281,'Row selector'!$K12,74)=0,"-",INDEX(SourceData!$A$2:$FR$281,'Row selector'!$K12,74)),"")</f>
        <v/>
      </c>
      <c r="I23" s="167" t="str">
        <f>IFERROR(IF(INDEX(SourceData!$A$2:$FR$281,'Row selector'!$K12,80)=0,"-",INDEX(SourceData!$A$2:$FR$281,'Row selector'!$K12,80)),"")</f>
        <v/>
      </c>
      <c r="J23" s="161" t="str">
        <f>IFERROR(IF(INDEX(SourceData!$A$2:$FR$281,'Row selector'!$K12,69)=0,"-",INDEX(SourceData!$A$2:$FR$281,'Row selector'!$K12,69)),"")</f>
        <v/>
      </c>
      <c r="K23" s="162" t="str">
        <f>IFERROR(IF(INDEX(SourceData!$A$2:$FR$281,'Row selector'!$K12,75)=0,"-",INDEX(SourceData!$A$2:$FR$281,'Row selector'!$K12,75)),"")</f>
        <v/>
      </c>
      <c r="L23" s="163" t="str">
        <f>IFERROR(IF(INDEX(SourceData!$A$2:$FR$281,'Row selector'!$K12,81)=0,"-",INDEX(SourceData!$A$2:$FR$281,'Row selector'!$K12,81)),"")</f>
        <v/>
      </c>
      <c r="M23" s="161" t="str">
        <f>IFERROR(IF(INDEX(SourceData!$A$2:$FR$281,'Row selector'!$K12,70)=0,"-",INDEX(SourceData!$A$2:$FR$281,'Row selector'!$K12,70)),"")</f>
        <v/>
      </c>
      <c r="N23" s="162" t="str">
        <f>IFERROR(IF(INDEX(SourceData!$A$2:$FR$281,'Row selector'!$K12,76)=0,"-",INDEX(SourceData!$A$2:$FR$281,'Row selector'!$K12,76)),"")</f>
        <v/>
      </c>
      <c r="O23" s="163" t="str">
        <f>IFERROR(IF(INDEX(SourceData!$A$2:$FR$281,'Row selector'!$K12,82)=0,"-",INDEX(SourceData!$A$2:$FR$281,'Row selector'!$K12,82)),"")</f>
        <v/>
      </c>
      <c r="P23" s="161" t="str">
        <f>IFERROR(IF(INDEX(SourceData!$A$2:$FR$281,'Row selector'!$K12,71)=0,"-",INDEX(SourceData!$A$2:$FR$281,'Row selector'!$K12,71)),"")</f>
        <v/>
      </c>
      <c r="Q23" s="162" t="str">
        <f>IFERROR(IF(INDEX(SourceData!$A$2:$FR$281,'Row selector'!$K12,77)=0,"-",INDEX(SourceData!$A$2:$FR$281,'Row selector'!$K12,77)),"")</f>
        <v/>
      </c>
      <c r="R23" s="163" t="str">
        <f>IFERROR(IF(INDEX(SourceData!$A$2:$FR$281,'Row selector'!$K12,83)=0,"-",INDEX(SourceData!$A$2:$FR$281,'Row selector'!$K12,83)),"")</f>
        <v/>
      </c>
      <c r="S23" s="161" t="str">
        <f>IFERROR(IF(INDEX(SourceData!$A$2:$FR$281,'Row selector'!$K12,72)=0,"-",INDEX(SourceData!$A$2:$FR$281,'Row selector'!$K12,72)),"")</f>
        <v/>
      </c>
      <c r="T23" s="162" t="str">
        <f>IFERROR(IF(INDEX(SourceData!$A$2:$FR$281,'Row selector'!$K12,78)=0,"-",INDEX(SourceData!$A$2:$FR$281,'Row selector'!$K12,78)),"")</f>
        <v/>
      </c>
      <c r="U23" s="163" t="str">
        <f>IFERROR(IF(INDEX(SourceData!$A$2:$FR$281,'Row selector'!$K12,84)=0,"-",INDEX(SourceData!$A$2:$FR$281,'Row selector'!$K12,84)),"")</f>
        <v/>
      </c>
      <c r="V23" s="161" t="str">
        <f>IFERROR(IF(INDEX(SourceData!$A$2:$FR$281,'Row selector'!$K12,85)=0,"-",INDEX(SourceData!$A$2:$FR$281,'Row selector'!$K12,85)),"")</f>
        <v/>
      </c>
      <c r="W23" s="162" t="str">
        <f>IFERROR(IF(INDEX(SourceData!$A$2:$FR$281,'Row selector'!$K12,91)=0,"-",INDEX(SourceData!$A$2:$FR$281,'Row selector'!$K12,91)),"")</f>
        <v/>
      </c>
      <c r="X23" s="163" t="str">
        <f>IFERROR(IF(INDEX(SourceData!$A$2:$FR$281,'Row selector'!$K12,97)=0,"-",INDEX(SourceData!$A$2:$FR$281,'Row selector'!$K12,97)),"")</f>
        <v/>
      </c>
      <c r="Y23" s="161" t="str">
        <f>IFERROR(IF(INDEX(SourceData!$A$2:$FR$281,'Row selector'!$K12,86)=0,"-",INDEX(SourceData!$A$2:$FR$281,'Row selector'!$K12,86)),"")</f>
        <v/>
      </c>
      <c r="Z23" s="166" t="str">
        <f>IFERROR(IF(INDEX(SourceData!$A$2:$FR$281,'Row selector'!$K12,92)=0,"-",INDEX(SourceData!$A$2:$FR$281,'Row selector'!$K12,92)),"")</f>
        <v/>
      </c>
      <c r="AA23" s="167" t="str">
        <f>IFERROR(IF(INDEX(SourceData!$A$2:$FR$281,'Row selector'!$K12,98)=0,"-",INDEX(SourceData!$A$2:$FR$281,'Row selector'!$K12,98)),"")</f>
        <v/>
      </c>
      <c r="AB23" s="161" t="str">
        <f>IFERROR(IF(INDEX(SourceData!$A$2:$FR$281,'Row selector'!$K12,87)=0,"-",INDEX(SourceData!$A$2:$FR$281,'Row selector'!$K12,87)),"")</f>
        <v/>
      </c>
      <c r="AC23" s="162" t="str">
        <f>IFERROR(IF(INDEX(SourceData!$A$2:$FR$281,'Row selector'!$K12,93)=0,"-",INDEX(SourceData!$A$2:$FR$281,'Row selector'!$K12,93)),"")</f>
        <v/>
      </c>
      <c r="AD23" s="163" t="str">
        <f>IFERROR(IF(INDEX(SourceData!$A$2:$FR$281,'Row selector'!$K12,99)=0,"-",INDEX(SourceData!$A$2:$FR$281,'Row selector'!$K12,99)),"")</f>
        <v/>
      </c>
      <c r="AE23" s="161" t="str">
        <f>IFERROR(IF(INDEX(SourceData!$A$2:$FR$281,'Row selector'!$K12,88)=0,"-",INDEX(SourceData!$A$2:$FR$281,'Row selector'!$K12,88)),"")</f>
        <v/>
      </c>
      <c r="AF23" s="162" t="str">
        <f>IFERROR(IF(INDEX(SourceData!$A$2:$FR$281,'Row selector'!$K12,94)=0,"-",INDEX(SourceData!$A$2:$FR$281,'Row selector'!$K12,94)),"")</f>
        <v/>
      </c>
      <c r="AG23" s="163" t="str">
        <f>IFERROR(IF(INDEX(SourceData!$A$2:$FR$281,'Row selector'!$K12,100)=0,"-",INDEX(SourceData!$A$2:$FR$281,'Row selector'!$K12,100)),"")</f>
        <v/>
      </c>
      <c r="AH23" s="161" t="str">
        <f>IFERROR(IF(INDEX(SourceData!$A$2:$FR$281,'Row selector'!$K12,89)=0,"-",INDEX(SourceData!$A$2:$FR$281,'Row selector'!$K12,89)),"")</f>
        <v/>
      </c>
      <c r="AI23" s="162" t="str">
        <f>IFERROR(IF(INDEX(SourceData!$A$2:$FR$281,'Row selector'!$K12,95)=0,"-",INDEX(SourceData!$A$2:$FR$281,'Row selector'!$K12,95)),"")</f>
        <v/>
      </c>
      <c r="AJ23" s="163" t="str">
        <f>IFERROR(IF(INDEX(SourceData!$A$2:$FR$281,'Row selector'!$K12,101)=0,"-",INDEX(SourceData!$A$2:$FR$281,'Row selector'!$K12,101)),"")</f>
        <v/>
      </c>
      <c r="AK23" s="161" t="str">
        <f>IFERROR(IF(INDEX(SourceData!$A$2:$FR$281,'Row selector'!$K12,90)=0,"-",INDEX(SourceData!$A$2:$FR$281,'Row selector'!$K12,90)),"")</f>
        <v/>
      </c>
      <c r="AL23" s="162" t="str">
        <f>IFERROR(IF(INDEX(SourceData!$A$2:$FR$281,'Row selector'!$K12,96)=0,"-",INDEX(SourceData!$A$2:$FR$281,'Row selector'!$K12,96)),"")</f>
        <v/>
      </c>
      <c r="AM23" s="163" t="str">
        <f>IFERROR(IF(INDEX(SourceData!$A$2:$FR$281,'Row selector'!$K12,102)=0,"-",INDEX(SourceData!$A$2:$FR$281,'Row selector'!$K12,102)),"")</f>
        <v/>
      </c>
      <c r="AN23" s="161" t="str">
        <f>IFERROR(IF(INDEX(SourceData!$A$2:$FR$281,'Row selector'!$K12,103)=0,"-",INDEX(SourceData!$A$2:$FR$281,'Row selector'!$K12,103)),"")</f>
        <v/>
      </c>
      <c r="AO23" s="162" t="str">
        <f>IFERROR(IF(INDEX(SourceData!$A$2:$FR$281,'Row selector'!$K12,109)=0,"-",INDEX(SourceData!$A$2:$FR$281,'Row selector'!$K12,109)),"")</f>
        <v/>
      </c>
      <c r="AP23" s="163" t="str">
        <f>IFERROR(IF(INDEX(SourceData!$A$2:$FR$281,'Row selector'!$K12,115)=0,"-",INDEX(SourceData!$A$2:$FR$281,'Row selector'!$K12,115)),"")</f>
        <v/>
      </c>
      <c r="AQ23" s="161" t="str">
        <f>IFERROR(IF(INDEX(SourceData!$A$2:$FR$281,'Row selector'!$K12,104)=0,"-",INDEX(SourceData!$A$2:$FR$281,'Row selector'!$K12,104)),"")</f>
        <v/>
      </c>
      <c r="AR23" s="166" t="str">
        <f>IFERROR(IF(INDEX(SourceData!$A$2:$FR$281,'Row selector'!$K12,110)=0,"-",INDEX(SourceData!$A$2:$FR$281,'Row selector'!$K12,110)),"")</f>
        <v/>
      </c>
      <c r="AS23" s="167" t="str">
        <f>IFERROR(IF(INDEX(SourceData!$A$2:$FR$281,'Row selector'!$K12,116)=0,"-",INDEX(SourceData!$A$2:$FR$281,'Row selector'!$K12,116)),"")</f>
        <v/>
      </c>
      <c r="AT23" s="161" t="str">
        <f>IFERROR(IF(INDEX(SourceData!$A$2:$FR$281,'Row selector'!$K12,105)=0,"-",INDEX(SourceData!$A$2:$FR$281,'Row selector'!$K12,105)),"")</f>
        <v/>
      </c>
      <c r="AU23" s="162" t="str">
        <f>IFERROR(IF(INDEX(SourceData!$A$2:$FR$281,'Row selector'!$K12,111)=0,"-",INDEX(SourceData!$A$2:$FR$281,'Row selector'!$K12,111)),"")</f>
        <v/>
      </c>
      <c r="AV23" s="163" t="str">
        <f>IFERROR(IF(INDEX(SourceData!$A$2:$FR$281,'Row selector'!$K12,117)=0,"-",INDEX(SourceData!$A$2:$FR$281,'Row selector'!$K12,117)),"")</f>
        <v/>
      </c>
      <c r="AW23" s="161" t="str">
        <f>IFERROR(IF(INDEX(SourceData!$A$2:$FR$281,'Row selector'!$K12,106)=0,"-",INDEX(SourceData!$A$2:$FR$281,'Row selector'!$K12,106)),"")</f>
        <v/>
      </c>
      <c r="AX23" s="162" t="str">
        <f>IFERROR(IF(INDEX(SourceData!$A$2:$FR$281,'Row selector'!$K12,112)=0,"-",INDEX(SourceData!$A$2:$FR$281,'Row selector'!$K12,112)),"")</f>
        <v/>
      </c>
      <c r="AY23" s="163" t="str">
        <f>IFERROR(IF(INDEX(SourceData!$A$2:$FR$281,'Row selector'!$K12,118)=0,"-",INDEX(SourceData!$A$2:$FR$281,'Row selector'!$K12,118)),"")</f>
        <v/>
      </c>
      <c r="AZ23" s="161" t="str">
        <f>IFERROR(IF(INDEX(SourceData!$A$2:$FR$281,'Row selector'!$K12,107)=0,"-",INDEX(SourceData!$A$2:$FR$281,'Row selector'!$K12,107)),"")</f>
        <v/>
      </c>
      <c r="BA23" s="162" t="str">
        <f>IFERROR(IF(INDEX(SourceData!$A$2:$FR$281,'Row selector'!$K12,113)=0,"-",INDEX(SourceData!$A$2:$FR$281,'Row selector'!$K12,113)),"")</f>
        <v/>
      </c>
      <c r="BB23" s="163" t="str">
        <f>IFERROR(IF(INDEX(SourceData!$A$2:$FR$281,'Row selector'!$K12,119)=0,"-",INDEX(SourceData!$A$2:$FR$281,'Row selector'!$K12,119)),"")</f>
        <v/>
      </c>
      <c r="BC23" s="161" t="str">
        <f>IFERROR(IF(INDEX(SourceData!$A$2:$FR$281,'Row selector'!$K12,108)=0,"-",INDEX(SourceData!$A$2:$FR$281,'Row selector'!$K12,108)),"")</f>
        <v/>
      </c>
      <c r="BD23" s="162" t="str">
        <f>IFERROR(IF(INDEX(SourceData!$A$2:$FR$281,'Row selector'!$K12,114)=0,"-",INDEX(SourceData!$A$2:$FR$281,'Row selector'!$K12,114)),"")</f>
        <v/>
      </c>
      <c r="BE23" s="163" t="str">
        <f>IFERROR(IF(INDEX(SourceData!$A$2:$FR$281,'Row selector'!$K12,120)=0,"-",INDEX(SourceData!$A$2:$FR$281,'Row selector'!$K12,120)),"")</f>
        <v/>
      </c>
      <c r="BF23" s="99"/>
    </row>
    <row r="24" spans="1:58">
      <c r="A24" s="171" t="str">
        <f>IFERROR(INDEX(SourceData!$A$2:$FR$281,'Row selector'!$K13,1),"")</f>
        <v/>
      </c>
      <c r="B24" s="157" t="str">
        <f>IFERROR(INDEX(SourceData!$A$2:$FR$281,'Row selector'!$K13,2),"")</f>
        <v/>
      </c>
      <c r="C24" s="199" t="str">
        <f t="shared" si="0"/>
        <v/>
      </c>
      <c r="D24" s="161" t="str">
        <f>IFERROR(IF(INDEX(SourceData!$A$2:$FR$281,'Row selector'!$K13,67)=0,"-",INDEX(SourceData!$A$2:$FR$281,'Row selector'!$K13,67)),"")</f>
        <v/>
      </c>
      <c r="E24" s="162" t="str">
        <f>IFERROR(IF(INDEX(SourceData!$A$2:$FR$281,'Row selector'!$K13,73)=0,"-",INDEX(SourceData!$A$2:$FR$281,'Row selector'!$K13,73)),"")</f>
        <v/>
      </c>
      <c r="F24" s="163" t="str">
        <f>IFERROR(IF(INDEX(SourceData!$A$2:$FR$281,'Row selector'!$K13,79)=0,"-",INDEX(SourceData!$A$2:$FR$281,'Row selector'!$K13,79)),"")</f>
        <v/>
      </c>
      <c r="G24" s="161" t="str">
        <f>IFERROR(IF(INDEX(SourceData!$A$2:$FR$281,'Row selector'!$K13,68)=0,"-",INDEX(SourceData!$A$2:$FR$281,'Row selector'!$K13,68)),"")</f>
        <v/>
      </c>
      <c r="H24" s="166" t="str">
        <f>IFERROR(IF(INDEX(SourceData!$A$2:$FR$281,'Row selector'!$K13,74)=0,"-",INDEX(SourceData!$A$2:$FR$281,'Row selector'!$K13,74)),"")</f>
        <v/>
      </c>
      <c r="I24" s="167" t="str">
        <f>IFERROR(IF(INDEX(SourceData!$A$2:$FR$281,'Row selector'!$K13,80)=0,"-",INDEX(SourceData!$A$2:$FR$281,'Row selector'!$K13,80)),"")</f>
        <v/>
      </c>
      <c r="J24" s="161" t="str">
        <f>IFERROR(IF(INDEX(SourceData!$A$2:$FR$281,'Row selector'!$K13,69)=0,"-",INDEX(SourceData!$A$2:$FR$281,'Row selector'!$K13,69)),"")</f>
        <v/>
      </c>
      <c r="K24" s="162" t="str">
        <f>IFERROR(IF(INDEX(SourceData!$A$2:$FR$281,'Row selector'!$K13,75)=0,"-",INDEX(SourceData!$A$2:$FR$281,'Row selector'!$K13,75)),"")</f>
        <v/>
      </c>
      <c r="L24" s="163" t="str">
        <f>IFERROR(IF(INDEX(SourceData!$A$2:$FR$281,'Row selector'!$K13,81)=0,"-",INDEX(SourceData!$A$2:$FR$281,'Row selector'!$K13,81)),"")</f>
        <v/>
      </c>
      <c r="M24" s="161" t="str">
        <f>IFERROR(IF(INDEX(SourceData!$A$2:$FR$281,'Row selector'!$K13,70)=0,"-",INDEX(SourceData!$A$2:$FR$281,'Row selector'!$K13,70)),"")</f>
        <v/>
      </c>
      <c r="N24" s="162" t="str">
        <f>IFERROR(IF(INDEX(SourceData!$A$2:$FR$281,'Row selector'!$K13,76)=0,"-",INDEX(SourceData!$A$2:$FR$281,'Row selector'!$K13,76)),"")</f>
        <v/>
      </c>
      <c r="O24" s="163" t="str">
        <f>IFERROR(IF(INDEX(SourceData!$A$2:$FR$281,'Row selector'!$K13,82)=0,"-",INDEX(SourceData!$A$2:$FR$281,'Row selector'!$K13,82)),"")</f>
        <v/>
      </c>
      <c r="P24" s="161" t="str">
        <f>IFERROR(IF(INDEX(SourceData!$A$2:$FR$281,'Row selector'!$K13,71)=0,"-",INDEX(SourceData!$A$2:$FR$281,'Row selector'!$K13,71)),"")</f>
        <v/>
      </c>
      <c r="Q24" s="162" t="str">
        <f>IFERROR(IF(INDEX(SourceData!$A$2:$FR$281,'Row selector'!$K13,77)=0,"-",INDEX(SourceData!$A$2:$FR$281,'Row selector'!$K13,77)),"")</f>
        <v/>
      </c>
      <c r="R24" s="163" t="str">
        <f>IFERROR(IF(INDEX(SourceData!$A$2:$FR$281,'Row selector'!$K13,83)=0,"-",INDEX(SourceData!$A$2:$FR$281,'Row selector'!$K13,83)),"")</f>
        <v/>
      </c>
      <c r="S24" s="161" t="str">
        <f>IFERROR(IF(INDEX(SourceData!$A$2:$FR$281,'Row selector'!$K13,72)=0,"-",INDEX(SourceData!$A$2:$FR$281,'Row selector'!$K13,72)),"")</f>
        <v/>
      </c>
      <c r="T24" s="162" t="str">
        <f>IFERROR(IF(INDEX(SourceData!$A$2:$FR$281,'Row selector'!$K13,78)=0,"-",INDEX(SourceData!$A$2:$FR$281,'Row selector'!$K13,78)),"")</f>
        <v/>
      </c>
      <c r="U24" s="163" t="str">
        <f>IFERROR(IF(INDEX(SourceData!$A$2:$FR$281,'Row selector'!$K13,84)=0,"-",INDEX(SourceData!$A$2:$FR$281,'Row selector'!$K13,84)),"")</f>
        <v/>
      </c>
      <c r="V24" s="161" t="str">
        <f>IFERROR(IF(INDEX(SourceData!$A$2:$FR$281,'Row selector'!$K13,85)=0,"-",INDEX(SourceData!$A$2:$FR$281,'Row selector'!$K13,85)),"")</f>
        <v/>
      </c>
      <c r="W24" s="162" t="str">
        <f>IFERROR(IF(INDEX(SourceData!$A$2:$FR$281,'Row selector'!$K13,91)=0,"-",INDEX(SourceData!$A$2:$FR$281,'Row selector'!$K13,91)),"")</f>
        <v/>
      </c>
      <c r="X24" s="163" t="str">
        <f>IFERROR(IF(INDEX(SourceData!$A$2:$FR$281,'Row selector'!$K13,97)=0,"-",INDEX(SourceData!$A$2:$FR$281,'Row selector'!$K13,97)),"")</f>
        <v/>
      </c>
      <c r="Y24" s="161" t="str">
        <f>IFERROR(IF(INDEX(SourceData!$A$2:$FR$281,'Row selector'!$K13,86)=0,"-",INDEX(SourceData!$A$2:$FR$281,'Row selector'!$K13,86)),"")</f>
        <v/>
      </c>
      <c r="Z24" s="166" t="str">
        <f>IFERROR(IF(INDEX(SourceData!$A$2:$FR$281,'Row selector'!$K13,92)=0,"-",INDEX(SourceData!$A$2:$FR$281,'Row selector'!$K13,92)),"")</f>
        <v/>
      </c>
      <c r="AA24" s="167" t="str">
        <f>IFERROR(IF(INDEX(SourceData!$A$2:$FR$281,'Row selector'!$K13,98)=0,"-",INDEX(SourceData!$A$2:$FR$281,'Row selector'!$K13,98)),"")</f>
        <v/>
      </c>
      <c r="AB24" s="161" t="str">
        <f>IFERROR(IF(INDEX(SourceData!$A$2:$FR$281,'Row selector'!$K13,87)=0,"-",INDEX(SourceData!$A$2:$FR$281,'Row selector'!$K13,87)),"")</f>
        <v/>
      </c>
      <c r="AC24" s="162" t="str">
        <f>IFERROR(IF(INDEX(SourceData!$A$2:$FR$281,'Row selector'!$K13,93)=0,"-",INDEX(SourceData!$A$2:$FR$281,'Row selector'!$K13,93)),"")</f>
        <v/>
      </c>
      <c r="AD24" s="163" t="str">
        <f>IFERROR(IF(INDEX(SourceData!$A$2:$FR$281,'Row selector'!$K13,99)=0,"-",INDEX(SourceData!$A$2:$FR$281,'Row selector'!$K13,99)),"")</f>
        <v/>
      </c>
      <c r="AE24" s="161" t="str">
        <f>IFERROR(IF(INDEX(SourceData!$A$2:$FR$281,'Row selector'!$K13,88)=0,"-",INDEX(SourceData!$A$2:$FR$281,'Row selector'!$K13,88)),"")</f>
        <v/>
      </c>
      <c r="AF24" s="162" t="str">
        <f>IFERROR(IF(INDEX(SourceData!$A$2:$FR$281,'Row selector'!$K13,94)=0,"-",INDEX(SourceData!$A$2:$FR$281,'Row selector'!$K13,94)),"")</f>
        <v/>
      </c>
      <c r="AG24" s="163" t="str">
        <f>IFERROR(IF(INDEX(SourceData!$A$2:$FR$281,'Row selector'!$K13,100)=0,"-",INDEX(SourceData!$A$2:$FR$281,'Row selector'!$K13,100)),"")</f>
        <v/>
      </c>
      <c r="AH24" s="161" t="str">
        <f>IFERROR(IF(INDEX(SourceData!$A$2:$FR$281,'Row selector'!$K13,89)=0,"-",INDEX(SourceData!$A$2:$FR$281,'Row selector'!$K13,89)),"")</f>
        <v/>
      </c>
      <c r="AI24" s="162" t="str">
        <f>IFERROR(IF(INDEX(SourceData!$A$2:$FR$281,'Row selector'!$K13,95)=0,"-",INDEX(SourceData!$A$2:$FR$281,'Row selector'!$K13,95)),"")</f>
        <v/>
      </c>
      <c r="AJ24" s="163" t="str">
        <f>IFERROR(IF(INDEX(SourceData!$A$2:$FR$281,'Row selector'!$K13,101)=0,"-",INDEX(SourceData!$A$2:$FR$281,'Row selector'!$K13,101)),"")</f>
        <v/>
      </c>
      <c r="AK24" s="161" t="str">
        <f>IFERROR(IF(INDEX(SourceData!$A$2:$FR$281,'Row selector'!$K13,90)=0,"-",INDEX(SourceData!$A$2:$FR$281,'Row selector'!$K13,90)),"")</f>
        <v/>
      </c>
      <c r="AL24" s="162" t="str">
        <f>IFERROR(IF(INDEX(SourceData!$A$2:$FR$281,'Row selector'!$K13,96)=0,"-",INDEX(SourceData!$A$2:$FR$281,'Row selector'!$K13,96)),"")</f>
        <v/>
      </c>
      <c r="AM24" s="163" t="str">
        <f>IFERROR(IF(INDEX(SourceData!$A$2:$FR$281,'Row selector'!$K13,102)=0,"-",INDEX(SourceData!$A$2:$FR$281,'Row selector'!$K13,102)),"")</f>
        <v/>
      </c>
      <c r="AN24" s="161" t="str">
        <f>IFERROR(IF(INDEX(SourceData!$A$2:$FR$281,'Row selector'!$K13,103)=0,"-",INDEX(SourceData!$A$2:$FR$281,'Row selector'!$K13,103)),"")</f>
        <v/>
      </c>
      <c r="AO24" s="162" t="str">
        <f>IFERROR(IF(INDEX(SourceData!$A$2:$FR$281,'Row selector'!$K13,109)=0,"-",INDEX(SourceData!$A$2:$FR$281,'Row selector'!$K13,109)),"")</f>
        <v/>
      </c>
      <c r="AP24" s="163" t="str">
        <f>IFERROR(IF(INDEX(SourceData!$A$2:$FR$281,'Row selector'!$K13,115)=0,"-",INDEX(SourceData!$A$2:$FR$281,'Row selector'!$K13,115)),"")</f>
        <v/>
      </c>
      <c r="AQ24" s="161" t="str">
        <f>IFERROR(IF(INDEX(SourceData!$A$2:$FR$281,'Row selector'!$K13,104)=0,"-",INDEX(SourceData!$A$2:$FR$281,'Row selector'!$K13,104)),"")</f>
        <v/>
      </c>
      <c r="AR24" s="166" t="str">
        <f>IFERROR(IF(INDEX(SourceData!$A$2:$FR$281,'Row selector'!$K13,110)=0,"-",INDEX(SourceData!$A$2:$FR$281,'Row selector'!$K13,110)),"")</f>
        <v/>
      </c>
      <c r="AS24" s="167" t="str">
        <f>IFERROR(IF(INDEX(SourceData!$A$2:$FR$281,'Row selector'!$K13,116)=0,"-",INDEX(SourceData!$A$2:$FR$281,'Row selector'!$K13,116)),"")</f>
        <v/>
      </c>
      <c r="AT24" s="161" t="str">
        <f>IFERROR(IF(INDEX(SourceData!$A$2:$FR$281,'Row selector'!$K13,105)=0,"-",INDEX(SourceData!$A$2:$FR$281,'Row selector'!$K13,105)),"")</f>
        <v/>
      </c>
      <c r="AU24" s="162" t="str">
        <f>IFERROR(IF(INDEX(SourceData!$A$2:$FR$281,'Row selector'!$K13,111)=0,"-",INDEX(SourceData!$A$2:$FR$281,'Row selector'!$K13,111)),"")</f>
        <v/>
      </c>
      <c r="AV24" s="163" t="str">
        <f>IFERROR(IF(INDEX(SourceData!$A$2:$FR$281,'Row selector'!$K13,117)=0,"-",INDEX(SourceData!$A$2:$FR$281,'Row selector'!$K13,117)),"")</f>
        <v/>
      </c>
      <c r="AW24" s="161" t="str">
        <f>IFERROR(IF(INDEX(SourceData!$A$2:$FR$281,'Row selector'!$K13,106)=0,"-",INDEX(SourceData!$A$2:$FR$281,'Row selector'!$K13,106)),"")</f>
        <v/>
      </c>
      <c r="AX24" s="162" t="str">
        <f>IFERROR(IF(INDEX(SourceData!$A$2:$FR$281,'Row selector'!$K13,112)=0,"-",INDEX(SourceData!$A$2:$FR$281,'Row selector'!$K13,112)),"")</f>
        <v/>
      </c>
      <c r="AY24" s="163" t="str">
        <f>IFERROR(IF(INDEX(SourceData!$A$2:$FR$281,'Row selector'!$K13,118)=0,"-",INDEX(SourceData!$A$2:$FR$281,'Row selector'!$K13,118)),"")</f>
        <v/>
      </c>
      <c r="AZ24" s="161" t="str">
        <f>IFERROR(IF(INDEX(SourceData!$A$2:$FR$281,'Row selector'!$K13,107)=0,"-",INDEX(SourceData!$A$2:$FR$281,'Row selector'!$K13,107)),"")</f>
        <v/>
      </c>
      <c r="BA24" s="162" t="str">
        <f>IFERROR(IF(INDEX(SourceData!$A$2:$FR$281,'Row selector'!$K13,113)=0,"-",INDEX(SourceData!$A$2:$FR$281,'Row selector'!$K13,113)),"")</f>
        <v/>
      </c>
      <c r="BB24" s="163" t="str">
        <f>IFERROR(IF(INDEX(SourceData!$A$2:$FR$281,'Row selector'!$K13,119)=0,"-",INDEX(SourceData!$A$2:$FR$281,'Row selector'!$K13,119)),"")</f>
        <v/>
      </c>
      <c r="BC24" s="161" t="str">
        <f>IFERROR(IF(INDEX(SourceData!$A$2:$FR$281,'Row selector'!$K13,108)=0,"-",INDEX(SourceData!$A$2:$FR$281,'Row selector'!$K13,108)),"")</f>
        <v/>
      </c>
      <c r="BD24" s="162" t="str">
        <f>IFERROR(IF(INDEX(SourceData!$A$2:$FR$281,'Row selector'!$K13,114)=0,"-",INDEX(SourceData!$A$2:$FR$281,'Row selector'!$K13,114)),"")</f>
        <v/>
      </c>
      <c r="BE24" s="163" t="str">
        <f>IFERROR(IF(INDEX(SourceData!$A$2:$FR$281,'Row selector'!$K13,120)=0,"-",INDEX(SourceData!$A$2:$FR$281,'Row selector'!$K13,120)),"")</f>
        <v/>
      </c>
      <c r="BF24" s="99"/>
    </row>
    <row r="25" spans="1:58">
      <c r="A25" s="171" t="str">
        <f>IFERROR(INDEX(SourceData!$A$2:$FR$281,'Row selector'!$K14,1),"")</f>
        <v/>
      </c>
      <c r="B25" s="157" t="str">
        <f>IFERROR(INDEX(SourceData!$A$2:$FR$281,'Row selector'!$K14,2),"")</f>
        <v/>
      </c>
      <c r="C25" s="199" t="str">
        <f t="shared" si="0"/>
        <v/>
      </c>
      <c r="D25" s="161" t="str">
        <f>IFERROR(IF(INDEX(SourceData!$A$2:$FR$281,'Row selector'!$K14,67)=0,"-",INDEX(SourceData!$A$2:$FR$281,'Row selector'!$K14,67)),"")</f>
        <v/>
      </c>
      <c r="E25" s="162" t="str">
        <f>IFERROR(IF(INDEX(SourceData!$A$2:$FR$281,'Row selector'!$K14,73)=0,"-",INDEX(SourceData!$A$2:$FR$281,'Row selector'!$K14,73)),"")</f>
        <v/>
      </c>
      <c r="F25" s="163" t="str">
        <f>IFERROR(IF(INDEX(SourceData!$A$2:$FR$281,'Row selector'!$K14,79)=0,"-",INDEX(SourceData!$A$2:$FR$281,'Row selector'!$K14,79)),"")</f>
        <v/>
      </c>
      <c r="G25" s="161" t="str">
        <f>IFERROR(IF(INDEX(SourceData!$A$2:$FR$281,'Row selector'!$K14,68)=0,"-",INDEX(SourceData!$A$2:$FR$281,'Row selector'!$K14,68)),"")</f>
        <v/>
      </c>
      <c r="H25" s="166" t="str">
        <f>IFERROR(IF(INDEX(SourceData!$A$2:$FR$281,'Row selector'!$K14,74)=0,"-",INDEX(SourceData!$A$2:$FR$281,'Row selector'!$K14,74)),"")</f>
        <v/>
      </c>
      <c r="I25" s="167" t="str">
        <f>IFERROR(IF(INDEX(SourceData!$A$2:$FR$281,'Row selector'!$K14,80)=0,"-",INDEX(SourceData!$A$2:$FR$281,'Row selector'!$K14,80)),"")</f>
        <v/>
      </c>
      <c r="J25" s="161" t="str">
        <f>IFERROR(IF(INDEX(SourceData!$A$2:$FR$281,'Row selector'!$K14,69)=0,"-",INDEX(SourceData!$A$2:$FR$281,'Row selector'!$K14,69)),"")</f>
        <v/>
      </c>
      <c r="K25" s="162" t="str">
        <f>IFERROR(IF(INDEX(SourceData!$A$2:$FR$281,'Row selector'!$K14,75)=0,"-",INDEX(SourceData!$A$2:$FR$281,'Row selector'!$K14,75)),"")</f>
        <v/>
      </c>
      <c r="L25" s="163" t="str">
        <f>IFERROR(IF(INDEX(SourceData!$A$2:$FR$281,'Row selector'!$K14,81)=0,"-",INDEX(SourceData!$A$2:$FR$281,'Row selector'!$K14,81)),"")</f>
        <v/>
      </c>
      <c r="M25" s="161" t="str">
        <f>IFERROR(IF(INDEX(SourceData!$A$2:$FR$281,'Row selector'!$K14,70)=0,"-",INDEX(SourceData!$A$2:$FR$281,'Row selector'!$K14,70)),"")</f>
        <v/>
      </c>
      <c r="N25" s="162" t="str">
        <f>IFERROR(IF(INDEX(SourceData!$A$2:$FR$281,'Row selector'!$K14,76)=0,"-",INDEX(SourceData!$A$2:$FR$281,'Row selector'!$K14,76)),"")</f>
        <v/>
      </c>
      <c r="O25" s="163" t="str">
        <f>IFERROR(IF(INDEX(SourceData!$A$2:$FR$281,'Row selector'!$K14,82)=0,"-",INDEX(SourceData!$A$2:$FR$281,'Row selector'!$K14,82)),"")</f>
        <v/>
      </c>
      <c r="P25" s="161" t="str">
        <f>IFERROR(IF(INDEX(SourceData!$A$2:$FR$281,'Row selector'!$K14,71)=0,"-",INDEX(SourceData!$A$2:$FR$281,'Row selector'!$K14,71)),"")</f>
        <v/>
      </c>
      <c r="Q25" s="162" t="str">
        <f>IFERROR(IF(INDEX(SourceData!$A$2:$FR$281,'Row selector'!$K14,77)=0,"-",INDEX(SourceData!$A$2:$FR$281,'Row selector'!$K14,77)),"")</f>
        <v/>
      </c>
      <c r="R25" s="163" t="str">
        <f>IFERROR(IF(INDEX(SourceData!$A$2:$FR$281,'Row selector'!$K14,83)=0,"-",INDEX(SourceData!$A$2:$FR$281,'Row selector'!$K14,83)),"")</f>
        <v/>
      </c>
      <c r="S25" s="161" t="str">
        <f>IFERROR(IF(INDEX(SourceData!$A$2:$FR$281,'Row selector'!$K14,72)=0,"-",INDEX(SourceData!$A$2:$FR$281,'Row selector'!$K14,72)),"")</f>
        <v/>
      </c>
      <c r="T25" s="162" t="str">
        <f>IFERROR(IF(INDEX(SourceData!$A$2:$FR$281,'Row selector'!$K14,78)=0,"-",INDEX(SourceData!$A$2:$FR$281,'Row selector'!$K14,78)),"")</f>
        <v/>
      </c>
      <c r="U25" s="163" t="str">
        <f>IFERROR(IF(INDEX(SourceData!$A$2:$FR$281,'Row selector'!$K14,84)=0,"-",INDEX(SourceData!$A$2:$FR$281,'Row selector'!$K14,84)),"")</f>
        <v/>
      </c>
      <c r="V25" s="161" t="str">
        <f>IFERROR(IF(INDEX(SourceData!$A$2:$FR$281,'Row selector'!$K14,85)=0,"-",INDEX(SourceData!$A$2:$FR$281,'Row selector'!$K14,85)),"")</f>
        <v/>
      </c>
      <c r="W25" s="162" t="str">
        <f>IFERROR(IF(INDEX(SourceData!$A$2:$FR$281,'Row selector'!$K14,91)=0,"-",INDEX(SourceData!$A$2:$FR$281,'Row selector'!$K14,91)),"")</f>
        <v/>
      </c>
      <c r="X25" s="163" t="str">
        <f>IFERROR(IF(INDEX(SourceData!$A$2:$FR$281,'Row selector'!$K14,97)=0,"-",INDEX(SourceData!$A$2:$FR$281,'Row selector'!$K14,97)),"")</f>
        <v/>
      </c>
      <c r="Y25" s="161" t="str">
        <f>IFERROR(IF(INDEX(SourceData!$A$2:$FR$281,'Row selector'!$K14,86)=0,"-",INDEX(SourceData!$A$2:$FR$281,'Row selector'!$K14,86)),"")</f>
        <v/>
      </c>
      <c r="Z25" s="166" t="str">
        <f>IFERROR(IF(INDEX(SourceData!$A$2:$FR$281,'Row selector'!$K14,92)=0,"-",INDEX(SourceData!$A$2:$FR$281,'Row selector'!$K14,92)),"")</f>
        <v/>
      </c>
      <c r="AA25" s="167" t="str">
        <f>IFERROR(IF(INDEX(SourceData!$A$2:$FR$281,'Row selector'!$K14,98)=0,"-",INDEX(SourceData!$A$2:$FR$281,'Row selector'!$K14,98)),"")</f>
        <v/>
      </c>
      <c r="AB25" s="161" t="str">
        <f>IFERROR(IF(INDEX(SourceData!$A$2:$FR$281,'Row selector'!$K14,87)=0,"-",INDEX(SourceData!$A$2:$FR$281,'Row selector'!$K14,87)),"")</f>
        <v/>
      </c>
      <c r="AC25" s="162" t="str">
        <f>IFERROR(IF(INDEX(SourceData!$A$2:$FR$281,'Row selector'!$K14,93)=0,"-",INDEX(SourceData!$A$2:$FR$281,'Row selector'!$K14,93)),"")</f>
        <v/>
      </c>
      <c r="AD25" s="163" t="str">
        <f>IFERROR(IF(INDEX(SourceData!$A$2:$FR$281,'Row selector'!$K14,99)=0,"-",INDEX(SourceData!$A$2:$FR$281,'Row selector'!$K14,99)),"")</f>
        <v/>
      </c>
      <c r="AE25" s="161" t="str">
        <f>IFERROR(IF(INDEX(SourceData!$A$2:$FR$281,'Row selector'!$K14,88)=0,"-",INDEX(SourceData!$A$2:$FR$281,'Row selector'!$K14,88)),"")</f>
        <v/>
      </c>
      <c r="AF25" s="162" t="str">
        <f>IFERROR(IF(INDEX(SourceData!$A$2:$FR$281,'Row selector'!$K14,94)=0,"-",INDEX(SourceData!$A$2:$FR$281,'Row selector'!$K14,94)),"")</f>
        <v/>
      </c>
      <c r="AG25" s="163" t="str">
        <f>IFERROR(IF(INDEX(SourceData!$A$2:$FR$281,'Row selector'!$K14,100)=0,"-",INDEX(SourceData!$A$2:$FR$281,'Row selector'!$K14,100)),"")</f>
        <v/>
      </c>
      <c r="AH25" s="161" t="str">
        <f>IFERROR(IF(INDEX(SourceData!$A$2:$FR$281,'Row selector'!$K14,89)=0,"-",INDEX(SourceData!$A$2:$FR$281,'Row selector'!$K14,89)),"")</f>
        <v/>
      </c>
      <c r="AI25" s="162" t="str">
        <f>IFERROR(IF(INDEX(SourceData!$A$2:$FR$281,'Row selector'!$K14,95)=0,"-",INDEX(SourceData!$A$2:$FR$281,'Row selector'!$K14,95)),"")</f>
        <v/>
      </c>
      <c r="AJ25" s="163" t="str">
        <f>IFERROR(IF(INDEX(SourceData!$A$2:$FR$281,'Row selector'!$K14,101)=0,"-",INDEX(SourceData!$A$2:$FR$281,'Row selector'!$K14,101)),"")</f>
        <v/>
      </c>
      <c r="AK25" s="161" t="str">
        <f>IFERROR(IF(INDEX(SourceData!$A$2:$FR$281,'Row selector'!$K14,90)=0,"-",INDEX(SourceData!$A$2:$FR$281,'Row selector'!$K14,90)),"")</f>
        <v/>
      </c>
      <c r="AL25" s="162" t="str">
        <f>IFERROR(IF(INDEX(SourceData!$A$2:$FR$281,'Row selector'!$K14,96)=0,"-",INDEX(SourceData!$A$2:$FR$281,'Row selector'!$K14,96)),"")</f>
        <v/>
      </c>
      <c r="AM25" s="163" t="str">
        <f>IFERROR(IF(INDEX(SourceData!$A$2:$FR$281,'Row selector'!$K14,102)=0,"-",INDEX(SourceData!$A$2:$FR$281,'Row selector'!$K14,102)),"")</f>
        <v/>
      </c>
      <c r="AN25" s="161" t="str">
        <f>IFERROR(IF(INDEX(SourceData!$A$2:$FR$281,'Row selector'!$K14,103)=0,"-",INDEX(SourceData!$A$2:$FR$281,'Row selector'!$K14,103)),"")</f>
        <v/>
      </c>
      <c r="AO25" s="162" t="str">
        <f>IFERROR(IF(INDEX(SourceData!$A$2:$FR$281,'Row selector'!$K14,109)=0,"-",INDEX(SourceData!$A$2:$FR$281,'Row selector'!$K14,109)),"")</f>
        <v/>
      </c>
      <c r="AP25" s="163" t="str">
        <f>IFERROR(IF(INDEX(SourceData!$A$2:$FR$281,'Row selector'!$K14,115)=0,"-",INDEX(SourceData!$A$2:$FR$281,'Row selector'!$K14,115)),"")</f>
        <v/>
      </c>
      <c r="AQ25" s="161" t="str">
        <f>IFERROR(IF(INDEX(SourceData!$A$2:$FR$281,'Row selector'!$K14,104)=0,"-",INDEX(SourceData!$A$2:$FR$281,'Row selector'!$K14,104)),"")</f>
        <v/>
      </c>
      <c r="AR25" s="166" t="str">
        <f>IFERROR(IF(INDEX(SourceData!$A$2:$FR$281,'Row selector'!$K14,110)=0,"-",INDEX(SourceData!$A$2:$FR$281,'Row selector'!$K14,110)),"")</f>
        <v/>
      </c>
      <c r="AS25" s="167" t="str">
        <f>IFERROR(IF(INDEX(SourceData!$A$2:$FR$281,'Row selector'!$K14,116)=0,"-",INDEX(SourceData!$A$2:$FR$281,'Row selector'!$K14,116)),"")</f>
        <v/>
      </c>
      <c r="AT25" s="161" t="str">
        <f>IFERROR(IF(INDEX(SourceData!$A$2:$FR$281,'Row selector'!$K14,105)=0,"-",INDEX(SourceData!$A$2:$FR$281,'Row selector'!$K14,105)),"")</f>
        <v/>
      </c>
      <c r="AU25" s="162" t="str">
        <f>IFERROR(IF(INDEX(SourceData!$A$2:$FR$281,'Row selector'!$K14,111)=0,"-",INDEX(SourceData!$A$2:$FR$281,'Row selector'!$K14,111)),"")</f>
        <v/>
      </c>
      <c r="AV25" s="163" t="str">
        <f>IFERROR(IF(INDEX(SourceData!$A$2:$FR$281,'Row selector'!$K14,117)=0,"-",INDEX(SourceData!$A$2:$FR$281,'Row selector'!$K14,117)),"")</f>
        <v/>
      </c>
      <c r="AW25" s="161" t="str">
        <f>IFERROR(IF(INDEX(SourceData!$A$2:$FR$281,'Row selector'!$K14,106)=0,"-",INDEX(SourceData!$A$2:$FR$281,'Row selector'!$K14,106)),"")</f>
        <v/>
      </c>
      <c r="AX25" s="162" t="str">
        <f>IFERROR(IF(INDEX(SourceData!$A$2:$FR$281,'Row selector'!$K14,112)=0,"-",INDEX(SourceData!$A$2:$FR$281,'Row selector'!$K14,112)),"")</f>
        <v/>
      </c>
      <c r="AY25" s="163" t="str">
        <f>IFERROR(IF(INDEX(SourceData!$A$2:$FR$281,'Row selector'!$K14,118)=0,"-",INDEX(SourceData!$A$2:$FR$281,'Row selector'!$K14,118)),"")</f>
        <v/>
      </c>
      <c r="AZ25" s="161" t="str">
        <f>IFERROR(IF(INDEX(SourceData!$A$2:$FR$281,'Row selector'!$K14,107)=0,"-",INDEX(SourceData!$A$2:$FR$281,'Row selector'!$K14,107)),"")</f>
        <v/>
      </c>
      <c r="BA25" s="162" t="str">
        <f>IFERROR(IF(INDEX(SourceData!$A$2:$FR$281,'Row selector'!$K14,113)=0,"-",INDEX(SourceData!$A$2:$FR$281,'Row selector'!$K14,113)),"")</f>
        <v/>
      </c>
      <c r="BB25" s="163" t="str">
        <f>IFERROR(IF(INDEX(SourceData!$A$2:$FR$281,'Row selector'!$K14,119)=0,"-",INDEX(SourceData!$A$2:$FR$281,'Row selector'!$K14,119)),"")</f>
        <v/>
      </c>
      <c r="BC25" s="161" t="str">
        <f>IFERROR(IF(INDEX(SourceData!$A$2:$FR$281,'Row selector'!$K14,108)=0,"-",INDEX(SourceData!$A$2:$FR$281,'Row selector'!$K14,108)),"")</f>
        <v/>
      </c>
      <c r="BD25" s="162" t="str">
        <f>IFERROR(IF(INDEX(SourceData!$A$2:$FR$281,'Row selector'!$K14,114)=0,"-",INDEX(SourceData!$A$2:$FR$281,'Row selector'!$K14,114)),"")</f>
        <v/>
      </c>
      <c r="BE25" s="163" t="str">
        <f>IFERROR(IF(INDEX(SourceData!$A$2:$FR$281,'Row selector'!$K14,120)=0,"-",INDEX(SourceData!$A$2:$FR$281,'Row selector'!$K14,120)),"")</f>
        <v/>
      </c>
      <c r="BF25" s="99"/>
    </row>
    <row r="26" spans="1:58">
      <c r="A26" s="171" t="str">
        <f>IFERROR(INDEX(SourceData!$A$2:$FR$281,'Row selector'!$K15,1),"")</f>
        <v/>
      </c>
      <c r="B26" s="157" t="str">
        <f>IFERROR(INDEX(SourceData!$A$2:$FR$281,'Row selector'!$K15,2),"")</f>
        <v/>
      </c>
      <c r="C26" s="199" t="str">
        <f t="shared" si="0"/>
        <v/>
      </c>
      <c r="D26" s="161" t="str">
        <f>IFERROR(IF(INDEX(SourceData!$A$2:$FR$281,'Row selector'!$K15,67)=0,"-",INDEX(SourceData!$A$2:$FR$281,'Row selector'!$K15,67)),"")</f>
        <v/>
      </c>
      <c r="E26" s="162" t="str">
        <f>IFERROR(IF(INDEX(SourceData!$A$2:$FR$281,'Row selector'!$K15,73)=0,"-",INDEX(SourceData!$A$2:$FR$281,'Row selector'!$K15,73)),"")</f>
        <v/>
      </c>
      <c r="F26" s="163" t="str">
        <f>IFERROR(IF(INDEX(SourceData!$A$2:$FR$281,'Row selector'!$K15,79)=0,"-",INDEX(SourceData!$A$2:$FR$281,'Row selector'!$K15,79)),"")</f>
        <v/>
      </c>
      <c r="G26" s="161" t="str">
        <f>IFERROR(IF(INDEX(SourceData!$A$2:$FR$281,'Row selector'!$K15,68)=0,"-",INDEX(SourceData!$A$2:$FR$281,'Row selector'!$K15,68)),"")</f>
        <v/>
      </c>
      <c r="H26" s="166" t="str">
        <f>IFERROR(IF(INDEX(SourceData!$A$2:$FR$281,'Row selector'!$K15,74)=0,"-",INDEX(SourceData!$A$2:$FR$281,'Row selector'!$K15,74)),"")</f>
        <v/>
      </c>
      <c r="I26" s="167" t="str">
        <f>IFERROR(IF(INDEX(SourceData!$A$2:$FR$281,'Row selector'!$K15,80)=0,"-",INDEX(SourceData!$A$2:$FR$281,'Row selector'!$K15,80)),"")</f>
        <v/>
      </c>
      <c r="J26" s="161" t="str">
        <f>IFERROR(IF(INDEX(SourceData!$A$2:$FR$281,'Row selector'!$K15,69)=0,"-",INDEX(SourceData!$A$2:$FR$281,'Row selector'!$K15,69)),"")</f>
        <v/>
      </c>
      <c r="K26" s="162" t="str">
        <f>IFERROR(IF(INDEX(SourceData!$A$2:$FR$281,'Row selector'!$K15,75)=0,"-",INDEX(SourceData!$A$2:$FR$281,'Row selector'!$K15,75)),"")</f>
        <v/>
      </c>
      <c r="L26" s="163" t="str">
        <f>IFERROR(IF(INDEX(SourceData!$A$2:$FR$281,'Row selector'!$K15,81)=0,"-",INDEX(SourceData!$A$2:$FR$281,'Row selector'!$K15,81)),"")</f>
        <v/>
      </c>
      <c r="M26" s="161" t="str">
        <f>IFERROR(IF(INDEX(SourceData!$A$2:$FR$281,'Row selector'!$K15,70)=0,"-",INDEX(SourceData!$A$2:$FR$281,'Row selector'!$K15,70)),"")</f>
        <v/>
      </c>
      <c r="N26" s="162" t="str">
        <f>IFERROR(IF(INDEX(SourceData!$A$2:$FR$281,'Row selector'!$K15,76)=0,"-",INDEX(SourceData!$A$2:$FR$281,'Row selector'!$K15,76)),"")</f>
        <v/>
      </c>
      <c r="O26" s="163" t="str">
        <f>IFERROR(IF(INDEX(SourceData!$A$2:$FR$281,'Row selector'!$K15,82)=0,"-",INDEX(SourceData!$A$2:$FR$281,'Row selector'!$K15,82)),"")</f>
        <v/>
      </c>
      <c r="P26" s="161" t="str">
        <f>IFERROR(IF(INDEX(SourceData!$A$2:$FR$281,'Row selector'!$K15,71)=0,"-",INDEX(SourceData!$A$2:$FR$281,'Row selector'!$K15,71)),"")</f>
        <v/>
      </c>
      <c r="Q26" s="162" t="str">
        <f>IFERROR(IF(INDEX(SourceData!$A$2:$FR$281,'Row selector'!$K15,77)=0,"-",INDEX(SourceData!$A$2:$FR$281,'Row selector'!$K15,77)),"")</f>
        <v/>
      </c>
      <c r="R26" s="163" t="str">
        <f>IFERROR(IF(INDEX(SourceData!$A$2:$FR$281,'Row selector'!$K15,83)=0,"-",INDEX(SourceData!$A$2:$FR$281,'Row selector'!$K15,83)),"")</f>
        <v/>
      </c>
      <c r="S26" s="161" t="str">
        <f>IFERROR(IF(INDEX(SourceData!$A$2:$FR$281,'Row selector'!$K15,72)=0,"-",INDEX(SourceData!$A$2:$FR$281,'Row selector'!$K15,72)),"")</f>
        <v/>
      </c>
      <c r="T26" s="162" t="str">
        <f>IFERROR(IF(INDEX(SourceData!$A$2:$FR$281,'Row selector'!$K15,78)=0,"-",INDEX(SourceData!$A$2:$FR$281,'Row selector'!$K15,78)),"")</f>
        <v/>
      </c>
      <c r="U26" s="163" t="str">
        <f>IFERROR(IF(INDEX(SourceData!$A$2:$FR$281,'Row selector'!$K15,84)=0,"-",INDEX(SourceData!$A$2:$FR$281,'Row selector'!$K15,84)),"")</f>
        <v/>
      </c>
      <c r="V26" s="161" t="str">
        <f>IFERROR(IF(INDEX(SourceData!$A$2:$FR$281,'Row selector'!$K15,85)=0,"-",INDEX(SourceData!$A$2:$FR$281,'Row selector'!$K15,85)),"")</f>
        <v/>
      </c>
      <c r="W26" s="162" t="str">
        <f>IFERROR(IF(INDEX(SourceData!$A$2:$FR$281,'Row selector'!$K15,91)=0,"-",INDEX(SourceData!$A$2:$FR$281,'Row selector'!$K15,91)),"")</f>
        <v/>
      </c>
      <c r="X26" s="163" t="str">
        <f>IFERROR(IF(INDEX(SourceData!$A$2:$FR$281,'Row selector'!$K15,97)=0,"-",INDEX(SourceData!$A$2:$FR$281,'Row selector'!$K15,97)),"")</f>
        <v/>
      </c>
      <c r="Y26" s="161" t="str">
        <f>IFERROR(IF(INDEX(SourceData!$A$2:$FR$281,'Row selector'!$K15,86)=0,"-",INDEX(SourceData!$A$2:$FR$281,'Row selector'!$K15,86)),"")</f>
        <v/>
      </c>
      <c r="Z26" s="166" t="str">
        <f>IFERROR(IF(INDEX(SourceData!$A$2:$FR$281,'Row selector'!$K15,92)=0,"-",INDEX(SourceData!$A$2:$FR$281,'Row selector'!$K15,92)),"")</f>
        <v/>
      </c>
      <c r="AA26" s="167" t="str">
        <f>IFERROR(IF(INDEX(SourceData!$A$2:$FR$281,'Row selector'!$K15,98)=0,"-",INDEX(SourceData!$A$2:$FR$281,'Row selector'!$K15,98)),"")</f>
        <v/>
      </c>
      <c r="AB26" s="161" t="str">
        <f>IFERROR(IF(INDEX(SourceData!$A$2:$FR$281,'Row selector'!$K15,87)=0,"-",INDEX(SourceData!$A$2:$FR$281,'Row selector'!$K15,87)),"")</f>
        <v/>
      </c>
      <c r="AC26" s="162" t="str">
        <f>IFERROR(IF(INDEX(SourceData!$A$2:$FR$281,'Row selector'!$K15,93)=0,"-",INDEX(SourceData!$A$2:$FR$281,'Row selector'!$K15,93)),"")</f>
        <v/>
      </c>
      <c r="AD26" s="163" t="str">
        <f>IFERROR(IF(INDEX(SourceData!$A$2:$FR$281,'Row selector'!$K15,99)=0,"-",INDEX(SourceData!$A$2:$FR$281,'Row selector'!$K15,99)),"")</f>
        <v/>
      </c>
      <c r="AE26" s="161" t="str">
        <f>IFERROR(IF(INDEX(SourceData!$A$2:$FR$281,'Row selector'!$K15,88)=0,"-",INDEX(SourceData!$A$2:$FR$281,'Row selector'!$K15,88)),"")</f>
        <v/>
      </c>
      <c r="AF26" s="162" t="str">
        <f>IFERROR(IF(INDEX(SourceData!$A$2:$FR$281,'Row selector'!$K15,94)=0,"-",INDEX(SourceData!$A$2:$FR$281,'Row selector'!$K15,94)),"")</f>
        <v/>
      </c>
      <c r="AG26" s="163" t="str">
        <f>IFERROR(IF(INDEX(SourceData!$A$2:$FR$281,'Row selector'!$K15,100)=0,"-",INDEX(SourceData!$A$2:$FR$281,'Row selector'!$K15,100)),"")</f>
        <v/>
      </c>
      <c r="AH26" s="161" t="str">
        <f>IFERROR(IF(INDEX(SourceData!$A$2:$FR$281,'Row selector'!$K15,89)=0,"-",INDEX(SourceData!$A$2:$FR$281,'Row selector'!$K15,89)),"")</f>
        <v/>
      </c>
      <c r="AI26" s="162" t="str">
        <f>IFERROR(IF(INDEX(SourceData!$A$2:$FR$281,'Row selector'!$K15,95)=0,"-",INDEX(SourceData!$A$2:$FR$281,'Row selector'!$K15,95)),"")</f>
        <v/>
      </c>
      <c r="AJ26" s="163" t="str">
        <f>IFERROR(IF(INDEX(SourceData!$A$2:$FR$281,'Row selector'!$K15,101)=0,"-",INDEX(SourceData!$A$2:$FR$281,'Row selector'!$K15,101)),"")</f>
        <v/>
      </c>
      <c r="AK26" s="161" t="str">
        <f>IFERROR(IF(INDEX(SourceData!$A$2:$FR$281,'Row selector'!$K15,90)=0,"-",INDEX(SourceData!$A$2:$FR$281,'Row selector'!$K15,90)),"")</f>
        <v/>
      </c>
      <c r="AL26" s="162" t="str">
        <f>IFERROR(IF(INDEX(SourceData!$A$2:$FR$281,'Row selector'!$K15,96)=0,"-",INDEX(SourceData!$A$2:$FR$281,'Row selector'!$K15,96)),"")</f>
        <v/>
      </c>
      <c r="AM26" s="163" t="str">
        <f>IFERROR(IF(INDEX(SourceData!$A$2:$FR$281,'Row selector'!$K15,102)=0,"-",INDEX(SourceData!$A$2:$FR$281,'Row selector'!$K15,102)),"")</f>
        <v/>
      </c>
      <c r="AN26" s="161" t="str">
        <f>IFERROR(IF(INDEX(SourceData!$A$2:$FR$281,'Row selector'!$K15,103)=0,"-",INDEX(SourceData!$A$2:$FR$281,'Row selector'!$K15,103)),"")</f>
        <v/>
      </c>
      <c r="AO26" s="162" t="str">
        <f>IFERROR(IF(INDEX(SourceData!$A$2:$FR$281,'Row selector'!$K15,109)=0,"-",INDEX(SourceData!$A$2:$FR$281,'Row selector'!$K15,109)),"")</f>
        <v/>
      </c>
      <c r="AP26" s="163" t="str">
        <f>IFERROR(IF(INDEX(SourceData!$A$2:$FR$281,'Row selector'!$K15,115)=0,"-",INDEX(SourceData!$A$2:$FR$281,'Row selector'!$K15,115)),"")</f>
        <v/>
      </c>
      <c r="AQ26" s="161" t="str">
        <f>IFERROR(IF(INDEX(SourceData!$A$2:$FR$281,'Row selector'!$K15,104)=0,"-",INDEX(SourceData!$A$2:$FR$281,'Row selector'!$K15,104)),"")</f>
        <v/>
      </c>
      <c r="AR26" s="166" t="str">
        <f>IFERROR(IF(INDEX(SourceData!$A$2:$FR$281,'Row selector'!$K15,110)=0,"-",INDEX(SourceData!$A$2:$FR$281,'Row selector'!$K15,110)),"")</f>
        <v/>
      </c>
      <c r="AS26" s="167" t="str">
        <f>IFERROR(IF(INDEX(SourceData!$A$2:$FR$281,'Row selector'!$K15,116)=0,"-",INDEX(SourceData!$A$2:$FR$281,'Row selector'!$K15,116)),"")</f>
        <v/>
      </c>
      <c r="AT26" s="161" t="str">
        <f>IFERROR(IF(INDEX(SourceData!$A$2:$FR$281,'Row selector'!$K15,105)=0,"-",INDEX(SourceData!$A$2:$FR$281,'Row selector'!$K15,105)),"")</f>
        <v/>
      </c>
      <c r="AU26" s="162" t="str">
        <f>IFERROR(IF(INDEX(SourceData!$A$2:$FR$281,'Row selector'!$K15,111)=0,"-",INDEX(SourceData!$A$2:$FR$281,'Row selector'!$K15,111)),"")</f>
        <v/>
      </c>
      <c r="AV26" s="163" t="str">
        <f>IFERROR(IF(INDEX(SourceData!$A$2:$FR$281,'Row selector'!$K15,117)=0,"-",INDEX(SourceData!$A$2:$FR$281,'Row selector'!$K15,117)),"")</f>
        <v/>
      </c>
      <c r="AW26" s="161" t="str">
        <f>IFERROR(IF(INDEX(SourceData!$A$2:$FR$281,'Row selector'!$K15,106)=0,"-",INDEX(SourceData!$A$2:$FR$281,'Row selector'!$K15,106)),"")</f>
        <v/>
      </c>
      <c r="AX26" s="162" t="str">
        <f>IFERROR(IF(INDEX(SourceData!$A$2:$FR$281,'Row selector'!$K15,112)=0,"-",INDEX(SourceData!$A$2:$FR$281,'Row selector'!$K15,112)),"")</f>
        <v/>
      </c>
      <c r="AY26" s="163" t="str">
        <f>IFERROR(IF(INDEX(SourceData!$A$2:$FR$281,'Row selector'!$K15,118)=0,"-",INDEX(SourceData!$A$2:$FR$281,'Row selector'!$K15,118)),"")</f>
        <v/>
      </c>
      <c r="AZ26" s="161" t="str">
        <f>IFERROR(IF(INDEX(SourceData!$A$2:$FR$281,'Row selector'!$K15,107)=0,"-",INDEX(SourceData!$A$2:$FR$281,'Row selector'!$K15,107)),"")</f>
        <v/>
      </c>
      <c r="BA26" s="162" t="str">
        <f>IFERROR(IF(INDEX(SourceData!$A$2:$FR$281,'Row selector'!$K15,113)=0,"-",INDEX(SourceData!$A$2:$FR$281,'Row selector'!$K15,113)),"")</f>
        <v/>
      </c>
      <c r="BB26" s="163" t="str">
        <f>IFERROR(IF(INDEX(SourceData!$A$2:$FR$281,'Row selector'!$K15,119)=0,"-",INDEX(SourceData!$A$2:$FR$281,'Row selector'!$K15,119)),"")</f>
        <v/>
      </c>
      <c r="BC26" s="161" t="str">
        <f>IFERROR(IF(INDEX(SourceData!$A$2:$FR$281,'Row selector'!$K15,108)=0,"-",INDEX(SourceData!$A$2:$FR$281,'Row selector'!$K15,108)),"")</f>
        <v/>
      </c>
      <c r="BD26" s="162" t="str">
        <f>IFERROR(IF(INDEX(SourceData!$A$2:$FR$281,'Row selector'!$K15,114)=0,"-",INDEX(SourceData!$A$2:$FR$281,'Row selector'!$K15,114)),"")</f>
        <v/>
      </c>
      <c r="BE26" s="163" t="str">
        <f>IFERROR(IF(INDEX(SourceData!$A$2:$FR$281,'Row selector'!$K15,120)=0,"-",INDEX(SourceData!$A$2:$FR$281,'Row selector'!$K15,120)),"")</f>
        <v/>
      </c>
      <c r="BF26" s="99"/>
    </row>
    <row r="27" spans="1:58">
      <c r="A27" s="171" t="str">
        <f>IFERROR(INDEX(SourceData!$A$2:$FR$281,'Row selector'!$K16,1),"")</f>
        <v/>
      </c>
      <c r="B27" s="157" t="str">
        <f>IFERROR(INDEX(SourceData!$A$2:$FR$281,'Row selector'!$K16,2),"")</f>
        <v/>
      </c>
      <c r="C27" s="199" t="str">
        <f t="shared" si="0"/>
        <v/>
      </c>
      <c r="D27" s="161" t="str">
        <f>IFERROR(IF(INDEX(SourceData!$A$2:$FR$281,'Row selector'!$K16,67)=0,"-",INDEX(SourceData!$A$2:$FR$281,'Row selector'!$K16,67)),"")</f>
        <v/>
      </c>
      <c r="E27" s="162" t="str">
        <f>IFERROR(IF(INDEX(SourceData!$A$2:$FR$281,'Row selector'!$K16,73)=0,"-",INDEX(SourceData!$A$2:$FR$281,'Row selector'!$K16,73)),"")</f>
        <v/>
      </c>
      <c r="F27" s="163" t="str">
        <f>IFERROR(IF(INDEX(SourceData!$A$2:$FR$281,'Row selector'!$K16,79)=0,"-",INDEX(SourceData!$A$2:$FR$281,'Row selector'!$K16,79)),"")</f>
        <v/>
      </c>
      <c r="G27" s="161" t="str">
        <f>IFERROR(IF(INDEX(SourceData!$A$2:$FR$281,'Row selector'!$K16,68)=0,"-",INDEX(SourceData!$A$2:$FR$281,'Row selector'!$K16,68)),"")</f>
        <v/>
      </c>
      <c r="H27" s="166" t="str">
        <f>IFERROR(IF(INDEX(SourceData!$A$2:$FR$281,'Row selector'!$K16,74)=0,"-",INDEX(SourceData!$A$2:$FR$281,'Row selector'!$K16,74)),"")</f>
        <v/>
      </c>
      <c r="I27" s="167" t="str">
        <f>IFERROR(IF(INDEX(SourceData!$A$2:$FR$281,'Row selector'!$K16,80)=0,"-",INDEX(SourceData!$A$2:$FR$281,'Row selector'!$K16,80)),"")</f>
        <v/>
      </c>
      <c r="J27" s="161" t="str">
        <f>IFERROR(IF(INDEX(SourceData!$A$2:$FR$281,'Row selector'!$K16,69)=0,"-",INDEX(SourceData!$A$2:$FR$281,'Row selector'!$K16,69)),"")</f>
        <v/>
      </c>
      <c r="K27" s="162" t="str">
        <f>IFERROR(IF(INDEX(SourceData!$A$2:$FR$281,'Row selector'!$K16,75)=0,"-",INDEX(SourceData!$A$2:$FR$281,'Row selector'!$K16,75)),"")</f>
        <v/>
      </c>
      <c r="L27" s="163" t="str">
        <f>IFERROR(IF(INDEX(SourceData!$A$2:$FR$281,'Row selector'!$K16,81)=0,"-",INDEX(SourceData!$A$2:$FR$281,'Row selector'!$K16,81)),"")</f>
        <v/>
      </c>
      <c r="M27" s="161" t="str">
        <f>IFERROR(IF(INDEX(SourceData!$A$2:$FR$281,'Row selector'!$K16,70)=0,"-",INDEX(SourceData!$A$2:$FR$281,'Row selector'!$K16,70)),"")</f>
        <v/>
      </c>
      <c r="N27" s="162" t="str">
        <f>IFERROR(IF(INDEX(SourceData!$A$2:$FR$281,'Row selector'!$K16,76)=0,"-",INDEX(SourceData!$A$2:$FR$281,'Row selector'!$K16,76)),"")</f>
        <v/>
      </c>
      <c r="O27" s="163" t="str">
        <f>IFERROR(IF(INDEX(SourceData!$A$2:$FR$281,'Row selector'!$K16,82)=0,"-",INDEX(SourceData!$A$2:$FR$281,'Row selector'!$K16,82)),"")</f>
        <v/>
      </c>
      <c r="P27" s="161" t="str">
        <f>IFERROR(IF(INDEX(SourceData!$A$2:$FR$281,'Row selector'!$K16,71)=0,"-",INDEX(SourceData!$A$2:$FR$281,'Row selector'!$K16,71)),"")</f>
        <v/>
      </c>
      <c r="Q27" s="162" t="str">
        <f>IFERROR(IF(INDEX(SourceData!$A$2:$FR$281,'Row selector'!$K16,77)=0,"-",INDEX(SourceData!$A$2:$FR$281,'Row selector'!$K16,77)),"")</f>
        <v/>
      </c>
      <c r="R27" s="163" t="str">
        <f>IFERROR(IF(INDEX(SourceData!$A$2:$FR$281,'Row selector'!$K16,83)=0,"-",INDEX(SourceData!$A$2:$FR$281,'Row selector'!$K16,83)),"")</f>
        <v/>
      </c>
      <c r="S27" s="161" t="str">
        <f>IFERROR(IF(INDEX(SourceData!$A$2:$FR$281,'Row selector'!$K16,72)=0,"-",INDEX(SourceData!$A$2:$FR$281,'Row selector'!$K16,72)),"")</f>
        <v/>
      </c>
      <c r="T27" s="162" t="str">
        <f>IFERROR(IF(INDEX(SourceData!$A$2:$FR$281,'Row selector'!$K16,78)=0,"-",INDEX(SourceData!$A$2:$FR$281,'Row selector'!$K16,78)),"")</f>
        <v/>
      </c>
      <c r="U27" s="163" t="str">
        <f>IFERROR(IF(INDEX(SourceData!$A$2:$FR$281,'Row selector'!$K16,84)=0,"-",INDEX(SourceData!$A$2:$FR$281,'Row selector'!$K16,84)),"")</f>
        <v/>
      </c>
      <c r="V27" s="161" t="str">
        <f>IFERROR(IF(INDEX(SourceData!$A$2:$FR$281,'Row selector'!$K16,85)=0,"-",INDEX(SourceData!$A$2:$FR$281,'Row selector'!$K16,85)),"")</f>
        <v/>
      </c>
      <c r="W27" s="162" t="str">
        <f>IFERROR(IF(INDEX(SourceData!$A$2:$FR$281,'Row selector'!$K16,91)=0,"-",INDEX(SourceData!$A$2:$FR$281,'Row selector'!$K16,91)),"")</f>
        <v/>
      </c>
      <c r="X27" s="163" t="str">
        <f>IFERROR(IF(INDEX(SourceData!$A$2:$FR$281,'Row selector'!$K16,97)=0,"-",INDEX(SourceData!$A$2:$FR$281,'Row selector'!$K16,97)),"")</f>
        <v/>
      </c>
      <c r="Y27" s="161" t="str">
        <f>IFERROR(IF(INDEX(SourceData!$A$2:$FR$281,'Row selector'!$K16,86)=0,"-",INDEX(SourceData!$A$2:$FR$281,'Row selector'!$K16,86)),"")</f>
        <v/>
      </c>
      <c r="Z27" s="166" t="str">
        <f>IFERROR(IF(INDEX(SourceData!$A$2:$FR$281,'Row selector'!$K16,92)=0,"-",INDEX(SourceData!$A$2:$FR$281,'Row selector'!$K16,92)),"")</f>
        <v/>
      </c>
      <c r="AA27" s="167" t="str">
        <f>IFERROR(IF(INDEX(SourceData!$A$2:$FR$281,'Row selector'!$K16,98)=0,"-",INDEX(SourceData!$A$2:$FR$281,'Row selector'!$K16,98)),"")</f>
        <v/>
      </c>
      <c r="AB27" s="161" t="str">
        <f>IFERROR(IF(INDEX(SourceData!$A$2:$FR$281,'Row selector'!$K16,87)=0,"-",INDEX(SourceData!$A$2:$FR$281,'Row selector'!$K16,87)),"")</f>
        <v/>
      </c>
      <c r="AC27" s="162" t="str">
        <f>IFERROR(IF(INDEX(SourceData!$A$2:$FR$281,'Row selector'!$K16,93)=0,"-",INDEX(SourceData!$A$2:$FR$281,'Row selector'!$K16,93)),"")</f>
        <v/>
      </c>
      <c r="AD27" s="163" t="str">
        <f>IFERROR(IF(INDEX(SourceData!$A$2:$FR$281,'Row selector'!$K16,99)=0,"-",INDEX(SourceData!$A$2:$FR$281,'Row selector'!$K16,99)),"")</f>
        <v/>
      </c>
      <c r="AE27" s="161" t="str">
        <f>IFERROR(IF(INDEX(SourceData!$A$2:$FR$281,'Row selector'!$K16,88)=0,"-",INDEX(SourceData!$A$2:$FR$281,'Row selector'!$K16,88)),"")</f>
        <v/>
      </c>
      <c r="AF27" s="162" t="str">
        <f>IFERROR(IF(INDEX(SourceData!$A$2:$FR$281,'Row selector'!$K16,94)=0,"-",INDEX(SourceData!$A$2:$FR$281,'Row selector'!$K16,94)),"")</f>
        <v/>
      </c>
      <c r="AG27" s="163" t="str">
        <f>IFERROR(IF(INDEX(SourceData!$A$2:$FR$281,'Row selector'!$K16,100)=0,"-",INDEX(SourceData!$A$2:$FR$281,'Row selector'!$K16,100)),"")</f>
        <v/>
      </c>
      <c r="AH27" s="161" t="str">
        <f>IFERROR(IF(INDEX(SourceData!$A$2:$FR$281,'Row selector'!$K16,89)=0,"-",INDEX(SourceData!$A$2:$FR$281,'Row selector'!$K16,89)),"")</f>
        <v/>
      </c>
      <c r="AI27" s="162" t="str">
        <f>IFERROR(IF(INDEX(SourceData!$A$2:$FR$281,'Row selector'!$K16,95)=0,"-",INDEX(SourceData!$A$2:$FR$281,'Row selector'!$K16,95)),"")</f>
        <v/>
      </c>
      <c r="AJ27" s="163" t="str">
        <f>IFERROR(IF(INDEX(SourceData!$A$2:$FR$281,'Row selector'!$K16,101)=0,"-",INDEX(SourceData!$A$2:$FR$281,'Row selector'!$K16,101)),"")</f>
        <v/>
      </c>
      <c r="AK27" s="161" t="str">
        <f>IFERROR(IF(INDEX(SourceData!$A$2:$FR$281,'Row selector'!$K16,90)=0,"-",INDEX(SourceData!$A$2:$FR$281,'Row selector'!$K16,90)),"")</f>
        <v/>
      </c>
      <c r="AL27" s="162" t="str">
        <f>IFERROR(IF(INDEX(SourceData!$A$2:$FR$281,'Row selector'!$K16,96)=0,"-",INDEX(SourceData!$A$2:$FR$281,'Row selector'!$K16,96)),"")</f>
        <v/>
      </c>
      <c r="AM27" s="163" t="str">
        <f>IFERROR(IF(INDEX(SourceData!$A$2:$FR$281,'Row selector'!$K16,102)=0,"-",INDEX(SourceData!$A$2:$FR$281,'Row selector'!$K16,102)),"")</f>
        <v/>
      </c>
      <c r="AN27" s="161" t="str">
        <f>IFERROR(IF(INDEX(SourceData!$A$2:$FR$281,'Row selector'!$K16,103)=0,"-",INDEX(SourceData!$A$2:$FR$281,'Row selector'!$K16,103)),"")</f>
        <v/>
      </c>
      <c r="AO27" s="162" t="str">
        <f>IFERROR(IF(INDEX(SourceData!$A$2:$FR$281,'Row selector'!$K16,109)=0,"-",INDEX(SourceData!$A$2:$FR$281,'Row selector'!$K16,109)),"")</f>
        <v/>
      </c>
      <c r="AP27" s="163" t="str">
        <f>IFERROR(IF(INDEX(SourceData!$A$2:$FR$281,'Row selector'!$K16,115)=0,"-",INDEX(SourceData!$A$2:$FR$281,'Row selector'!$K16,115)),"")</f>
        <v/>
      </c>
      <c r="AQ27" s="161" t="str">
        <f>IFERROR(IF(INDEX(SourceData!$A$2:$FR$281,'Row selector'!$K16,104)=0,"-",INDEX(SourceData!$A$2:$FR$281,'Row selector'!$K16,104)),"")</f>
        <v/>
      </c>
      <c r="AR27" s="166" t="str">
        <f>IFERROR(IF(INDEX(SourceData!$A$2:$FR$281,'Row selector'!$K16,110)=0,"-",INDEX(SourceData!$A$2:$FR$281,'Row selector'!$K16,110)),"")</f>
        <v/>
      </c>
      <c r="AS27" s="167" t="str">
        <f>IFERROR(IF(INDEX(SourceData!$A$2:$FR$281,'Row selector'!$K16,116)=0,"-",INDEX(SourceData!$A$2:$FR$281,'Row selector'!$K16,116)),"")</f>
        <v/>
      </c>
      <c r="AT27" s="161" t="str">
        <f>IFERROR(IF(INDEX(SourceData!$A$2:$FR$281,'Row selector'!$K16,105)=0,"-",INDEX(SourceData!$A$2:$FR$281,'Row selector'!$K16,105)),"")</f>
        <v/>
      </c>
      <c r="AU27" s="162" t="str">
        <f>IFERROR(IF(INDEX(SourceData!$A$2:$FR$281,'Row selector'!$K16,111)=0,"-",INDEX(SourceData!$A$2:$FR$281,'Row selector'!$K16,111)),"")</f>
        <v/>
      </c>
      <c r="AV27" s="163" t="str">
        <f>IFERROR(IF(INDEX(SourceData!$A$2:$FR$281,'Row selector'!$K16,117)=0,"-",INDEX(SourceData!$A$2:$FR$281,'Row selector'!$K16,117)),"")</f>
        <v/>
      </c>
      <c r="AW27" s="161" t="str">
        <f>IFERROR(IF(INDEX(SourceData!$A$2:$FR$281,'Row selector'!$K16,106)=0,"-",INDEX(SourceData!$A$2:$FR$281,'Row selector'!$K16,106)),"")</f>
        <v/>
      </c>
      <c r="AX27" s="162" t="str">
        <f>IFERROR(IF(INDEX(SourceData!$A$2:$FR$281,'Row selector'!$K16,112)=0,"-",INDEX(SourceData!$A$2:$FR$281,'Row selector'!$K16,112)),"")</f>
        <v/>
      </c>
      <c r="AY27" s="163" t="str">
        <f>IFERROR(IF(INDEX(SourceData!$A$2:$FR$281,'Row selector'!$K16,118)=0,"-",INDEX(SourceData!$A$2:$FR$281,'Row selector'!$K16,118)),"")</f>
        <v/>
      </c>
      <c r="AZ27" s="161" t="str">
        <f>IFERROR(IF(INDEX(SourceData!$A$2:$FR$281,'Row selector'!$K16,107)=0,"-",INDEX(SourceData!$A$2:$FR$281,'Row selector'!$K16,107)),"")</f>
        <v/>
      </c>
      <c r="BA27" s="162" t="str">
        <f>IFERROR(IF(INDEX(SourceData!$A$2:$FR$281,'Row selector'!$K16,113)=0,"-",INDEX(SourceData!$A$2:$FR$281,'Row selector'!$K16,113)),"")</f>
        <v/>
      </c>
      <c r="BB27" s="163" t="str">
        <f>IFERROR(IF(INDEX(SourceData!$A$2:$FR$281,'Row selector'!$K16,119)=0,"-",INDEX(SourceData!$A$2:$FR$281,'Row selector'!$K16,119)),"")</f>
        <v/>
      </c>
      <c r="BC27" s="161" t="str">
        <f>IFERROR(IF(INDEX(SourceData!$A$2:$FR$281,'Row selector'!$K16,108)=0,"-",INDEX(SourceData!$A$2:$FR$281,'Row selector'!$K16,108)),"")</f>
        <v/>
      </c>
      <c r="BD27" s="162" t="str">
        <f>IFERROR(IF(INDEX(SourceData!$A$2:$FR$281,'Row selector'!$K16,114)=0,"-",INDEX(SourceData!$A$2:$FR$281,'Row selector'!$K16,114)),"")</f>
        <v/>
      </c>
      <c r="BE27" s="163" t="str">
        <f>IFERROR(IF(INDEX(SourceData!$A$2:$FR$281,'Row selector'!$K16,120)=0,"-",INDEX(SourceData!$A$2:$FR$281,'Row selector'!$K16,120)),"")</f>
        <v/>
      </c>
      <c r="BF27" s="99"/>
    </row>
    <row r="28" spans="1:58">
      <c r="A28" s="171" t="str">
        <f>IFERROR(INDEX(SourceData!$A$2:$FR$281,'Row selector'!$K17,1),"")</f>
        <v/>
      </c>
      <c r="B28" s="157" t="str">
        <f>IFERROR(INDEX(SourceData!$A$2:$FR$281,'Row selector'!$K17,2),"")</f>
        <v/>
      </c>
      <c r="C28" s="199" t="str">
        <f t="shared" si="0"/>
        <v/>
      </c>
      <c r="D28" s="161" t="str">
        <f>IFERROR(IF(INDEX(SourceData!$A$2:$FR$281,'Row selector'!$K17,67)=0,"-",INDEX(SourceData!$A$2:$FR$281,'Row selector'!$K17,67)),"")</f>
        <v/>
      </c>
      <c r="E28" s="162" t="str">
        <f>IFERROR(IF(INDEX(SourceData!$A$2:$FR$281,'Row selector'!$K17,73)=0,"-",INDEX(SourceData!$A$2:$FR$281,'Row selector'!$K17,73)),"")</f>
        <v/>
      </c>
      <c r="F28" s="163" t="str">
        <f>IFERROR(IF(INDEX(SourceData!$A$2:$FR$281,'Row selector'!$K17,79)=0,"-",INDEX(SourceData!$A$2:$FR$281,'Row selector'!$K17,79)),"")</f>
        <v/>
      </c>
      <c r="G28" s="161" t="str">
        <f>IFERROR(IF(INDEX(SourceData!$A$2:$FR$281,'Row selector'!$K17,68)=0,"-",INDEX(SourceData!$A$2:$FR$281,'Row selector'!$K17,68)),"")</f>
        <v/>
      </c>
      <c r="H28" s="166" t="str">
        <f>IFERROR(IF(INDEX(SourceData!$A$2:$FR$281,'Row selector'!$K17,74)=0,"-",INDEX(SourceData!$A$2:$FR$281,'Row selector'!$K17,74)),"")</f>
        <v/>
      </c>
      <c r="I28" s="167" t="str">
        <f>IFERROR(IF(INDEX(SourceData!$A$2:$FR$281,'Row selector'!$K17,80)=0,"-",INDEX(SourceData!$A$2:$FR$281,'Row selector'!$K17,80)),"")</f>
        <v/>
      </c>
      <c r="J28" s="161" t="str">
        <f>IFERROR(IF(INDEX(SourceData!$A$2:$FR$281,'Row selector'!$K17,69)=0,"-",INDEX(SourceData!$A$2:$FR$281,'Row selector'!$K17,69)),"")</f>
        <v/>
      </c>
      <c r="K28" s="162" t="str">
        <f>IFERROR(IF(INDEX(SourceData!$A$2:$FR$281,'Row selector'!$K17,75)=0,"-",INDEX(SourceData!$A$2:$FR$281,'Row selector'!$K17,75)),"")</f>
        <v/>
      </c>
      <c r="L28" s="163" t="str">
        <f>IFERROR(IF(INDEX(SourceData!$A$2:$FR$281,'Row selector'!$K17,81)=0,"-",INDEX(SourceData!$A$2:$FR$281,'Row selector'!$K17,81)),"")</f>
        <v/>
      </c>
      <c r="M28" s="161" t="str">
        <f>IFERROR(IF(INDEX(SourceData!$A$2:$FR$281,'Row selector'!$K17,70)=0,"-",INDEX(SourceData!$A$2:$FR$281,'Row selector'!$K17,70)),"")</f>
        <v/>
      </c>
      <c r="N28" s="162" t="str">
        <f>IFERROR(IF(INDEX(SourceData!$A$2:$FR$281,'Row selector'!$K17,76)=0,"-",INDEX(SourceData!$A$2:$FR$281,'Row selector'!$K17,76)),"")</f>
        <v/>
      </c>
      <c r="O28" s="163" t="str">
        <f>IFERROR(IF(INDEX(SourceData!$A$2:$FR$281,'Row selector'!$K17,82)=0,"-",INDEX(SourceData!$A$2:$FR$281,'Row selector'!$K17,82)),"")</f>
        <v/>
      </c>
      <c r="P28" s="161" t="str">
        <f>IFERROR(IF(INDEX(SourceData!$A$2:$FR$281,'Row selector'!$K17,71)=0,"-",INDEX(SourceData!$A$2:$FR$281,'Row selector'!$K17,71)),"")</f>
        <v/>
      </c>
      <c r="Q28" s="162" t="str">
        <f>IFERROR(IF(INDEX(SourceData!$A$2:$FR$281,'Row selector'!$K17,77)=0,"-",INDEX(SourceData!$A$2:$FR$281,'Row selector'!$K17,77)),"")</f>
        <v/>
      </c>
      <c r="R28" s="163" t="str">
        <f>IFERROR(IF(INDEX(SourceData!$A$2:$FR$281,'Row selector'!$K17,83)=0,"-",INDEX(SourceData!$A$2:$FR$281,'Row selector'!$K17,83)),"")</f>
        <v/>
      </c>
      <c r="S28" s="161" t="str">
        <f>IFERROR(IF(INDEX(SourceData!$A$2:$FR$281,'Row selector'!$K17,72)=0,"-",INDEX(SourceData!$A$2:$FR$281,'Row selector'!$K17,72)),"")</f>
        <v/>
      </c>
      <c r="T28" s="162" t="str">
        <f>IFERROR(IF(INDEX(SourceData!$A$2:$FR$281,'Row selector'!$K17,78)=0,"-",INDEX(SourceData!$A$2:$FR$281,'Row selector'!$K17,78)),"")</f>
        <v/>
      </c>
      <c r="U28" s="163" t="str">
        <f>IFERROR(IF(INDEX(SourceData!$A$2:$FR$281,'Row selector'!$K17,84)=0,"-",INDEX(SourceData!$A$2:$FR$281,'Row selector'!$K17,84)),"")</f>
        <v/>
      </c>
      <c r="V28" s="161" t="str">
        <f>IFERROR(IF(INDEX(SourceData!$A$2:$FR$281,'Row selector'!$K17,85)=0,"-",INDEX(SourceData!$A$2:$FR$281,'Row selector'!$K17,85)),"")</f>
        <v/>
      </c>
      <c r="W28" s="162" t="str">
        <f>IFERROR(IF(INDEX(SourceData!$A$2:$FR$281,'Row selector'!$K17,91)=0,"-",INDEX(SourceData!$A$2:$FR$281,'Row selector'!$K17,91)),"")</f>
        <v/>
      </c>
      <c r="X28" s="163" t="str">
        <f>IFERROR(IF(INDEX(SourceData!$A$2:$FR$281,'Row selector'!$K17,97)=0,"-",INDEX(SourceData!$A$2:$FR$281,'Row selector'!$K17,97)),"")</f>
        <v/>
      </c>
      <c r="Y28" s="161" t="str">
        <f>IFERROR(IF(INDEX(SourceData!$A$2:$FR$281,'Row selector'!$K17,86)=0,"-",INDEX(SourceData!$A$2:$FR$281,'Row selector'!$K17,86)),"")</f>
        <v/>
      </c>
      <c r="Z28" s="166" t="str">
        <f>IFERROR(IF(INDEX(SourceData!$A$2:$FR$281,'Row selector'!$K17,92)=0,"-",INDEX(SourceData!$A$2:$FR$281,'Row selector'!$K17,92)),"")</f>
        <v/>
      </c>
      <c r="AA28" s="167" t="str">
        <f>IFERROR(IF(INDEX(SourceData!$A$2:$FR$281,'Row selector'!$K17,98)=0,"-",INDEX(SourceData!$A$2:$FR$281,'Row selector'!$K17,98)),"")</f>
        <v/>
      </c>
      <c r="AB28" s="161" t="str">
        <f>IFERROR(IF(INDEX(SourceData!$A$2:$FR$281,'Row selector'!$K17,87)=0,"-",INDEX(SourceData!$A$2:$FR$281,'Row selector'!$K17,87)),"")</f>
        <v/>
      </c>
      <c r="AC28" s="162" t="str">
        <f>IFERROR(IF(INDEX(SourceData!$A$2:$FR$281,'Row selector'!$K17,93)=0,"-",INDEX(SourceData!$A$2:$FR$281,'Row selector'!$K17,93)),"")</f>
        <v/>
      </c>
      <c r="AD28" s="163" t="str">
        <f>IFERROR(IF(INDEX(SourceData!$A$2:$FR$281,'Row selector'!$K17,99)=0,"-",INDEX(SourceData!$A$2:$FR$281,'Row selector'!$K17,99)),"")</f>
        <v/>
      </c>
      <c r="AE28" s="161" t="str">
        <f>IFERROR(IF(INDEX(SourceData!$A$2:$FR$281,'Row selector'!$K17,88)=0,"-",INDEX(SourceData!$A$2:$FR$281,'Row selector'!$K17,88)),"")</f>
        <v/>
      </c>
      <c r="AF28" s="162" t="str">
        <f>IFERROR(IF(INDEX(SourceData!$A$2:$FR$281,'Row selector'!$K17,94)=0,"-",INDEX(SourceData!$A$2:$FR$281,'Row selector'!$K17,94)),"")</f>
        <v/>
      </c>
      <c r="AG28" s="163" t="str">
        <f>IFERROR(IF(INDEX(SourceData!$A$2:$FR$281,'Row selector'!$K17,100)=0,"-",INDEX(SourceData!$A$2:$FR$281,'Row selector'!$K17,100)),"")</f>
        <v/>
      </c>
      <c r="AH28" s="161" t="str">
        <f>IFERROR(IF(INDEX(SourceData!$A$2:$FR$281,'Row selector'!$K17,89)=0,"-",INDEX(SourceData!$A$2:$FR$281,'Row selector'!$K17,89)),"")</f>
        <v/>
      </c>
      <c r="AI28" s="162" t="str">
        <f>IFERROR(IF(INDEX(SourceData!$A$2:$FR$281,'Row selector'!$K17,95)=0,"-",INDEX(SourceData!$A$2:$FR$281,'Row selector'!$K17,95)),"")</f>
        <v/>
      </c>
      <c r="AJ28" s="163" t="str">
        <f>IFERROR(IF(INDEX(SourceData!$A$2:$FR$281,'Row selector'!$K17,101)=0,"-",INDEX(SourceData!$A$2:$FR$281,'Row selector'!$K17,101)),"")</f>
        <v/>
      </c>
      <c r="AK28" s="161" t="str">
        <f>IFERROR(IF(INDEX(SourceData!$A$2:$FR$281,'Row selector'!$K17,90)=0,"-",INDEX(SourceData!$A$2:$FR$281,'Row selector'!$K17,90)),"")</f>
        <v/>
      </c>
      <c r="AL28" s="162" t="str">
        <f>IFERROR(IF(INDEX(SourceData!$A$2:$FR$281,'Row selector'!$K17,96)=0,"-",INDEX(SourceData!$A$2:$FR$281,'Row selector'!$K17,96)),"")</f>
        <v/>
      </c>
      <c r="AM28" s="163" t="str">
        <f>IFERROR(IF(INDEX(SourceData!$A$2:$FR$281,'Row selector'!$K17,102)=0,"-",INDEX(SourceData!$A$2:$FR$281,'Row selector'!$K17,102)),"")</f>
        <v/>
      </c>
      <c r="AN28" s="161" t="str">
        <f>IFERROR(IF(INDEX(SourceData!$A$2:$FR$281,'Row selector'!$K17,103)=0,"-",INDEX(SourceData!$A$2:$FR$281,'Row selector'!$K17,103)),"")</f>
        <v/>
      </c>
      <c r="AO28" s="162" t="str">
        <f>IFERROR(IF(INDEX(SourceData!$A$2:$FR$281,'Row selector'!$K17,109)=0,"-",INDEX(SourceData!$A$2:$FR$281,'Row selector'!$K17,109)),"")</f>
        <v/>
      </c>
      <c r="AP28" s="163" t="str">
        <f>IFERROR(IF(INDEX(SourceData!$A$2:$FR$281,'Row selector'!$K17,115)=0,"-",INDEX(SourceData!$A$2:$FR$281,'Row selector'!$K17,115)),"")</f>
        <v/>
      </c>
      <c r="AQ28" s="161" t="str">
        <f>IFERROR(IF(INDEX(SourceData!$A$2:$FR$281,'Row selector'!$K17,104)=0,"-",INDEX(SourceData!$A$2:$FR$281,'Row selector'!$K17,104)),"")</f>
        <v/>
      </c>
      <c r="AR28" s="166" t="str">
        <f>IFERROR(IF(INDEX(SourceData!$A$2:$FR$281,'Row selector'!$K17,110)=0,"-",INDEX(SourceData!$A$2:$FR$281,'Row selector'!$K17,110)),"")</f>
        <v/>
      </c>
      <c r="AS28" s="167" t="str">
        <f>IFERROR(IF(INDEX(SourceData!$A$2:$FR$281,'Row selector'!$K17,116)=0,"-",INDEX(SourceData!$A$2:$FR$281,'Row selector'!$K17,116)),"")</f>
        <v/>
      </c>
      <c r="AT28" s="161" t="str">
        <f>IFERROR(IF(INDEX(SourceData!$A$2:$FR$281,'Row selector'!$K17,105)=0,"-",INDEX(SourceData!$A$2:$FR$281,'Row selector'!$K17,105)),"")</f>
        <v/>
      </c>
      <c r="AU28" s="162" t="str">
        <f>IFERROR(IF(INDEX(SourceData!$A$2:$FR$281,'Row selector'!$K17,111)=0,"-",INDEX(SourceData!$A$2:$FR$281,'Row selector'!$K17,111)),"")</f>
        <v/>
      </c>
      <c r="AV28" s="163" t="str">
        <f>IFERROR(IF(INDEX(SourceData!$A$2:$FR$281,'Row selector'!$K17,117)=0,"-",INDEX(SourceData!$A$2:$FR$281,'Row selector'!$K17,117)),"")</f>
        <v/>
      </c>
      <c r="AW28" s="161" t="str">
        <f>IFERROR(IF(INDEX(SourceData!$A$2:$FR$281,'Row selector'!$K17,106)=0,"-",INDEX(SourceData!$A$2:$FR$281,'Row selector'!$K17,106)),"")</f>
        <v/>
      </c>
      <c r="AX28" s="162" t="str">
        <f>IFERROR(IF(INDEX(SourceData!$A$2:$FR$281,'Row selector'!$K17,112)=0,"-",INDEX(SourceData!$A$2:$FR$281,'Row selector'!$K17,112)),"")</f>
        <v/>
      </c>
      <c r="AY28" s="163" t="str">
        <f>IFERROR(IF(INDEX(SourceData!$A$2:$FR$281,'Row selector'!$K17,118)=0,"-",INDEX(SourceData!$A$2:$FR$281,'Row selector'!$K17,118)),"")</f>
        <v/>
      </c>
      <c r="AZ28" s="161" t="str">
        <f>IFERROR(IF(INDEX(SourceData!$A$2:$FR$281,'Row selector'!$K17,107)=0,"-",INDEX(SourceData!$A$2:$FR$281,'Row selector'!$K17,107)),"")</f>
        <v/>
      </c>
      <c r="BA28" s="162" t="str">
        <f>IFERROR(IF(INDEX(SourceData!$A$2:$FR$281,'Row selector'!$K17,113)=0,"-",INDEX(SourceData!$A$2:$FR$281,'Row selector'!$K17,113)),"")</f>
        <v/>
      </c>
      <c r="BB28" s="163" t="str">
        <f>IFERROR(IF(INDEX(SourceData!$A$2:$FR$281,'Row selector'!$K17,119)=0,"-",INDEX(SourceData!$A$2:$FR$281,'Row selector'!$K17,119)),"")</f>
        <v/>
      </c>
      <c r="BC28" s="161" t="str">
        <f>IFERROR(IF(INDEX(SourceData!$A$2:$FR$281,'Row selector'!$K17,108)=0,"-",INDEX(SourceData!$A$2:$FR$281,'Row selector'!$K17,108)),"")</f>
        <v/>
      </c>
      <c r="BD28" s="162" t="str">
        <f>IFERROR(IF(INDEX(SourceData!$A$2:$FR$281,'Row selector'!$K17,114)=0,"-",INDEX(SourceData!$A$2:$FR$281,'Row selector'!$K17,114)),"")</f>
        <v/>
      </c>
      <c r="BE28" s="163" t="str">
        <f>IFERROR(IF(INDEX(SourceData!$A$2:$FR$281,'Row selector'!$K17,120)=0,"-",INDEX(SourceData!$A$2:$FR$281,'Row selector'!$K17,120)),"")</f>
        <v/>
      </c>
      <c r="BF28" s="99"/>
    </row>
    <row r="29" spans="1:58">
      <c r="A29" s="171" t="str">
        <f>IFERROR(INDEX(SourceData!$A$2:$FR$281,'Row selector'!$K18,1),"")</f>
        <v/>
      </c>
      <c r="B29" s="157" t="str">
        <f>IFERROR(INDEX(SourceData!$A$2:$FR$281,'Row selector'!$K18,2),"")</f>
        <v/>
      </c>
      <c r="C29" s="199" t="str">
        <f t="shared" si="0"/>
        <v/>
      </c>
      <c r="D29" s="161" t="str">
        <f>IFERROR(IF(INDEX(SourceData!$A$2:$FR$281,'Row selector'!$K18,67)=0,"-",INDEX(SourceData!$A$2:$FR$281,'Row selector'!$K18,67)),"")</f>
        <v/>
      </c>
      <c r="E29" s="162" t="str">
        <f>IFERROR(IF(INDEX(SourceData!$A$2:$FR$281,'Row selector'!$K18,73)=0,"-",INDEX(SourceData!$A$2:$FR$281,'Row selector'!$K18,73)),"")</f>
        <v/>
      </c>
      <c r="F29" s="163" t="str">
        <f>IFERROR(IF(INDEX(SourceData!$A$2:$FR$281,'Row selector'!$K18,79)=0,"-",INDEX(SourceData!$A$2:$FR$281,'Row selector'!$K18,79)),"")</f>
        <v/>
      </c>
      <c r="G29" s="161" t="str">
        <f>IFERROR(IF(INDEX(SourceData!$A$2:$FR$281,'Row selector'!$K18,68)=0,"-",INDEX(SourceData!$A$2:$FR$281,'Row selector'!$K18,68)),"")</f>
        <v/>
      </c>
      <c r="H29" s="166" t="str">
        <f>IFERROR(IF(INDEX(SourceData!$A$2:$FR$281,'Row selector'!$K18,74)=0,"-",INDEX(SourceData!$A$2:$FR$281,'Row selector'!$K18,74)),"")</f>
        <v/>
      </c>
      <c r="I29" s="167" t="str">
        <f>IFERROR(IF(INDEX(SourceData!$A$2:$FR$281,'Row selector'!$K18,80)=0,"-",INDEX(SourceData!$A$2:$FR$281,'Row selector'!$K18,80)),"")</f>
        <v/>
      </c>
      <c r="J29" s="161" t="str">
        <f>IFERROR(IF(INDEX(SourceData!$A$2:$FR$281,'Row selector'!$K18,69)=0,"-",INDEX(SourceData!$A$2:$FR$281,'Row selector'!$K18,69)),"")</f>
        <v/>
      </c>
      <c r="K29" s="162" t="str">
        <f>IFERROR(IF(INDEX(SourceData!$A$2:$FR$281,'Row selector'!$K18,75)=0,"-",INDEX(SourceData!$A$2:$FR$281,'Row selector'!$K18,75)),"")</f>
        <v/>
      </c>
      <c r="L29" s="163" t="str">
        <f>IFERROR(IF(INDEX(SourceData!$A$2:$FR$281,'Row selector'!$K18,81)=0,"-",INDEX(SourceData!$A$2:$FR$281,'Row selector'!$K18,81)),"")</f>
        <v/>
      </c>
      <c r="M29" s="161" t="str">
        <f>IFERROR(IF(INDEX(SourceData!$A$2:$FR$281,'Row selector'!$K18,70)=0,"-",INDEX(SourceData!$A$2:$FR$281,'Row selector'!$K18,70)),"")</f>
        <v/>
      </c>
      <c r="N29" s="162" t="str">
        <f>IFERROR(IF(INDEX(SourceData!$A$2:$FR$281,'Row selector'!$K18,76)=0,"-",INDEX(SourceData!$A$2:$FR$281,'Row selector'!$K18,76)),"")</f>
        <v/>
      </c>
      <c r="O29" s="163" t="str">
        <f>IFERROR(IF(INDEX(SourceData!$A$2:$FR$281,'Row selector'!$K18,82)=0,"-",INDEX(SourceData!$A$2:$FR$281,'Row selector'!$K18,82)),"")</f>
        <v/>
      </c>
      <c r="P29" s="161" t="str">
        <f>IFERROR(IF(INDEX(SourceData!$A$2:$FR$281,'Row selector'!$K18,71)=0,"-",INDEX(SourceData!$A$2:$FR$281,'Row selector'!$K18,71)),"")</f>
        <v/>
      </c>
      <c r="Q29" s="162" t="str">
        <f>IFERROR(IF(INDEX(SourceData!$A$2:$FR$281,'Row selector'!$K18,77)=0,"-",INDEX(SourceData!$A$2:$FR$281,'Row selector'!$K18,77)),"")</f>
        <v/>
      </c>
      <c r="R29" s="163" t="str">
        <f>IFERROR(IF(INDEX(SourceData!$A$2:$FR$281,'Row selector'!$K18,83)=0,"-",INDEX(SourceData!$A$2:$FR$281,'Row selector'!$K18,83)),"")</f>
        <v/>
      </c>
      <c r="S29" s="161" t="str">
        <f>IFERROR(IF(INDEX(SourceData!$A$2:$FR$281,'Row selector'!$K18,72)=0,"-",INDEX(SourceData!$A$2:$FR$281,'Row selector'!$K18,72)),"")</f>
        <v/>
      </c>
      <c r="T29" s="162" t="str">
        <f>IFERROR(IF(INDEX(SourceData!$A$2:$FR$281,'Row selector'!$K18,78)=0,"-",INDEX(SourceData!$A$2:$FR$281,'Row selector'!$K18,78)),"")</f>
        <v/>
      </c>
      <c r="U29" s="163" t="str">
        <f>IFERROR(IF(INDEX(SourceData!$A$2:$FR$281,'Row selector'!$K18,84)=0,"-",INDEX(SourceData!$A$2:$FR$281,'Row selector'!$K18,84)),"")</f>
        <v/>
      </c>
      <c r="V29" s="161" t="str">
        <f>IFERROR(IF(INDEX(SourceData!$A$2:$FR$281,'Row selector'!$K18,85)=0,"-",INDEX(SourceData!$A$2:$FR$281,'Row selector'!$K18,85)),"")</f>
        <v/>
      </c>
      <c r="W29" s="162" t="str">
        <f>IFERROR(IF(INDEX(SourceData!$A$2:$FR$281,'Row selector'!$K18,91)=0,"-",INDEX(SourceData!$A$2:$FR$281,'Row selector'!$K18,91)),"")</f>
        <v/>
      </c>
      <c r="X29" s="163" t="str">
        <f>IFERROR(IF(INDEX(SourceData!$A$2:$FR$281,'Row selector'!$K18,97)=0,"-",INDEX(SourceData!$A$2:$FR$281,'Row selector'!$K18,97)),"")</f>
        <v/>
      </c>
      <c r="Y29" s="161" t="str">
        <f>IFERROR(IF(INDEX(SourceData!$A$2:$FR$281,'Row selector'!$K18,86)=0,"-",INDEX(SourceData!$A$2:$FR$281,'Row selector'!$K18,86)),"")</f>
        <v/>
      </c>
      <c r="Z29" s="166" t="str">
        <f>IFERROR(IF(INDEX(SourceData!$A$2:$FR$281,'Row selector'!$K18,92)=0,"-",INDEX(SourceData!$A$2:$FR$281,'Row selector'!$K18,92)),"")</f>
        <v/>
      </c>
      <c r="AA29" s="167" t="str">
        <f>IFERROR(IF(INDEX(SourceData!$A$2:$FR$281,'Row selector'!$K18,98)=0,"-",INDEX(SourceData!$A$2:$FR$281,'Row selector'!$K18,98)),"")</f>
        <v/>
      </c>
      <c r="AB29" s="161" t="str">
        <f>IFERROR(IF(INDEX(SourceData!$A$2:$FR$281,'Row selector'!$K18,87)=0,"-",INDEX(SourceData!$A$2:$FR$281,'Row selector'!$K18,87)),"")</f>
        <v/>
      </c>
      <c r="AC29" s="162" t="str">
        <f>IFERROR(IF(INDEX(SourceData!$A$2:$FR$281,'Row selector'!$K18,93)=0,"-",INDEX(SourceData!$A$2:$FR$281,'Row selector'!$K18,93)),"")</f>
        <v/>
      </c>
      <c r="AD29" s="163" t="str">
        <f>IFERROR(IF(INDEX(SourceData!$A$2:$FR$281,'Row selector'!$K18,99)=0,"-",INDEX(SourceData!$A$2:$FR$281,'Row selector'!$K18,99)),"")</f>
        <v/>
      </c>
      <c r="AE29" s="161" t="str">
        <f>IFERROR(IF(INDEX(SourceData!$A$2:$FR$281,'Row selector'!$K18,88)=0,"-",INDEX(SourceData!$A$2:$FR$281,'Row selector'!$K18,88)),"")</f>
        <v/>
      </c>
      <c r="AF29" s="162" t="str">
        <f>IFERROR(IF(INDEX(SourceData!$A$2:$FR$281,'Row selector'!$K18,94)=0,"-",INDEX(SourceData!$A$2:$FR$281,'Row selector'!$K18,94)),"")</f>
        <v/>
      </c>
      <c r="AG29" s="163" t="str">
        <f>IFERROR(IF(INDEX(SourceData!$A$2:$FR$281,'Row selector'!$K18,100)=0,"-",INDEX(SourceData!$A$2:$FR$281,'Row selector'!$K18,100)),"")</f>
        <v/>
      </c>
      <c r="AH29" s="161" t="str">
        <f>IFERROR(IF(INDEX(SourceData!$A$2:$FR$281,'Row selector'!$K18,89)=0,"-",INDEX(SourceData!$A$2:$FR$281,'Row selector'!$K18,89)),"")</f>
        <v/>
      </c>
      <c r="AI29" s="162" t="str">
        <f>IFERROR(IF(INDEX(SourceData!$A$2:$FR$281,'Row selector'!$K18,95)=0,"-",INDEX(SourceData!$A$2:$FR$281,'Row selector'!$K18,95)),"")</f>
        <v/>
      </c>
      <c r="AJ29" s="163" t="str">
        <f>IFERROR(IF(INDEX(SourceData!$A$2:$FR$281,'Row selector'!$K18,101)=0,"-",INDEX(SourceData!$A$2:$FR$281,'Row selector'!$K18,101)),"")</f>
        <v/>
      </c>
      <c r="AK29" s="161" t="str">
        <f>IFERROR(IF(INDEX(SourceData!$A$2:$FR$281,'Row selector'!$K18,90)=0,"-",INDEX(SourceData!$A$2:$FR$281,'Row selector'!$K18,90)),"")</f>
        <v/>
      </c>
      <c r="AL29" s="162" t="str">
        <f>IFERROR(IF(INDEX(SourceData!$A$2:$FR$281,'Row selector'!$K18,96)=0,"-",INDEX(SourceData!$A$2:$FR$281,'Row selector'!$K18,96)),"")</f>
        <v/>
      </c>
      <c r="AM29" s="163" t="str">
        <f>IFERROR(IF(INDEX(SourceData!$A$2:$FR$281,'Row selector'!$K18,102)=0,"-",INDEX(SourceData!$A$2:$FR$281,'Row selector'!$K18,102)),"")</f>
        <v/>
      </c>
      <c r="AN29" s="161" t="str">
        <f>IFERROR(IF(INDEX(SourceData!$A$2:$FR$281,'Row selector'!$K18,103)=0,"-",INDEX(SourceData!$A$2:$FR$281,'Row selector'!$K18,103)),"")</f>
        <v/>
      </c>
      <c r="AO29" s="162" t="str">
        <f>IFERROR(IF(INDEX(SourceData!$A$2:$FR$281,'Row selector'!$K18,109)=0,"-",INDEX(SourceData!$A$2:$FR$281,'Row selector'!$K18,109)),"")</f>
        <v/>
      </c>
      <c r="AP29" s="163" t="str">
        <f>IFERROR(IF(INDEX(SourceData!$A$2:$FR$281,'Row selector'!$K18,115)=0,"-",INDEX(SourceData!$A$2:$FR$281,'Row selector'!$K18,115)),"")</f>
        <v/>
      </c>
      <c r="AQ29" s="161" t="str">
        <f>IFERROR(IF(INDEX(SourceData!$A$2:$FR$281,'Row selector'!$K18,104)=0,"-",INDEX(SourceData!$A$2:$FR$281,'Row selector'!$K18,104)),"")</f>
        <v/>
      </c>
      <c r="AR29" s="166" t="str">
        <f>IFERROR(IF(INDEX(SourceData!$A$2:$FR$281,'Row selector'!$K18,110)=0,"-",INDEX(SourceData!$A$2:$FR$281,'Row selector'!$K18,110)),"")</f>
        <v/>
      </c>
      <c r="AS29" s="167" t="str">
        <f>IFERROR(IF(INDEX(SourceData!$A$2:$FR$281,'Row selector'!$K18,116)=0,"-",INDEX(SourceData!$A$2:$FR$281,'Row selector'!$K18,116)),"")</f>
        <v/>
      </c>
      <c r="AT29" s="161" t="str">
        <f>IFERROR(IF(INDEX(SourceData!$A$2:$FR$281,'Row selector'!$K18,105)=0,"-",INDEX(SourceData!$A$2:$FR$281,'Row selector'!$K18,105)),"")</f>
        <v/>
      </c>
      <c r="AU29" s="162" t="str">
        <f>IFERROR(IF(INDEX(SourceData!$A$2:$FR$281,'Row selector'!$K18,111)=0,"-",INDEX(SourceData!$A$2:$FR$281,'Row selector'!$K18,111)),"")</f>
        <v/>
      </c>
      <c r="AV29" s="163" t="str">
        <f>IFERROR(IF(INDEX(SourceData!$A$2:$FR$281,'Row selector'!$K18,117)=0,"-",INDEX(SourceData!$A$2:$FR$281,'Row selector'!$K18,117)),"")</f>
        <v/>
      </c>
      <c r="AW29" s="161" t="str">
        <f>IFERROR(IF(INDEX(SourceData!$A$2:$FR$281,'Row selector'!$K18,106)=0,"-",INDEX(SourceData!$A$2:$FR$281,'Row selector'!$K18,106)),"")</f>
        <v/>
      </c>
      <c r="AX29" s="162" t="str">
        <f>IFERROR(IF(INDEX(SourceData!$A$2:$FR$281,'Row selector'!$K18,112)=0,"-",INDEX(SourceData!$A$2:$FR$281,'Row selector'!$K18,112)),"")</f>
        <v/>
      </c>
      <c r="AY29" s="163" t="str">
        <f>IFERROR(IF(INDEX(SourceData!$A$2:$FR$281,'Row selector'!$K18,118)=0,"-",INDEX(SourceData!$A$2:$FR$281,'Row selector'!$K18,118)),"")</f>
        <v/>
      </c>
      <c r="AZ29" s="161" t="str">
        <f>IFERROR(IF(INDEX(SourceData!$A$2:$FR$281,'Row selector'!$K18,107)=0,"-",INDEX(SourceData!$A$2:$FR$281,'Row selector'!$K18,107)),"")</f>
        <v/>
      </c>
      <c r="BA29" s="162" t="str">
        <f>IFERROR(IF(INDEX(SourceData!$A$2:$FR$281,'Row selector'!$K18,113)=0,"-",INDEX(SourceData!$A$2:$FR$281,'Row selector'!$K18,113)),"")</f>
        <v/>
      </c>
      <c r="BB29" s="163" t="str">
        <f>IFERROR(IF(INDEX(SourceData!$A$2:$FR$281,'Row selector'!$K18,119)=0,"-",INDEX(SourceData!$A$2:$FR$281,'Row selector'!$K18,119)),"")</f>
        <v/>
      </c>
      <c r="BC29" s="161" t="str">
        <f>IFERROR(IF(INDEX(SourceData!$A$2:$FR$281,'Row selector'!$K18,108)=0,"-",INDEX(SourceData!$A$2:$FR$281,'Row selector'!$K18,108)),"")</f>
        <v/>
      </c>
      <c r="BD29" s="162" t="str">
        <f>IFERROR(IF(INDEX(SourceData!$A$2:$FR$281,'Row selector'!$K18,114)=0,"-",INDEX(SourceData!$A$2:$FR$281,'Row selector'!$K18,114)),"")</f>
        <v/>
      </c>
      <c r="BE29" s="163" t="str">
        <f>IFERROR(IF(INDEX(SourceData!$A$2:$FR$281,'Row selector'!$K18,120)=0,"-",INDEX(SourceData!$A$2:$FR$281,'Row selector'!$K18,120)),"")</f>
        <v/>
      </c>
      <c r="BF29" s="99"/>
    </row>
    <row r="30" spans="1:58">
      <c r="A30" s="171" t="str">
        <f>IFERROR(INDEX(SourceData!$A$2:$FR$281,'Row selector'!$K19,1),"")</f>
        <v/>
      </c>
      <c r="B30" s="157" t="str">
        <f>IFERROR(INDEX(SourceData!$A$2:$FR$281,'Row selector'!$K19,2),"")</f>
        <v/>
      </c>
      <c r="C30" s="199" t="str">
        <f t="shared" si="0"/>
        <v/>
      </c>
      <c r="D30" s="161" t="str">
        <f>IFERROR(IF(INDEX(SourceData!$A$2:$FR$281,'Row selector'!$K19,67)=0,"-",INDEX(SourceData!$A$2:$FR$281,'Row selector'!$K19,67)),"")</f>
        <v/>
      </c>
      <c r="E30" s="162" t="str">
        <f>IFERROR(IF(INDEX(SourceData!$A$2:$FR$281,'Row selector'!$K19,73)=0,"-",INDEX(SourceData!$A$2:$FR$281,'Row selector'!$K19,73)),"")</f>
        <v/>
      </c>
      <c r="F30" s="163" t="str">
        <f>IFERROR(IF(INDEX(SourceData!$A$2:$FR$281,'Row selector'!$K19,79)=0,"-",INDEX(SourceData!$A$2:$FR$281,'Row selector'!$K19,79)),"")</f>
        <v/>
      </c>
      <c r="G30" s="161" t="str">
        <f>IFERROR(IF(INDEX(SourceData!$A$2:$FR$281,'Row selector'!$K19,68)=0,"-",INDEX(SourceData!$A$2:$FR$281,'Row selector'!$K19,68)),"")</f>
        <v/>
      </c>
      <c r="H30" s="166" t="str">
        <f>IFERROR(IF(INDEX(SourceData!$A$2:$FR$281,'Row selector'!$K19,74)=0,"-",INDEX(SourceData!$A$2:$FR$281,'Row selector'!$K19,74)),"")</f>
        <v/>
      </c>
      <c r="I30" s="167" t="str">
        <f>IFERROR(IF(INDEX(SourceData!$A$2:$FR$281,'Row selector'!$K19,80)=0,"-",INDEX(SourceData!$A$2:$FR$281,'Row selector'!$K19,80)),"")</f>
        <v/>
      </c>
      <c r="J30" s="161" t="str">
        <f>IFERROR(IF(INDEX(SourceData!$A$2:$FR$281,'Row selector'!$K19,69)=0,"-",INDEX(SourceData!$A$2:$FR$281,'Row selector'!$K19,69)),"")</f>
        <v/>
      </c>
      <c r="K30" s="162" t="str">
        <f>IFERROR(IF(INDEX(SourceData!$A$2:$FR$281,'Row selector'!$K19,75)=0,"-",INDEX(SourceData!$A$2:$FR$281,'Row selector'!$K19,75)),"")</f>
        <v/>
      </c>
      <c r="L30" s="163" t="str">
        <f>IFERROR(IF(INDEX(SourceData!$A$2:$FR$281,'Row selector'!$K19,81)=0,"-",INDEX(SourceData!$A$2:$FR$281,'Row selector'!$K19,81)),"")</f>
        <v/>
      </c>
      <c r="M30" s="161" t="str">
        <f>IFERROR(IF(INDEX(SourceData!$A$2:$FR$281,'Row selector'!$K19,70)=0,"-",INDEX(SourceData!$A$2:$FR$281,'Row selector'!$K19,70)),"")</f>
        <v/>
      </c>
      <c r="N30" s="162" t="str">
        <f>IFERROR(IF(INDEX(SourceData!$A$2:$FR$281,'Row selector'!$K19,76)=0,"-",INDEX(SourceData!$A$2:$FR$281,'Row selector'!$K19,76)),"")</f>
        <v/>
      </c>
      <c r="O30" s="163" t="str">
        <f>IFERROR(IF(INDEX(SourceData!$A$2:$FR$281,'Row selector'!$K19,82)=0,"-",INDEX(SourceData!$A$2:$FR$281,'Row selector'!$K19,82)),"")</f>
        <v/>
      </c>
      <c r="P30" s="161" t="str">
        <f>IFERROR(IF(INDEX(SourceData!$A$2:$FR$281,'Row selector'!$K19,71)=0,"-",INDEX(SourceData!$A$2:$FR$281,'Row selector'!$K19,71)),"")</f>
        <v/>
      </c>
      <c r="Q30" s="162" t="str">
        <f>IFERROR(IF(INDEX(SourceData!$A$2:$FR$281,'Row selector'!$K19,77)=0,"-",INDEX(SourceData!$A$2:$FR$281,'Row selector'!$K19,77)),"")</f>
        <v/>
      </c>
      <c r="R30" s="163" t="str">
        <f>IFERROR(IF(INDEX(SourceData!$A$2:$FR$281,'Row selector'!$K19,83)=0,"-",INDEX(SourceData!$A$2:$FR$281,'Row selector'!$K19,83)),"")</f>
        <v/>
      </c>
      <c r="S30" s="161" t="str">
        <f>IFERROR(IF(INDEX(SourceData!$A$2:$FR$281,'Row selector'!$K19,72)=0,"-",INDEX(SourceData!$A$2:$FR$281,'Row selector'!$K19,72)),"")</f>
        <v/>
      </c>
      <c r="T30" s="162" t="str">
        <f>IFERROR(IF(INDEX(SourceData!$A$2:$FR$281,'Row selector'!$K19,78)=0,"-",INDEX(SourceData!$A$2:$FR$281,'Row selector'!$K19,78)),"")</f>
        <v/>
      </c>
      <c r="U30" s="163" t="str">
        <f>IFERROR(IF(INDEX(SourceData!$A$2:$FR$281,'Row selector'!$K19,84)=0,"-",INDEX(SourceData!$A$2:$FR$281,'Row selector'!$K19,84)),"")</f>
        <v/>
      </c>
      <c r="V30" s="161" t="str">
        <f>IFERROR(IF(INDEX(SourceData!$A$2:$FR$281,'Row selector'!$K19,85)=0,"-",INDEX(SourceData!$A$2:$FR$281,'Row selector'!$K19,85)),"")</f>
        <v/>
      </c>
      <c r="W30" s="162" t="str">
        <f>IFERROR(IF(INDEX(SourceData!$A$2:$FR$281,'Row selector'!$K19,91)=0,"-",INDEX(SourceData!$A$2:$FR$281,'Row selector'!$K19,91)),"")</f>
        <v/>
      </c>
      <c r="X30" s="163" t="str">
        <f>IFERROR(IF(INDEX(SourceData!$A$2:$FR$281,'Row selector'!$K19,97)=0,"-",INDEX(SourceData!$A$2:$FR$281,'Row selector'!$K19,97)),"")</f>
        <v/>
      </c>
      <c r="Y30" s="161" t="str">
        <f>IFERROR(IF(INDEX(SourceData!$A$2:$FR$281,'Row selector'!$K19,86)=0,"-",INDEX(SourceData!$A$2:$FR$281,'Row selector'!$K19,86)),"")</f>
        <v/>
      </c>
      <c r="Z30" s="166" t="str">
        <f>IFERROR(IF(INDEX(SourceData!$A$2:$FR$281,'Row selector'!$K19,92)=0,"-",INDEX(SourceData!$A$2:$FR$281,'Row selector'!$K19,92)),"")</f>
        <v/>
      </c>
      <c r="AA30" s="167" t="str">
        <f>IFERROR(IF(INDEX(SourceData!$A$2:$FR$281,'Row selector'!$K19,98)=0,"-",INDEX(SourceData!$A$2:$FR$281,'Row selector'!$K19,98)),"")</f>
        <v/>
      </c>
      <c r="AB30" s="161" t="str">
        <f>IFERROR(IF(INDEX(SourceData!$A$2:$FR$281,'Row selector'!$K19,87)=0,"-",INDEX(SourceData!$A$2:$FR$281,'Row selector'!$K19,87)),"")</f>
        <v/>
      </c>
      <c r="AC30" s="162" t="str">
        <f>IFERROR(IF(INDEX(SourceData!$A$2:$FR$281,'Row selector'!$K19,93)=0,"-",INDEX(SourceData!$A$2:$FR$281,'Row selector'!$K19,93)),"")</f>
        <v/>
      </c>
      <c r="AD30" s="163" t="str">
        <f>IFERROR(IF(INDEX(SourceData!$A$2:$FR$281,'Row selector'!$K19,99)=0,"-",INDEX(SourceData!$A$2:$FR$281,'Row selector'!$K19,99)),"")</f>
        <v/>
      </c>
      <c r="AE30" s="161" t="str">
        <f>IFERROR(IF(INDEX(SourceData!$A$2:$FR$281,'Row selector'!$K19,88)=0,"-",INDEX(SourceData!$A$2:$FR$281,'Row selector'!$K19,88)),"")</f>
        <v/>
      </c>
      <c r="AF30" s="162" t="str">
        <f>IFERROR(IF(INDEX(SourceData!$A$2:$FR$281,'Row selector'!$K19,94)=0,"-",INDEX(SourceData!$A$2:$FR$281,'Row selector'!$K19,94)),"")</f>
        <v/>
      </c>
      <c r="AG30" s="163" t="str">
        <f>IFERROR(IF(INDEX(SourceData!$A$2:$FR$281,'Row selector'!$K19,100)=0,"-",INDEX(SourceData!$A$2:$FR$281,'Row selector'!$K19,100)),"")</f>
        <v/>
      </c>
      <c r="AH30" s="161" t="str">
        <f>IFERROR(IF(INDEX(SourceData!$A$2:$FR$281,'Row selector'!$K19,89)=0,"-",INDEX(SourceData!$A$2:$FR$281,'Row selector'!$K19,89)),"")</f>
        <v/>
      </c>
      <c r="AI30" s="162" t="str">
        <f>IFERROR(IF(INDEX(SourceData!$A$2:$FR$281,'Row selector'!$K19,95)=0,"-",INDEX(SourceData!$A$2:$FR$281,'Row selector'!$K19,95)),"")</f>
        <v/>
      </c>
      <c r="AJ30" s="163" t="str">
        <f>IFERROR(IF(INDEX(SourceData!$A$2:$FR$281,'Row selector'!$K19,101)=0,"-",INDEX(SourceData!$A$2:$FR$281,'Row selector'!$K19,101)),"")</f>
        <v/>
      </c>
      <c r="AK30" s="161" t="str">
        <f>IFERROR(IF(INDEX(SourceData!$A$2:$FR$281,'Row selector'!$K19,90)=0,"-",INDEX(SourceData!$A$2:$FR$281,'Row selector'!$K19,90)),"")</f>
        <v/>
      </c>
      <c r="AL30" s="162" t="str">
        <f>IFERROR(IF(INDEX(SourceData!$A$2:$FR$281,'Row selector'!$K19,96)=0,"-",INDEX(SourceData!$A$2:$FR$281,'Row selector'!$K19,96)),"")</f>
        <v/>
      </c>
      <c r="AM30" s="163" t="str">
        <f>IFERROR(IF(INDEX(SourceData!$A$2:$FR$281,'Row selector'!$K19,102)=0,"-",INDEX(SourceData!$A$2:$FR$281,'Row selector'!$K19,102)),"")</f>
        <v/>
      </c>
      <c r="AN30" s="161" t="str">
        <f>IFERROR(IF(INDEX(SourceData!$A$2:$FR$281,'Row selector'!$K19,103)=0,"-",INDEX(SourceData!$A$2:$FR$281,'Row selector'!$K19,103)),"")</f>
        <v/>
      </c>
      <c r="AO30" s="162" t="str">
        <f>IFERROR(IF(INDEX(SourceData!$A$2:$FR$281,'Row selector'!$K19,109)=0,"-",INDEX(SourceData!$A$2:$FR$281,'Row selector'!$K19,109)),"")</f>
        <v/>
      </c>
      <c r="AP30" s="163" t="str">
        <f>IFERROR(IF(INDEX(SourceData!$A$2:$FR$281,'Row selector'!$K19,115)=0,"-",INDEX(SourceData!$A$2:$FR$281,'Row selector'!$K19,115)),"")</f>
        <v/>
      </c>
      <c r="AQ30" s="161" t="str">
        <f>IFERROR(IF(INDEX(SourceData!$A$2:$FR$281,'Row selector'!$K19,104)=0,"-",INDEX(SourceData!$A$2:$FR$281,'Row selector'!$K19,104)),"")</f>
        <v/>
      </c>
      <c r="AR30" s="166" t="str">
        <f>IFERROR(IF(INDEX(SourceData!$A$2:$FR$281,'Row selector'!$K19,110)=0,"-",INDEX(SourceData!$A$2:$FR$281,'Row selector'!$K19,110)),"")</f>
        <v/>
      </c>
      <c r="AS30" s="167" t="str">
        <f>IFERROR(IF(INDEX(SourceData!$A$2:$FR$281,'Row selector'!$K19,116)=0,"-",INDEX(SourceData!$A$2:$FR$281,'Row selector'!$K19,116)),"")</f>
        <v/>
      </c>
      <c r="AT30" s="161" t="str">
        <f>IFERROR(IF(INDEX(SourceData!$A$2:$FR$281,'Row selector'!$K19,105)=0,"-",INDEX(SourceData!$A$2:$FR$281,'Row selector'!$K19,105)),"")</f>
        <v/>
      </c>
      <c r="AU30" s="162" t="str">
        <f>IFERROR(IF(INDEX(SourceData!$A$2:$FR$281,'Row selector'!$K19,111)=0,"-",INDEX(SourceData!$A$2:$FR$281,'Row selector'!$K19,111)),"")</f>
        <v/>
      </c>
      <c r="AV30" s="163" t="str">
        <f>IFERROR(IF(INDEX(SourceData!$A$2:$FR$281,'Row selector'!$K19,117)=0,"-",INDEX(SourceData!$A$2:$FR$281,'Row selector'!$K19,117)),"")</f>
        <v/>
      </c>
      <c r="AW30" s="161" t="str">
        <f>IFERROR(IF(INDEX(SourceData!$A$2:$FR$281,'Row selector'!$K19,106)=0,"-",INDEX(SourceData!$A$2:$FR$281,'Row selector'!$K19,106)),"")</f>
        <v/>
      </c>
      <c r="AX30" s="162" t="str">
        <f>IFERROR(IF(INDEX(SourceData!$A$2:$FR$281,'Row selector'!$K19,112)=0,"-",INDEX(SourceData!$A$2:$FR$281,'Row selector'!$K19,112)),"")</f>
        <v/>
      </c>
      <c r="AY30" s="163" t="str">
        <f>IFERROR(IF(INDEX(SourceData!$A$2:$FR$281,'Row selector'!$K19,118)=0,"-",INDEX(SourceData!$A$2:$FR$281,'Row selector'!$K19,118)),"")</f>
        <v/>
      </c>
      <c r="AZ30" s="161" t="str">
        <f>IFERROR(IF(INDEX(SourceData!$A$2:$FR$281,'Row selector'!$K19,107)=0,"-",INDEX(SourceData!$A$2:$FR$281,'Row selector'!$K19,107)),"")</f>
        <v/>
      </c>
      <c r="BA30" s="162" t="str">
        <f>IFERROR(IF(INDEX(SourceData!$A$2:$FR$281,'Row selector'!$K19,113)=0,"-",INDEX(SourceData!$A$2:$FR$281,'Row selector'!$K19,113)),"")</f>
        <v/>
      </c>
      <c r="BB30" s="163" t="str">
        <f>IFERROR(IF(INDEX(SourceData!$A$2:$FR$281,'Row selector'!$K19,119)=0,"-",INDEX(SourceData!$A$2:$FR$281,'Row selector'!$K19,119)),"")</f>
        <v/>
      </c>
      <c r="BC30" s="161" t="str">
        <f>IFERROR(IF(INDEX(SourceData!$A$2:$FR$281,'Row selector'!$K19,108)=0,"-",INDEX(SourceData!$A$2:$FR$281,'Row selector'!$K19,108)),"")</f>
        <v/>
      </c>
      <c r="BD30" s="162" t="str">
        <f>IFERROR(IF(INDEX(SourceData!$A$2:$FR$281,'Row selector'!$K19,114)=0,"-",INDEX(SourceData!$A$2:$FR$281,'Row selector'!$K19,114)),"")</f>
        <v/>
      </c>
      <c r="BE30" s="163" t="str">
        <f>IFERROR(IF(INDEX(SourceData!$A$2:$FR$281,'Row selector'!$K19,120)=0,"-",INDEX(SourceData!$A$2:$FR$281,'Row selector'!$K19,120)),"")</f>
        <v/>
      </c>
      <c r="BF30" s="99"/>
    </row>
    <row r="31" spans="1:58">
      <c r="A31" s="171" t="str">
        <f>IFERROR(INDEX(SourceData!$A$2:$FR$281,'Row selector'!$K20,1),"")</f>
        <v/>
      </c>
      <c r="B31" s="157" t="str">
        <f>IFERROR(INDEX(SourceData!$A$2:$FR$281,'Row selector'!$K20,2),"")</f>
        <v/>
      </c>
      <c r="C31" s="199" t="str">
        <f t="shared" si="0"/>
        <v/>
      </c>
      <c r="D31" s="161" t="str">
        <f>IFERROR(IF(INDEX(SourceData!$A$2:$FR$281,'Row selector'!$K20,67)=0,"-",INDEX(SourceData!$A$2:$FR$281,'Row selector'!$K20,67)),"")</f>
        <v/>
      </c>
      <c r="E31" s="162" t="str">
        <f>IFERROR(IF(INDEX(SourceData!$A$2:$FR$281,'Row selector'!$K20,73)=0,"-",INDEX(SourceData!$A$2:$FR$281,'Row selector'!$K20,73)),"")</f>
        <v/>
      </c>
      <c r="F31" s="163" t="str">
        <f>IFERROR(IF(INDEX(SourceData!$A$2:$FR$281,'Row selector'!$K20,79)=0,"-",INDEX(SourceData!$A$2:$FR$281,'Row selector'!$K20,79)),"")</f>
        <v/>
      </c>
      <c r="G31" s="161" t="str">
        <f>IFERROR(IF(INDEX(SourceData!$A$2:$FR$281,'Row selector'!$K20,68)=0,"-",INDEX(SourceData!$A$2:$FR$281,'Row selector'!$K20,68)),"")</f>
        <v/>
      </c>
      <c r="H31" s="166" t="str">
        <f>IFERROR(IF(INDEX(SourceData!$A$2:$FR$281,'Row selector'!$K20,74)=0,"-",INDEX(SourceData!$A$2:$FR$281,'Row selector'!$K20,74)),"")</f>
        <v/>
      </c>
      <c r="I31" s="167" t="str">
        <f>IFERROR(IF(INDEX(SourceData!$A$2:$FR$281,'Row selector'!$K20,80)=0,"-",INDEX(SourceData!$A$2:$FR$281,'Row selector'!$K20,80)),"")</f>
        <v/>
      </c>
      <c r="J31" s="161" t="str">
        <f>IFERROR(IF(INDEX(SourceData!$A$2:$FR$281,'Row selector'!$K20,69)=0,"-",INDEX(SourceData!$A$2:$FR$281,'Row selector'!$K20,69)),"")</f>
        <v/>
      </c>
      <c r="K31" s="162" t="str">
        <f>IFERROR(IF(INDEX(SourceData!$A$2:$FR$281,'Row selector'!$K20,75)=0,"-",INDEX(SourceData!$A$2:$FR$281,'Row selector'!$K20,75)),"")</f>
        <v/>
      </c>
      <c r="L31" s="163" t="str">
        <f>IFERROR(IF(INDEX(SourceData!$A$2:$FR$281,'Row selector'!$K20,81)=0,"-",INDEX(SourceData!$A$2:$FR$281,'Row selector'!$K20,81)),"")</f>
        <v/>
      </c>
      <c r="M31" s="161" t="str">
        <f>IFERROR(IF(INDEX(SourceData!$A$2:$FR$281,'Row selector'!$K20,70)=0,"-",INDEX(SourceData!$A$2:$FR$281,'Row selector'!$K20,70)),"")</f>
        <v/>
      </c>
      <c r="N31" s="162" t="str">
        <f>IFERROR(IF(INDEX(SourceData!$A$2:$FR$281,'Row selector'!$K20,76)=0,"-",INDEX(SourceData!$A$2:$FR$281,'Row selector'!$K20,76)),"")</f>
        <v/>
      </c>
      <c r="O31" s="163" t="str">
        <f>IFERROR(IF(INDEX(SourceData!$A$2:$FR$281,'Row selector'!$K20,82)=0,"-",INDEX(SourceData!$A$2:$FR$281,'Row selector'!$K20,82)),"")</f>
        <v/>
      </c>
      <c r="P31" s="161" t="str">
        <f>IFERROR(IF(INDEX(SourceData!$A$2:$FR$281,'Row selector'!$K20,71)=0,"-",INDEX(SourceData!$A$2:$FR$281,'Row selector'!$K20,71)),"")</f>
        <v/>
      </c>
      <c r="Q31" s="162" t="str">
        <f>IFERROR(IF(INDEX(SourceData!$A$2:$FR$281,'Row selector'!$K20,77)=0,"-",INDEX(SourceData!$A$2:$FR$281,'Row selector'!$K20,77)),"")</f>
        <v/>
      </c>
      <c r="R31" s="163" t="str">
        <f>IFERROR(IF(INDEX(SourceData!$A$2:$FR$281,'Row selector'!$K20,83)=0,"-",INDEX(SourceData!$A$2:$FR$281,'Row selector'!$K20,83)),"")</f>
        <v/>
      </c>
      <c r="S31" s="161" t="str">
        <f>IFERROR(IF(INDEX(SourceData!$A$2:$FR$281,'Row selector'!$K20,72)=0,"-",INDEX(SourceData!$A$2:$FR$281,'Row selector'!$K20,72)),"")</f>
        <v/>
      </c>
      <c r="T31" s="162" t="str">
        <f>IFERROR(IF(INDEX(SourceData!$A$2:$FR$281,'Row selector'!$K20,78)=0,"-",INDEX(SourceData!$A$2:$FR$281,'Row selector'!$K20,78)),"")</f>
        <v/>
      </c>
      <c r="U31" s="163" t="str">
        <f>IFERROR(IF(INDEX(SourceData!$A$2:$FR$281,'Row selector'!$K20,84)=0,"-",INDEX(SourceData!$A$2:$FR$281,'Row selector'!$K20,84)),"")</f>
        <v/>
      </c>
      <c r="V31" s="161" t="str">
        <f>IFERROR(IF(INDEX(SourceData!$A$2:$FR$281,'Row selector'!$K20,85)=0,"-",INDEX(SourceData!$A$2:$FR$281,'Row selector'!$K20,85)),"")</f>
        <v/>
      </c>
      <c r="W31" s="162" t="str">
        <f>IFERROR(IF(INDEX(SourceData!$A$2:$FR$281,'Row selector'!$K20,91)=0,"-",INDEX(SourceData!$A$2:$FR$281,'Row selector'!$K20,91)),"")</f>
        <v/>
      </c>
      <c r="X31" s="163" t="str">
        <f>IFERROR(IF(INDEX(SourceData!$A$2:$FR$281,'Row selector'!$K20,97)=0,"-",INDEX(SourceData!$A$2:$FR$281,'Row selector'!$K20,97)),"")</f>
        <v/>
      </c>
      <c r="Y31" s="161" t="str">
        <f>IFERROR(IF(INDEX(SourceData!$A$2:$FR$281,'Row selector'!$K20,86)=0,"-",INDEX(SourceData!$A$2:$FR$281,'Row selector'!$K20,86)),"")</f>
        <v/>
      </c>
      <c r="Z31" s="166" t="str">
        <f>IFERROR(IF(INDEX(SourceData!$A$2:$FR$281,'Row selector'!$K20,92)=0,"-",INDEX(SourceData!$A$2:$FR$281,'Row selector'!$K20,92)),"")</f>
        <v/>
      </c>
      <c r="AA31" s="167" t="str">
        <f>IFERROR(IF(INDEX(SourceData!$A$2:$FR$281,'Row selector'!$K20,98)=0,"-",INDEX(SourceData!$A$2:$FR$281,'Row selector'!$K20,98)),"")</f>
        <v/>
      </c>
      <c r="AB31" s="161" t="str">
        <f>IFERROR(IF(INDEX(SourceData!$A$2:$FR$281,'Row selector'!$K20,87)=0,"-",INDEX(SourceData!$A$2:$FR$281,'Row selector'!$K20,87)),"")</f>
        <v/>
      </c>
      <c r="AC31" s="162" t="str">
        <f>IFERROR(IF(INDEX(SourceData!$A$2:$FR$281,'Row selector'!$K20,93)=0,"-",INDEX(SourceData!$A$2:$FR$281,'Row selector'!$K20,93)),"")</f>
        <v/>
      </c>
      <c r="AD31" s="163" t="str">
        <f>IFERROR(IF(INDEX(SourceData!$A$2:$FR$281,'Row selector'!$K20,99)=0,"-",INDEX(SourceData!$A$2:$FR$281,'Row selector'!$K20,99)),"")</f>
        <v/>
      </c>
      <c r="AE31" s="161" t="str">
        <f>IFERROR(IF(INDEX(SourceData!$A$2:$FR$281,'Row selector'!$K20,88)=0,"-",INDEX(SourceData!$A$2:$FR$281,'Row selector'!$K20,88)),"")</f>
        <v/>
      </c>
      <c r="AF31" s="162" t="str">
        <f>IFERROR(IF(INDEX(SourceData!$A$2:$FR$281,'Row selector'!$K20,94)=0,"-",INDEX(SourceData!$A$2:$FR$281,'Row selector'!$K20,94)),"")</f>
        <v/>
      </c>
      <c r="AG31" s="163" t="str">
        <f>IFERROR(IF(INDEX(SourceData!$A$2:$FR$281,'Row selector'!$K20,100)=0,"-",INDEX(SourceData!$A$2:$FR$281,'Row selector'!$K20,100)),"")</f>
        <v/>
      </c>
      <c r="AH31" s="161" t="str">
        <f>IFERROR(IF(INDEX(SourceData!$A$2:$FR$281,'Row selector'!$K20,89)=0,"-",INDEX(SourceData!$A$2:$FR$281,'Row selector'!$K20,89)),"")</f>
        <v/>
      </c>
      <c r="AI31" s="162" t="str">
        <f>IFERROR(IF(INDEX(SourceData!$A$2:$FR$281,'Row selector'!$K20,95)=0,"-",INDEX(SourceData!$A$2:$FR$281,'Row selector'!$K20,95)),"")</f>
        <v/>
      </c>
      <c r="AJ31" s="163" t="str">
        <f>IFERROR(IF(INDEX(SourceData!$A$2:$FR$281,'Row selector'!$K20,101)=0,"-",INDEX(SourceData!$A$2:$FR$281,'Row selector'!$K20,101)),"")</f>
        <v/>
      </c>
      <c r="AK31" s="161" t="str">
        <f>IFERROR(IF(INDEX(SourceData!$A$2:$FR$281,'Row selector'!$K20,90)=0,"-",INDEX(SourceData!$A$2:$FR$281,'Row selector'!$K20,90)),"")</f>
        <v/>
      </c>
      <c r="AL31" s="162" t="str">
        <f>IFERROR(IF(INDEX(SourceData!$A$2:$FR$281,'Row selector'!$K20,96)=0,"-",INDEX(SourceData!$A$2:$FR$281,'Row selector'!$K20,96)),"")</f>
        <v/>
      </c>
      <c r="AM31" s="163" t="str">
        <f>IFERROR(IF(INDEX(SourceData!$A$2:$FR$281,'Row selector'!$K20,102)=0,"-",INDEX(SourceData!$A$2:$FR$281,'Row selector'!$K20,102)),"")</f>
        <v/>
      </c>
      <c r="AN31" s="161" t="str">
        <f>IFERROR(IF(INDEX(SourceData!$A$2:$FR$281,'Row selector'!$K20,103)=0,"-",INDEX(SourceData!$A$2:$FR$281,'Row selector'!$K20,103)),"")</f>
        <v/>
      </c>
      <c r="AO31" s="162" t="str">
        <f>IFERROR(IF(INDEX(SourceData!$A$2:$FR$281,'Row selector'!$K20,109)=0,"-",INDEX(SourceData!$A$2:$FR$281,'Row selector'!$K20,109)),"")</f>
        <v/>
      </c>
      <c r="AP31" s="163" t="str">
        <f>IFERROR(IF(INDEX(SourceData!$A$2:$FR$281,'Row selector'!$K20,115)=0,"-",INDEX(SourceData!$A$2:$FR$281,'Row selector'!$K20,115)),"")</f>
        <v/>
      </c>
      <c r="AQ31" s="161" t="str">
        <f>IFERROR(IF(INDEX(SourceData!$A$2:$FR$281,'Row selector'!$K20,104)=0,"-",INDEX(SourceData!$A$2:$FR$281,'Row selector'!$K20,104)),"")</f>
        <v/>
      </c>
      <c r="AR31" s="166" t="str">
        <f>IFERROR(IF(INDEX(SourceData!$A$2:$FR$281,'Row selector'!$K20,110)=0,"-",INDEX(SourceData!$A$2:$FR$281,'Row selector'!$K20,110)),"")</f>
        <v/>
      </c>
      <c r="AS31" s="167" t="str">
        <f>IFERROR(IF(INDEX(SourceData!$A$2:$FR$281,'Row selector'!$K20,116)=0,"-",INDEX(SourceData!$A$2:$FR$281,'Row selector'!$K20,116)),"")</f>
        <v/>
      </c>
      <c r="AT31" s="161" t="str">
        <f>IFERROR(IF(INDEX(SourceData!$A$2:$FR$281,'Row selector'!$K20,105)=0,"-",INDEX(SourceData!$A$2:$FR$281,'Row selector'!$K20,105)),"")</f>
        <v/>
      </c>
      <c r="AU31" s="162" t="str">
        <f>IFERROR(IF(INDEX(SourceData!$A$2:$FR$281,'Row selector'!$K20,111)=0,"-",INDEX(SourceData!$A$2:$FR$281,'Row selector'!$K20,111)),"")</f>
        <v/>
      </c>
      <c r="AV31" s="163" t="str">
        <f>IFERROR(IF(INDEX(SourceData!$A$2:$FR$281,'Row selector'!$K20,117)=0,"-",INDEX(SourceData!$A$2:$FR$281,'Row selector'!$K20,117)),"")</f>
        <v/>
      </c>
      <c r="AW31" s="161" t="str">
        <f>IFERROR(IF(INDEX(SourceData!$A$2:$FR$281,'Row selector'!$K20,106)=0,"-",INDEX(SourceData!$A$2:$FR$281,'Row selector'!$K20,106)),"")</f>
        <v/>
      </c>
      <c r="AX31" s="162" t="str">
        <f>IFERROR(IF(INDEX(SourceData!$A$2:$FR$281,'Row selector'!$K20,112)=0,"-",INDEX(SourceData!$A$2:$FR$281,'Row selector'!$K20,112)),"")</f>
        <v/>
      </c>
      <c r="AY31" s="163" t="str">
        <f>IFERROR(IF(INDEX(SourceData!$A$2:$FR$281,'Row selector'!$K20,118)=0,"-",INDEX(SourceData!$A$2:$FR$281,'Row selector'!$K20,118)),"")</f>
        <v/>
      </c>
      <c r="AZ31" s="161" t="str">
        <f>IFERROR(IF(INDEX(SourceData!$A$2:$FR$281,'Row selector'!$K20,107)=0,"-",INDEX(SourceData!$A$2:$FR$281,'Row selector'!$K20,107)),"")</f>
        <v/>
      </c>
      <c r="BA31" s="162" t="str">
        <f>IFERROR(IF(INDEX(SourceData!$A$2:$FR$281,'Row selector'!$K20,113)=0,"-",INDEX(SourceData!$A$2:$FR$281,'Row selector'!$K20,113)),"")</f>
        <v/>
      </c>
      <c r="BB31" s="163" t="str">
        <f>IFERROR(IF(INDEX(SourceData!$A$2:$FR$281,'Row selector'!$K20,119)=0,"-",INDEX(SourceData!$A$2:$FR$281,'Row selector'!$K20,119)),"")</f>
        <v/>
      </c>
      <c r="BC31" s="161" t="str">
        <f>IFERROR(IF(INDEX(SourceData!$A$2:$FR$281,'Row selector'!$K20,108)=0,"-",INDEX(SourceData!$A$2:$FR$281,'Row selector'!$K20,108)),"")</f>
        <v/>
      </c>
      <c r="BD31" s="162" t="str">
        <f>IFERROR(IF(INDEX(SourceData!$A$2:$FR$281,'Row selector'!$K20,114)=0,"-",INDEX(SourceData!$A$2:$FR$281,'Row selector'!$K20,114)),"")</f>
        <v/>
      </c>
      <c r="BE31" s="163" t="str">
        <f>IFERROR(IF(INDEX(SourceData!$A$2:$FR$281,'Row selector'!$K20,120)=0,"-",INDEX(SourceData!$A$2:$FR$281,'Row selector'!$K20,120)),"")</f>
        <v/>
      </c>
      <c r="BF31" s="99"/>
    </row>
    <row r="32" spans="1:58">
      <c r="A32" s="171" t="str">
        <f>IFERROR(INDEX(SourceData!$A$2:$FR$281,'Row selector'!$K21,1),"")</f>
        <v/>
      </c>
      <c r="B32" s="157" t="str">
        <f>IFERROR(INDEX(SourceData!$A$2:$FR$281,'Row selector'!$K21,2),"")</f>
        <v/>
      </c>
      <c r="C32" s="199" t="str">
        <f t="shared" si="0"/>
        <v/>
      </c>
      <c r="D32" s="161" t="str">
        <f>IFERROR(IF(INDEX(SourceData!$A$2:$FR$281,'Row selector'!$K21,67)=0,"-",INDEX(SourceData!$A$2:$FR$281,'Row selector'!$K21,67)),"")</f>
        <v/>
      </c>
      <c r="E32" s="162" t="str">
        <f>IFERROR(IF(INDEX(SourceData!$A$2:$FR$281,'Row selector'!$K21,73)=0,"-",INDEX(SourceData!$A$2:$FR$281,'Row selector'!$K21,73)),"")</f>
        <v/>
      </c>
      <c r="F32" s="163" t="str">
        <f>IFERROR(IF(INDEX(SourceData!$A$2:$FR$281,'Row selector'!$K21,79)=0,"-",INDEX(SourceData!$A$2:$FR$281,'Row selector'!$K21,79)),"")</f>
        <v/>
      </c>
      <c r="G32" s="161" t="str">
        <f>IFERROR(IF(INDEX(SourceData!$A$2:$FR$281,'Row selector'!$K21,68)=0,"-",INDEX(SourceData!$A$2:$FR$281,'Row selector'!$K21,68)),"")</f>
        <v/>
      </c>
      <c r="H32" s="166" t="str">
        <f>IFERROR(IF(INDEX(SourceData!$A$2:$FR$281,'Row selector'!$K21,74)=0,"-",INDEX(SourceData!$A$2:$FR$281,'Row selector'!$K21,74)),"")</f>
        <v/>
      </c>
      <c r="I32" s="167" t="str">
        <f>IFERROR(IF(INDEX(SourceData!$A$2:$FR$281,'Row selector'!$K21,80)=0,"-",INDEX(SourceData!$A$2:$FR$281,'Row selector'!$K21,80)),"")</f>
        <v/>
      </c>
      <c r="J32" s="161" t="str">
        <f>IFERROR(IF(INDEX(SourceData!$A$2:$FR$281,'Row selector'!$K21,69)=0,"-",INDEX(SourceData!$A$2:$FR$281,'Row selector'!$K21,69)),"")</f>
        <v/>
      </c>
      <c r="K32" s="162" t="str">
        <f>IFERROR(IF(INDEX(SourceData!$A$2:$FR$281,'Row selector'!$K21,75)=0,"-",INDEX(SourceData!$A$2:$FR$281,'Row selector'!$K21,75)),"")</f>
        <v/>
      </c>
      <c r="L32" s="163" t="str">
        <f>IFERROR(IF(INDEX(SourceData!$A$2:$FR$281,'Row selector'!$K21,81)=0,"-",INDEX(SourceData!$A$2:$FR$281,'Row selector'!$K21,81)),"")</f>
        <v/>
      </c>
      <c r="M32" s="161" t="str">
        <f>IFERROR(IF(INDEX(SourceData!$A$2:$FR$281,'Row selector'!$K21,70)=0,"-",INDEX(SourceData!$A$2:$FR$281,'Row selector'!$K21,70)),"")</f>
        <v/>
      </c>
      <c r="N32" s="162" t="str">
        <f>IFERROR(IF(INDEX(SourceData!$A$2:$FR$281,'Row selector'!$K21,76)=0,"-",INDEX(SourceData!$A$2:$FR$281,'Row selector'!$K21,76)),"")</f>
        <v/>
      </c>
      <c r="O32" s="163" t="str">
        <f>IFERROR(IF(INDEX(SourceData!$A$2:$FR$281,'Row selector'!$K21,82)=0,"-",INDEX(SourceData!$A$2:$FR$281,'Row selector'!$K21,82)),"")</f>
        <v/>
      </c>
      <c r="P32" s="161" t="str">
        <f>IFERROR(IF(INDEX(SourceData!$A$2:$FR$281,'Row selector'!$K21,71)=0,"-",INDEX(SourceData!$A$2:$FR$281,'Row selector'!$K21,71)),"")</f>
        <v/>
      </c>
      <c r="Q32" s="162" t="str">
        <f>IFERROR(IF(INDEX(SourceData!$A$2:$FR$281,'Row selector'!$K21,77)=0,"-",INDEX(SourceData!$A$2:$FR$281,'Row selector'!$K21,77)),"")</f>
        <v/>
      </c>
      <c r="R32" s="163" t="str">
        <f>IFERROR(IF(INDEX(SourceData!$A$2:$FR$281,'Row selector'!$K21,83)=0,"-",INDEX(SourceData!$A$2:$FR$281,'Row selector'!$K21,83)),"")</f>
        <v/>
      </c>
      <c r="S32" s="161" t="str">
        <f>IFERROR(IF(INDEX(SourceData!$A$2:$FR$281,'Row selector'!$K21,72)=0,"-",INDEX(SourceData!$A$2:$FR$281,'Row selector'!$K21,72)),"")</f>
        <v/>
      </c>
      <c r="T32" s="162" t="str">
        <f>IFERROR(IF(INDEX(SourceData!$A$2:$FR$281,'Row selector'!$K21,78)=0,"-",INDEX(SourceData!$A$2:$FR$281,'Row selector'!$K21,78)),"")</f>
        <v/>
      </c>
      <c r="U32" s="163" t="str">
        <f>IFERROR(IF(INDEX(SourceData!$A$2:$FR$281,'Row selector'!$K21,84)=0,"-",INDEX(SourceData!$A$2:$FR$281,'Row selector'!$K21,84)),"")</f>
        <v/>
      </c>
      <c r="V32" s="161" t="str">
        <f>IFERROR(IF(INDEX(SourceData!$A$2:$FR$281,'Row selector'!$K21,85)=0,"-",INDEX(SourceData!$A$2:$FR$281,'Row selector'!$K21,85)),"")</f>
        <v/>
      </c>
      <c r="W32" s="162" t="str">
        <f>IFERROR(IF(INDEX(SourceData!$A$2:$FR$281,'Row selector'!$K21,91)=0,"-",INDEX(SourceData!$A$2:$FR$281,'Row selector'!$K21,91)),"")</f>
        <v/>
      </c>
      <c r="X32" s="163" t="str">
        <f>IFERROR(IF(INDEX(SourceData!$A$2:$FR$281,'Row selector'!$K21,97)=0,"-",INDEX(SourceData!$A$2:$FR$281,'Row selector'!$K21,97)),"")</f>
        <v/>
      </c>
      <c r="Y32" s="161" t="str">
        <f>IFERROR(IF(INDEX(SourceData!$A$2:$FR$281,'Row selector'!$K21,86)=0,"-",INDEX(SourceData!$A$2:$FR$281,'Row selector'!$K21,86)),"")</f>
        <v/>
      </c>
      <c r="Z32" s="166" t="str">
        <f>IFERROR(IF(INDEX(SourceData!$A$2:$FR$281,'Row selector'!$K21,92)=0,"-",INDEX(SourceData!$A$2:$FR$281,'Row selector'!$K21,92)),"")</f>
        <v/>
      </c>
      <c r="AA32" s="167" t="str">
        <f>IFERROR(IF(INDEX(SourceData!$A$2:$FR$281,'Row selector'!$K21,98)=0,"-",INDEX(SourceData!$A$2:$FR$281,'Row selector'!$K21,98)),"")</f>
        <v/>
      </c>
      <c r="AB32" s="161" t="str">
        <f>IFERROR(IF(INDEX(SourceData!$A$2:$FR$281,'Row selector'!$K21,87)=0,"-",INDEX(SourceData!$A$2:$FR$281,'Row selector'!$K21,87)),"")</f>
        <v/>
      </c>
      <c r="AC32" s="162" t="str">
        <f>IFERROR(IF(INDEX(SourceData!$A$2:$FR$281,'Row selector'!$K21,93)=0,"-",INDEX(SourceData!$A$2:$FR$281,'Row selector'!$K21,93)),"")</f>
        <v/>
      </c>
      <c r="AD32" s="163" t="str">
        <f>IFERROR(IF(INDEX(SourceData!$A$2:$FR$281,'Row selector'!$K21,99)=0,"-",INDEX(SourceData!$A$2:$FR$281,'Row selector'!$K21,99)),"")</f>
        <v/>
      </c>
      <c r="AE32" s="161" t="str">
        <f>IFERROR(IF(INDEX(SourceData!$A$2:$FR$281,'Row selector'!$K21,88)=0,"-",INDEX(SourceData!$A$2:$FR$281,'Row selector'!$K21,88)),"")</f>
        <v/>
      </c>
      <c r="AF32" s="162" t="str">
        <f>IFERROR(IF(INDEX(SourceData!$A$2:$FR$281,'Row selector'!$K21,94)=0,"-",INDEX(SourceData!$A$2:$FR$281,'Row selector'!$K21,94)),"")</f>
        <v/>
      </c>
      <c r="AG32" s="163" t="str">
        <f>IFERROR(IF(INDEX(SourceData!$A$2:$FR$281,'Row selector'!$K21,100)=0,"-",INDEX(SourceData!$A$2:$FR$281,'Row selector'!$K21,100)),"")</f>
        <v/>
      </c>
      <c r="AH32" s="161" t="str">
        <f>IFERROR(IF(INDEX(SourceData!$A$2:$FR$281,'Row selector'!$K21,89)=0,"-",INDEX(SourceData!$A$2:$FR$281,'Row selector'!$K21,89)),"")</f>
        <v/>
      </c>
      <c r="AI32" s="162" t="str">
        <f>IFERROR(IF(INDEX(SourceData!$A$2:$FR$281,'Row selector'!$K21,95)=0,"-",INDEX(SourceData!$A$2:$FR$281,'Row selector'!$K21,95)),"")</f>
        <v/>
      </c>
      <c r="AJ32" s="163" t="str">
        <f>IFERROR(IF(INDEX(SourceData!$A$2:$FR$281,'Row selector'!$K21,101)=0,"-",INDEX(SourceData!$A$2:$FR$281,'Row selector'!$K21,101)),"")</f>
        <v/>
      </c>
      <c r="AK32" s="161" t="str">
        <f>IFERROR(IF(INDEX(SourceData!$A$2:$FR$281,'Row selector'!$K21,90)=0,"-",INDEX(SourceData!$A$2:$FR$281,'Row selector'!$K21,90)),"")</f>
        <v/>
      </c>
      <c r="AL32" s="162" t="str">
        <f>IFERROR(IF(INDEX(SourceData!$A$2:$FR$281,'Row selector'!$K21,96)=0,"-",INDEX(SourceData!$A$2:$FR$281,'Row selector'!$K21,96)),"")</f>
        <v/>
      </c>
      <c r="AM32" s="163" t="str">
        <f>IFERROR(IF(INDEX(SourceData!$A$2:$FR$281,'Row selector'!$K21,102)=0,"-",INDEX(SourceData!$A$2:$FR$281,'Row selector'!$K21,102)),"")</f>
        <v/>
      </c>
      <c r="AN32" s="161" t="str">
        <f>IFERROR(IF(INDEX(SourceData!$A$2:$FR$281,'Row selector'!$K21,103)=0,"-",INDEX(SourceData!$A$2:$FR$281,'Row selector'!$K21,103)),"")</f>
        <v/>
      </c>
      <c r="AO32" s="162" t="str">
        <f>IFERROR(IF(INDEX(SourceData!$A$2:$FR$281,'Row selector'!$K21,109)=0,"-",INDEX(SourceData!$A$2:$FR$281,'Row selector'!$K21,109)),"")</f>
        <v/>
      </c>
      <c r="AP32" s="163" t="str">
        <f>IFERROR(IF(INDEX(SourceData!$A$2:$FR$281,'Row selector'!$K21,115)=0,"-",INDEX(SourceData!$A$2:$FR$281,'Row selector'!$K21,115)),"")</f>
        <v/>
      </c>
      <c r="AQ32" s="161" t="str">
        <f>IFERROR(IF(INDEX(SourceData!$A$2:$FR$281,'Row selector'!$K21,104)=0,"-",INDEX(SourceData!$A$2:$FR$281,'Row selector'!$K21,104)),"")</f>
        <v/>
      </c>
      <c r="AR32" s="166" t="str">
        <f>IFERROR(IF(INDEX(SourceData!$A$2:$FR$281,'Row selector'!$K21,110)=0,"-",INDEX(SourceData!$A$2:$FR$281,'Row selector'!$K21,110)),"")</f>
        <v/>
      </c>
      <c r="AS32" s="167" t="str">
        <f>IFERROR(IF(INDEX(SourceData!$A$2:$FR$281,'Row selector'!$K21,116)=0,"-",INDEX(SourceData!$A$2:$FR$281,'Row selector'!$K21,116)),"")</f>
        <v/>
      </c>
      <c r="AT32" s="161" t="str">
        <f>IFERROR(IF(INDEX(SourceData!$A$2:$FR$281,'Row selector'!$K21,105)=0,"-",INDEX(SourceData!$A$2:$FR$281,'Row selector'!$K21,105)),"")</f>
        <v/>
      </c>
      <c r="AU32" s="162" t="str">
        <f>IFERROR(IF(INDEX(SourceData!$A$2:$FR$281,'Row selector'!$K21,111)=0,"-",INDEX(SourceData!$A$2:$FR$281,'Row selector'!$K21,111)),"")</f>
        <v/>
      </c>
      <c r="AV32" s="163" t="str">
        <f>IFERROR(IF(INDEX(SourceData!$A$2:$FR$281,'Row selector'!$K21,117)=0,"-",INDEX(SourceData!$A$2:$FR$281,'Row selector'!$K21,117)),"")</f>
        <v/>
      </c>
      <c r="AW32" s="161" t="str">
        <f>IFERROR(IF(INDEX(SourceData!$A$2:$FR$281,'Row selector'!$K21,106)=0,"-",INDEX(SourceData!$A$2:$FR$281,'Row selector'!$K21,106)),"")</f>
        <v/>
      </c>
      <c r="AX32" s="162" t="str">
        <f>IFERROR(IF(INDEX(SourceData!$A$2:$FR$281,'Row selector'!$K21,112)=0,"-",INDEX(SourceData!$A$2:$FR$281,'Row selector'!$K21,112)),"")</f>
        <v/>
      </c>
      <c r="AY32" s="163" t="str">
        <f>IFERROR(IF(INDEX(SourceData!$A$2:$FR$281,'Row selector'!$K21,118)=0,"-",INDEX(SourceData!$A$2:$FR$281,'Row selector'!$K21,118)),"")</f>
        <v/>
      </c>
      <c r="AZ32" s="161" t="str">
        <f>IFERROR(IF(INDEX(SourceData!$A$2:$FR$281,'Row selector'!$K21,107)=0,"-",INDEX(SourceData!$A$2:$FR$281,'Row selector'!$K21,107)),"")</f>
        <v/>
      </c>
      <c r="BA32" s="162" t="str">
        <f>IFERROR(IF(INDEX(SourceData!$A$2:$FR$281,'Row selector'!$K21,113)=0,"-",INDEX(SourceData!$A$2:$FR$281,'Row selector'!$K21,113)),"")</f>
        <v/>
      </c>
      <c r="BB32" s="163" t="str">
        <f>IFERROR(IF(INDEX(SourceData!$A$2:$FR$281,'Row selector'!$K21,119)=0,"-",INDEX(SourceData!$A$2:$FR$281,'Row selector'!$K21,119)),"")</f>
        <v/>
      </c>
      <c r="BC32" s="161" t="str">
        <f>IFERROR(IF(INDEX(SourceData!$A$2:$FR$281,'Row selector'!$K21,108)=0,"-",INDEX(SourceData!$A$2:$FR$281,'Row selector'!$K21,108)),"")</f>
        <v/>
      </c>
      <c r="BD32" s="162" t="str">
        <f>IFERROR(IF(INDEX(SourceData!$A$2:$FR$281,'Row selector'!$K21,114)=0,"-",INDEX(SourceData!$A$2:$FR$281,'Row selector'!$K21,114)),"")</f>
        <v/>
      </c>
      <c r="BE32" s="163" t="str">
        <f>IFERROR(IF(INDEX(SourceData!$A$2:$FR$281,'Row selector'!$K21,120)=0,"-",INDEX(SourceData!$A$2:$FR$281,'Row selector'!$K21,120)),"")</f>
        <v/>
      </c>
      <c r="BF32" s="99"/>
    </row>
    <row r="33" spans="1:58">
      <c r="A33" s="171" t="str">
        <f>IFERROR(INDEX(SourceData!$A$2:$FR$281,'Row selector'!$K22,1),"")</f>
        <v/>
      </c>
      <c r="B33" s="157" t="str">
        <f>IFERROR(INDEX(SourceData!$A$2:$FR$281,'Row selector'!$K22,2),"")</f>
        <v/>
      </c>
      <c r="C33" s="199" t="str">
        <f t="shared" si="0"/>
        <v/>
      </c>
      <c r="D33" s="161" t="str">
        <f>IFERROR(IF(INDEX(SourceData!$A$2:$FR$281,'Row selector'!$K22,67)=0,"-",INDEX(SourceData!$A$2:$FR$281,'Row selector'!$K22,67)),"")</f>
        <v/>
      </c>
      <c r="E33" s="162" t="str">
        <f>IFERROR(IF(INDEX(SourceData!$A$2:$FR$281,'Row selector'!$K22,73)=0,"-",INDEX(SourceData!$A$2:$FR$281,'Row selector'!$K22,73)),"")</f>
        <v/>
      </c>
      <c r="F33" s="163" t="str">
        <f>IFERROR(IF(INDEX(SourceData!$A$2:$FR$281,'Row selector'!$K22,79)=0,"-",INDEX(SourceData!$A$2:$FR$281,'Row selector'!$K22,79)),"")</f>
        <v/>
      </c>
      <c r="G33" s="161" t="str">
        <f>IFERROR(IF(INDEX(SourceData!$A$2:$FR$281,'Row selector'!$K22,68)=0,"-",INDEX(SourceData!$A$2:$FR$281,'Row selector'!$K22,68)),"")</f>
        <v/>
      </c>
      <c r="H33" s="166" t="str">
        <f>IFERROR(IF(INDEX(SourceData!$A$2:$FR$281,'Row selector'!$K22,74)=0,"-",INDEX(SourceData!$A$2:$FR$281,'Row selector'!$K22,74)),"")</f>
        <v/>
      </c>
      <c r="I33" s="167" t="str">
        <f>IFERROR(IF(INDEX(SourceData!$A$2:$FR$281,'Row selector'!$K22,80)=0,"-",INDEX(SourceData!$A$2:$FR$281,'Row selector'!$K22,80)),"")</f>
        <v/>
      </c>
      <c r="J33" s="161" t="str">
        <f>IFERROR(IF(INDEX(SourceData!$A$2:$FR$281,'Row selector'!$K22,69)=0,"-",INDEX(SourceData!$A$2:$FR$281,'Row selector'!$K22,69)),"")</f>
        <v/>
      </c>
      <c r="K33" s="162" t="str">
        <f>IFERROR(IF(INDEX(SourceData!$A$2:$FR$281,'Row selector'!$K22,75)=0,"-",INDEX(SourceData!$A$2:$FR$281,'Row selector'!$K22,75)),"")</f>
        <v/>
      </c>
      <c r="L33" s="163" t="str">
        <f>IFERROR(IF(INDEX(SourceData!$A$2:$FR$281,'Row selector'!$K22,81)=0,"-",INDEX(SourceData!$A$2:$FR$281,'Row selector'!$K22,81)),"")</f>
        <v/>
      </c>
      <c r="M33" s="161" t="str">
        <f>IFERROR(IF(INDEX(SourceData!$A$2:$FR$281,'Row selector'!$K22,70)=0,"-",INDEX(SourceData!$A$2:$FR$281,'Row selector'!$K22,70)),"")</f>
        <v/>
      </c>
      <c r="N33" s="162" t="str">
        <f>IFERROR(IF(INDEX(SourceData!$A$2:$FR$281,'Row selector'!$K22,76)=0,"-",INDEX(SourceData!$A$2:$FR$281,'Row selector'!$K22,76)),"")</f>
        <v/>
      </c>
      <c r="O33" s="163" t="str">
        <f>IFERROR(IF(INDEX(SourceData!$A$2:$FR$281,'Row selector'!$K22,82)=0,"-",INDEX(SourceData!$A$2:$FR$281,'Row selector'!$K22,82)),"")</f>
        <v/>
      </c>
      <c r="P33" s="161" t="str">
        <f>IFERROR(IF(INDEX(SourceData!$A$2:$FR$281,'Row selector'!$K22,71)=0,"-",INDEX(SourceData!$A$2:$FR$281,'Row selector'!$K22,71)),"")</f>
        <v/>
      </c>
      <c r="Q33" s="162" t="str">
        <f>IFERROR(IF(INDEX(SourceData!$A$2:$FR$281,'Row selector'!$K22,77)=0,"-",INDEX(SourceData!$A$2:$FR$281,'Row selector'!$K22,77)),"")</f>
        <v/>
      </c>
      <c r="R33" s="163" t="str">
        <f>IFERROR(IF(INDEX(SourceData!$A$2:$FR$281,'Row selector'!$K22,83)=0,"-",INDEX(SourceData!$A$2:$FR$281,'Row selector'!$K22,83)),"")</f>
        <v/>
      </c>
      <c r="S33" s="161" t="str">
        <f>IFERROR(IF(INDEX(SourceData!$A$2:$FR$281,'Row selector'!$K22,72)=0,"-",INDEX(SourceData!$A$2:$FR$281,'Row selector'!$K22,72)),"")</f>
        <v/>
      </c>
      <c r="T33" s="162" t="str">
        <f>IFERROR(IF(INDEX(SourceData!$A$2:$FR$281,'Row selector'!$K22,78)=0,"-",INDEX(SourceData!$A$2:$FR$281,'Row selector'!$K22,78)),"")</f>
        <v/>
      </c>
      <c r="U33" s="163" t="str">
        <f>IFERROR(IF(INDEX(SourceData!$A$2:$FR$281,'Row selector'!$K22,84)=0,"-",INDEX(SourceData!$A$2:$FR$281,'Row selector'!$K22,84)),"")</f>
        <v/>
      </c>
      <c r="V33" s="161" t="str">
        <f>IFERROR(IF(INDEX(SourceData!$A$2:$FR$281,'Row selector'!$K22,85)=0,"-",INDEX(SourceData!$A$2:$FR$281,'Row selector'!$K22,85)),"")</f>
        <v/>
      </c>
      <c r="W33" s="162" t="str">
        <f>IFERROR(IF(INDEX(SourceData!$A$2:$FR$281,'Row selector'!$K22,91)=0,"-",INDEX(SourceData!$A$2:$FR$281,'Row selector'!$K22,91)),"")</f>
        <v/>
      </c>
      <c r="X33" s="163" t="str">
        <f>IFERROR(IF(INDEX(SourceData!$A$2:$FR$281,'Row selector'!$K22,97)=0,"-",INDEX(SourceData!$A$2:$FR$281,'Row selector'!$K22,97)),"")</f>
        <v/>
      </c>
      <c r="Y33" s="161" t="str">
        <f>IFERROR(IF(INDEX(SourceData!$A$2:$FR$281,'Row selector'!$K22,86)=0,"-",INDEX(SourceData!$A$2:$FR$281,'Row selector'!$K22,86)),"")</f>
        <v/>
      </c>
      <c r="Z33" s="166" t="str">
        <f>IFERROR(IF(INDEX(SourceData!$A$2:$FR$281,'Row selector'!$K22,92)=0,"-",INDEX(SourceData!$A$2:$FR$281,'Row selector'!$K22,92)),"")</f>
        <v/>
      </c>
      <c r="AA33" s="167" t="str">
        <f>IFERROR(IF(INDEX(SourceData!$A$2:$FR$281,'Row selector'!$K22,98)=0,"-",INDEX(SourceData!$A$2:$FR$281,'Row selector'!$K22,98)),"")</f>
        <v/>
      </c>
      <c r="AB33" s="161" t="str">
        <f>IFERROR(IF(INDEX(SourceData!$A$2:$FR$281,'Row selector'!$K22,87)=0,"-",INDEX(SourceData!$A$2:$FR$281,'Row selector'!$K22,87)),"")</f>
        <v/>
      </c>
      <c r="AC33" s="162" t="str">
        <f>IFERROR(IF(INDEX(SourceData!$A$2:$FR$281,'Row selector'!$K22,93)=0,"-",INDEX(SourceData!$A$2:$FR$281,'Row selector'!$K22,93)),"")</f>
        <v/>
      </c>
      <c r="AD33" s="163" t="str">
        <f>IFERROR(IF(INDEX(SourceData!$A$2:$FR$281,'Row selector'!$K22,99)=0,"-",INDEX(SourceData!$A$2:$FR$281,'Row selector'!$K22,99)),"")</f>
        <v/>
      </c>
      <c r="AE33" s="161" t="str">
        <f>IFERROR(IF(INDEX(SourceData!$A$2:$FR$281,'Row selector'!$K22,88)=0,"-",INDEX(SourceData!$A$2:$FR$281,'Row selector'!$K22,88)),"")</f>
        <v/>
      </c>
      <c r="AF33" s="162" t="str">
        <f>IFERROR(IF(INDEX(SourceData!$A$2:$FR$281,'Row selector'!$K22,94)=0,"-",INDEX(SourceData!$A$2:$FR$281,'Row selector'!$K22,94)),"")</f>
        <v/>
      </c>
      <c r="AG33" s="163" t="str">
        <f>IFERROR(IF(INDEX(SourceData!$A$2:$FR$281,'Row selector'!$K22,100)=0,"-",INDEX(SourceData!$A$2:$FR$281,'Row selector'!$K22,100)),"")</f>
        <v/>
      </c>
      <c r="AH33" s="161" t="str">
        <f>IFERROR(IF(INDEX(SourceData!$A$2:$FR$281,'Row selector'!$K22,89)=0,"-",INDEX(SourceData!$A$2:$FR$281,'Row selector'!$K22,89)),"")</f>
        <v/>
      </c>
      <c r="AI33" s="162" t="str">
        <f>IFERROR(IF(INDEX(SourceData!$A$2:$FR$281,'Row selector'!$K22,95)=0,"-",INDEX(SourceData!$A$2:$FR$281,'Row selector'!$K22,95)),"")</f>
        <v/>
      </c>
      <c r="AJ33" s="163" t="str">
        <f>IFERROR(IF(INDEX(SourceData!$A$2:$FR$281,'Row selector'!$K22,101)=0,"-",INDEX(SourceData!$A$2:$FR$281,'Row selector'!$K22,101)),"")</f>
        <v/>
      </c>
      <c r="AK33" s="161" t="str">
        <f>IFERROR(IF(INDEX(SourceData!$A$2:$FR$281,'Row selector'!$K22,90)=0,"-",INDEX(SourceData!$A$2:$FR$281,'Row selector'!$K22,90)),"")</f>
        <v/>
      </c>
      <c r="AL33" s="162" t="str">
        <f>IFERROR(IF(INDEX(SourceData!$A$2:$FR$281,'Row selector'!$K22,96)=0,"-",INDEX(SourceData!$A$2:$FR$281,'Row selector'!$K22,96)),"")</f>
        <v/>
      </c>
      <c r="AM33" s="163" t="str">
        <f>IFERROR(IF(INDEX(SourceData!$A$2:$FR$281,'Row selector'!$K22,102)=0,"-",INDEX(SourceData!$A$2:$FR$281,'Row selector'!$K22,102)),"")</f>
        <v/>
      </c>
      <c r="AN33" s="161" t="str">
        <f>IFERROR(IF(INDEX(SourceData!$A$2:$FR$281,'Row selector'!$K22,103)=0,"-",INDEX(SourceData!$A$2:$FR$281,'Row selector'!$K22,103)),"")</f>
        <v/>
      </c>
      <c r="AO33" s="162" t="str">
        <f>IFERROR(IF(INDEX(SourceData!$A$2:$FR$281,'Row selector'!$K22,109)=0,"-",INDEX(SourceData!$A$2:$FR$281,'Row selector'!$K22,109)),"")</f>
        <v/>
      </c>
      <c r="AP33" s="163" t="str">
        <f>IFERROR(IF(INDEX(SourceData!$A$2:$FR$281,'Row selector'!$K22,115)=0,"-",INDEX(SourceData!$A$2:$FR$281,'Row selector'!$K22,115)),"")</f>
        <v/>
      </c>
      <c r="AQ33" s="161" t="str">
        <f>IFERROR(IF(INDEX(SourceData!$A$2:$FR$281,'Row selector'!$K22,104)=0,"-",INDEX(SourceData!$A$2:$FR$281,'Row selector'!$K22,104)),"")</f>
        <v/>
      </c>
      <c r="AR33" s="166" t="str">
        <f>IFERROR(IF(INDEX(SourceData!$A$2:$FR$281,'Row selector'!$K22,110)=0,"-",INDEX(SourceData!$A$2:$FR$281,'Row selector'!$K22,110)),"")</f>
        <v/>
      </c>
      <c r="AS33" s="167" t="str">
        <f>IFERROR(IF(INDEX(SourceData!$A$2:$FR$281,'Row selector'!$K22,116)=0,"-",INDEX(SourceData!$A$2:$FR$281,'Row selector'!$K22,116)),"")</f>
        <v/>
      </c>
      <c r="AT33" s="161" t="str">
        <f>IFERROR(IF(INDEX(SourceData!$A$2:$FR$281,'Row selector'!$K22,105)=0,"-",INDEX(SourceData!$A$2:$FR$281,'Row selector'!$K22,105)),"")</f>
        <v/>
      </c>
      <c r="AU33" s="162" t="str">
        <f>IFERROR(IF(INDEX(SourceData!$A$2:$FR$281,'Row selector'!$K22,111)=0,"-",INDEX(SourceData!$A$2:$FR$281,'Row selector'!$K22,111)),"")</f>
        <v/>
      </c>
      <c r="AV33" s="163" t="str">
        <f>IFERROR(IF(INDEX(SourceData!$A$2:$FR$281,'Row selector'!$K22,117)=0,"-",INDEX(SourceData!$A$2:$FR$281,'Row selector'!$K22,117)),"")</f>
        <v/>
      </c>
      <c r="AW33" s="161" t="str">
        <f>IFERROR(IF(INDEX(SourceData!$A$2:$FR$281,'Row selector'!$K22,106)=0,"-",INDEX(SourceData!$A$2:$FR$281,'Row selector'!$K22,106)),"")</f>
        <v/>
      </c>
      <c r="AX33" s="162" t="str">
        <f>IFERROR(IF(INDEX(SourceData!$A$2:$FR$281,'Row selector'!$K22,112)=0,"-",INDEX(SourceData!$A$2:$FR$281,'Row selector'!$K22,112)),"")</f>
        <v/>
      </c>
      <c r="AY33" s="163" t="str">
        <f>IFERROR(IF(INDEX(SourceData!$A$2:$FR$281,'Row selector'!$K22,118)=0,"-",INDEX(SourceData!$A$2:$FR$281,'Row selector'!$K22,118)),"")</f>
        <v/>
      </c>
      <c r="AZ33" s="161" t="str">
        <f>IFERROR(IF(INDEX(SourceData!$A$2:$FR$281,'Row selector'!$K22,107)=0,"-",INDEX(SourceData!$A$2:$FR$281,'Row selector'!$K22,107)),"")</f>
        <v/>
      </c>
      <c r="BA33" s="162" t="str">
        <f>IFERROR(IF(INDEX(SourceData!$A$2:$FR$281,'Row selector'!$K22,113)=0,"-",INDEX(SourceData!$A$2:$FR$281,'Row selector'!$K22,113)),"")</f>
        <v/>
      </c>
      <c r="BB33" s="163" t="str">
        <f>IFERROR(IF(INDEX(SourceData!$A$2:$FR$281,'Row selector'!$K22,119)=0,"-",INDEX(SourceData!$A$2:$FR$281,'Row selector'!$K22,119)),"")</f>
        <v/>
      </c>
      <c r="BC33" s="161" t="str">
        <f>IFERROR(IF(INDEX(SourceData!$A$2:$FR$281,'Row selector'!$K22,108)=0,"-",INDEX(SourceData!$A$2:$FR$281,'Row selector'!$K22,108)),"")</f>
        <v/>
      </c>
      <c r="BD33" s="162" t="str">
        <f>IFERROR(IF(INDEX(SourceData!$A$2:$FR$281,'Row selector'!$K22,114)=0,"-",INDEX(SourceData!$A$2:$FR$281,'Row selector'!$K22,114)),"")</f>
        <v/>
      </c>
      <c r="BE33" s="163" t="str">
        <f>IFERROR(IF(INDEX(SourceData!$A$2:$FR$281,'Row selector'!$K22,120)=0,"-",INDEX(SourceData!$A$2:$FR$281,'Row selector'!$K22,120)),"")</f>
        <v/>
      </c>
      <c r="BF33" s="99"/>
    </row>
    <row r="34" spans="1:58">
      <c r="A34" s="171" t="str">
        <f>IFERROR(INDEX(SourceData!$A$2:$FR$281,'Row selector'!$K23,1),"")</f>
        <v/>
      </c>
      <c r="B34" s="157" t="str">
        <f>IFERROR(INDEX(SourceData!$A$2:$FR$281,'Row selector'!$K23,2),"")</f>
        <v/>
      </c>
      <c r="C34" s="199" t="str">
        <f t="shared" si="0"/>
        <v/>
      </c>
      <c r="D34" s="161" t="str">
        <f>IFERROR(IF(INDEX(SourceData!$A$2:$FR$281,'Row selector'!$K23,67)=0,"-",INDEX(SourceData!$A$2:$FR$281,'Row selector'!$K23,67)),"")</f>
        <v/>
      </c>
      <c r="E34" s="162" t="str">
        <f>IFERROR(IF(INDEX(SourceData!$A$2:$FR$281,'Row selector'!$K23,73)=0,"-",INDEX(SourceData!$A$2:$FR$281,'Row selector'!$K23,73)),"")</f>
        <v/>
      </c>
      <c r="F34" s="163" t="str">
        <f>IFERROR(IF(INDEX(SourceData!$A$2:$FR$281,'Row selector'!$K23,79)=0,"-",INDEX(SourceData!$A$2:$FR$281,'Row selector'!$K23,79)),"")</f>
        <v/>
      </c>
      <c r="G34" s="161" t="str">
        <f>IFERROR(IF(INDEX(SourceData!$A$2:$FR$281,'Row selector'!$K23,68)=0,"-",INDEX(SourceData!$A$2:$FR$281,'Row selector'!$K23,68)),"")</f>
        <v/>
      </c>
      <c r="H34" s="166" t="str">
        <f>IFERROR(IF(INDEX(SourceData!$A$2:$FR$281,'Row selector'!$K23,74)=0,"-",INDEX(SourceData!$A$2:$FR$281,'Row selector'!$K23,74)),"")</f>
        <v/>
      </c>
      <c r="I34" s="167" t="str">
        <f>IFERROR(IF(INDEX(SourceData!$A$2:$FR$281,'Row selector'!$K23,80)=0,"-",INDEX(SourceData!$A$2:$FR$281,'Row selector'!$K23,80)),"")</f>
        <v/>
      </c>
      <c r="J34" s="161" t="str">
        <f>IFERROR(IF(INDEX(SourceData!$A$2:$FR$281,'Row selector'!$K23,69)=0,"-",INDEX(SourceData!$A$2:$FR$281,'Row selector'!$K23,69)),"")</f>
        <v/>
      </c>
      <c r="K34" s="162" t="str">
        <f>IFERROR(IF(INDEX(SourceData!$A$2:$FR$281,'Row selector'!$K23,75)=0,"-",INDEX(SourceData!$A$2:$FR$281,'Row selector'!$K23,75)),"")</f>
        <v/>
      </c>
      <c r="L34" s="163" t="str">
        <f>IFERROR(IF(INDEX(SourceData!$A$2:$FR$281,'Row selector'!$K23,81)=0,"-",INDEX(SourceData!$A$2:$FR$281,'Row selector'!$K23,81)),"")</f>
        <v/>
      </c>
      <c r="M34" s="161" t="str">
        <f>IFERROR(IF(INDEX(SourceData!$A$2:$FR$281,'Row selector'!$K23,70)=0,"-",INDEX(SourceData!$A$2:$FR$281,'Row selector'!$K23,70)),"")</f>
        <v/>
      </c>
      <c r="N34" s="162" t="str">
        <f>IFERROR(IF(INDEX(SourceData!$A$2:$FR$281,'Row selector'!$K23,76)=0,"-",INDEX(SourceData!$A$2:$FR$281,'Row selector'!$K23,76)),"")</f>
        <v/>
      </c>
      <c r="O34" s="163" t="str">
        <f>IFERROR(IF(INDEX(SourceData!$A$2:$FR$281,'Row selector'!$K23,82)=0,"-",INDEX(SourceData!$A$2:$FR$281,'Row selector'!$K23,82)),"")</f>
        <v/>
      </c>
      <c r="P34" s="161" t="str">
        <f>IFERROR(IF(INDEX(SourceData!$A$2:$FR$281,'Row selector'!$K23,71)=0,"-",INDEX(SourceData!$A$2:$FR$281,'Row selector'!$K23,71)),"")</f>
        <v/>
      </c>
      <c r="Q34" s="162" t="str">
        <f>IFERROR(IF(INDEX(SourceData!$A$2:$FR$281,'Row selector'!$K23,77)=0,"-",INDEX(SourceData!$A$2:$FR$281,'Row selector'!$K23,77)),"")</f>
        <v/>
      </c>
      <c r="R34" s="163" t="str">
        <f>IFERROR(IF(INDEX(SourceData!$A$2:$FR$281,'Row selector'!$K23,83)=0,"-",INDEX(SourceData!$A$2:$FR$281,'Row selector'!$K23,83)),"")</f>
        <v/>
      </c>
      <c r="S34" s="161" t="str">
        <f>IFERROR(IF(INDEX(SourceData!$A$2:$FR$281,'Row selector'!$K23,72)=0,"-",INDEX(SourceData!$A$2:$FR$281,'Row selector'!$K23,72)),"")</f>
        <v/>
      </c>
      <c r="T34" s="162" t="str">
        <f>IFERROR(IF(INDEX(SourceData!$A$2:$FR$281,'Row selector'!$K23,78)=0,"-",INDEX(SourceData!$A$2:$FR$281,'Row selector'!$K23,78)),"")</f>
        <v/>
      </c>
      <c r="U34" s="163" t="str">
        <f>IFERROR(IF(INDEX(SourceData!$A$2:$FR$281,'Row selector'!$K23,84)=0,"-",INDEX(SourceData!$A$2:$FR$281,'Row selector'!$K23,84)),"")</f>
        <v/>
      </c>
      <c r="V34" s="161" t="str">
        <f>IFERROR(IF(INDEX(SourceData!$A$2:$FR$281,'Row selector'!$K23,85)=0,"-",INDEX(SourceData!$A$2:$FR$281,'Row selector'!$K23,85)),"")</f>
        <v/>
      </c>
      <c r="W34" s="162" t="str">
        <f>IFERROR(IF(INDEX(SourceData!$A$2:$FR$281,'Row selector'!$K23,91)=0,"-",INDEX(SourceData!$A$2:$FR$281,'Row selector'!$K23,91)),"")</f>
        <v/>
      </c>
      <c r="X34" s="163" t="str">
        <f>IFERROR(IF(INDEX(SourceData!$A$2:$FR$281,'Row selector'!$K23,97)=0,"-",INDEX(SourceData!$A$2:$FR$281,'Row selector'!$K23,97)),"")</f>
        <v/>
      </c>
      <c r="Y34" s="161" t="str">
        <f>IFERROR(IF(INDEX(SourceData!$A$2:$FR$281,'Row selector'!$K23,86)=0,"-",INDEX(SourceData!$A$2:$FR$281,'Row selector'!$K23,86)),"")</f>
        <v/>
      </c>
      <c r="Z34" s="166" t="str">
        <f>IFERROR(IF(INDEX(SourceData!$A$2:$FR$281,'Row selector'!$K23,92)=0,"-",INDEX(SourceData!$A$2:$FR$281,'Row selector'!$K23,92)),"")</f>
        <v/>
      </c>
      <c r="AA34" s="167" t="str">
        <f>IFERROR(IF(INDEX(SourceData!$A$2:$FR$281,'Row selector'!$K23,98)=0,"-",INDEX(SourceData!$A$2:$FR$281,'Row selector'!$K23,98)),"")</f>
        <v/>
      </c>
      <c r="AB34" s="161" t="str">
        <f>IFERROR(IF(INDEX(SourceData!$A$2:$FR$281,'Row selector'!$K23,87)=0,"-",INDEX(SourceData!$A$2:$FR$281,'Row selector'!$K23,87)),"")</f>
        <v/>
      </c>
      <c r="AC34" s="162" t="str">
        <f>IFERROR(IF(INDEX(SourceData!$A$2:$FR$281,'Row selector'!$K23,93)=0,"-",INDEX(SourceData!$A$2:$FR$281,'Row selector'!$K23,93)),"")</f>
        <v/>
      </c>
      <c r="AD34" s="163" t="str">
        <f>IFERROR(IF(INDEX(SourceData!$A$2:$FR$281,'Row selector'!$K23,99)=0,"-",INDEX(SourceData!$A$2:$FR$281,'Row selector'!$K23,99)),"")</f>
        <v/>
      </c>
      <c r="AE34" s="161" t="str">
        <f>IFERROR(IF(INDEX(SourceData!$A$2:$FR$281,'Row selector'!$K23,88)=0,"-",INDEX(SourceData!$A$2:$FR$281,'Row selector'!$K23,88)),"")</f>
        <v/>
      </c>
      <c r="AF34" s="162" t="str">
        <f>IFERROR(IF(INDEX(SourceData!$A$2:$FR$281,'Row selector'!$K23,94)=0,"-",INDEX(SourceData!$A$2:$FR$281,'Row selector'!$K23,94)),"")</f>
        <v/>
      </c>
      <c r="AG34" s="163" t="str">
        <f>IFERROR(IF(INDEX(SourceData!$A$2:$FR$281,'Row selector'!$K23,100)=0,"-",INDEX(SourceData!$A$2:$FR$281,'Row selector'!$K23,100)),"")</f>
        <v/>
      </c>
      <c r="AH34" s="161" t="str">
        <f>IFERROR(IF(INDEX(SourceData!$A$2:$FR$281,'Row selector'!$K23,89)=0,"-",INDEX(SourceData!$A$2:$FR$281,'Row selector'!$K23,89)),"")</f>
        <v/>
      </c>
      <c r="AI34" s="162" t="str">
        <f>IFERROR(IF(INDEX(SourceData!$A$2:$FR$281,'Row selector'!$K23,95)=0,"-",INDEX(SourceData!$A$2:$FR$281,'Row selector'!$K23,95)),"")</f>
        <v/>
      </c>
      <c r="AJ34" s="163" t="str">
        <f>IFERROR(IF(INDEX(SourceData!$A$2:$FR$281,'Row selector'!$K23,101)=0,"-",INDEX(SourceData!$A$2:$FR$281,'Row selector'!$K23,101)),"")</f>
        <v/>
      </c>
      <c r="AK34" s="161" t="str">
        <f>IFERROR(IF(INDEX(SourceData!$A$2:$FR$281,'Row selector'!$K23,90)=0,"-",INDEX(SourceData!$A$2:$FR$281,'Row selector'!$K23,90)),"")</f>
        <v/>
      </c>
      <c r="AL34" s="162" t="str">
        <f>IFERROR(IF(INDEX(SourceData!$A$2:$FR$281,'Row selector'!$K23,96)=0,"-",INDEX(SourceData!$A$2:$FR$281,'Row selector'!$K23,96)),"")</f>
        <v/>
      </c>
      <c r="AM34" s="163" t="str">
        <f>IFERROR(IF(INDEX(SourceData!$A$2:$FR$281,'Row selector'!$K23,102)=0,"-",INDEX(SourceData!$A$2:$FR$281,'Row selector'!$K23,102)),"")</f>
        <v/>
      </c>
      <c r="AN34" s="161" t="str">
        <f>IFERROR(IF(INDEX(SourceData!$A$2:$FR$281,'Row selector'!$K23,103)=0,"-",INDEX(SourceData!$A$2:$FR$281,'Row selector'!$K23,103)),"")</f>
        <v/>
      </c>
      <c r="AO34" s="162" t="str">
        <f>IFERROR(IF(INDEX(SourceData!$A$2:$FR$281,'Row selector'!$K23,109)=0,"-",INDEX(SourceData!$A$2:$FR$281,'Row selector'!$K23,109)),"")</f>
        <v/>
      </c>
      <c r="AP34" s="163" t="str">
        <f>IFERROR(IF(INDEX(SourceData!$A$2:$FR$281,'Row selector'!$K23,115)=0,"-",INDEX(SourceData!$A$2:$FR$281,'Row selector'!$K23,115)),"")</f>
        <v/>
      </c>
      <c r="AQ34" s="161" t="str">
        <f>IFERROR(IF(INDEX(SourceData!$A$2:$FR$281,'Row selector'!$K23,104)=0,"-",INDEX(SourceData!$A$2:$FR$281,'Row selector'!$K23,104)),"")</f>
        <v/>
      </c>
      <c r="AR34" s="166" t="str">
        <f>IFERROR(IF(INDEX(SourceData!$A$2:$FR$281,'Row selector'!$K23,110)=0,"-",INDEX(SourceData!$A$2:$FR$281,'Row selector'!$K23,110)),"")</f>
        <v/>
      </c>
      <c r="AS34" s="167" t="str">
        <f>IFERROR(IF(INDEX(SourceData!$A$2:$FR$281,'Row selector'!$K23,116)=0,"-",INDEX(SourceData!$A$2:$FR$281,'Row selector'!$K23,116)),"")</f>
        <v/>
      </c>
      <c r="AT34" s="161" t="str">
        <f>IFERROR(IF(INDEX(SourceData!$A$2:$FR$281,'Row selector'!$K23,105)=0,"-",INDEX(SourceData!$A$2:$FR$281,'Row selector'!$K23,105)),"")</f>
        <v/>
      </c>
      <c r="AU34" s="162" t="str">
        <f>IFERROR(IF(INDEX(SourceData!$A$2:$FR$281,'Row selector'!$K23,111)=0,"-",INDEX(SourceData!$A$2:$FR$281,'Row selector'!$K23,111)),"")</f>
        <v/>
      </c>
      <c r="AV34" s="163" t="str">
        <f>IFERROR(IF(INDEX(SourceData!$A$2:$FR$281,'Row selector'!$K23,117)=0,"-",INDEX(SourceData!$A$2:$FR$281,'Row selector'!$K23,117)),"")</f>
        <v/>
      </c>
      <c r="AW34" s="161" t="str">
        <f>IFERROR(IF(INDEX(SourceData!$A$2:$FR$281,'Row selector'!$K23,106)=0,"-",INDEX(SourceData!$A$2:$FR$281,'Row selector'!$K23,106)),"")</f>
        <v/>
      </c>
      <c r="AX34" s="162" t="str">
        <f>IFERROR(IF(INDEX(SourceData!$A$2:$FR$281,'Row selector'!$K23,112)=0,"-",INDEX(SourceData!$A$2:$FR$281,'Row selector'!$K23,112)),"")</f>
        <v/>
      </c>
      <c r="AY34" s="163" t="str">
        <f>IFERROR(IF(INDEX(SourceData!$A$2:$FR$281,'Row selector'!$K23,118)=0,"-",INDEX(SourceData!$A$2:$FR$281,'Row selector'!$K23,118)),"")</f>
        <v/>
      </c>
      <c r="AZ34" s="161" t="str">
        <f>IFERROR(IF(INDEX(SourceData!$A$2:$FR$281,'Row selector'!$K23,107)=0,"-",INDEX(SourceData!$A$2:$FR$281,'Row selector'!$K23,107)),"")</f>
        <v/>
      </c>
      <c r="BA34" s="162" t="str">
        <f>IFERROR(IF(INDEX(SourceData!$A$2:$FR$281,'Row selector'!$K23,113)=0,"-",INDEX(SourceData!$A$2:$FR$281,'Row selector'!$K23,113)),"")</f>
        <v/>
      </c>
      <c r="BB34" s="163" t="str">
        <f>IFERROR(IF(INDEX(SourceData!$A$2:$FR$281,'Row selector'!$K23,119)=0,"-",INDEX(SourceData!$A$2:$FR$281,'Row selector'!$K23,119)),"")</f>
        <v/>
      </c>
      <c r="BC34" s="161" t="str">
        <f>IFERROR(IF(INDEX(SourceData!$A$2:$FR$281,'Row selector'!$K23,108)=0,"-",INDEX(SourceData!$A$2:$FR$281,'Row selector'!$K23,108)),"")</f>
        <v/>
      </c>
      <c r="BD34" s="162" t="str">
        <f>IFERROR(IF(INDEX(SourceData!$A$2:$FR$281,'Row selector'!$K23,114)=0,"-",INDEX(SourceData!$A$2:$FR$281,'Row selector'!$K23,114)),"")</f>
        <v/>
      </c>
      <c r="BE34" s="163" t="str">
        <f>IFERROR(IF(INDEX(SourceData!$A$2:$FR$281,'Row selector'!$K23,120)=0,"-",INDEX(SourceData!$A$2:$FR$281,'Row selector'!$K23,120)),"")</f>
        <v/>
      </c>
      <c r="BF34" s="99"/>
    </row>
    <row r="35" spans="1:58">
      <c r="A35" s="171" t="str">
        <f>IFERROR(INDEX(SourceData!$A$2:$FR$281,'Row selector'!$K24,1),"")</f>
        <v/>
      </c>
      <c r="B35" s="157" t="str">
        <f>IFERROR(INDEX(SourceData!$A$2:$FR$281,'Row selector'!$K24,2),"")</f>
        <v/>
      </c>
      <c r="C35" s="199" t="str">
        <f t="shared" si="0"/>
        <v/>
      </c>
      <c r="D35" s="161" t="str">
        <f>IFERROR(IF(INDEX(SourceData!$A$2:$FR$281,'Row selector'!$K24,67)=0,"-",INDEX(SourceData!$A$2:$FR$281,'Row selector'!$K24,67)),"")</f>
        <v/>
      </c>
      <c r="E35" s="162" t="str">
        <f>IFERROR(IF(INDEX(SourceData!$A$2:$FR$281,'Row selector'!$K24,73)=0,"-",INDEX(SourceData!$A$2:$FR$281,'Row selector'!$K24,73)),"")</f>
        <v/>
      </c>
      <c r="F35" s="163" t="str">
        <f>IFERROR(IF(INDEX(SourceData!$A$2:$FR$281,'Row selector'!$K24,79)=0,"-",INDEX(SourceData!$A$2:$FR$281,'Row selector'!$K24,79)),"")</f>
        <v/>
      </c>
      <c r="G35" s="161" t="str">
        <f>IFERROR(IF(INDEX(SourceData!$A$2:$FR$281,'Row selector'!$K24,68)=0,"-",INDEX(SourceData!$A$2:$FR$281,'Row selector'!$K24,68)),"")</f>
        <v/>
      </c>
      <c r="H35" s="166" t="str">
        <f>IFERROR(IF(INDEX(SourceData!$A$2:$FR$281,'Row selector'!$K24,74)=0,"-",INDEX(SourceData!$A$2:$FR$281,'Row selector'!$K24,74)),"")</f>
        <v/>
      </c>
      <c r="I35" s="167" t="str">
        <f>IFERROR(IF(INDEX(SourceData!$A$2:$FR$281,'Row selector'!$K24,80)=0,"-",INDEX(SourceData!$A$2:$FR$281,'Row selector'!$K24,80)),"")</f>
        <v/>
      </c>
      <c r="J35" s="161" t="str">
        <f>IFERROR(IF(INDEX(SourceData!$A$2:$FR$281,'Row selector'!$K24,69)=0,"-",INDEX(SourceData!$A$2:$FR$281,'Row selector'!$K24,69)),"")</f>
        <v/>
      </c>
      <c r="K35" s="162" t="str">
        <f>IFERROR(IF(INDEX(SourceData!$A$2:$FR$281,'Row selector'!$K24,75)=0,"-",INDEX(SourceData!$A$2:$FR$281,'Row selector'!$K24,75)),"")</f>
        <v/>
      </c>
      <c r="L35" s="163" t="str">
        <f>IFERROR(IF(INDEX(SourceData!$A$2:$FR$281,'Row selector'!$K24,81)=0,"-",INDEX(SourceData!$A$2:$FR$281,'Row selector'!$K24,81)),"")</f>
        <v/>
      </c>
      <c r="M35" s="161" t="str">
        <f>IFERROR(IF(INDEX(SourceData!$A$2:$FR$281,'Row selector'!$K24,70)=0,"-",INDEX(SourceData!$A$2:$FR$281,'Row selector'!$K24,70)),"")</f>
        <v/>
      </c>
      <c r="N35" s="162" t="str">
        <f>IFERROR(IF(INDEX(SourceData!$A$2:$FR$281,'Row selector'!$K24,76)=0,"-",INDEX(SourceData!$A$2:$FR$281,'Row selector'!$K24,76)),"")</f>
        <v/>
      </c>
      <c r="O35" s="163" t="str">
        <f>IFERROR(IF(INDEX(SourceData!$A$2:$FR$281,'Row selector'!$K24,82)=0,"-",INDEX(SourceData!$A$2:$FR$281,'Row selector'!$K24,82)),"")</f>
        <v/>
      </c>
      <c r="P35" s="161" t="str">
        <f>IFERROR(IF(INDEX(SourceData!$A$2:$FR$281,'Row selector'!$K24,71)=0,"-",INDEX(SourceData!$A$2:$FR$281,'Row selector'!$K24,71)),"")</f>
        <v/>
      </c>
      <c r="Q35" s="162" t="str">
        <f>IFERROR(IF(INDEX(SourceData!$A$2:$FR$281,'Row selector'!$K24,77)=0,"-",INDEX(SourceData!$A$2:$FR$281,'Row selector'!$K24,77)),"")</f>
        <v/>
      </c>
      <c r="R35" s="163" t="str">
        <f>IFERROR(IF(INDEX(SourceData!$A$2:$FR$281,'Row selector'!$K24,83)=0,"-",INDEX(SourceData!$A$2:$FR$281,'Row selector'!$K24,83)),"")</f>
        <v/>
      </c>
      <c r="S35" s="161" t="str">
        <f>IFERROR(IF(INDEX(SourceData!$A$2:$FR$281,'Row selector'!$K24,72)=0,"-",INDEX(SourceData!$A$2:$FR$281,'Row selector'!$K24,72)),"")</f>
        <v/>
      </c>
      <c r="T35" s="162" t="str">
        <f>IFERROR(IF(INDEX(SourceData!$A$2:$FR$281,'Row selector'!$K24,78)=0,"-",INDEX(SourceData!$A$2:$FR$281,'Row selector'!$K24,78)),"")</f>
        <v/>
      </c>
      <c r="U35" s="163" t="str">
        <f>IFERROR(IF(INDEX(SourceData!$A$2:$FR$281,'Row selector'!$K24,84)=0,"-",INDEX(SourceData!$A$2:$FR$281,'Row selector'!$K24,84)),"")</f>
        <v/>
      </c>
      <c r="V35" s="161" t="str">
        <f>IFERROR(IF(INDEX(SourceData!$A$2:$FR$281,'Row selector'!$K24,85)=0,"-",INDEX(SourceData!$A$2:$FR$281,'Row selector'!$K24,85)),"")</f>
        <v/>
      </c>
      <c r="W35" s="162" t="str">
        <f>IFERROR(IF(INDEX(SourceData!$A$2:$FR$281,'Row selector'!$K24,91)=0,"-",INDEX(SourceData!$A$2:$FR$281,'Row selector'!$K24,91)),"")</f>
        <v/>
      </c>
      <c r="X35" s="163" t="str">
        <f>IFERROR(IF(INDEX(SourceData!$A$2:$FR$281,'Row selector'!$K24,97)=0,"-",INDEX(SourceData!$A$2:$FR$281,'Row selector'!$K24,97)),"")</f>
        <v/>
      </c>
      <c r="Y35" s="161" t="str">
        <f>IFERROR(IF(INDEX(SourceData!$A$2:$FR$281,'Row selector'!$K24,86)=0,"-",INDEX(SourceData!$A$2:$FR$281,'Row selector'!$K24,86)),"")</f>
        <v/>
      </c>
      <c r="Z35" s="166" t="str">
        <f>IFERROR(IF(INDEX(SourceData!$A$2:$FR$281,'Row selector'!$K24,92)=0,"-",INDEX(SourceData!$A$2:$FR$281,'Row selector'!$K24,92)),"")</f>
        <v/>
      </c>
      <c r="AA35" s="167" t="str">
        <f>IFERROR(IF(INDEX(SourceData!$A$2:$FR$281,'Row selector'!$K24,98)=0,"-",INDEX(SourceData!$A$2:$FR$281,'Row selector'!$K24,98)),"")</f>
        <v/>
      </c>
      <c r="AB35" s="161" t="str">
        <f>IFERROR(IF(INDEX(SourceData!$A$2:$FR$281,'Row selector'!$K24,87)=0,"-",INDEX(SourceData!$A$2:$FR$281,'Row selector'!$K24,87)),"")</f>
        <v/>
      </c>
      <c r="AC35" s="162" t="str">
        <f>IFERROR(IF(INDEX(SourceData!$A$2:$FR$281,'Row selector'!$K24,93)=0,"-",INDEX(SourceData!$A$2:$FR$281,'Row selector'!$K24,93)),"")</f>
        <v/>
      </c>
      <c r="AD35" s="163" t="str">
        <f>IFERROR(IF(INDEX(SourceData!$A$2:$FR$281,'Row selector'!$K24,99)=0,"-",INDEX(SourceData!$A$2:$FR$281,'Row selector'!$K24,99)),"")</f>
        <v/>
      </c>
      <c r="AE35" s="161" t="str">
        <f>IFERROR(IF(INDEX(SourceData!$A$2:$FR$281,'Row selector'!$K24,88)=0,"-",INDEX(SourceData!$A$2:$FR$281,'Row selector'!$K24,88)),"")</f>
        <v/>
      </c>
      <c r="AF35" s="162" t="str">
        <f>IFERROR(IF(INDEX(SourceData!$A$2:$FR$281,'Row selector'!$K24,94)=0,"-",INDEX(SourceData!$A$2:$FR$281,'Row selector'!$K24,94)),"")</f>
        <v/>
      </c>
      <c r="AG35" s="163" t="str">
        <f>IFERROR(IF(INDEX(SourceData!$A$2:$FR$281,'Row selector'!$K24,100)=0,"-",INDEX(SourceData!$A$2:$FR$281,'Row selector'!$K24,100)),"")</f>
        <v/>
      </c>
      <c r="AH35" s="161" t="str">
        <f>IFERROR(IF(INDEX(SourceData!$A$2:$FR$281,'Row selector'!$K24,89)=0,"-",INDEX(SourceData!$A$2:$FR$281,'Row selector'!$K24,89)),"")</f>
        <v/>
      </c>
      <c r="AI35" s="162" t="str">
        <f>IFERROR(IF(INDEX(SourceData!$A$2:$FR$281,'Row selector'!$K24,95)=0,"-",INDEX(SourceData!$A$2:$FR$281,'Row selector'!$K24,95)),"")</f>
        <v/>
      </c>
      <c r="AJ35" s="163" t="str">
        <f>IFERROR(IF(INDEX(SourceData!$A$2:$FR$281,'Row selector'!$K24,101)=0,"-",INDEX(SourceData!$A$2:$FR$281,'Row selector'!$K24,101)),"")</f>
        <v/>
      </c>
      <c r="AK35" s="161" t="str">
        <f>IFERROR(IF(INDEX(SourceData!$A$2:$FR$281,'Row selector'!$K24,90)=0,"-",INDEX(SourceData!$A$2:$FR$281,'Row selector'!$K24,90)),"")</f>
        <v/>
      </c>
      <c r="AL35" s="162" t="str">
        <f>IFERROR(IF(INDEX(SourceData!$A$2:$FR$281,'Row selector'!$K24,96)=0,"-",INDEX(SourceData!$A$2:$FR$281,'Row selector'!$K24,96)),"")</f>
        <v/>
      </c>
      <c r="AM35" s="163" t="str">
        <f>IFERROR(IF(INDEX(SourceData!$A$2:$FR$281,'Row selector'!$K24,102)=0,"-",INDEX(SourceData!$A$2:$FR$281,'Row selector'!$K24,102)),"")</f>
        <v/>
      </c>
      <c r="AN35" s="161" t="str">
        <f>IFERROR(IF(INDEX(SourceData!$A$2:$FR$281,'Row selector'!$K24,103)=0,"-",INDEX(SourceData!$A$2:$FR$281,'Row selector'!$K24,103)),"")</f>
        <v/>
      </c>
      <c r="AO35" s="162" t="str">
        <f>IFERROR(IF(INDEX(SourceData!$A$2:$FR$281,'Row selector'!$K24,109)=0,"-",INDEX(SourceData!$A$2:$FR$281,'Row selector'!$K24,109)),"")</f>
        <v/>
      </c>
      <c r="AP35" s="163" t="str">
        <f>IFERROR(IF(INDEX(SourceData!$A$2:$FR$281,'Row selector'!$K24,115)=0,"-",INDEX(SourceData!$A$2:$FR$281,'Row selector'!$K24,115)),"")</f>
        <v/>
      </c>
      <c r="AQ35" s="161" t="str">
        <f>IFERROR(IF(INDEX(SourceData!$A$2:$FR$281,'Row selector'!$K24,104)=0,"-",INDEX(SourceData!$A$2:$FR$281,'Row selector'!$K24,104)),"")</f>
        <v/>
      </c>
      <c r="AR35" s="166" t="str">
        <f>IFERROR(IF(INDEX(SourceData!$A$2:$FR$281,'Row selector'!$K24,110)=0,"-",INDEX(SourceData!$A$2:$FR$281,'Row selector'!$K24,110)),"")</f>
        <v/>
      </c>
      <c r="AS35" s="167" t="str">
        <f>IFERROR(IF(INDEX(SourceData!$A$2:$FR$281,'Row selector'!$K24,116)=0,"-",INDEX(SourceData!$A$2:$FR$281,'Row selector'!$K24,116)),"")</f>
        <v/>
      </c>
      <c r="AT35" s="161" t="str">
        <f>IFERROR(IF(INDEX(SourceData!$A$2:$FR$281,'Row selector'!$K24,105)=0,"-",INDEX(SourceData!$A$2:$FR$281,'Row selector'!$K24,105)),"")</f>
        <v/>
      </c>
      <c r="AU35" s="162" t="str">
        <f>IFERROR(IF(INDEX(SourceData!$A$2:$FR$281,'Row selector'!$K24,111)=0,"-",INDEX(SourceData!$A$2:$FR$281,'Row selector'!$K24,111)),"")</f>
        <v/>
      </c>
      <c r="AV35" s="163" t="str">
        <f>IFERROR(IF(INDEX(SourceData!$A$2:$FR$281,'Row selector'!$K24,117)=0,"-",INDEX(SourceData!$A$2:$FR$281,'Row selector'!$K24,117)),"")</f>
        <v/>
      </c>
      <c r="AW35" s="161" t="str">
        <f>IFERROR(IF(INDEX(SourceData!$A$2:$FR$281,'Row selector'!$K24,106)=0,"-",INDEX(SourceData!$A$2:$FR$281,'Row selector'!$K24,106)),"")</f>
        <v/>
      </c>
      <c r="AX35" s="162" t="str">
        <f>IFERROR(IF(INDEX(SourceData!$A$2:$FR$281,'Row selector'!$K24,112)=0,"-",INDEX(SourceData!$A$2:$FR$281,'Row selector'!$K24,112)),"")</f>
        <v/>
      </c>
      <c r="AY35" s="163" t="str">
        <f>IFERROR(IF(INDEX(SourceData!$A$2:$FR$281,'Row selector'!$K24,118)=0,"-",INDEX(SourceData!$A$2:$FR$281,'Row selector'!$K24,118)),"")</f>
        <v/>
      </c>
      <c r="AZ35" s="161" t="str">
        <f>IFERROR(IF(INDEX(SourceData!$A$2:$FR$281,'Row selector'!$K24,107)=0,"-",INDEX(SourceData!$A$2:$FR$281,'Row selector'!$K24,107)),"")</f>
        <v/>
      </c>
      <c r="BA35" s="162" t="str">
        <f>IFERROR(IF(INDEX(SourceData!$A$2:$FR$281,'Row selector'!$K24,113)=0,"-",INDEX(SourceData!$A$2:$FR$281,'Row selector'!$K24,113)),"")</f>
        <v/>
      </c>
      <c r="BB35" s="163" t="str">
        <f>IFERROR(IF(INDEX(SourceData!$A$2:$FR$281,'Row selector'!$K24,119)=0,"-",INDEX(SourceData!$A$2:$FR$281,'Row selector'!$K24,119)),"")</f>
        <v/>
      </c>
      <c r="BC35" s="161" t="str">
        <f>IFERROR(IF(INDEX(SourceData!$A$2:$FR$281,'Row selector'!$K24,108)=0,"-",INDEX(SourceData!$A$2:$FR$281,'Row selector'!$K24,108)),"")</f>
        <v/>
      </c>
      <c r="BD35" s="162" t="str">
        <f>IFERROR(IF(INDEX(SourceData!$A$2:$FR$281,'Row selector'!$K24,114)=0,"-",INDEX(SourceData!$A$2:$FR$281,'Row selector'!$K24,114)),"")</f>
        <v/>
      </c>
      <c r="BE35" s="163" t="str">
        <f>IFERROR(IF(INDEX(SourceData!$A$2:$FR$281,'Row selector'!$K24,120)=0,"-",INDEX(SourceData!$A$2:$FR$281,'Row selector'!$K24,120)),"")</f>
        <v/>
      </c>
      <c r="BF35" s="99"/>
    </row>
    <row r="36" spans="1:58">
      <c r="A36" s="171" t="str">
        <f>IFERROR(INDEX(SourceData!$A$2:$FR$281,'Row selector'!$K25,1),"")</f>
        <v/>
      </c>
      <c r="B36" s="157" t="str">
        <f>IFERROR(INDEX(SourceData!$A$2:$FR$281,'Row selector'!$K25,2),"")</f>
        <v/>
      </c>
      <c r="C36" s="199" t="str">
        <f t="shared" si="0"/>
        <v/>
      </c>
      <c r="D36" s="161" t="str">
        <f>IFERROR(IF(INDEX(SourceData!$A$2:$FR$281,'Row selector'!$K25,67)=0,"-",INDEX(SourceData!$A$2:$FR$281,'Row selector'!$K25,67)),"")</f>
        <v/>
      </c>
      <c r="E36" s="162" t="str">
        <f>IFERROR(IF(INDEX(SourceData!$A$2:$FR$281,'Row selector'!$K25,73)=0,"-",INDEX(SourceData!$A$2:$FR$281,'Row selector'!$K25,73)),"")</f>
        <v/>
      </c>
      <c r="F36" s="163" t="str">
        <f>IFERROR(IF(INDEX(SourceData!$A$2:$FR$281,'Row selector'!$K25,79)=0,"-",INDEX(SourceData!$A$2:$FR$281,'Row selector'!$K25,79)),"")</f>
        <v/>
      </c>
      <c r="G36" s="161" t="str">
        <f>IFERROR(IF(INDEX(SourceData!$A$2:$FR$281,'Row selector'!$K25,68)=0,"-",INDEX(SourceData!$A$2:$FR$281,'Row selector'!$K25,68)),"")</f>
        <v/>
      </c>
      <c r="H36" s="166" t="str">
        <f>IFERROR(IF(INDEX(SourceData!$A$2:$FR$281,'Row selector'!$K25,74)=0,"-",INDEX(SourceData!$A$2:$FR$281,'Row selector'!$K25,74)),"")</f>
        <v/>
      </c>
      <c r="I36" s="167" t="str">
        <f>IFERROR(IF(INDEX(SourceData!$A$2:$FR$281,'Row selector'!$K25,80)=0,"-",INDEX(SourceData!$A$2:$FR$281,'Row selector'!$K25,80)),"")</f>
        <v/>
      </c>
      <c r="J36" s="161" t="str">
        <f>IFERROR(IF(INDEX(SourceData!$A$2:$FR$281,'Row selector'!$K25,69)=0,"-",INDEX(SourceData!$A$2:$FR$281,'Row selector'!$K25,69)),"")</f>
        <v/>
      </c>
      <c r="K36" s="162" t="str">
        <f>IFERROR(IF(INDEX(SourceData!$A$2:$FR$281,'Row selector'!$K25,75)=0,"-",INDEX(SourceData!$A$2:$FR$281,'Row selector'!$K25,75)),"")</f>
        <v/>
      </c>
      <c r="L36" s="163" t="str">
        <f>IFERROR(IF(INDEX(SourceData!$A$2:$FR$281,'Row selector'!$K25,81)=0,"-",INDEX(SourceData!$A$2:$FR$281,'Row selector'!$K25,81)),"")</f>
        <v/>
      </c>
      <c r="M36" s="161" t="str">
        <f>IFERROR(IF(INDEX(SourceData!$A$2:$FR$281,'Row selector'!$K25,70)=0,"-",INDEX(SourceData!$A$2:$FR$281,'Row selector'!$K25,70)),"")</f>
        <v/>
      </c>
      <c r="N36" s="162" t="str">
        <f>IFERROR(IF(INDEX(SourceData!$A$2:$FR$281,'Row selector'!$K25,76)=0,"-",INDEX(SourceData!$A$2:$FR$281,'Row selector'!$K25,76)),"")</f>
        <v/>
      </c>
      <c r="O36" s="163" t="str">
        <f>IFERROR(IF(INDEX(SourceData!$A$2:$FR$281,'Row selector'!$K25,82)=0,"-",INDEX(SourceData!$A$2:$FR$281,'Row selector'!$K25,82)),"")</f>
        <v/>
      </c>
      <c r="P36" s="161" t="str">
        <f>IFERROR(IF(INDEX(SourceData!$A$2:$FR$281,'Row selector'!$K25,71)=0,"-",INDEX(SourceData!$A$2:$FR$281,'Row selector'!$K25,71)),"")</f>
        <v/>
      </c>
      <c r="Q36" s="162" t="str">
        <f>IFERROR(IF(INDEX(SourceData!$A$2:$FR$281,'Row selector'!$K25,77)=0,"-",INDEX(SourceData!$A$2:$FR$281,'Row selector'!$K25,77)),"")</f>
        <v/>
      </c>
      <c r="R36" s="163" t="str">
        <f>IFERROR(IF(INDEX(SourceData!$A$2:$FR$281,'Row selector'!$K25,83)=0,"-",INDEX(SourceData!$A$2:$FR$281,'Row selector'!$K25,83)),"")</f>
        <v/>
      </c>
      <c r="S36" s="161" t="str">
        <f>IFERROR(IF(INDEX(SourceData!$A$2:$FR$281,'Row selector'!$K25,72)=0,"-",INDEX(SourceData!$A$2:$FR$281,'Row selector'!$K25,72)),"")</f>
        <v/>
      </c>
      <c r="T36" s="162" t="str">
        <f>IFERROR(IF(INDEX(SourceData!$A$2:$FR$281,'Row selector'!$K25,78)=0,"-",INDEX(SourceData!$A$2:$FR$281,'Row selector'!$K25,78)),"")</f>
        <v/>
      </c>
      <c r="U36" s="163" t="str">
        <f>IFERROR(IF(INDEX(SourceData!$A$2:$FR$281,'Row selector'!$K25,84)=0,"-",INDEX(SourceData!$A$2:$FR$281,'Row selector'!$K25,84)),"")</f>
        <v/>
      </c>
      <c r="V36" s="161" t="str">
        <f>IFERROR(IF(INDEX(SourceData!$A$2:$FR$281,'Row selector'!$K25,85)=0,"-",INDEX(SourceData!$A$2:$FR$281,'Row selector'!$K25,85)),"")</f>
        <v/>
      </c>
      <c r="W36" s="162" t="str">
        <f>IFERROR(IF(INDEX(SourceData!$A$2:$FR$281,'Row selector'!$K25,91)=0,"-",INDEX(SourceData!$A$2:$FR$281,'Row selector'!$K25,91)),"")</f>
        <v/>
      </c>
      <c r="X36" s="163" t="str">
        <f>IFERROR(IF(INDEX(SourceData!$A$2:$FR$281,'Row selector'!$K25,97)=0,"-",INDEX(SourceData!$A$2:$FR$281,'Row selector'!$K25,97)),"")</f>
        <v/>
      </c>
      <c r="Y36" s="161" t="str">
        <f>IFERROR(IF(INDEX(SourceData!$A$2:$FR$281,'Row selector'!$K25,86)=0,"-",INDEX(SourceData!$A$2:$FR$281,'Row selector'!$K25,86)),"")</f>
        <v/>
      </c>
      <c r="Z36" s="166" t="str">
        <f>IFERROR(IF(INDEX(SourceData!$A$2:$FR$281,'Row selector'!$K25,92)=0,"-",INDEX(SourceData!$A$2:$FR$281,'Row selector'!$K25,92)),"")</f>
        <v/>
      </c>
      <c r="AA36" s="167" t="str">
        <f>IFERROR(IF(INDEX(SourceData!$A$2:$FR$281,'Row selector'!$K25,98)=0,"-",INDEX(SourceData!$A$2:$FR$281,'Row selector'!$K25,98)),"")</f>
        <v/>
      </c>
      <c r="AB36" s="161" t="str">
        <f>IFERROR(IF(INDEX(SourceData!$A$2:$FR$281,'Row selector'!$K25,87)=0,"-",INDEX(SourceData!$A$2:$FR$281,'Row selector'!$K25,87)),"")</f>
        <v/>
      </c>
      <c r="AC36" s="162" t="str">
        <f>IFERROR(IF(INDEX(SourceData!$A$2:$FR$281,'Row selector'!$K25,93)=0,"-",INDEX(SourceData!$A$2:$FR$281,'Row selector'!$K25,93)),"")</f>
        <v/>
      </c>
      <c r="AD36" s="163" t="str">
        <f>IFERROR(IF(INDEX(SourceData!$A$2:$FR$281,'Row selector'!$K25,99)=0,"-",INDEX(SourceData!$A$2:$FR$281,'Row selector'!$K25,99)),"")</f>
        <v/>
      </c>
      <c r="AE36" s="161" t="str">
        <f>IFERROR(IF(INDEX(SourceData!$A$2:$FR$281,'Row selector'!$K25,88)=0,"-",INDEX(SourceData!$A$2:$FR$281,'Row selector'!$K25,88)),"")</f>
        <v/>
      </c>
      <c r="AF36" s="162" t="str">
        <f>IFERROR(IF(INDEX(SourceData!$A$2:$FR$281,'Row selector'!$K25,94)=0,"-",INDEX(SourceData!$A$2:$FR$281,'Row selector'!$K25,94)),"")</f>
        <v/>
      </c>
      <c r="AG36" s="163" t="str">
        <f>IFERROR(IF(INDEX(SourceData!$A$2:$FR$281,'Row selector'!$K25,100)=0,"-",INDEX(SourceData!$A$2:$FR$281,'Row selector'!$K25,100)),"")</f>
        <v/>
      </c>
      <c r="AH36" s="161" t="str">
        <f>IFERROR(IF(INDEX(SourceData!$A$2:$FR$281,'Row selector'!$K25,89)=0,"-",INDEX(SourceData!$A$2:$FR$281,'Row selector'!$K25,89)),"")</f>
        <v/>
      </c>
      <c r="AI36" s="162" t="str">
        <f>IFERROR(IF(INDEX(SourceData!$A$2:$FR$281,'Row selector'!$K25,95)=0,"-",INDEX(SourceData!$A$2:$FR$281,'Row selector'!$K25,95)),"")</f>
        <v/>
      </c>
      <c r="AJ36" s="163" t="str">
        <f>IFERROR(IF(INDEX(SourceData!$A$2:$FR$281,'Row selector'!$K25,101)=0,"-",INDEX(SourceData!$A$2:$FR$281,'Row selector'!$K25,101)),"")</f>
        <v/>
      </c>
      <c r="AK36" s="161" t="str">
        <f>IFERROR(IF(INDEX(SourceData!$A$2:$FR$281,'Row selector'!$K25,90)=0,"-",INDEX(SourceData!$A$2:$FR$281,'Row selector'!$K25,90)),"")</f>
        <v/>
      </c>
      <c r="AL36" s="162" t="str">
        <f>IFERROR(IF(INDEX(SourceData!$A$2:$FR$281,'Row selector'!$K25,96)=0,"-",INDEX(SourceData!$A$2:$FR$281,'Row selector'!$K25,96)),"")</f>
        <v/>
      </c>
      <c r="AM36" s="163" t="str">
        <f>IFERROR(IF(INDEX(SourceData!$A$2:$FR$281,'Row selector'!$K25,102)=0,"-",INDEX(SourceData!$A$2:$FR$281,'Row selector'!$K25,102)),"")</f>
        <v/>
      </c>
      <c r="AN36" s="161" t="str">
        <f>IFERROR(IF(INDEX(SourceData!$A$2:$FR$281,'Row selector'!$K25,103)=0,"-",INDEX(SourceData!$A$2:$FR$281,'Row selector'!$K25,103)),"")</f>
        <v/>
      </c>
      <c r="AO36" s="162" t="str">
        <f>IFERROR(IF(INDEX(SourceData!$A$2:$FR$281,'Row selector'!$K25,109)=0,"-",INDEX(SourceData!$A$2:$FR$281,'Row selector'!$K25,109)),"")</f>
        <v/>
      </c>
      <c r="AP36" s="163" t="str">
        <f>IFERROR(IF(INDEX(SourceData!$A$2:$FR$281,'Row selector'!$K25,115)=0,"-",INDEX(SourceData!$A$2:$FR$281,'Row selector'!$K25,115)),"")</f>
        <v/>
      </c>
      <c r="AQ36" s="161" t="str">
        <f>IFERROR(IF(INDEX(SourceData!$A$2:$FR$281,'Row selector'!$K25,104)=0,"-",INDEX(SourceData!$A$2:$FR$281,'Row selector'!$K25,104)),"")</f>
        <v/>
      </c>
      <c r="AR36" s="166" t="str">
        <f>IFERROR(IF(INDEX(SourceData!$A$2:$FR$281,'Row selector'!$K25,110)=0,"-",INDEX(SourceData!$A$2:$FR$281,'Row selector'!$K25,110)),"")</f>
        <v/>
      </c>
      <c r="AS36" s="167" t="str">
        <f>IFERROR(IF(INDEX(SourceData!$A$2:$FR$281,'Row selector'!$K25,116)=0,"-",INDEX(SourceData!$A$2:$FR$281,'Row selector'!$K25,116)),"")</f>
        <v/>
      </c>
      <c r="AT36" s="161" t="str">
        <f>IFERROR(IF(INDEX(SourceData!$A$2:$FR$281,'Row selector'!$K25,105)=0,"-",INDEX(SourceData!$A$2:$FR$281,'Row selector'!$K25,105)),"")</f>
        <v/>
      </c>
      <c r="AU36" s="162" t="str">
        <f>IFERROR(IF(INDEX(SourceData!$A$2:$FR$281,'Row selector'!$K25,111)=0,"-",INDEX(SourceData!$A$2:$FR$281,'Row selector'!$K25,111)),"")</f>
        <v/>
      </c>
      <c r="AV36" s="163" t="str">
        <f>IFERROR(IF(INDEX(SourceData!$A$2:$FR$281,'Row selector'!$K25,117)=0,"-",INDEX(SourceData!$A$2:$FR$281,'Row selector'!$K25,117)),"")</f>
        <v/>
      </c>
      <c r="AW36" s="161" t="str">
        <f>IFERROR(IF(INDEX(SourceData!$A$2:$FR$281,'Row selector'!$K25,106)=0,"-",INDEX(SourceData!$A$2:$FR$281,'Row selector'!$K25,106)),"")</f>
        <v/>
      </c>
      <c r="AX36" s="162" t="str">
        <f>IFERROR(IF(INDEX(SourceData!$A$2:$FR$281,'Row selector'!$K25,112)=0,"-",INDEX(SourceData!$A$2:$FR$281,'Row selector'!$K25,112)),"")</f>
        <v/>
      </c>
      <c r="AY36" s="163" t="str">
        <f>IFERROR(IF(INDEX(SourceData!$A$2:$FR$281,'Row selector'!$K25,118)=0,"-",INDEX(SourceData!$A$2:$FR$281,'Row selector'!$K25,118)),"")</f>
        <v/>
      </c>
      <c r="AZ36" s="161" t="str">
        <f>IFERROR(IF(INDEX(SourceData!$A$2:$FR$281,'Row selector'!$K25,107)=0,"-",INDEX(SourceData!$A$2:$FR$281,'Row selector'!$K25,107)),"")</f>
        <v/>
      </c>
      <c r="BA36" s="162" t="str">
        <f>IFERROR(IF(INDEX(SourceData!$A$2:$FR$281,'Row selector'!$K25,113)=0,"-",INDEX(SourceData!$A$2:$FR$281,'Row selector'!$K25,113)),"")</f>
        <v/>
      </c>
      <c r="BB36" s="163" t="str">
        <f>IFERROR(IF(INDEX(SourceData!$A$2:$FR$281,'Row selector'!$K25,119)=0,"-",INDEX(SourceData!$A$2:$FR$281,'Row selector'!$K25,119)),"")</f>
        <v/>
      </c>
      <c r="BC36" s="161" t="str">
        <f>IFERROR(IF(INDEX(SourceData!$A$2:$FR$281,'Row selector'!$K25,108)=0,"-",INDEX(SourceData!$A$2:$FR$281,'Row selector'!$K25,108)),"")</f>
        <v/>
      </c>
      <c r="BD36" s="162" t="str">
        <f>IFERROR(IF(INDEX(SourceData!$A$2:$FR$281,'Row selector'!$K25,114)=0,"-",INDEX(SourceData!$A$2:$FR$281,'Row selector'!$K25,114)),"")</f>
        <v/>
      </c>
      <c r="BE36" s="163" t="str">
        <f>IFERROR(IF(INDEX(SourceData!$A$2:$FR$281,'Row selector'!$K25,120)=0,"-",INDEX(SourceData!$A$2:$FR$281,'Row selector'!$K25,120)),"")</f>
        <v/>
      </c>
      <c r="BF36" s="99"/>
    </row>
    <row r="37" spans="1:58">
      <c r="A37" s="171" t="str">
        <f>IFERROR(INDEX(SourceData!$A$2:$FR$281,'Row selector'!$K26,1),"")</f>
        <v/>
      </c>
      <c r="B37" s="157" t="str">
        <f>IFERROR(INDEX(SourceData!$A$2:$FR$281,'Row selector'!$K26,2),"")</f>
        <v/>
      </c>
      <c r="C37" s="199" t="str">
        <f t="shared" si="0"/>
        <v/>
      </c>
      <c r="D37" s="161" t="str">
        <f>IFERROR(IF(INDEX(SourceData!$A$2:$FR$281,'Row selector'!$K26,67)=0,"-",INDEX(SourceData!$A$2:$FR$281,'Row selector'!$K26,67)),"")</f>
        <v/>
      </c>
      <c r="E37" s="162" t="str">
        <f>IFERROR(IF(INDEX(SourceData!$A$2:$FR$281,'Row selector'!$K26,73)=0,"-",INDEX(SourceData!$A$2:$FR$281,'Row selector'!$K26,73)),"")</f>
        <v/>
      </c>
      <c r="F37" s="163" t="str">
        <f>IFERROR(IF(INDEX(SourceData!$A$2:$FR$281,'Row selector'!$K26,79)=0,"-",INDEX(SourceData!$A$2:$FR$281,'Row selector'!$K26,79)),"")</f>
        <v/>
      </c>
      <c r="G37" s="161" t="str">
        <f>IFERROR(IF(INDEX(SourceData!$A$2:$FR$281,'Row selector'!$K26,68)=0,"-",INDEX(SourceData!$A$2:$FR$281,'Row selector'!$K26,68)),"")</f>
        <v/>
      </c>
      <c r="H37" s="166" t="str">
        <f>IFERROR(IF(INDEX(SourceData!$A$2:$FR$281,'Row selector'!$K26,74)=0,"-",INDEX(SourceData!$A$2:$FR$281,'Row selector'!$K26,74)),"")</f>
        <v/>
      </c>
      <c r="I37" s="167" t="str">
        <f>IFERROR(IF(INDEX(SourceData!$A$2:$FR$281,'Row selector'!$K26,80)=0,"-",INDEX(SourceData!$A$2:$FR$281,'Row selector'!$K26,80)),"")</f>
        <v/>
      </c>
      <c r="J37" s="161" t="str">
        <f>IFERROR(IF(INDEX(SourceData!$A$2:$FR$281,'Row selector'!$K26,69)=0,"-",INDEX(SourceData!$A$2:$FR$281,'Row selector'!$K26,69)),"")</f>
        <v/>
      </c>
      <c r="K37" s="162" t="str">
        <f>IFERROR(IF(INDEX(SourceData!$A$2:$FR$281,'Row selector'!$K26,75)=0,"-",INDEX(SourceData!$A$2:$FR$281,'Row selector'!$K26,75)),"")</f>
        <v/>
      </c>
      <c r="L37" s="163" t="str">
        <f>IFERROR(IF(INDEX(SourceData!$A$2:$FR$281,'Row selector'!$K26,81)=0,"-",INDEX(SourceData!$A$2:$FR$281,'Row selector'!$K26,81)),"")</f>
        <v/>
      </c>
      <c r="M37" s="161" t="str">
        <f>IFERROR(IF(INDEX(SourceData!$A$2:$FR$281,'Row selector'!$K26,70)=0,"-",INDEX(SourceData!$A$2:$FR$281,'Row selector'!$K26,70)),"")</f>
        <v/>
      </c>
      <c r="N37" s="162" t="str">
        <f>IFERROR(IF(INDEX(SourceData!$A$2:$FR$281,'Row selector'!$K26,76)=0,"-",INDEX(SourceData!$A$2:$FR$281,'Row selector'!$K26,76)),"")</f>
        <v/>
      </c>
      <c r="O37" s="163" t="str">
        <f>IFERROR(IF(INDEX(SourceData!$A$2:$FR$281,'Row selector'!$K26,82)=0,"-",INDEX(SourceData!$A$2:$FR$281,'Row selector'!$K26,82)),"")</f>
        <v/>
      </c>
      <c r="P37" s="161" t="str">
        <f>IFERROR(IF(INDEX(SourceData!$A$2:$FR$281,'Row selector'!$K26,71)=0,"-",INDEX(SourceData!$A$2:$FR$281,'Row selector'!$K26,71)),"")</f>
        <v/>
      </c>
      <c r="Q37" s="162" t="str">
        <f>IFERROR(IF(INDEX(SourceData!$A$2:$FR$281,'Row selector'!$K26,77)=0,"-",INDEX(SourceData!$A$2:$FR$281,'Row selector'!$K26,77)),"")</f>
        <v/>
      </c>
      <c r="R37" s="163" t="str">
        <f>IFERROR(IF(INDEX(SourceData!$A$2:$FR$281,'Row selector'!$K26,83)=0,"-",INDEX(SourceData!$A$2:$FR$281,'Row selector'!$K26,83)),"")</f>
        <v/>
      </c>
      <c r="S37" s="161" t="str">
        <f>IFERROR(IF(INDEX(SourceData!$A$2:$FR$281,'Row selector'!$K26,72)=0,"-",INDEX(SourceData!$A$2:$FR$281,'Row selector'!$K26,72)),"")</f>
        <v/>
      </c>
      <c r="T37" s="162" t="str">
        <f>IFERROR(IF(INDEX(SourceData!$A$2:$FR$281,'Row selector'!$K26,78)=0,"-",INDEX(SourceData!$A$2:$FR$281,'Row selector'!$K26,78)),"")</f>
        <v/>
      </c>
      <c r="U37" s="163" t="str">
        <f>IFERROR(IF(INDEX(SourceData!$A$2:$FR$281,'Row selector'!$K26,84)=0,"-",INDEX(SourceData!$A$2:$FR$281,'Row selector'!$K26,84)),"")</f>
        <v/>
      </c>
      <c r="V37" s="161" t="str">
        <f>IFERROR(IF(INDEX(SourceData!$A$2:$FR$281,'Row selector'!$K26,85)=0,"-",INDEX(SourceData!$A$2:$FR$281,'Row selector'!$K26,85)),"")</f>
        <v/>
      </c>
      <c r="W37" s="162" t="str">
        <f>IFERROR(IF(INDEX(SourceData!$A$2:$FR$281,'Row selector'!$K26,91)=0,"-",INDEX(SourceData!$A$2:$FR$281,'Row selector'!$K26,91)),"")</f>
        <v/>
      </c>
      <c r="X37" s="163" t="str">
        <f>IFERROR(IF(INDEX(SourceData!$A$2:$FR$281,'Row selector'!$K26,97)=0,"-",INDEX(SourceData!$A$2:$FR$281,'Row selector'!$K26,97)),"")</f>
        <v/>
      </c>
      <c r="Y37" s="161" t="str">
        <f>IFERROR(IF(INDEX(SourceData!$A$2:$FR$281,'Row selector'!$K26,86)=0,"-",INDEX(SourceData!$A$2:$FR$281,'Row selector'!$K26,86)),"")</f>
        <v/>
      </c>
      <c r="Z37" s="166" t="str">
        <f>IFERROR(IF(INDEX(SourceData!$A$2:$FR$281,'Row selector'!$K26,92)=0,"-",INDEX(SourceData!$A$2:$FR$281,'Row selector'!$K26,92)),"")</f>
        <v/>
      </c>
      <c r="AA37" s="167" t="str">
        <f>IFERROR(IF(INDEX(SourceData!$A$2:$FR$281,'Row selector'!$K26,98)=0,"-",INDEX(SourceData!$A$2:$FR$281,'Row selector'!$K26,98)),"")</f>
        <v/>
      </c>
      <c r="AB37" s="161" t="str">
        <f>IFERROR(IF(INDEX(SourceData!$A$2:$FR$281,'Row selector'!$K26,87)=0,"-",INDEX(SourceData!$A$2:$FR$281,'Row selector'!$K26,87)),"")</f>
        <v/>
      </c>
      <c r="AC37" s="162" t="str">
        <f>IFERROR(IF(INDEX(SourceData!$A$2:$FR$281,'Row selector'!$K26,93)=0,"-",INDEX(SourceData!$A$2:$FR$281,'Row selector'!$K26,93)),"")</f>
        <v/>
      </c>
      <c r="AD37" s="163" t="str">
        <f>IFERROR(IF(INDEX(SourceData!$A$2:$FR$281,'Row selector'!$K26,99)=0,"-",INDEX(SourceData!$A$2:$FR$281,'Row selector'!$K26,99)),"")</f>
        <v/>
      </c>
      <c r="AE37" s="161" t="str">
        <f>IFERROR(IF(INDEX(SourceData!$A$2:$FR$281,'Row selector'!$K26,88)=0,"-",INDEX(SourceData!$A$2:$FR$281,'Row selector'!$K26,88)),"")</f>
        <v/>
      </c>
      <c r="AF37" s="162" t="str">
        <f>IFERROR(IF(INDEX(SourceData!$A$2:$FR$281,'Row selector'!$K26,94)=0,"-",INDEX(SourceData!$A$2:$FR$281,'Row selector'!$K26,94)),"")</f>
        <v/>
      </c>
      <c r="AG37" s="163" t="str">
        <f>IFERROR(IF(INDEX(SourceData!$A$2:$FR$281,'Row selector'!$K26,100)=0,"-",INDEX(SourceData!$A$2:$FR$281,'Row selector'!$K26,100)),"")</f>
        <v/>
      </c>
      <c r="AH37" s="161" t="str">
        <f>IFERROR(IF(INDEX(SourceData!$A$2:$FR$281,'Row selector'!$K26,89)=0,"-",INDEX(SourceData!$A$2:$FR$281,'Row selector'!$K26,89)),"")</f>
        <v/>
      </c>
      <c r="AI37" s="162" t="str">
        <f>IFERROR(IF(INDEX(SourceData!$A$2:$FR$281,'Row selector'!$K26,95)=0,"-",INDEX(SourceData!$A$2:$FR$281,'Row selector'!$K26,95)),"")</f>
        <v/>
      </c>
      <c r="AJ37" s="163" t="str">
        <f>IFERROR(IF(INDEX(SourceData!$A$2:$FR$281,'Row selector'!$K26,101)=0,"-",INDEX(SourceData!$A$2:$FR$281,'Row selector'!$K26,101)),"")</f>
        <v/>
      </c>
      <c r="AK37" s="161" t="str">
        <f>IFERROR(IF(INDEX(SourceData!$A$2:$FR$281,'Row selector'!$K26,90)=0,"-",INDEX(SourceData!$A$2:$FR$281,'Row selector'!$K26,90)),"")</f>
        <v/>
      </c>
      <c r="AL37" s="162" t="str">
        <f>IFERROR(IF(INDEX(SourceData!$A$2:$FR$281,'Row selector'!$K26,96)=0,"-",INDEX(SourceData!$A$2:$FR$281,'Row selector'!$K26,96)),"")</f>
        <v/>
      </c>
      <c r="AM37" s="163" t="str">
        <f>IFERROR(IF(INDEX(SourceData!$A$2:$FR$281,'Row selector'!$K26,102)=0,"-",INDEX(SourceData!$A$2:$FR$281,'Row selector'!$K26,102)),"")</f>
        <v/>
      </c>
      <c r="AN37" s="161" t="str">
        <f>IFERROR(IF(INDEX(SourceData!$A$2:$FR$281,'Row selector'!$K26,103)=0,"-",INDEX(SourceData!$A$2:$FR$281,'Row selector'!$K26,103)),"")</f>
        <v/>
      </c>
      <c r="AO37" s="162" t="str">
        <f>IFERROR(IF(INDEX(SourceData!$A$2:$FR$281,'Row selector'!$K26,109)=0,"-",INDEX(SourceData!$A$2:$FR$281,'Row selector'!$K26,109)),"")</f>
        <v/>
      </c>
      <c r="AP37" s="163" t="str">
        <f>IFERROR(IF(INDEX(SourceData!$A$2:$FR$281,'Row selector'!$K26,115)=0,"-",INDEX(SourceData!$A$2:$FR$281,'Row selector'!$K26,115)),"")</f>
        <v/>
      </c>
      <c r="AQ37" s="161" t="str">
        <f>IFERROR(IF(INDEX(SourceData!$A$2:$FR$281,'Row selector'!$K26,104)=0,"-",INDEX(SourceData!$A$2:$FR$281,'Row selector'!$K26,104)),"")</f>
        <v/>
      </c>
      <c r="AR37" s="166" t="str">
        <f>IFERROR(IF(INDEX(SourceData!$A$2:$FR$281,'Row selector'!$K26,110)=0,"-",INDEX(SourceData!$A$2:$FR$281,'Row selector'!$K26,110)),"")</f>
        <v/>
      </c>
      <c r="AS37" s="167" t="str">
        <f>IFERROR(IF(INDEX(SourceData!$A$2:$FR$281,'Row selector'!$K26,116)=0,"-",INDEX(SourceData!$A$2:$FR$281,'Row selector'!$K26,116)),"")</f>
        <v/>
      </c>
      <c r="AT37" s="161" t="str">
        <f>IFERROR(IF(INDEX(SourceData!$A$2:$FR$281,'Row selector'!$K26,105)=0,"-",INDEX(SourceData!$A$2:$FR$281,'Row selector'!$K26,105)),"")</f>
        <v/>
      </c>
      <c r="AU37" s="162" t="str">
        <f>IFERROR(IF(INDEX(SourceData!$A$2:$FR$281,'Row selector'!$K26,111)=0,"-",INDEX(SourceData!$A$2:$FR$281,'Row selector'!$K26,111)),"")</f>
        <v/>
      </c>
      <c r="AV37" s="163" t="str">
        <f>IFERROR(IF(INDEX(SourceData!$A$2:$FR$281,'Row selector'!$K26,117)=0,"-",INDEX(SourceData!$A$2:$FR$281,'Row selector'!$K26,117)),"")</f>
        <v/>
      </c>
      <c r="AW37" s="161" t="str">
        <f>IFERROR(IF(INDEX(SourceData!$A$2:$FR$281,'Row selector'!$K26,106)=0,"-",INDEX(SourceData!$A$2:$FR$281,'Row selector'!$K26,106)),"")</f>
        <v/>
      </c>
      <c r="AX37" s="162" t="str">
        <f>IFERROR(IF(INDEX(SourceData!$A$2:$FR$281,'Row selector'!$K26,112)=0,"-",INDEX(SourceData!$A$2:$FR$281,'Row selector'!$K26,112)),"")</f>
        <v/>
      </c>
      <c r="AY37" s="163" t="str">
        <f>IFERROR(IF(INDEX(SourceData!$A$2:$FR$281,'Row selector'!$K26,118)=0,"-",INDEX(SourceData!$A$2:$FR$281,'Row selector'!$K26,118)),"")</f>
        <v/>
      </c>
      <c r="AZ37" s="161" t="str">
        <f>IFERROR(IF(INDEX(SourceData!$A$2:$FR$281,'Row selector'!$K26,107)=0,"-",INDEX(SourceData!$A$2:$FR$281,'Row selector'!$K26,107)),"")</f>
        <v/>
      </c>
      <c r="BA37" s="162" t="str">
        <f>IFERROR(IF(INDEX(SourceData!$A$2:$FR$281,'Row selector'!$K26,113)=0,"-",INDEX(SourceData!$A$2:$FR$281,'Row selector'!$K26,113)),"")</f>
        <v/>
      </c>
      <c r="BB37" s="163" t="str">
        <f>IFERROR(IF(INDEX(SourceData!$A$2:$FR$281,'Row selector'!$K26,119)=0,"-",INDEX(SourceData!$A$2:$FR$281,'Row selector'!$K26,119)),"")</f>
        <v/>
      </c>
      <c r="BC37" s="161" t="str">
        <f>IFERROR(IF(INDEX(SourceData!$A$2:$FR$281,'Row selector'!$K26,108)=0,"-",INDEX(SourceData!$A$2:$FR$281,'Row selector'!$K26,108)),"")</f>
        <v/>
      </c>
      <c r="BD37" s="162" t="str">
        <f>IFERROR(IF(INDEX(SourceData!$A$2:$FR$281,'Row selector'!$K26,114)=0,"-",INDEX(SourceData!$A$2:$FR$281,'Row selector'!$K26,114)),"")</f>
        <v/>
      </c>
      <c r="BE37" s="163" t="str">
        <f>IFERROR(IF(INDEX(SourceData!$A$2:$FR$281,'Row selector'!$K26,120)=0,"-",INDEX(SourceData!$A$2:$FR$281,'Row selector'!$K26,120)),"")</f>
        <v/>
      </c>
      <c r="BF37" s="99"/>
    </row>
    <row r="38" spans="1:58">
      <c r="A38" s="171" t="str">
        <f>IFERROR(INDEX(SourceData!$A$2:$FR$281,'Row selector'!$K27,1),"")</f>
        <v/>
      </c>
      <c r="B38" s="157" t="str">
        <f>IFERROR(INDEX(SourceData!$A$2:$FR$281,'Row selector'!$K27,2),"")</f>
        <v/>
      </c>
      <c r="C38" s="199" t="str">
        <f t="shared" si="0"/>
        <v/>
      </c>
      <c r="D38" s="161" t="str">
        <f>IFERROR(IF(INDEX(SourceData!$A$2:$FR$281,'Row selector'!$K27,67)=0,"-",INDEX(SourceData!$A$2:$FR$281,'Row selector'!$K27,67)),"")</f>
        <v/>
      </c>
      <c r="E38" s="162" t="str">
        <f>IFERROR(IF(INDEX(SourceData!$A$2:$FR$281,'Row selector'!$K27,73)=0,"-",INDEX(SourceData!$A$2:$FR$281,'Row selector'!$K27,73)),"")</f>
        <v/>
      </c>
      <c r="F38" s="163" t="str">
        <f>IFERROR(IF(INDEX(SourceData!$A$2:$FR$281,'Row selector'!$K27,79)=0,"-",INDEX(SourceData!$A$2:$FR$281,'Row selector'!$K27,79)),"")</f>
        <v/>
      </c>
      <c r="G38" s="161" t="str">
        <f>IFERROR(IF(INDEX(SourceData!$A$2:$FR$281,'Row selector'!$K27,68)=0,"-",INDEX(SourceData!$A$2:$FR$281,'Row selector'!$K27,68)),"")</f>
        <v/>
      </c>
      <c r="H38" s="166" t="str">
        <f>IFERROR(IF(INDEX(SourceData!$A$2:$FR$281,'Row selector'!$K27,74)=0,"-",INDEX(SourceData!$A$2:$FR$281,'Row selector'!$K27,74)),"")</f>
        <v/>
      </c>
      <c r="I38" s="167" t="str">
        <f>IFERROR(IF(INDEX(SourceData!$A$2:$FR$281,'Row selector'!$K27,80)=0,"-",INDEX(SourceData!$A$2:$FR$281,'Row selector'!$K27,80)),"")</f>
        <v/>
      </c>
      <c r="J38" s="161" t="str">
        <f>IFERROR(IF(INDEX(SourceData!$A$2:$FR$281,'Row selector'!$K27,69)=0,"-",INDEX(SourceData!$A$2:$FR$281,'Row selector'!$K27,69)),"")</f>
        <v/>
      </c>
      <c r="K38" s="162" t="str">
        <f>IFERROR(IF(INDEX(SourceData!$A$2:$FR$281,'Row selector'!$K27,75)=0,"-",INDEX(SourceData!$A$2:$FR$281,'Row selector'!$K27,75)),"")</f>
        <v/>
      </c>
      <c r="L38" s="163" t="str">
        <f>IFERROR(IF(INDEX(SourceData!$A$2:$FR$281,'Row selector'!$K27,81)=0,"-",INDEX(SourceData!$A$2:$FR$281,'Row selector'!$K27,81)),"")</f>
        <v/>
      </c>
      <c r="M38" s="161" t="str">
        <f>IFERROR(IF(INDEX(SourceData!$A$2:$FR$281,'Row selector'!$K27,70)=0,"-",INDEX(SourceData!$A$2:$FR$281,'Row selector'!$K27,70)),"")</f>
        <v/>
      </c>
      <c r="N38" s="162" t="str">
        <f>IFERROR(IF(INDEX(SourceData!$A$2:$FR$281,'Row selector'!$K27,76)=0,"-",INDEX(SourceData!$A$2:$FR$281,'Row selector'!$K27,76)),"")</f>
        <v/>
      </c>
      <c r="O38" s="163" t="str">
        <f>IFERROR(IF(INDEX(SourceData!$A$2:$FR$281,'Row selector'!$K27,82)=0,"-",INDEX(SourceData!$A$2:$FR$281,'Row selector'!$K27,82)),"")</f>
        <v/>
      </c>
      <c r="P38" s="161" t="str">
        <f>IFERROR(IF(INDEX(SourceData!$A$2:$FR$281,'Row selector'!$K27,71)=0,"-",INDEX(SourceData!$A$2:$FR$281,'Row selector'!$K27,71)),"")</f>
        <v/>
      </c>
      <c r="Q38" s="162" t="str">
        <f>IFERROR(IF(INDEX(SourceData!$A$2:$FR$281,'Row selector'!$K27,77)=0,"-",INDEX(SourceData!$A$2:$FR$281,'Row selector'!$K27,77)),"")</f>
        <v/>
      </c>
      <c r="R38" s="163" t="str">
        <f>IFERROR(IF(INDEX(SourceData!$A$2:$FR$281,'Row selector'!$K27,83)=0,"-",INDEX(SourceData!$A$2:$FR$281,'Row selector'!$K27,83)),"")</f>
        <v/>
      </c>
      <c r="S38" s="161" t="str">
        <f>IFERROR(IF(INDEX(SourceData!$A$2:$FR$281,'Row selector'!$K27,72)=0,"-",INDEX(SourceData!$A$2:$FR$281,'Row selector'!$K27,72)),"")</f>
        <v/>
      </c>
      <c r="T38" s="162" t="str">
        <f>IFERROR(IF(INDEX(SourceData!$A$2:$FR$281,'Row selector'!$K27,78)=0,"-",INDEX(SourceData!$A$2:$FR$281,'Row selector'!$K27,78)),"")</f>
        <v/>
      </c>
      <c r="U38" s="163" t="str">
        <f>IFERROR(IF(INDEX(SourceData!$A$2:$FR$281,'Row selector'!$K27,84)=0,"-",INDEX(SourceData!$A$2:$FR$281,'Row selector'!$K27,84)),"")</f>
        <v/>
      </c>
      <c r="V38" s="161" t="str">
        <f>IFERROR(IF(INDEX(SourceData!$A$2:$FR$281,'Row selector'!$K27,85)=0,"-",INDEX(SourceData!$A$2:$FR$281,'Row selector'!$K27,85)),"")</f>
        <v/>
      </c>
      <c r="W38" s="162" t="str">
        <f>IFERROR(IF(INDEX(SourceData!$A$2:$FR$281,'Row selector'!$K27,91)=0,"-",INDEX(SourceData!$A$2:$FR$281,'Row selector'!$K27,91)),"")</f>
        <v/>
      </c>
      <c r="X38" s="163" t="str">
        <f>IFERROR(IF(INDEX(SourceData!$A$2:$FR$281,'Row selector'!$K27,97)=0,"-",INDEX(SourceData!$A$2:$FR$281,'Row selector'!$K27,97)),"")</f>
        <v/>
      </c>
      <c r="Y38" s="161" t="str">
        <f>IFERROR(IF(INDEX(SourceData!$A$2:$FR$281,'Row selector'!$K27,86)=0,"-",INDEX(SourceData!$A$2:$FR$281,'Row selector'!$K27,86)),"")</f>
        <v/>
      </c>
      <c r="Z38" s="166" t="str">
        <f>IFERROR(IF(INDEX(SourceData!$A$2:$FR$281,'Row selector'!$K27,92)=0,"-",INDEX(SourceData!$A$2:$FR$281,'Row selector'!$K27,92)),"")</f>
        <v/>
      </c>
      <c r="AA38" s="167" t="str">
        <f>IFERROR(IF(INDEX(SourceData!$A$2:$FR$281,'Row selector'!$K27,98)=0,"-",INDEX(SourceData!$A$2:$FR$281,'Row selector'!$K27,98)),"")</f>
        <v/>
      </c>
      <c r="AB38" s="161" t="str">
        <f>IFERROR(IF(INDEX(SourceData!$A$2:$FR$281,'Row selector'!$K27,87)=0,"-",INDEX(SourceData!$A$2:$FR$281,'Row selector'!$K27,87)),"")</f>
        <v/>
      </c>
      <c r="AC38" s="162" t="str">
        <f>IFERROR(IF(INDEX(SourceData!$A$2:$FR$281,'Row selector'!$K27,93)=0,"-",INDEX(SourceData!$A$2:$FR$281,'Row selector'!$K27,93)),"")</f>
        <v/>
      </c>
      <c r="AD38" s="163" t="str">
        <f>IFERROR(IF(INDEX(SourceData!$A$2:$FR$281,'Row selector'!$K27,99)=0,"-",INDEX(SourceData!$A$2:$FR$281,'Row selector'!$K27,99)),"")</f>
        <v/>
      </c>
      <c r="AE38" s="161" t="str">
        <f>IFERROR(IF(INDEX(SourceData!$A$2:$FR$281,'Row selector'!$K27,88)=0,"-",INDEX(SourceData!$A$2:$FR$281,'Row selector'!$K27,88)),"")</f>
        <v/>
      </c>
      <c r="AF38" s="162" t="str">
        <f>IFERROR(IF(INDEX(SourceData!$A$2:$FR$281,'Row selector'!$K27,94)=0,"-",INDEX(SourceData!$A$2:$FR$281,'Row selector'!$K27,94)),"")</f>
        <v/>
      </c>
      <c r="AG38" s="163" t="str">
        <f>IFERROR(IF(INDEX(SourceData!$A$2:$FR$281,'Row selector'!$K27,100)=0,"-",INDEX(SourceData!$A$2:$FR$281,'Row selector'!$K27,100)),"")</f>
        <v/>
      </c>
      <c r="AH38" s="161" t="str">
        <f>IFERROR(IF(INDEX(SourceData!$A$2:$FR$281,'Row selector'!$K27,89)=0,"-",INDEX(SourceData!$A$2:$FR$281,'Row selector'!$K27,89)),"")</f>
        <v/>
      </c>
      <c r="AI38" s="162" t="str">
        <f>IFERROR(IF(INDEX(SourceData!$A$2:$FR$281,'Row selector'!$K27,95)=0,"-",INDEX(SourceData!$A$2:$FR$281,'Row selector'!$K27,95)),"")</f>
        <v/>
      </c>
      <c r="AJ38" s="163" t="str">
        <f>IFERROR(IF(INDEX(SourceData!$A$2:$FR$281,'Row selector'!$K27,101)=0,"-",INDEX(SourceData!$A$2:$FR$281,'Row selector'!$K27,101)),"")</f>
        <v/>
      </c>
      <c r="AK38" s="161" t="str">
        <f>IFERROR(IF(INDEX(SourceData!$A$2:$FR$281,'Row selector'!$K27,90)=0,"-",INDEX(SourceData!$A$2:$FR$281,'Row selector'!$K27,90)),"")</f>
        <v/>
      </c>
      <c r="AL38" s="162" t="str">
        <f>IFERROR(IF(INDEX(SourceData!$A$2:$FR$281,'Row selector'!$K27,96)=0,"-",INDEX(SourceData!$A$2:$FR$281,'Row selector'!$K27,96)),"")</f>
        <v/>
      </c>
      <c r="AM38" s="163" t="str">
        <f>IFERROR(IF(INDEX(SourceData!$A$2:$FR$281,'Row selector'!$K27,102)=0,"-",INDEX(SourceData!$A$2:$FR$281,'Row selector'!$K27,102)),"")</f>
        <v/>
      </c>
      <c r="AN38" s="161" t="str">
        <f>IFERROR(IF(INDEX(SourceData!$A$2:$FR$281,'Row selector'!$K27,103)=0,"-",INDEX(SourceData!$A$2:$FR$281,'Row selector'!$K27,103)),"")</f>
        <v/>
      </c>
      <c r="AO38" s="162" t="str">
        <f>IFERROR(IF(INDEX(SourceData!$A$2:$FR$281,'Row selector'!$K27,109)=0,"-",INDEX(SourceData!$A$2:$FR$281,'Row selector'!$K27,109)),"")</f>
        <v/>
      </c>
      <c r="AP38" s="163" t="str">
        <f>IFERROR(IF(INDEX(SourceData!$A$2:$FR$281,'Row selector'!$K27,115)=0,"-",INDEX(SourceData!$A$2:$FR$281,'Row selector'!$K27,115)),"")</f>
        <v/>
      </c>
      <c r="AQ38" s="161" t="str">
        <f>IFERROR(IF(INDEX(SourceData!$A$2:$FR$281,'Row selector'!$K27,104)=0,"-",INDEX(SourceData!$A$2:$FR$281,'Row selector'!$K27,104)),"")</f>
        <v/>
      </c>
      <c r="AR38" s="166" t="str">
        <f>IFERROR(IF(INDEX(SourceData!$A$2:$FR$281,'Row selector'!$K27,110)=0,"-",INDEX(SourceData!$A$2:$FR$281,'Row selector'!$K27,110)),"")</f>
        <v/>
      </c>
      <c r="AS38" s="167" t="str">
        <f>IFERROR(IF(INDEX(SourceData!$A$2:$FR$281,'Row selector'!$K27,116)=0,"-",INDEX(SourceData!$A$2:$FR$281,'Row selector'!$K27,116)),"")</f>
        <v/>
      </c>
      <c r="AT38" s="161" t="str">
        <f>IFERROR(IF(INDEX(SourceData!$A$2:$FR$281,'Row selector'!$K27,105)=0,"-",INDEX(SourceData!$A$2:$FR$281,'Row selector'!$K27,105)),"")</f>
        <v/>
      </c>
      <c r="AU38" s="162" t="str">
        <f>IFERROR(IF(INDEX(SourceData!$A$2:$FR$281,'Row selector'!$K27,111)=0,"-",INDEX(SourceData!$A$2:$FR$281,'Row selector'!$K27,111)),"")</f>
        <v/>
      </c>
      <c r="AV38" s="163" t="str">
        <f>IFERROR(IF(INDEX(SourceData!$A$2:$FR$281,'Row selector'!$K27,117)=0,"-",INDEX(SourceData!$A$2:$FR$281,'Row selector'!$K27,117)),"")</f>
        <v/>
      </c>
      <c r="AW38" s="161" t="str">
        <f>IFERROR(IF(INDEX(SourceData!$A$2:$FR$281,'Row selector'!$K27,106)=0,"-",INDEX(SourceData!$A$2:$FR$281,'Row selector'!$K27,106)),"")</f>
        <v/>
      </c>
      <c r="AX38" s="162" t="str">
        <f>IFERROR(IF(INDEX(SourceData!$A$2:$FR$281,'Row selector'!$K27,112)=0,"-",INDEX(SourceData!$A$2:$FR$281,'Row selector'!$K27,112)),"")</f>
        <v/>
      </c>
      <c r="AY38" s="163" t="str">
        <f>IFERROR(IF(INDEX(SourceData!$A$2:$FR$281,'Row selector'!$K27,118)=0,"-",INDEX(SourceData!$A$2:$FR$281,'Row selector'!$K27,118)),"")</f>
        <v/>
      </c>
      <c r="AZ38" s="161" t="str">
        <f>IFERROR(IF(INDEX(SourceData!$A$2:$FR$281,'Row selector'!$K27,107)=0,"-",INDEX(SourceData!$A$2:$FR$281,'Row selector'!$K27,107)),"")</f>
        <v/>
      </c>
      <c r="BA38" s="162" t="str">
        <f>IFERROR(IF(INDEX(SourceData!$A$2:$FR$281,'Row selector'!$K27,113)=0,"-",INDEX(SourceData!$A$2:$FR$281,'Row selector'!$K27,113)),"")</f>
        <v/>
      </c>
      <c r="BB38" s="163" t="str">
        <f>IFERROR(IF(INDEX(SourceData!$A$2:$FR$281,'Row selector'!$K27,119)=0,"-",INDEX(SourceData!$A$2:$FR$281,'Row selector'!$K27,119)),"")</f>
        <v/>
      </c>
      <c r="BC38" s="161" t="str">
        <f>IFERROR(IF(INDEX(SourceData!$A$2:$FR$281,'Row selector'!$K27,108)=0,"-",INDEX(SourceData!$A$2:$FR$281,'Row selector'!$K27,108)),"")</f>
        <v/>
      </c>
      <c r="BD38" s="162" t="str">
        <f>IFERROR(IF(INDEX(SourceData!$A$2:$FR$281,'Row selector'!$K27,114)=0,"-",INDEX(SourceData!$A$2:$FR$281,'Row selector'!$K27,114)),"")</f>
        <v/>
      </c>
      <c r="BE38" s="163" t="str">
        <f>IFERROR(IF(INDEX(SourceData!$A$2:$FR$281,'Row selector'!$K27,120)=0,"-",INDEX(SourceData!$A$2:$FR$281,'Row selector'!$K27,120)),"")</f>
        <v/>
      </c>
      <c r="BF38" s="99"/>
    </row>
    <row r="39" spans="1:58">
      <c r="A39" s="171" t="str">
        <f>IFERROR(INDEX(SourceData!$A$2:$FR$281,'Row selector'!$K28,1),"")</f>
        <v/>
      </c>
      <c r="B39" s="157" t="str">
        <f>IFERROR(INDEX(SourceData!$A$2:$FR$281,'Row selector'!$K28,2),"")</f>
        <v/>
      </c>
      <c r="C39" s="199" t="str">
        <f t="shared" si="0"/>
        <v/>
      </c>
      <c r="D39" s="161" t="str">
        <f>IFERROR(IF(INDEX(SourceData!$A$2:$FR$281,'Row selector'!$K28,67)=0,"-",INDEX(SourceData!$A$2:$FR$281,'Row selector'!$K28,67)),"")</f>
        <v/>
      </c>
      <c r="E39" s="162" t="str">
        <f>IFERROR(IF(INDEX(SourceData!$A$2:$FR$281,'Row selector'!$K28,73)=0,"-",INDEX(SourceData!$A$2:$FR$281,'Row selector'!$K28,73)),"")</f>
        <v/>
      </c>
      <c r="F39" s="163" t="str">
        <f>IFERROR(IF(INDEX(SourceData!$A$2:$FR$281,'Row selector'!$K28,79)=0,"-",INDEX(SourceData!$A$2:$FR$281,'Row selector'!$K28,79)),"")</f>
        <v/>
      </c>
      <c r="G39" s="161" t="str">
        <f>IFERROR(IF(INDEX(SourceData!$A$2:$FR$281,'Row selector'!$K28,68)=0,"-",INDEX(SourceData!$A$2:$FR$281,'Row selector'!$K28,68)),"")</f>
        <v/>
      </c>
      <c r="H39" s="166" t="str">
        <f>IFERROR(IF(INDEX(SourceData!$A$2:$FR$281,'Row selector'!$K28,74)=0,"-",INDEX(SourceData!$A$2:$FR$281,'Row selector'!$K28,74)),"")</f>
        <v/>
      </c>
      <c r="I39" s="167" t="str">
        <f>IFERROR(IF(INDEX(SourceData!$A$2:$FR$281,'Row selector'!$K28,80)=0,"-",INDEX(SourceData!$A$2:$FR$281,'Row selector'!$K28,80)),"")</f>
        <v/>
      </c>
      <c r="J39" s="161" t="str">
        <f>IFERROR(IF(INDEX(SourceData!$A$2:$FR$281,'Row selector'!$K28,69)=0,"-",INDEX(SourceData!$A$2:$FR$281,'Row selector'!$K28,69)),"")</f>
        <v/>
      </c>
      <c r="K39" s="162" t="str">
        <f>IFERROR(IF(INDEX(SourceData!$A$2:$FR$281,'Row selector'!$K28,75)=0,"-",INDEX(SourceData!$A$2:$FR$281,'Row selector'!$K28,75)),"")</f>
        <v/>
      </c>
      <c r="L39" s="163" t="str">
        <f>IFERROR(IF(INDEX(SourceData!$A$2:$FR$281,'Row selector'!$K28,81)=0,"-",INDEX(SourceData!$A$2:$FR$281,'Row selector'!$K28,81)),"")</f>
        <v/>
      </c>
      <c r="M39" s="161" t="str">
        <f>IFERROR(IF(INDEX(SourceData!$A$2:$FR$281,'Row selector'!$K28,70)=0,"-",INDEX(SourceData!$A$2:$FR$281,'Row selector'!$K28,70)),"")</f>
        <v/>
      </c>
      <c r="N39" s="162" t="str">
        <f>IFERROR(IF(INDEX(SourceData!$A$2:$FR$281,'Row selector'!$K28,76)=0,"-",INDEX(SourceData!$A$2:$FR$281,'Row selector'!$K28,76)),"")</f>
        <v/>
      </c>
      <c r="O39" s="163" t="str">
        <f>IFERROR(IF(INDEX(SourceData!$A$2:$FR$281,'Row selector'!$K28,82)=0,"-",INDEX(SourceData!$A$2:$FR$281,'Row selector'!$K28,82)),"")</f>
        <v/>
      </c>
      <c r="P39" s="161" t="str">
        <f>IFERROR(IF(INDEX(SourceData!$A$2:$FR$281,'Row selector'!$K28,71)=0,"-",INDEX(SourceData!$A$2:$FR$281,'Row selector'!$K28,71)),"")</f>
        <v/>
      </c>
      <c r="Q39" s="162" t="str">
        <f>IFERROR(IF(INDEX(SourceData!$A$2:$FR$281,'Row selector'!$K28,77)=0,"-",INDEX(SourceData!$A$2:$FR$281,'Row selector'!$K28,77)),"")</f>
        <v/>
      </c>
      <c r="R39" s="163" t="str">
        <f>IFERROR(IF(INDEX(SourceData!$A$2:$FR$281,'Row selector'!$K28,83)=0,"-",INDEX(SourceData!$A$2:$FR$281,'Row selector'!$K28,83)),"")</f>
        <v/>
      </c>
      <c r="S39" s="161" t="str">
        <f>IFERROR(IF(INDEX(SourceData!$A$2:$FR$281,'Row selector'!$K28,72)=0,"-",INDEX(SourceData!$A$2:$FR$281,'Row selector'!$K28,72)),"")</f>
        <v/>
      </c>
      <c r="T39" s="162" t="str">
        <f>IFERROR(IF(INDEX(SourceData!$A$2:$FR$281,'Row selector'!$K28,78)=0,"-",INDEX(SourceData!$A$2:$FR$281,'Row selector'!$K28,78)),"")</f>
        <v/>
      </c>
      <c r="U39" s="163" t="str">
        <f>IFERROR(IF(INDEX(SourceData!$A$2:$FR$281,'Row selector'!$K28,84)=0,"-",INDEX(SourceData!$A$2:$FR$281,'Row selector'!$K28,84)),"")</f>
        <v/>
      </c>
      <c r="V39" s="161" t="str">
        <f>IFERROR(IF(INDEX(SourceData!$A$2:$FR$281,'Row selector'!$K28,85)=0,"-",INDEX(SourceData!$A$2:$FR$281,'Row selector'!$K28,85)),"")</f>
        <v/>
      </c>
      <c r="W39" s="162" t="str">
        <f>IFERROR(IF(INDEX(SourceData!$A$2:$FR$281,'Row selector'!$K28,91)=0,"-",INDEX(SourceData!$A$2:$FR$281,'Row selector'!$K28,91)),"")</f>
        <v/>
      </c>
      <c r="X39" s="163" t="str">
        <f>IFERROR(IF(INDEX(SourceData!$A$2:$FR$281,'Row selector'!$K28,97)=0,"-",INDEX(SourceData!$A$2:$FR$281,'Row selector'!$K28,97)),"")</f>
        <v/>
      </c>
      <c r="Y39" s="161" t="str">
        <f>IFERROR(IF(INDEX(SourceData!$A$2:$FR$281,'Row selector'!$K28,86)=0,"-",INDEX(SourceData!$A$2:$FR$281,'Row selector'!$K28,86)),"")</f>
        <v/>
      </c>
      <c r="Z39" s="166" t="str">
        <f>IFERROR(IF(INDEX(SourceData!$A$2:$FR$281,'Row selector'!$K28,92)=0,"-",INDEX(SourceData!$A$2:$FR$281,'Row selector'!$K28,92)),"")</f>
        <v/>
      </c>
      <c r="AA39" s="167" t="str">
        <f>IFERROR(IF(INDEX(SourceData!$A$2:$FR$281,'Row selector'!$K28,98)=0,"-",INDEX(SourceData!$A$2:$FR$281,'Row selector'!$K28,98)),"")</f>
        <v/>
      </c>
      <c r="AB39" s="161" t="str">
        <f>IFERROR(IF(INDEX(SourceData!$A$2:$FR$281,'Row selector'!$K28,87)=0,"-",INDEX(SourceData!$A$2:$FR$281,'Row selector'!$K28,87)),"")</f>
        <v/>
      </c>
      <c r="AC39" s="162" t="str">
        <f>IFERROR(IF(INDEX(SourceData!$A$2:$FR$281,'Row selector'!$K28,93)=0,"-",INDEX(SourceData!$A$2:$FR$281,'Row selector'!$K28,93)),"")</f>
        <v/>
      </c>
      <c r="AD39" s="163" t="str">
        <f>IFERROR(IF(INDEX(SourceData!$A$2:$FR$281,'Row selector'!$K28,99)=0,"-",INDEX(SourceData!$A$2:$FR$281,'Row selector'!$K28,99)),"")</f>
        <v/>
      </c>
      <c r="AE39" s="161" t="str">
        <f>IFERROR(IF(INDEX(SourceData!$A$2:$FR$281,'Row selector'!$K28,88)=0,"-",INDEX(SourceData!$A$2:$FR$281,'Row selector'!$K28,88)),"")</f>
        <v/>
      </c>
      <c r="AF39" s="162" t="str">
        <f>IFERROR(IF(INDEX(SourceData!$A$2:$FR$281,'Row selector'!$K28,94)=0,"-",INDEX(SourceData!$A$2:$FR$281,'Row selector'!$K28,94)),"")</f>
        <v/>
      </c>
      <c r="AG39" s="163" t="str">
        <f>IFERROR(IF(INDEX(SourceData!$A$2:$FR$281,'Row selector'!$K28,100)=0,"-",INDEX(SourceData!$A$2:$FR$281,'Row selector'!$K28,100)),"")</f>
        <v/>
      </c>
      <c r="AH39" s="161" t="str">
        <f>IFERROR(IF(INDEX(SourceData!$A$2:$FR$281,'Row selector'!$K28,89)=0,"-",INDEX(SourceData!$A$2:$FR$281,'Row selector'!$K28,89)),"")</f>
        <v/>
      </c>
      <c r="AI39" s="162" t="str">
        <f>IFERROR(IF(INDEX(SourceData!$A$2:$FR$281,'Row selector'!$K28,95)=0,"-",INDEX(SourceData!$A$2:$FR$281,'Row selector'!$K28,95)),"")</f>
        <v/>
      </c>
      <c r="AJ39" s="163" t="str">
        <f>IFERROR(IF(INDEX(SourceData!$A$2:$FR$281,'Row selector'!$K28,101)=0,"-",INDEX(SourceData!$A$2:$FR$281,'Row selector'!$K28,101)),"")</f>
        <v/>
      </c>
      <c r="AK39" s="161" t="str">
        <f>IFERROR(IF(INDEX(SourceData!$A$2:$FR$281,'Row selector'!$K28,90)=0,"-",INDEX(SourceData!$A$2:$FR$281,'Row selector'!$K28,90)),"")</f>
        <v/>
      </c>
      <c r="AL39" s="162" t="str">
        <f>IFERROR(IF(INDEX(SourceData!$A$2:$FR$281,'Row selector'!$K28,96)=0,"-",INDEX(SourceData!$A$2:$FR$281,'Row selector'!$K28,96)),"")</f>
        <v/>
      </c>
      <c r="AM39" s="163" t="str">
        <f>IFERROR(IF(INDEX(SourceData!$A$2:$FR$281,'Row selector'!$K28,102)=0,"-",INDEX(SourceData!$A$2:$FR$281,'Row selector'!$K28,102)),"")</f>
        <v/>
      </c>
      <c r="AN39" s="161" t="str">
        <f>IFERROR(IF(INDEX(SourceData!$A$2:$FR$281,'Row selector'!$K28,103)=0,"-",INDEX(SourceData!$A$2:$FR$281,'Row selector'!$K28,103)),"")</f>
        <v/>
      </c>
      <c r="AO39" s="162" t="str">
        <f>IFERROR(IF(INDEX(SourceData!$A$2:$FR$281,'Row selector'!$K28,109)=0,"-",INDEX(SourceData!$A$2:$FR$281,'Row selector'!$K28,109)),"")</f>
        <v/>
      </c>
      <c r="AP39" s="163" t="str">
        <f>IFERROR(IF(INDEX(SourceData!$A$2:$FR$281,'Row selector'!$K28,115)=0,"-",INDEX(SourceData!$A$2:$FR$281,'Row selector'!$K28,115)),"")</f>
        <v/>
      </c>
      <c r="AQ39" s="161" t="str">
        <f>IFERROR(IF(INDEX(SourceData!$A$2:$FR$281,'Row selector'!$K28,104)=0,"-",INDEX(SourceData!$A$2:$FR$281,'Row selector'!$K28,104)),"")</f>
        <v/>
      </c>
      <c r="AR39" s="166" t="str">
        <f>IFERROR(IF(INDEX(SourceData!$A$2:$FR$281,'Row selector'!$K28,110)=0,"-",INDEX(SourceData!$A$2:$FR$281,'Row selector'!$K28,110)),"")</f>
        <v/>
      </c>
      <c r="AS39" s="167" t="str">
        <f>IFERROR(IF(INDEX(SourceData!$A$2:$FR$281,'Row selector'!$K28,116)=0,"-",INDEX(SourceData!$A$2:$FR$281,'Row selector'!$K28,116)),"")</f>
        <v/>
      </c>
      <c r="AT39" s="161" t="str">
        <f>IFERROR(IF(INDEX(SourceData!$A$2:$FR$281,'Row selector'!$K28,105)=0,"-",INDEX(SourceData!$A$2:$FR$281,'Row selector'!$K28,105)),"")</f>
        <v/>
      </c>
      <c r="AU39" s="162" t="str">
        <f>IFERROR(IF(INDEX(SourceData!$A$2:$FR$281,'Row selector'!$K28,111)=0,"-",INDEX(SourceData!$A$2:$FR$281,'Row selector'!$K28,111)),"")</f>
        <v/>
      </c>
      <c r="AV39" s="163" t="str">
        <f>IFERROR(IF(INDEX(SourceData!$A$2:$FR$281,'Row selector'!$K28,117)=0,"-",INDEX(SourceData!$A$2:$FR$281,'Row selector'!$K28,117)),"")</f>
        <v/>
      </c>
      <c r="AW39" s="161" t="str">
        <f>IFERROR(IF(INDEX(SourceData!$A$2:$FR$281,'Row selector'!$K28,106)=0,"-",INDEX(SourceData!$A$2:$FR$281,'Row selector'!$K28,106)),"")</f>
        <v/>
      </c>
      <c r="AX39" s="162" t="str">
        <f>IFERROR(IF(INDEX(SourceData!$A$2:$FR$281,'Row selector'!$K28,112)=0,"-",INDEX(SourceData!$A$2:$FR$281,'Row selector'!$K28,112)),"")</f>
        <v/>
      </c>
      <c r="AY39" s="163" t="str">
        <f>IFERROR(IF(INDEX(SourceData!$A$2:$FR$281,'Row selector'!$K28,118)=0,"-",INDEX(SourceData!$A$2:$FR$281,'Row selector'!$K28,118)),"")</f>
        <v/>
      </c>
      <c r="AZ39" s="161" t="str">
        <f>IFERROR(IF(INDEX(SourceData!$A$2:$FR$281,'Row selector'!$K28,107)=0,"-",INDEX(SourceData!$A$2:$FR$281,'Row selector'!$K28,107)),"")</f>
        <v/>
      </c>
      <c r="BA39" s="162" t="str">
        <f>IFERROR(IF(INDEX(SourceData!$A$2:$FR$281,'Row selector'!$K28,113)=0,"-",INDEX(SourceData!$A$2:$FR$281,'Row selector'!$K28,113)),"")</f>
        <v/>
      </c>
      <c r="BB39" s="163" t="str">
        <f>IFERROR(IF(INDEX(SourceData!$A$2:$FR$281,'Row selector'!$K28,119)=0,"-",INDEX(SourceData!$A$2:$FR$281,'Row selector'!$K28,119)),"")</f>
        <v/>
      </c>
      <c r="BC39" s="161" t="str">
        <f>IFERROR(IF(INDEX(SourceData!$A$2:$FR$281,'Row selector'!$K28,108)=0,"-",INDEX(SourceData!$A$2:$FR$281,'Row selector'!$K28,108)),"")</f>
        <v/>
      </c>
      <c r="BD39" s="162" t="str">
        <f>IFERROR(IF(INDEX(SourceData!$A$2:$FR$281,'Row selector'!$K28,114)=0,"-",INDEX(SourceData!$A$2:$FR$281,'Row selector'!$K28,114)),"")</f>
        <v/>
      </c>
      <c r="BE39" s="163" t="str">
        <f>IFERROR(IF(INDEX(SourceData!$A$2:$FR$281,'Row selector'!$K28,120)=0,"-",INDEX(SourceData!$A$2:$FR$281,'Row selector'!$K28,120)),"")</f>
        <v/>
      </c>
      <c r="BF39" s="99"/>
    </row>
    <row r="40" spans="1:58">
      <c r="A40" s="171" t="str">
        <f>IFERROR(INDEX(SourceData!$A$2:$FR$281,'Row selector'!$K29,1),"")</f>
        <v/>
      </c>
      <c r="B40" s="157" t="str">
        <f>IFERROR(INDEX(SourceData!$A$2:$FR$281,'Row selector'!$K29,2),"")</f>
        <v/>
      </c>
      <c r="C40" s="199" t="str">
        <f t="shared" si="0"/>
        <v/>
      </c>
      <c r="D40" s="161" t="str">
        <f>IFERROR(IF(INDEX(SourceData!$A$2:$FR$281,'Row selector'!$K29,67)=0,"-",INDEX(SourceData!$A$2:$FR$281,'Row selector'!$K29,67)),"")</f>
        <v/>
      </c>
      <c r="E40" s="162" t="str">
        <f>IFERROR(IF(INDEX(SourceData!$A$2:$FR$281,'Row selector'!$K29,73)=0,"-",INDEX(SourceData!$A$2:$FR$281,'Row selector'!$K29,73)),"")</f>
        <v/>
      </c>
      <c r="F40" s="163" t="str">
        <f>IFERROR(IF(INDEX(SourceData!$A$2:$FR$281,'Row selector'!$K29,79)=0,"-",INDEX(SourceData!$A$2:$FR$281,'Row selector'!$K29,79)),"")</f>
        <v/>
      </c>
      <c r="G40" s="161" t="str">
        <f>IFERROR(IF(INDEX(SourceData!$A$2:$FR$281,'Row selector'!$K29,68)=0,"-",INDEX(SourceData!$A$2:$FR$281,'Row selector'!$K29,68)),"")</f>
        <v/>
      </c>
      <c r="H40" s="166" t="str">
        <f>IFERROR(IF(INDEX(SourceData!$A$2:$FR$281,'Row selector'!$K29,74)=0,"-",INDEX(SourceData!$A$2:$FR$281,'Row selector'!$K29,74)),"")</f>
        <v/>
      </c>
      <c r="I40" s="167" t="str">
        <f>IFERROR(IF(INDEX(SourceData!$A$2:$FR$281,'Row selector'!$K29,80)=0,"-",INDEX(SourceData!$A$2:$FR$281,'Row selector'!$K29,80)),"")</f>
        <v/>
      </c>
      <c r="J40" s="161" t="str">
        <f>IFERROR(IF(INDEX(SourceData!$A$2:$FR$281,'Row selector'!$K29,69)=0,"-",INDEX(SourceData!$A$2:$FR$281,'Row selector'!$K29,69)),"")</f>
        <v/>
      </c>
      <c r="K40" s="162" t="str">
        <f>IFERROR(IF(INDEX(SourceData!$A$2:$FR$281,'Row selector'!$K29,75)=0,"-",INDEX(SourceData!$A$2:$FR$281,'Row selector'!$K29,75)),"")</f>
        <v/>
      </c>
      <c r="L40" s="163" t="str">
        <f>IFERROR(IF(INDEX(SourceData!$A$2:$FR$281,'Row selector'!$K29,81)=0,"-",INDEX(SourceData!$A$2:$FR$281,'Row selector'!$K29,81)),"")</f>
        <v/>
      </c>
      <c r="M40" s="161" t="str">
        <f>IFERROR(IF(INDEX(SourceData!$A$2:$FR$281,'Row selector'!$K29,70)=0,"-",INDEX(SourceData!$A$2:$FR$281,'Row selector'!$K29,70)),"")</f>
        <v/>
      </c>
      <c r="N40" s="162" t="str">
        <f>IFERROR(IF(INDEX(SourceData!$A$2:$FR$281,'Row selector'!$K29,76)=0,"-",INDEX(SourceData!$A$2:$FR$281,'Row selector'!$K29,76)),"")</f>
        <v/>
      </c>
      <c r="O40" s="163" t="str">
        <f>IFERROR(IF(INDEX(SourceData!$A$2:$FR$281,'Row selector'!$K29,82)=0,"-",INDEX(SourceData!$A$2:$FR$281,'Row selector'!$K29,82)),"")</f>
        <v/>
      </c>
      <c r="P40" s="161" t="str">
        <f>IFERROR(IF(INDEX(SourceData!$A$2:$FR$281,'Row selector'!$K29,71)=0,"-",INDEX(SourceData!$A$2:$FR$281,'Row selector'!$K29,71)),"")</f>
        <v/>
      </c>
      <c r="Q40" s="162" t="str">
        <f>IFERROR(IF(INDEX(SourceData!$A$2:$FR$281,'Row selector'!$K29,77)=0,"-",INDEX(SourceData!$A$2:$FR$281,'Row selector'!$K29,77)),"")</f>
        <v/>
      </c>
      <c r="R40" s="163" t="str">
        <f>IFERROR(IF(INDEX(SourceData!$A$2:$FR$281,'Row selector'!$K29,83)=0,"-",INDEX(SourceData!$A$2:$FR$281,'Row selector'!$K29,83)),"")</f>
        <v/>
      </c>
      <c r="S40" s="161" t="str">
        <f>IFERROR(IF(INDEX(SourceData!$A$2:$FR$281,'Row selector'!$K29,72)=0,"-",INDEX(SourceData!$A$2:$FR$281,'Row selector'!$K29,72)),"")</f>
        <v/>
      </c>
      <c r="T40" s="162" t="str">
        <f>IFERROR(IF(INDEX(SourceData!$A$2:$FR$281,'Row selector'!$K29,78)=0,"-",INDEX(SourceData!$A$2:$FR$281,'Row selector'!$K29,78)),"")</f>
        <v/>
      </c>
      <c r="U40" s="163" t="str">
        <f>IFERROR(IF(INDEX(SourceData!$A$2:$FR$281,'Row selector'!$K29,84)=0,"-",INDEX(SourceData!$A$2:$FR$281,'Row selector'!$K29,84)),"")</f>
        <v/>
      </c>
      <c r="V40" s="161" t="str">
        <f>IFERROR(IF(INDEX(SourceData!$A$2:$FR$281,'Row selector'!$K29,85)=0,"-",INDEX(SourceData!$A$2:$FR$281,'Row selector'!$K29,85)),"")</f>
        <v/>
      </c>
      <c r="W40" s="162" t="str">
        <f>IFERROR(IF(INDEX(SourceData!$A$2:$FR$281,'Row selector'!$K29,91)=0,"-",INDEX(SourceData!$A$2:$FR$281,'Row selector'!$K29,91)),"")</f>
        <v/>
      </c>
      <c r="X40" s="163" t="str">
        <f>IFERROR(IF(INDEX(SourceData!$A$2:$FR$281,'Row selector'!$K29,97)=0,"-",INDEX(SourceData!$A$2:$FR$281,'Row selector'!$K29,97)),"")</f>
        <v/>
      </c>
      <c r="Y40" s="161" t="str">
        <f>IFERROR(IF(INDEX(SourceData!$A$2:$FR$281,'Row selector'!$K29,86)=0,"-",INDEX(SourceData!$A$2:$FR$281,'Row selector'!$K29,86)),"")</f>
        <v/>
      </c>
      <c r="Z40" s="166" t="str">
        <f>IFERROR(IF(INDEX(SourceData!$A$2:$FR$281,'Row selector'!$K29,92)=0,"-",INDEX(SourceData!$A$2:$FR$281,'Row selector'!$K29,92)),"")</f>
        <v/>
      </c>
      <c r="AA40" s="167" t="str">
        <f>IFERROR(IF(INDEX(SourceData!$A$2:$FR$281,'Row selector'!$K29,98)=0,"-",INDEX(SourceData!$A$2:$FR$281,'Row selector'!$K29,98)),"")</f>
        <v/>
      </c>
      <c r="AB40" s="161" t="str">
        <f>IFERROR(IF(INDEX(SourceData!$A$2:$FR$281,'Row selector'!$K29,87)=0,"-",INDEX(SourceData!$A$2:$FR$281,'Row selector'!$K29,87)),"")</f>
        <v/>
      </c>
      <c r="AC40" s="162" t="str">
        <f>IFERROR(IF(INDEX(SourceData!$A$2:$FR$281,'Row selector'!$K29,93)=0,"-",INDEX(SourceData!$A$2:$FR$281,'Row selector'!$K29,93)),"")</f>
        <v/>
      </c>
      <c r="AD40" s="163" t="str">
        <f>IFERROR(IF(INDEX(SourceData!$A$2:$FR$281,'Row selector'!$K29,99)=0,"-",INDEX(SourceData!$A$2:$FR$281,'Row selector'!$K29,99)),"")</f>
        <v/>
      </c>
      <c r="AE40" s="161" t="str">
        <f>IFERROR(IF(INDEX(SourceData!$A$2:$FR$281,'Row selector'!$K29,88)=0,"-",INDEX(SourceData!$A$2:$FR$281,'Row selector'!$K29,88)),"")</f>
        <v/>
      </c>
      <c r="AF40" s="162" t="str">
        <f>IFERROR(IF(INDEX(SourceData!$A$2:$FR$281,'Row selector'!$K29,94)=0,"-",INDEX(SourceData!$A$2:$FR$281,'Row selector'!$K29,94)),"")</f>
        <v/>
      </c>
      <c r="AG40" s="163" t="str">
        <f>IFERROR(IF(INDEX(SourceData!$A$2:$FR$281,'Row selector'!$K29,100)=0,"-",INDEX(SourceData!$A$2:$FR$281,'Row selector'!$K29,100)),"")</f>
        <v/>
      </c>
      <c r="AH40" s="161" t="str">
        <f>IFERROR(IF(INDEX(SourceData!$A$2:$FR$281,'Row selector'!$K29,89)=0,"-",INDEX(SourceData!$A$2:$FR$281,'Row selector'!$K29,89)),"")</f>
        <v/>
      </c>
      <c r="AI40" s="162" t="str">
        <f>IFERROR(IF(INDEX(SourceData!$A$2:$FR$281,'Row selector'!$K29,95)=0,"-",INDEX(SourceData!$A$2:$FR$281,'Row selector'!$K29,95)),"")</f>
        <v/>
      </c>
      <c r="AJ40" s="163" t="str">
        <f>IFERROR(IF(INDEX(SourceData!$A$2:$FR$281,'Row selector'!$K29,101)=0,"-",INDEX(SourceData!$A$2:$FR$281,'Row selector'!$K29,101)),"")</f>
        <v/>
      </c>
      <c r="AK40" s="161" t="str">
        <f>IFERROR(IF(INDEX(SourceData!$A$2:$FR$281,'Row selector'!$K29,90)=0,"-",INDEX(SourceData!$A$2:$FR$281,'Row selector'!$K29,90)),"")</f>
        <v/>
      </c>
      <c r="AL40" s="162" t="str">
        <f>IFERROR(IF(INDEX(SourceData!$A$2:$FR$281,'Row selector'!$K29,96)=0,"-",INDEX(SourceData!$A$2:$FR$281,'Row selector'!$K29,96)),"")</f>
        <v/>
      </c>
      <c r="AM40" s="163" t="str">
        <f>IFERROR(IF(INDEX(SourceData!$A$2:$FR$281,'Row selector'!$K29,102)=0,"-",INDEX(SourceData!$A$2:$FR$281,'Row selector'!$K29,102)),"")</f>
        <v/>
      </c>
      <c r="AN40" s="161" t="str">
        <f>IFERROR(IF(INDEX(SourceData!$A$2:$FR$281,'Row selector'!$K29,103)=0,"-",INDEX(SourceData!$A$2:$FR$281,'Row selector'!$K29,103)),"")</f>
        <v/>
      </c>
      <c r="AO40" s="162" t="str">
        <f>IFERROR(IF(INDEX(SourceData!$A$2:$FR$281,'Row selector'!$K29,109)=0,"-",INDEX(SourceData!$A$2:$FR$281,'Row selector'!$K29,109)),"")</f>
        <v/>
      </c>
      <c r="AP40" s="163" t="str">
        <f>IFERROR(IF(INDEX(SourceData!$A$2:$FR$281,'Row selector'!$K29,115)=0,"-",INDEX(SourceData!$A$2:$FR$281,'Row selector'!$K29,115)),"")</f>
        <v/>
      </c>
      <c r="AQ40" s="161" t="str">
        <f>IFERROR(IF(INDEX(SourceData!$A$2:$FR$281,'Row selector'!$K29,104)=0,"-",INDEX(SourceData!$A$2:$FR$281,'Row selector'!$K29,104)),"")</f>
        <v/>
      </c>
      <c r="AR40" s="166" t="str">
        <f>IFERROR(IF(INDEX(SourceData!$A$2:$FR$281,'Row selector'!$K29,110)=0,"-",INDEX(SourceData!$A$2:$FR$281,'Row selector'!$K29,110)),"")</f>
        <v/>
      </c>
      <c r="AS40" s="167" t="str">
        <f>IFERROR(IF(INDEX(SourceData!$A$2:$FR$281,'Row selector'!$K29,116)=0,"-",INDEX(SourceData!$A$2:$FR$281,'Row selector'!$K29,116)),"")</f>
        <v/>
      </c>
      <c r="AT40" s="161" t="str">
        <f>IFERROR(IF(INDEX(SourceData!$A$2:$FR$281,'Row selector'!$K29,105)=0,"-",INDEX(SourceData!$A$2:$FR$281,'Row selector'!$K29,105)),"")</f>
        <v/>
      </c>
      <c r="AU40" s="162" t="str">
        <f>IFERROR(IF(INDEX(SourceData!$A$2:$FR$281,'Row selector'!$K29,111)=0,"-",INDEX(SourceData!$A$2:$FR$281,'Row selector'!$K29,111)),"")</f>
        <v/>
      </c>
      <c r="AV40" s="163" t="str">
        <f>IFERROR(IF(INDEX(SourceData!$A$2:$FR$281,'Row selector'!$K29,117)=0,"-",INDEX(SourceData!$A$2:$FR$281,'Row selector'!$K29,117)),"")</f>
        <v/>
      </c>
      <c r="AW40" s="161" t="str">
        <f>IFERROR(IF(INDEX(SourceData!$A$2:$FR$281,'Row selector'!$K29,106)=0,"-",INDEX(SourceData!$A$2:$FR$281,'Row selector'!$K29,106)),"")</f>
        <v/>
      </c>
      <c r="AX40" s="162" t="str">
        <f>IFERROR(IF(INDEX(SourceData!$A$2:$FR$281,'Row selector'!$K29,112)=0,"-",INDEX(SourceData!$A$2:$FR$281,'Row selector'!$K29,112)),"")</f>
        <v/>
      </c>
      <c r="AY40" s="163" t="str">
        <f>IFERROR(IF(INDEX(SourceData!$A$2:$FR$281,'Row selector'!$K29,118)=0,"-",INDEX(SourceData!$A$2:$FR$281,'Row selector'!$K29,118)),"")</f>
        <v/>
      </c>
      <c r="AZ40" s="161" t="str">
        <f>IFERROR(IF(INDEX(SourceData!$A$2:$FR$281,'Row selector'!$K29,107)=0,"-",INDEX(SourceData!$A$2:$FR$281,'Row selector'!$K29,107)),"")</f>
        <v/>
      </c>
      <c r="BA40" s="162" t="str">
        <f>IFERROR(IF(INDEX(SourceData!$A$2:$FR$281,'Row selector'!$K29,113)=0,"-",INDEX(SourceData!$A$2:$FR$281,'Row selector'!$K29,113)),"")</f>
        <v/>
      </c>
      <c r="BB40" s="163" t="str">
        <f>IFERROR(IF(INDEX(SourceData!$A$2:$FR$281,'Row selector'!$K29,119)=0,"-",INDEX(SourceData!$A$2:$FR$281,'Row selector'!$K29,119)),"")</f>
        <v/>
      </c>
      <c r="BC40" s="161" t="str">
        <f>IFERROR(IF(INDEX(SourceData!$A$2:$FR$281,'Row selector'!$K29,108)=0,"-",INDEX(SourceData!$A$2:$FR$281,'Row selector'!$K29,108)),"")</f>
        <v/>
      </c>
      <c r="BD40" s="162" t="str">
        <f>IFERROR(IF(INDEX(SourceData!$A$2:$FR$281,'Row selector'!$K29,114)=0,"-",INDEX(SourceData!$A$2:$FR$281,'Row selector'!$K29,114)),"")</f>
        <v/>
      </c>
      <c r="BE40" s="163" t="str">
        <f>IFERROR(IF(INDEX(SourceData!$A$2:$FR$281,'Row selector'!$K29,120)=0,"-",INDEX(SourceData!$A$2:$FR$281,'Row selector'!$K29,120)),"")</f>
        <v/>
      </c>
      <c r="BF40" s="99"/>
    </row>
    <row r="41" spans="1:58">
      <c r="A41" s="171" t="str">
        <f>IFERROR(INDEX(SourceData!$A$2:$FR$281,'Row selector'!$K30,1),"")</f>
        <v/>
      </c>
      <c r="B41" s="157" t="str">
        <f>IFERROR(INDEX(SourceData!$A$2:$FR$281,'Row selector'!$K30,2),"")</f>
        <v/>
      </c>
      <c r="C41" s="199" t="str">
        <f t="shared" si="0"/>
        <v/>
      </c>
      <c r="D41" s="161" t="str">
        <f>IFERROR(IF(INDEX(SourceData!$A$2:$FR$281,'Row selector'!$K30,67)=0,"-",INDEX(SourceData!$A$2:$FR$281,'Row selector'!$K30,67)),"")</f>
        <v/>
      </c>
      <c r="E41" s="162" t="str">
        <f>IFERROR(IF(INDEX(SourceData!$A$2:$FR$281,'Row selector'!$K30,73)=0,"-",INDEX(SourceData!$A$2:$FR$281,'Row selector'!$K30,73)),"")</f>
        <v/>
      </c>
      <c r="F41" s="163" t="str">
        <f>IFERROR(IF(INDEX(SourceData!$A$2:$FR$281,'Row selector'!$K30,79)=0,"-",INDEX(SourceData!$A$2:$FR$281,'Row selector'!$K30,79)),"")</f>
        <v/>
      </c>
      <c r="G41" s="161" t="str">
        <f>IFERROR(IF(INDEX(SourceData!$A$2:$FR$281,'Row selector'!$K30,68)=0,"-",INDEX(SourceData!$A$2:$FR$281,'Row selector'!$K30,68)),"")</f>
        <v/>
      </c>
      <c r="H41" s="166" t="str">
        <f>IFERROR(IF(INDEX(SourceData!$A$2:$FR$281,'Row selector'!$K30,74)=0,"-",INDEX(SourceData!$A$2:$FR$281,'Row selector'!$K30,74)),"")</f>
        <v/>
      </c>
      <c r="I41" s="167" t="str">
        <f>IFERROR(IF(INDEX(SourceData!$A$2:$FR$281,'Row selector'!$K30,80)=0,"-",INDEX(SourceData!$A$2:$FR$281,'Row selector'!$K30,80)),"")</f>
        <v/>
      </c>
      <c r="J41" s="161" t="str">
        <f>IFERROR(IF(INDEX(SourceData!$A$2:$FR$281,'Row selector'!$K30,69)=0,"-",INDEX(SourceData!$A$2:$FR$281,'Row selector'!$K30,69)),"")</f>
        <v/>
      </c>
      <c r="K41" s="162" t="str">
        <f>IFERROR(IF(INDEX(SourceData!$A$2:$FR$281,'Row selector'!$K30,75)=0,"-",INDEX(SourceData!$A$2:$FR$281,'Row selector'!$K30,75)),"")</f>
        <v/>
      </c>
      <c r="L41" s="163" t="str">
        <f>IFERROR(IF(INDEX(SourceData!$A$2:$FR$281,'Row selector'!$K30,81)=0,"-",INDEX(SourceData!$A$2:$FR$281,'Row selector'!$K30,81)),"")</f>
        <v/>
      </c>
      <c r="M41" s="161" t="str">
        <f>IFERROR(IF(INDEX(SourceData!$A$2:$FR$281,'Row selector'!$K30,70)=0,"-",INDEX(SourceData!$A$2:$FR$281,'Row selector'!$K30,70)),"")</f>
        <v/>
      </c>
      <c r="N41" s="162" t="str">
        <f>IFERROR(IF(INDEX(SourceData!$A$2:$FR$281,'Row selector'!$K30,76)=0,"-",INDEX(SourceData!$A$2:$FR$281,'Row selector'!$K30,76)),"")</f>
        <v/>
      </c>
      <c r="O41" s="163" t="str">
        <f>IFERROR(IF(INDEX(SourceData!$A$2:$FR$281,'Row selector'!$K30,82)=0,"-",INDEX(SourceData!$A$2:$FR$281,'Row selector'!$K30,82)),"")</f>
        <v/>
      </c>
      <c r="P41" s="161" t="str">
        <f>IFERROR(IF(INDEX(SourceData!$A$2:$FR$281,'Row selector'!$K30,71)=0,"-",INDEX(SourceData!$A$2:$FR$281,'Row selector'!$K30,71)),"")</f>
        <v/>
      </c>
      <c r="Q41" s="162" t="str">
        <f>IFERROR(IF(INDEX(SourceData!$A$2:$FR$281,'Row selector'!$K30,77)=0,"-",INDEX(SourceData!$A$2:$FR$281,'Row selector'!$K30,77)),"")</f>
        <v/>
      </c>
      <c r="R41" s="163" t="str">
        <f>IFERROR(IF(INDEX(SourceData!$A$2:$FR$281,'Row selector'!$K30,83)=0,"-",INDEX(SourceData!$A$2:$FR$281,'Row selector'!$K30,83)),"")</f>
        <v/>
      </c>
      <c r="S41" s="161" t="str">
        <f>IFERROR(IF(INDEX(SourceData!$A$2:$FR$281,'Row selector'!$K30,72)=0,"-",INDEX(SourceData!$A$2:$FR$281,'Row selector'!$K30,72)),"")</f>
        <v/>
      </c>
      <c r="T41" s="162" t="str">
        <f>IFERROR(IF(INDEX(SourceData!$A$2:$FR$281,'Row selector'!$K30,78)=0,"-",INDEX(SourceData!$A$2:$FR$281,'Row selector'!$K30,78)),"")</f>
        <v/>
      </c>
      <c r="U41" s="163" t="str">
        <f>IFERROR(IF(INDEX(SourceData!$A$2:$FR$281,'Row selector'!$K30,84)=0,"-",INDEX(SourceData!$A$2:$FR$281,'Row selector'!$K30,84)),"")</f>
        <v/>
      </c>
      <c r="V41" s="161" t="str">
        <f>IFERROR(IF(INDEX(SourceData!$A$2:$FR$281,'Row selector'!$K30,85)=0,"-",INDEX(SourceData!$A$2:$FR$281,'Row selector'!$K30,85)),"")</f>
        <v/>
      </c>
      <c r="W41" s="162" t="str">
        <f>IFERROR(IF(INDEX(SourceData!$A$2:$FR$281,'Row selector'!$K30,91)=0,"-",INDEX(SourceData!$A$2:$FR$281,'Row selector'!$K30,91)),"")</f>
        <v/>
      </c>
      <c r="X41" s="163" t="str">
        <f>IFERROR(IF(INDEX(SourceData!$A$2:$FR$281,'Row selector'!$K30,97)=0,"-",INDEX(SourceData!$A$2:$FR$281,'Row selector'!$K30,97)),"")</f>
        <v/>
      </c>
      <c r="Y41" s="161" t="str">
        <f>IFERROR(IF(INDEX(SourceData!$A$2:$FR$281,'Row selector'!$K30,86)=0,"-",INDEX(SourceData!$A$2:$FR$281,'Row selector'!$K30,86)),"")</f>
        <v/>
      </c>
      <c r="Z41" s="166" t="str">
        <f>IFERROR(IF(INDEX(SourceData!$A$2:$FR$281,'Row selector'!$K30,92)=0,"-",INDEX(SourceData!$A$2:$FR$281,'Row selector'!$K30,92)),"")</f>
        <v/>
      </c>
      <c r="AA41" s="167" t="str">
        <f>IFERROR(IF(INDEX(SourceData!$A$2:$FR$281,'Row selector'!$K30,98)=0,"-",INDEX(SourceData!$A$2:$FR$281,'Row selector'!$K30,98)),"")</f>
        <v/>
      </c>
      <c r="AB41" s="161" t="str">
        <f>IFERROR(IF(INDEX(SourceData!$A$2:$FR$281,'Row selector'!$K30,87)=0,"-",INDEX(SourceData!$A$2:$FR$281,'Row selector'!$K30,87)),"")</f>
        <v/>
      </c>
      <c r="AC41" s="162" t="str">
        <f>IFERROR(IF(INDEX(SourceData!$A$2:$FR$281,'Row selector'!$K30,93)=0,"-",INDEX(SourceData!$A$2:$FR$281,'Row selector'!$K30,93)),"")</f>
        <v/>
      </c>
      <c r="AD41" s="163" t="str">
        <f>IFERROR(IF(INDEX(SourceData!$A$2:$FR$281,'Row selector'!$K30,99)=0,"-",INDEX(SourceData!$A$2:$FR$281,'Row selector'!$K30,99)),"")</f>
        <v/>
      </c>
      <c r="AE41" s="161" t="str">
        <f>IFERROR(IF(INDEX(SourceData!$A$2:$FR$281,'Row selector'!$K30,88)=0,"-",INDEX(SourceData!$A$2:$FR$281,'Row selector'!$K30,88)),"")</f>
        <v/>
      </c>
      <c r="AF41" s="162" t="str">
        <f>IFERROR(IF(INDEX(SourceData!$A$2:$FR$281,'Row selector'!$K30,94)=0,"-",INDEX(SourceData!$A$2:$FR$281,'Row selector'!$K30,94)),"")</f>
        <v/>
      </c>
      <c r="AG41" s="163" t="str">
        <f>IFERROR(IF(INDEX(SourceData!$A$2:$FR$281,'Row selector'!$K30,100)=0,"-",INDEX(SourceData!$A$2:$FR$281,'Row selector'!$K30,100)),"")</f>
        <v/>
      </c>
      <c r="AH41" s="161" t="str">
        <f>IFERROR(IF(INDEX(SourceData!$A$2:$FR$281,'Row selector'!$K30,89)=0,"-",INDEX(SourceData!$A$2:$FR$281,'Row selector'!$K30,89)),"")</f>
        <v/>
      </c>
      <c r="AI41" s="162" t="str">
        <f>IFERROR(IF(INDEX(SourceData!$A$2:$FR$281,'Row selector'!$K30,95)=0,"-",INDEX(SourceData!$A$2:$FR$281,'Row selector'!$K30,95)),"")</f>
        <v/>
      </c>
      <c r="AJ41" s="163" t="str">
        <f>IFERROR(IF(INDEX(SourceData!$A$2:$FR$281,'Row selector'!$K30,101)=0,"-",INDEX(SourceData!$A$2:$FR$281,'Row selector'!$K30,101)),"")</f>
        <v/>
      </c>
      <c r="AK41" s="161" t="str">
        <f>IFERROR(IF(INDEX(SourceData!$A$2:$FR$281,'Row selector'!$K30,90)=0,"-",INDEX(SourceData!$A$2:$FR$281,'Row selector'!$K30,90)),"")</f>
        <v/>
      </c>
      <c r="AL41" s="162" t="str">
        <f>IFERROR(IF(INDEX(SourceData!$A$2:$FR$281,'Row selector'!$K30,96)=0,"-",INDEX(SourceData!$A$2:$FR$281,'Row selector'!$K30,96)),"")</f>
        <v/>
      </c>
      <c r="AM41" s="163" t="str">
        <f>IFERROR(IF(INDEX(SourceData!$A$2:$FR$281,'Row selector'!$K30,102)=0,"-",INDEX(SourceData!$A$2:$FR$281,'Row selector'!$K30,102)),"")</f>
        <v/>
      </c>
      <c r="AN41" s="161" t="str">
        <f>IFERROR(IF(INDEX(SourceData!$A$2:$FR$281,'Row selector'!$K30,103)=0,"-",INDEX(SourceData!$A$2:$FR$281,'Row selector'!$K30,103)),"")</f>
        <v/>
      </c>
      <c r="AO41" s="162" t="str">
        <f>IFERROR(IF(INDEX(SourceData!$A$2:$FR$281,'Row selector'!$K30,109)=0,"-",INDEX(SourceData!$A$2:$FR$281,'Row selector'!$K30,109)),"")</f>
        <v/>
      </c>
      <c r="AP41" s="163" t="str">
        <f>IFERROR(IF(INDEX(SourceData!$A$2:$FR$281,'Row selector'!$K30,115)=0,"-",INDEX(SourceData!$A$2:$FR$281,'Row selector'!$K30,115)),"")</f>
        <v/>
      </c>
      <c r="AQ41" s="161" t="str">
        <f>IFERROR(IF(INDEX(SourceData!$A$2:$FR$281,'Row selector'!$K30,104)=0,"-",INDEX(SourceData!$A$2:$FR$281,'Row selector'!$K30,104)),"")</f>
        <v/>
      </c>
      <c r="AR41" s="166" t="str">
        <f>IFERROR(IF(INDEX(SourceData!$A$2:$FR$281,'Row selector'!$K30,110)=0,"-",INDEX(SourceData!$A$2:$FR$281,'Row selector'!$K30,110)),"")</f>
        <v/>
      </c>
      <c r="AS41" s="167" t="str">
        <f>IFERROR(IF(INDEX(SourceData!$A$2:$FR$281,'Row selector'!$K30,116)=0,"-",INDEX(SourceData!$A$2:$FR$281,'Row selector'!$K30,116)),"")</f>
        <v/>
      </c>
      <c r="AT41" s="161" t="str">
        <f>IFERROR(IF(INDEX(SourceData!$A$2:$FR$281,'Row selector'!$K30,105)=0,"-",INDEX(SourceData!$A$2:$FR$281,'Row selector'!$K30,105)),"")</f>
        <v/>
      </c>
      <c r="AU41" s="162" t="str">
        <f>IFERROR(IF(INDEX(SourceData!$A$2:$FR$281,'Row selector'!$K30,111)=0,"-",INDEX(SourceData!$A$2:$FR$281,'Row selector'!$K30,111)),"")</f>
        <v/>
      </c>
      <c r="AV41" s="163" t="str">
        <f>IFERROR(IF(INDEX(SourceData!$A$2:$FR$281,'Row selector'!$K30,117)=0,"-",INDEX(SourceData!$A$2:$FR$281,'Row selector'!$K30,117)),"")</f>
        <v/>
      </c>
      <c r="AW41" s="161" t="str">
        <f>IFERROR(IF(INDEX(SourceData!$A$2:$FR$281,'Row selector'!$K30,106)=0,"-",INDEX(SourceData!$A$2:$FR$281,'Row selector'!$K30,106)),"")</f>
        <v/>
      </c>
      <c r="AX41" s="162" t="str">
        <f>IFERROR(IF(INDEX(SourceData!$A$2:$FR$281,'Row selector'!$K30,112)=0,"-",INDEX(SourceData!$A$2:$FR$281,'Row selector'!$K30,112)),"")</f>
        <v/>
      </c>
      <c r="AY41" s="163" t="str">
        <f>IFERROR(IF(INDEX(SourceData!$A$2:$FR$281,'Row selector'!$K30,118)=0,"-",INDEX(SourceData!$A$2:$FR$281,'Row selector'!$K30,118)),"")</f>
        <v/>
      </c>
      <c r="AZ41" s="161" t="str">
        <f>IFERROR(IF(INDEX(SourceData!$A$2:$FR$281,'Row selector'!$K30,107)=0,"-",INDEX(SourceData!$A$2:$FR$281,'Row selector'!$K30,107)),"")</f>
        <v/>
      </c>
      <c r="BA41" s="162" t="str">
        <f>IFERROR(IF(INDEX(SourceData!$A$2:$FR$281,'Row selector'!$K30,113)=0,"-",INDEX(SourceData!$A$2:$FR$281,'Row selector'!$K30,113)),"")</f>
        <v/>
      </c>
      <c r="BB41" s="163" t="str">
        <f>IFERROR(IF(INDEX(SourceData!$A$2:$FR$281,'Row selector'!$K30,119)=0,"-",INDEX(SourceData!$A$2:$FR$281,'Row selector'!$K30,119)),"")</f>
        <v/>
      </c>
      <c r="BC41" s="161" t="str">
        <f>IFERROR(IF(INDEX(SourceData!$A$2:$FR$281,'Row selector'!$K30,108)=0,"-",INDEX(SourceData!$A$2:$FR$281,'Row selector'!$K30,108)),"")</f>
        <v/>
      </c>
      <c r="BD41" s="162" t="str">
        <f>IFERROR(IF(INDEX(SourceData!$A$2:$FR$281,'Row selector'!$K30,114)=0,"-",INDEX(SourceData!$A$2:$FR$281,'Row selector'!$K30,114)),"")</f>
        <v/>
      </c>
      <c r="BE41" s="163" t="str">
        <f>IFERROR(IF(INDEX(SourceData!$A$2:$FR$281,'Row selector'!$K30,120)=0,"-",INDEX(SourceData!$A$2:$FR$281,'Row selector'!$K30,120)),"")</f>
        <v/>
      </c>
      <c r="BF41" s="99"/>
    </row>
    <row r="42" spans="1:58">
      <c r="A42" s="171" t="str">
        <f>IFERROR(INDEX(SourceData!$A$2:$FR$281,'Row selector'!$K31,1),"")</f>
        <v/>
      </c>
      <c r="B42" s="157" t="str">
        <f>IFERROR(INDEX(SourceData!$A$2:$FR$281,'Row selector'!$K31,2),"")</f>
        <v/>
      </c>
      <c r="C42" s="199" t="str">
        <f t="shared" si="0"/>
        <v/>
      </c>
      <c r="D42" s="161" t="str">
        <f>IFERROR(IF(INDEX(SourceData!$A$2:$FR$281,'Row selector'!$K31,67)=0,"-",INDEX(SourceData!$A$2:$FR$281,'Row selector'!$K31,67)),"")</f>
        <v/>
      </c>
      <c r="E42" s="162" t="str">
        <f>IFERROR(IF(INDEX(SourceData!$A$2:$FR$281,'Row selector'!$K31,73)=0,"-",INDEX(SourceData!$A$2:$FR$281,'Row selector'!$K31,73)),"")</f>
        <v/>
      </c>
      <c r="F42" s="163" t="str">
        <f>IFERROR(IF(INDEX(SourceData!$A$2:$FR$281,'Row selector'!$K31,79)=0,"-",INDEX(SourceData!$A$2:$FR$281,'Row selector'!$K31,79)),"")</f>
        <v/>
      </c>
      <c r="G42" s="161" t="str">
        <f>IFERROR(IF(INDEX(SourceData!$A$2:$FR$281,'Row selector'!$K31,68)=0,"-",INDEX(SourceData!$A$2:$FR$281,'Row selector'!$K31,68)),"")</f>
        <v/>
      </c>
      <c r="H42" s="166" t="str">
        <f>IFERROR(IF(INDEX(SourceData!$A$2:$FR$281,'Row selector'!$K31,74)=0,"-",INDEX(SourceData!$A$2:$FR$281,'Row selector'!$K31,74)),"")</f>
        <v/>
      </c>
      <c r="I42" s="167" t="str">
        <f>IFERROR(IF(INDEX(SourceData!$A$2:$FR$281,'Row selector'!$K31,80)=0,"-",INDEX(SourceData!$A$2:$FR$281,'Row selector'!$K31,80)),"")</f>
        <v/>
      </c>
      <c r="J42" s="161" t="str">
        <f>IFERROR(IF(INDEX(SourceData!$A$2:$FR$281,'Row selector'!$K31,69)=0,"-",INDEX(SourceData!$A$2:$FR$281,'Row selector'!$K31,69)),"")</f>
        <v/>
      </c>
      <c r="K42" s="162" t="str">
        <f>IFERROR(IF(INDEX(SourceData!$A$2:$FR$281,'Row selector'!$K31,75)=0,"-",INDEX(SourceData!$A$2:$FR$281,'Row selector'!$K31,75)),"")</f>
        <v/>
      </c>
      <c r="L42" s="163" t="str">
        <f>IFERROR(IF(INDEX(SourceData!$A$2:$FR$281,'Row selector'!$K31,81)=0,"-",INDEX(SourceData!$A$2:$FR$281,'Row selector'!$K31,81)),"")</f>
        <v/>
      </c>
      <c r="M42" s="161" t="str">
        <f>IFERROR(IF(INDEX(SourceData!$A$2:$FR$281,'Row selector'!$K31,70)=0,"-",INDEX(SourceData!$A$2:$FR$281,'Row selector'!$K31,70)),"")</f>
        <v/>
      </c>
      <c r="N42" s="162" t="str">
        <f>IFERROR(IF(INDEX(SourceData!$A$2:$FR$281,'Row selector'!$K31,76)=0,"-",INDEX(SourceData!$A$2:$FR$281,'Row selector'!$K31,76)),"")</f>
        <v/>
      </c>
      <c r="O42" s="163" t="str">
        <f>IFERROR(IF(INDEX(SourceData!$A$2:$FR$281,'Row selector'!$K31,82)=0,"-",INDEX(SourceData!$A$2:$FR$281,'Row selector'!$K31,82)),"")</f>
        <v/>
      </c>
      <c r="P42" s="161" t="str">
        <f>IFERROR(IF(INDEX(SourceData!$A$2:$FR$281,'Row selector'!$K31,71)=0,"-",INDEX(SourceData!$A$2:$FR$281,'Row selector'!$K31,71)),"")</f>
        <v/>
      </c>
      <c r="Q42" s="162" t="str">
        <f>IFERROR(IF(INDEX(SourceData!$A$2:$FR$281,'Row selector'!$K31,77)=0,"-",INDEX(SourceData!$A$2:$FR$281,'Row selector'!$K31,77)),"")</f>
        <v/>
      </c>
      <c r="R42" s="163" t="str">
        <f>IFERROR(IF(INDEX(SourceData!$A$2:$FR$281,'Row selector'!$K31,83)=0,"-",INDEX(SourceData!$A$2:$FR$281,'Row selector'!$K31,83)),"")</f>
        <v/>
      </c>
      <c r="S42" s="161" t="str">
        <f>IFERROR(IF(INDEX(SourceData!$A$2:$FR$281,'Row selector'!$K31,72)=0,"-",INDEX(SourceData!$A$2:$FR$281,'Row selector'!$K31,72)),"")</f>
        <v/>
      </c>
      <c r="T42" s="162" t="str">
        <f>IFERROR(IF(INDEX(SourceData!$A$2:$FR$281,'Row selector'!$K31,78)=0,"-",INDEX(SourceData!$A$2:$FR$281,'Row selector'!$K31,78)),"")</f>
        <v/>
      </c>
      <c r="U42" s="163" t="str">
        <f>IFERROR(IF(INDEX(SourceData!$A$2:$FR$281,'Row selector'!$K31,84)=0,"-",INDEX(SourceData!$A$2:$FR$281,'Row selector'!$K31,84)),"")</f>
        <v/>
      </c>
      <c r="V42" s="161" t="str">
        <f>IFERROR(IF(INDEX(SourceData!$A$2:$FR$281,'Row selector'!$K31,85)=0,"-",INDEX(SourceData!$A$2:$FR$281,'Row selector'!$K31,85)),"")</f>
        <v/>
      </c>
      <c r="W42" s="162" t="str">
        <f>IFERROR(IF(INDEX(SourceData!$A$2:$FR$281,'Row selector'!$K31,91)=0,"-",INDEX(SourceData!$A$2:$FR$281,'Row selector'!$K31,91)),"")</f>
        <v/>
      </c>
      <c r="X42" s="163" t="str">
        <f>IFERROR(IF(INDEX(SourceData!$A$2:$FR$281,'Row selector'!$K31,97)=0,"-",INDEX(SourceData!$A$2:$FR$281,'Row selector'!$K31,97)),"")</f>
        <v/>
      </c>
      <c r="Y42" s="161" t="str">
        <f>IFERROR(IF(INDEX(SourceData!$A$2:$FR$281,'Row selector'!$K31,86)=0,"-",INDEX(SourceData!$A$2:$FR$281,'Row selector'!$K31,86)),"")</f>
        <v/>
      </c>
      <c r="Z42" s="166" t="str">
        <f>IFERROR(IF(INDEX(SourceData!$A$2:$FR$281,'Row selector'!$K31,92)=0,"-",INDEX(SourceData!$A$2:$FR$281,'Row selector'!$K31,92)),"")</f>
        <v/>
      </c>
      <c r="AA42" s="167" t="str">
        <f>IFERROR(IF(INDEX(SourceData!$A$2:$FR$281,'Row selector'!$K31,98)=0,"-",INDEX(SourceData!$A$2:$FR$281,'Row selector'!$K31,98)),"")</f>
        <v/>
      </c>
      <c r="AB42" s="161" t="str">
        <f>IFERROR(IF(INDEX(SourceData!$A$2:$FR$281,'Row selector'!$K31,87)=0,"-",INDEX(SourceData!$A$2:$FR$281,'Row selector'!$K31,87)),"")</f>
        <v/>
      </c>
      <c r="AC42" s="162" t="str">
        <f>IFERROR(IF(INDEX(SourceData!$A$2:$FR$281,'Row selector'!$K31,93)=0,"-",INDEX(SourceData!$A$2:$FR$281,'Row selector'!$K31,93)),"")</f>
        <v/>
      </c>
      <c r="AD42" s="163" t="str">
        <f>IFERROR(IF(INDEX(SourceData!$A$2:$FR$281,'Row selector'!$K31,99)=0,"-",INDEX(SourceData!$A$2:$FR$281,'Row selector'!$K31,99)),"")</f>
        <v/>
      </c>
      <c r="AE42" s="161" t="str">
        <f>IFERROR(IF(INDEX(SourceData!$A$2:$FR$281,'Row selector'!$K31,88)=0,"-",INDEX(SourceData!$A$2:$FR$281,'Row selector'!$K31,88)),"")</f>
        <v/>
      </c>
      <c r="AF42" s="162" t="str">
        <f>IFERROR(IF(INDEX(SourceData!$A$2:$FR$281,'Row selector'!$K31,94)=0,"-",INDEX(SourceData!$A$2:$FR$281,'Row selector'!$K31,94)),"")</f>
        <v/>
      </c>
      <c r="AG42" s="163" t="str">
        <f>IFERROR(IF(INDEX(SourceData!$A$2:$FR$281,'Row selector'!$K31,100)=0,"-",INDEX(SourceData!$A$2:$FR$281,'Row selector'!$K31,100)),"")</f>
        <v/>
      </c>
      <c r="AH42" s="161" t="str">
        <f>IFERROR(IF(INDEX(SourceData!$A$2:$FR$281,'Row selector'!$K31,89)=0,"-",INDEX(SourceData!$A$2:$FR$281,'Row selector'!$K31,89)),"")</f>
        <v/>
      </c>
      <c r="AI42" s="162" t="str">
        <f>IFERROR(IF(INDEX(SourceData!$A$2:$FR$281,'Row selector'!$K31,95)=0,"-",INDEX(SourceData!$A$2:$FR$281,'Row selector'!$K31,95)),"")</f>
        <v/>
      </c>
      <c r="AJ42" s="163" t="str">
        <f>IFERROR(IF(INDEX(SourceData!$A$2:$FR$281,'Row selector'!$K31,101)=0,"-",INDEX(SourceData!$A$2:$FR$281,'Row selector'!$K31,101)),"")</f>
        <v/>
      </c>
      <c r="AK42" s="161" t="str">
        <f>IFERROR(IF(INDEX(SourceData!$A$2:$FR$281,'Row selector'!$K31,90)=0,"-",INDEX(SourceData!$A$2:$FR$281,'Row selector'!$K31,90)),"")</f>
        <v/>
      </c>
      <c r="AL42" s="162" t="str">
        <f>IFERROR(IF(INDEX(SourceData!$A$2:$FR$281,'Row selector'!$K31,96)=0,"-",INDEX(SourceData!$A$2:$FR$281,'Row selector'!$K31,96)),"")</f>
        <v/>
      </c>
      <c r="AM42" s="163" t="str">
        <f>IFERROR(IF(INDEX(SourceData!$A$2:$FR$281,'Row selector'!$K31,102)=0,"-",INDEX(SourceData!$A$2:$FR$281,'Row selector'!$K31,102)),"")</f>
        <v/>
      </c>
      <c r="AN42" s="161" t="str">
        <f>IFERROR(IF(INDEX(SourceData!$A$2:$FR$281,'Row selector'!$K31,103)=0,"-",INDEX(SourceData!$A$2:$FR$281,'Row selector'!$K31,103)),"")</f>
        <v/>
      </c>
      <c r="AO42" s="162" t="str">
        <f>IFERROR(IF(INDEX(SourceData!$A$2:$FR$281,'Row selector'!$K31,109)=0,"-",INDEX(SourceData!$A$2:$FR$281,'Row selector'!$K31,109)),"")</f>
        <v/>
      </c>
      <c r="AP42" s="163" t="str">
        <f>IFERROR(IF(INDEX(SourceData!$A$2:$FR$281,'Row selector'!$K31,115)=0,"-",INDEX(SourceData!$A$2:$FR$281,'Row selector'!$K31,115)),"")</f>
        <v/>
      </c>
      <c r="AQ42" s="161" t="str">
        <f>IFERROR(IF(INDEX(SourceData!$A$2:$FR$281,'Row selector'!$K31,104)=0,"-",INDEX(SourceData!$A$2:$FR$281,'Row selector'!$K31,104)),"")</f>
        <v/>
      </c>
      <c r="AR42" s="166" t="str">
        <f>IFERROR(IF(INDEX(SourceData!$A$2:$FR$281,'Row selector'!$K31,110)=0,"-",INDEX(SourceData!$A$2:$FR$281,'Row selector'!$K31,110)),"")</f>
        <v/>
      </c>
      <c r="AS42" s="167" t="str">
        <f>IFERROR(IF(INDEX(SourceData!$A$2:$FR$281,'Row selector'!$K31,116)=0,"-",INDEX(SourceData!$A$2:$FR$281,'Row selector'!$K31,116)),"")</f>
        <v/>
      </c>
      <c r="AT42" s="161" t="str">
        <f>IFERROR(IF(INDEX(SourceData!$A$2:$FR$281,'Row selector'!$K31,105)=0,"-",INDEX(SourceData!$A$2:$FR$281,'Row selector'!$K31,105)),"")</f>
        <v/>
      </c>
      <c r="AU42" s="162" t="str">
        <f>IFERROR(IF(INDEX(SourceData!$A$2:$FR$281,'Row selector'!$K31,111)=0,"-",INDEX(SourceData!$A$2:$FR$281,'Row selector'!$K31,111)),"")</f>
        <v/>
      </c>
      <c r="AV42" s="163" t="str">
        <f>IFERROR(IF(INDEX(SourceData!$A$2:$FR$281,'Row selector'!$K31,117)=0,"-",INDEX(SourceData!$A$2:$FR$281,'Row selector'!$K31,117)),"")</f>
        <v/>
      </c>
      <c r="AW42" s="161" t="str">
        <f>IFERROR(IF(INDEX(SourceData!$A$2:$FR$281,'Row selector'!$K31,106)=0,"-",INDEX(SourceData!$A$2:$FR$281,'Row selector'!$K31,106)),"")</f>
        <v/>
      </c>
      <c r="AX42" s="162" t="str">
        <f>IFERROR(IF(INDEX(SourceData!$A$2:$FR$281,'Row selector'!$K31,112)=0,"-",INDEX(SourceData!$A$2:$FR$281,'Row selector'!$K31,112)),"")</f>
        <v/>
      </c>
      <c r="AY42" s="163" t="str">
        <f>IFERROR(IF(INDEX(SourceData!$A$2:$FR$281,'Row selector'!$K31,118)=0,"-",INDEX(SourceData!$A$2:$FR$281,'Row selector'!$K31,118)),"")</f>
        <v/>
      </c>
      <c r="AZ42" s="161" t="str">
        <f>IFERROR(IF(INDEX(SourceData!$A$2:$FR$281,'Row selector'!$K31,107)=0,"-",INDEX(SourceData!$A$2:$FR$281,'Row selector'!$K31,107)),"")</f>
        <v/>
      </c>
      <c r="BA42" s="162" t="str">
        <f>IFERROR(IF(INDEX(SourceData!$A$2:$FR$281,'Row selector'!$K31,113)=0,"-",INDEX(SourceData!$A$2:$FR$281,'Row selector'!$K31,113)),"")</f>
        <v/>
      </c>
      <c r="BB42" s="163" t="str">
        <f>IFERROR(IF(INDEX(SourceData!$A$2:$FR$281,'Row selector'!$K31,119)=0,"-",INDEX(SourceData!$A$2:$FR$281,'Row selector'!$K31,119)),"")</f>
        <v/>
      </c>
      <c r="BC42" s="161" t="str">
        <f>IFERROR(IF(INDEX(SourceData!$A$2:$FR$281,'Row selector'!$K31,108)=0,"-",INDEX(SourceData!$A$2:$FR$281,'Row selector'!$K31,108)),"")</f>
        <v/>
      </c>
      <c r="BD42" s="162" t="str">
        <f>IFERROR(IF(INDEX(SourceData!$A$2:$FR$281,'Row selector'!$K31,114)=0,"-",INDEX(SourceData!$A$2:$FR$281,'Row selector'!$K31,114)),"")</f>
        <v/>
      </c>
      <c r="BE42" s="163" t="str">
        <f>IFERROR(IF(INDEX(SourceData!$A$2:$FR$281,'Row selector'!$K31,120)=0,"-",INDEX(SourceData!$A$2:$FR$281,'Row selector'!$K31,120)),"")</f>
        <v/>
      </c>
      <c r="BF42" s="99"/>
    </row>
    <row r="43" spans="1:58">
      <c r="A43" s="171" t="str">
        <f>IFERROR(INDEX(SourceData!$A$2:$FR$281,'Row selector'!$K32,1),"")</f>
        <v/>
      </c>
      <c r="B43" s="157" t="str">
        <f>IFERROR(INDEX(SourceData!$A$2:$FR$281,'Row selector'!$K32,2),"")</f>
        <v/>
      </c>
      <c r="C43" s="199" t="str">
        <f t="shared" si="0"/>
        <v/>
      </c>
      <c r="D43" s="161" t="str">
        <f>IFERROR(IF(INDEX(SourceData!$A$2:$FR$281,'Row selector'!$K32,67)=0,"-",INDEX(SourceData!$A$2:$FR$281,'Row selector'!$K32,67)),"")</f>
        <v/>
      </c>
      <c r="E43" s="162" t="str">
        <f>IFERROR(IF(INDEX(SourceData!$A$2:$FR$281,'Row selector'!$K32,73)=0,"-",INDEX(SourceData!$A$2:$FR$281,'Row selector'!$K32,73)),"")</f>
        <v/>
      </c>
      <c r="F43" s="163" t="str">
        <f>IFERROR(IF(INDEX(SourceData!$A$2:$FR$281,'Row selector'!$K32,79)=0,"-",INDEX(SourceData!$A$2:$FR$281,'Row selector'!$K32,79)),"")</f>
        <v/>
      </c>
      <c r="G43" s="161" t="str">
        <f>IFERROR(IF(INDEX(SourceData!$A$2:$FR$281,'Row selector'!$K32,68)=0,"-",INDEX(SourceData!$A$2:$FR$281,'Row selector'!$K32,68)),"")</f>
        <v/>
      </c>
      <c r="H43" s="166" t="str">
        <f>IFERROR(IF(INDEX(SourceData!$A$2:$FR$281,'Row selector'!$K32,74)=0,"-",INDEX(SourceData!$A$2:$FR$281,'Row selector'!$K32,74)),"")</f>
        <v/>
      </c>
      <c r="I43" s="167" t="str">
        <f>IFERROR(IF(INDEX(SourceData!$A$2:$FR$281,'Row selector'!$K32,80)=0,"-",INDEX(SourceData!$A$2:$FR$281,'Row selector'!$K32,80)),"")</f>
        <v/>
      </c>
      <c r="J43" s="161" t="str">
        <f>IFERROR(IF(INDEX(SourceData!$A$2:$FR$281,'Row selector'!$K32,69)=0,"-",INDEX(SourceData!$A$2:$FR$281,'Row selector'!$K32,69)),"")</f>
        <v/>
      </c>
      <c r="K43" s="162" t="str">
        <f>IFERROR(IF(INDEX(SourceData!$A$2:$FR$281,'Row selector'!$K32,75)=0,"-",INDEX(SourceData!$A$2:$FR$281,'Row selector'!$K32,75)),"")</f>
        <v/>
      </c>
      <c r="L43" s="163" t="str">
        <f>IFERROR(IF(INDEX(SourceData!$A$2:$FR$281,'Row selector'!$K32,81)=0,"-",INDEX(SourceData!$A$2:$FR$281,'Row selector'!$K32,81)),"")</f>
        <v/>
      </c>
      <c r="M43" s="161" t="str">
        <f>IFERROR(IF(INDEX(SourceData!$A$2:$FR$281,'Row selector'!$K32,70)=0,"-",INDEX(SourceData!$A$2:$FR$281,'Row selector'!$K32,70)),"")</f>
        <v/>
      </c>
      <c r="N43" s="162" t="str">
        <f>IFERROR(IF(INDEX(SourceData!$A$2:$FR$281,'Row selector'!$K32,76)=0,"-",INDEX(SourceData!$A$2:$FR$281,'Row selector'!$K32,76)),"")</f>
        <v/>
      </c>
      <c r="O43" s="163" t="str">
        <f>IFERROR(IF(INDEX(SourceData!$A$2:$FR$281,'Row selector'!$K32,82)=0,"-",INDEX(SourceData!$A$2:$FR$281,'Row selector'!$K32,82)),"")</f>
        <v/>
      </c>
      <c r="P43" s="161" t="str">
        <f>IFERROR(IF(INDEX(SourceData!$A$2:$FR$281,'Row selector'!$K32,71)=0,"-",INDEX(SourceData!$A$2:$FR$281,'Row selector'!$K32,71)),"")</f>
        <v/>
      </c>
      <c r="Q43" s="162" t="str">
        <f>IFERROR(IF(INDEX(SourceData!$A$2:$FR$281,'Row selector'!$K32,77)=0,"-",INDEX(SourceData!$A$2:$FR$281,'Row selector'!$K32,77)),"")</f>
        <v/>
      </c>
      <c r="R43" s="163" t="str">
        <f>IFERROR(IF(INDEX(SourceData!$A$2:$FR$281,'Row selector'!$K32,83)=0,"-",INDEX(SourceData!$A$2:$FR$281,'Row selector'!$K32,83)),"")</f>
        <v/>
      </c>
      <c r="S43" s="161" t="str">
        <f>IFERROR(IF(INDEX(SourceData!$A$2:$FR$281,'Row selector'!$K32,72)=0,"-",INDEX(SourceData!$A$2:$FR$281,'Row selector'!$K32,72)),"")</f>
        <v/>
      </c>
      <c r="T43" s="162" t="str">
        <f>IFERROR(IF(INDEX(SourceData!$A$2:$FR$281,'Row selector'!$K32,78)=0,"-",INDEX(SourceData!$A$2:$FR$281,'Row selector'!$K32,78)),"")</f>
        <v/>
      </c>
      <c r="U43" s="163" t="str">
        <f>IFERROR(IF(INDEX(SourceData!$A$2:$FR$281,'Row selector'!$K32,84)=0,"-",INDEX(SourceData!$A$2:$FR$281,'Row selector'!$K32,84)),"")</f>
        <v/>
      </c>
      <c r="V43" s="161" t="str">
        <f>IFERROR(IF(INDEX(SourceData!$A$2:$FR$281,'Row selector'!$K32,85)=0,"-",INDEX(SourceData!$A$2:$FR$281,'Row selector'!$K32,85)),"")</f>
        <v/>
      </c>
      <c r="W43" s="162" t="str">
        <f>IFERROR(IF(INDEX(SourceData!$A$2:$FR$281,'Row selector'!$K32,91)=0,"-",INDEX(SourceData!$A$2:$FR$281,'Row selector'!$K32,91)),"")</f>
        <v/>
      </c>
      <c r="X43" s="163" t="str">
        <f>IFERROR(IF(INDEX(SourceData!$A$2:$FR$281,'Row selector'!$K32,97)=0,"-",INDEX(SourceData!$A$2:$FR$281,'Row selector'!$K32,97)),"")</f>
        <v/>
      </c>
      <c r="Y43" s="161" t="str">
        <f>IFERROR(IF(INDEX(SourceData!$A$2:$FR$281,'Row selector'!$K32,86)=0,"-",INDEX(SourceData!$A$2:$FR$281,'Row selector'!$K32,86)),"")</f>
        <v/>
      </c>
      <c r="Z43" s="166" t="str">
        <f>IFERROR(IF(INDEX(SourceData!$A$2:$FR$281,'Row selector'!$K32,92)=0,"-",INDEX(SourceData!$A$2:$FR$281,'Row selector'!$K32,92)),"")</f>
        <v/>
      </c>
      <c r="AA43" s="167" t="str">
        <f>IFERROR(IF(INDEX(SourceData!$A$2:$FR$281,'Row selector'!$K32,98)=0,"-",INDEX(SourceData!$A$2:$FR$281,'Row selector'!$K32,98)),"")</f>
        <v/>
      </c>
      <c r="AB43" s="161" t="str">
        <f>IFERROR(IF(INDEX(SourceData!$A$2:$FR$281,'Row selector'!$K32,87)=0,"-",INDEX(SourceData!$A$2:$FR$281,'Row selector'!$K32,87)),"")</f>
        <v/>
      </c>
      <c r="AC43" s="162" t="str">
        <f>IFERROR(IF(INDEX(SourceData!$A$2:$FR$281,'Row selector'!$K32,93)=0,"-",INDEX(SourceData!$A$2:$FR$281,'Row selector'!$K32,93)),"")</f>
        <v/>
      </c>
      <c r="AD43" s="163" t="str">
        <f>IFERROR(IF(INDEX(SourceData!$A$2:$FR$281,'Row selector'!$K32,99)=0,"-",INDEX(SourceData!$A$2:$FR$281,'Row selector'!$K32,99)),"")</f>
        <v/>
      </c>
      <c r="AE43" s="161" t="str">
        <f>IFERROR(IF(INDEX(SourceData!$A$2:$FR$281,'Row selector'!$K32,88)=0,"-",INDEX(SourceData!$A$2:$FR$281,'Row selector'!$K32,88)),"")</f>
        <v/>
      </c>
      <c r="AF43" s="162" t="str">
        <f>IFERROR(IF(INDEX(SourceData!$A$2:$FR$281,'Row selector'!$K32,94)=0,"-",INDEX(SourceData!$A$2:$FR$281,'Row selector'!$K32,94)),"")</f>
        <v/>
      </c>
      <c r="AG43" s="163" t="str">
        <f>IFERROR(IF(INDEX(SourceData!$A$2:$FR$281,'Row selector'!$K32,100)=0,"-",INDEX(SourceData!$A$2:$FR$281,'Row selector'!$K32,100)),"")</f>
        <v/>
      </c>
      <c r="AH43" s="161" t="str">
        <f>IFERROR(IF(INDEX(SourceData!$A$2:$FR$281,'Row selector'!$K32,89)=0,"-",INDEX(SourceData!$A$2:$FR$281,'Row selector'!$K32,89)),"")</f>
        <v/>
      </c>
      <c r="AI43" s="162" t="str">
        <f>IFERROR(IF(INDEX(SourceData!$A$2:$FR$281,'Row selector'!$K32,95)=0,"-",INDEX(SourceData!$A$2:$FR$281,'Row selector'!$K32,95)),"")</f>
        <v/>
      </c>
      <c r="AJ43" s="163" t="str">
        <f>IFERROR(IF(INDEX(SourceData!$A$2:$FR$281,'Row selector'!$K32,101)=0,"-",INDEX(SourceData!$A$2:$FR$281,'Row selector'!$K32,101)),"")</f>
        <v/>
      </c>
      <c r="AK43" s="161" t="str">
        <f>IFERROR(IF(INDEX(SourceData!$A$2:$FR$281,'Row selector'!$K32,90)=0,"-",INDEX(SourceData!$A$2:$FR$281,'Row selector'!$K32,90)),"")</f>
        <v/>
      </c>
      <c r="AL43" s="162" t="str">
        <f>IFERROR(IF(INDEX(SourceData!$A$2:$FR$281,'Row selector'!$K32,96)=0,"-",INDEX(SourceData!$A$2:$FR$281,'Row selector'!$K32,96)),"")</f>
        <v/>
      </c>
      <c r="AM43" s="163" t="str">
        <f>IFERROR(IF(INDEX(SourceData!$A$2:$FR$281,'Row selector'!$K32,102)=0,"-",INDEX(SourceData!$A$2:$FR$281,'Row selector'!$K32,102)),"")</f>
        <v/>
      </c>
      <c r="AN43" s="161" t="str">
        <f>IFERROR(IF(INDEX(SourceData!$A$2:$FR$281,'Row selector'!$K32,103)=0,"-",INDEX(SourceData!$A$2:$FR$281,'Row selector'!$K32,103)),"")</f>
        <v/>
      </c>
      <c r="AO43" s="162" t="str">
        <f>IFERROR(IF(INDEX(SourceData!$A$2:$FR$281,'Row selector'!$K32,109)=0,"-",INDEX(SourceData!$A$2:$FR$281,'Row selector'!$K32,109)),"")</f>
        <v/>
      </c>
      <c r="AP43" s="163" t="str">
        <f>IFERROR(IF(INDEX(SourceData!$A$2:$FR$281,'Row selector'!$K32,115)=0,"-",INDEX(SourceData!$A$2:$FR$281,'Row selector'!$K32,115)),"")</f>
        <v/>
      </c>
      <c r="AQ43" s="161" t="str">
        <f>IFERROR(IF(INDEX(SourceData!$A$2:$FR$281,'Row selector'!$K32,104)=0,"-",INDEX(SourceData!$A$2:$FR$281,'Row selector'!$K32,104)),"")</f>
        <v/>
      </c>
      <c r="AR43" s="166" t="str">
        <f>IFERROR(IF(INDEX(SourceData!$A$2:$FR$281,'Row selector'!$K32,110)=0,"-",INDEX(SourceData!$A$2:$FR$281,'Row selector'!$K32,110)),"")</f>
        <v/>
      </c>
      <c r="AS43" s="167" t="str">
        <f>IFERROR(IF(INDEX(SourceData!$A$2:$FR$281,'Row selector'!$K32,116)=0,"-",INDEX(SourceData!$A$2:$FR$281,'Row selector'!$K32,116)),"")</f>
        <v/>
      </c>
      <c r="AT43" s="161" t="str">
        <f>IFERROR(IF(INDEX(SourceData!$A$2:$FR$281,'Row selector'!$K32,105)=0,"-",INDEX(SourceData!$A$2:$FR$281,'Row selector'!$K32,105)),"")</f>
        <v/>
      </c>
      <c r="AU43" s="162" t="str">
        <f>IFERROR(IF(INDEX(SourceData!$A$2:$FR$281,'Row selector'!$K32,111)=0,"-",INDEX(SourceData!$A$2:$FR$281,'Row selector'!$K32,111)),"")</f>
        <v/>
      </c>
      <c r="AV43" s="163" t="str">
        <f>IFERROR(IF(INDEX(SourceData!$A$2:$FR$281,'Row selector'!$K32,117)=0,"-",INDEX(SourceData!$A$2:$FR$281,'Row selector'!$K32,117)),"")</f>
        <v/>
      </c>
      <c r="AW43" s="161" t="str">
        <f>IFERROR(IF(INDEX(SourceData!$A$2:$FR$281,'Row selector'!$K32,106)=0,"-",INDEX(SourceData!$A$2:$FR$281,'Row selector'!$K32,106)),"")</f>
        <v/>
      </c>
      <c r="AX43" s="162" t="str">
        <f>IFERROR(IF(INDEX(SourceData!$A$2:$FR$281,'Row selector'!$K32,112)=0,"-",INDEX(SourceData!$A$2:$FR$281,'Row selector'!$K32,112)),"")</f>
        <v/>
      </c>
      <c r="AY43" s="163" t="str">
        <f>IFERROR(IF(INDEX(SourceData!$A$2:$FR$281,'Row selector'!$K32,118)=0,"-",INDEX(SourceData!$A$2:$FR$281,'Row selector'!$K32,118)),"")</f>
        <v/>
      </c>
      <c r="AZ43" s="161" t="str">
        <f>IFERROR(IF(INDEX(SourceData!$A$2:$FR$281,'Row selector'!$K32,107)=0,"-",INDEX(SourceData!$A$2:$FR$281,'Row selector'!$K32,107)),"")</f>
        <v/>
      </c>
      <c r="BA43" s="162" t="str">
        <f>IFERROR(IF(INDEX(SourceData!$A$2:$FR$281,'Row selector'!$K32,113)=0,"-",INDEX(SourceData!$A$2:$FR$281,'Row selector'!$K32,113)),"")</f>
        <v/>
      </c>
      <c r="BB43" s="163" t="str">
        <f>IFERROR(IF(INDEX(SourceData!$A$2:$FR$281,'Row selector'!$K32,119)=0,"-",INDEX(SourceData!$A$2:$FR$281,'Row selector'!$K32,119)),"")</f>
        <v/>
      </c>
      <c r="BC43" s="161" t="str">
        <f>IFERROR(IF(INDEX(SourceData!$A$2:$FR$281,'Row selector'!$K32,108)=0,"-",INDEX(SourceData!$A$2:$FR$281,'Row selector'!$K32,108)),"")</f>
        <v/>
      </c>
      <c r="BD43" s="162" t="str">
        <f>IFERROR(IF(INDEX(SourceData!$A$2:$FR$281,'Row selector'!$K32,114)=0,"-",INDEX(SourceData!$A$2:$FR$281,'Row selector'!$K32,114)),"")</f>
        <v/>
      </c>
      <c r="BE43" s="163" t="str">
        <f>IFERROR(IF(INDEX(SourceData!$A$2:$FR$281,'Row selector'!$K32,120)=0,"-",INDEX(SourceData!$A$2:$FR$281,'Row selector'!$K32,120)),"")</f>
        <v/>
      </c>
      <c r="BF43" s="99"/>
    </row>
    <row r="44" spans="1:58">
      <c r="A44" s="171" t="str">
        <f>IFERROR(INDEX(SourceData!$A$2:$FR$281,'Row selector'!$K33,1),"")</f>
        <v/>
      </c>
      <c r="B44" s="157" t="str">
        <f>IFERROR(INDEX(SourceData!$A$2:$FR$281,'Row selector'!$K33,2),"")</f>
        <v/>
      </c>
      <c r="C44" s="199" t="str">
        <f t="shared" si="0"/>
        <v/>
      </c>
      <c r="D44" s="161" t="str">
        <f>IFERROR(IF(INDEX(SourceData!$A$2:$FR$281,'Row selector'!$K33,67)=0,"-",INDEX(SourceData!$A$2:$FR$281,'Row selector'!$K33,67)),"")</f>
        <v/>
      </c>
      <c r="E44" s="162" t="str">
        <f>IFERROR(IF(INDEX(SourceData!$A$2:$FR$281,'Row selector'!$K33,73)=0,"-",INDEX(SourceData!$A$2:$FR$281,'Row selector'!$K33,73)),"")</f>
        <v/>
      </c>
      <c r="F44" s="163" t="str">
        <f>IFERROR(IF(INDEX(SourceData!$A$2:$FR$281,'Row selector'!$K33,79)=0,"-",INDEX(SourceData!$A$2:$FR$281,'Row selector'!$K33,79)),"")</f>
        <v/>
      </c>
      <c r="G44" s="161" t="str">
        <f>IFERROR(IF(INDEX(SourceData!$A$2:$FR$281,'Row selector'!$K33,68)=0,"-",INDEX(SourceData!$A$2:$FR$281,'Row selector'!$K33,68)),"")</f>
        <v/>
      </c>
      <c r="H44" s="166" t="str">
        <f>IFERROR(IF(INDEX(SourceData!$A$2:$FR$281,'Row selector'!$K33,74)=0,"-",INDEX(SourceData!$A$2:$FR$281,'Row selector'!$K33,74)),"")</f>
        <v/>
      </c>
      <c r="I44" s="167" t="str">
        <f>IFERROR(IF(INDEX(SourceData!$A$2:$FR$281,'Row selector'!$K33,80)=0,"-",INDEX(SourceData!$A$2:$FR$281,'Row selector'!$K33,80)),"")</f>
        <v/>
      </c>
      <c r="J44" s="161" t="str">
        <f>IFERROR(IF(INDEX(SourceData!$A$2:$FR$281,'Row selector'!$K33,69)=0,"-",INDEX(SourceData!$A$2:$FR$281,'Row selector'!$K33,69)),"")</f>
        <v/>
      </c>
      <c r="K44" s="162" t="str">
        <f>IFERROR(IF(INDEX(SourceData!$A$2:$FR$281,'Row selector'!$K33,75)=0,"-",INDEX(SourceData!$A$2:$FR$281,'Row selector'!$K33,75)),"")</f>
        <v/>
      </c>
      <c r="L44" s="163" t="str">
        <f>IFERROR(IF(INDEX(SourceData!$A$2:$FR$281,'Row selector'!$K33,81)=0,"-",INDEX(SourceData!$A$2:$FR$281,'Row selector'!$K33,81)),"")</f>
        <v/>
      </c>
      <c r="M44" s="161" t="str">
        <f>IFERROR(IF(INDEX(SourceData!$A$2:$FR$281,'Row selector'!$K33,70)=0,"-",INDEX(SourceData!$A$2:$FR$281,'Row selector'!$K33,70)),"")</f>
        <v/>
      </c>
      <c r="N44" s="162" t="str">
        <f>IFERROR(IF(INDEX(SourceData!$A$2:$FR$281,'Row selector'!$K33,76)=0,"-",INDEX(SourceData!$A$2:$FR$281,'Row selector'!$K33,76)),"")</f>
        <v/>
      </c>
      <c r="O44" s="163" t="str">
        <f>IFERROR(IF(INDEX(SourceData!$A$2:$FR$281,'Row selector'!$K33,82)=0,"-",INDEX(SourceData!$A$2:$FR$281,'Row selector'!$K33,82)),"")</f>
        <v/>
      </c>
      <c r="P44" s="161" t="str">
        <f>IFERROR(IF(INDEX(SourceData!$A$2:$FR$281,'Row selector'!$K33,71)=0,"-",INDEX(SourceData!$A$2:$FR$281,'Row selector'!$K33,71)),"")</f>
        <v/>
      </c>
      <c r="Q44" s="162" t="str">
        <f>IFERROR(IF(INDEX(SourceData!$A$2:$FR$281,'Row selector'!$K33,77)=0,"-",INDEX(SourceData!$A$2:$FR$281,'Row selector'!$K33,77)),"")</f>
        <v/>
      </c>
      <c r="R44" s="163" t="str">
        <f>IFERROR(IF(INDEX(SourceData!$A$2:$FR$281,'Row selector'!$K33,83)=0,"-",INDEX(SourceData!$A$2:$FR$281,'Row selector'!$K33,83)),"")</f>
        <v/>
      </c>
      <c r="S44" s="161" t="str">
        <f>IFERROR(IF(INDEX(SourceData!$A$2:$FR$281,'Row selector'!$K33,72)=0,"-",INDEX(SourceData!$A$2:$FR$281,'Row selector'!$K33,72)),"")</f>
        <v/>
      </c>
      <c r="T44" s="162" t="str">
        <f>IFERROR(IF(INDEX(SourceData!$A$2:$FR$281,'Row selector'!$K33,78)=0,"-",INDEX(SourceData!$A$2:$FR$281,'Row selector'!$K33,78)),"")</f>
        <v/>
      </c>
      <c r="U44" s="163" t="str">
        <f>IFERROR(IF(INDEX(SourceData!$A$2:$FR$281,'Row selector'!$K33,84)=0,"-",INDEX(SourceData!$A$2:$FR$281,'Row selector'!$K33,84)),"")</f>
        <v/>
      </c>
      <c r="V44" s="161" t="str">
        <f>IFERROR(IF(INDEX(SourceData!$A$2:$FR$281,'Row selector'!$K33,85)=0,"-",INDEX(SourceData!$A$2:$FR$281,'Row selector'!$K33,85)),"")</f>
        <v/>
      </c>
      <c r="W44" s="162" t="str">
        <f>IFERROR(IF(INDEX(SourceData!$A$2:$FR$281,'Row selector'!$K33,91)=0,"-",INDEX(SourceData!$A$2:$FR$281,'Row selector'!$K33,91)),"")</f>
        <v/>
      </c>
      <c r="X44" s="163" t="str">
        <f>IFERROR(IF(INDEX(SourceData!$A$2:$FR$281,'Row selector'!$K33,97)=0,"-",INDEX(SourceData!$A$2:$FR$281,'Row selector'!$K33,97)),"")</f>
        <v/>
      </c>
      <c r="Y44" s="161" t="str">
        <f>IFERROR(IF(INDEX(SourceData!$A$2:$FR$281,'Row selector'!$K33,86)=0,"-",INDEX(SourceData!$A$2:$FR$281,'Row selector'!$K33,86)),"")</f>
        <v/>
      </c>
      <c r="Z44" s="166" t="str">
        <f>IFERROR(IF(INDEX(SourceData!$A$2:$FR$281,'Row selector'!$K33,92)=0,"-",INDEX(SourceData!$A$2:$FR$281,'Row selector'!$K33,92)),"")</f>
        <v/>
      </c>
      <c r="AA44" s="167" t="str">
        <f>IFERROR(IF(INDEX(SourceData!$A$2:$FR$281,'Row selector'!$K33,98)=0,"-",INDEX(SourceData!$A$2:$FR$281,'Row selector'!$K33,98)),"")</f>
        <v/>
      </c>
      <c r="AB44" s="161" t="str">
        <f>IFERROR(IF(INDEX(SourceData!$A$2:$FR$281,'Row selector'!$K33,87)=0,"-",INDEX(SourceData!$A$2:$FR$281,'Row selector'!$K33,87)),"")</f>
        <v/>
      </c>
      <c r="AC44" s="162" t="str">
        <f>IFERROR(IF(INDEX(SourceData!$A$2:$FR$281,'Row selector'!$K33,93)=0,"-",INDEX(SourceData!$A$2:$FR$281,'Row selector'!$K33,93)),"")</f>
        <v/>
      </c>
      <c r="AD44" s="163" t="str">
        <f>IFERROR(IF(INDEX(SourceData!$A$2:$FR$281,'Row selector'!$K33,99)=0,"-",INDEX(SourceData!$A$2:$FR$281,'Row selector'!$K33,99)),"")</f>
        <v/>
      </c>
      <c r="AE44" s="161" t="str">
        <f>IFERROR(IF(INDEX(SourceData!$A$2:$FR$281,'Row selector'!$K33,88)=0,"-",INDEX(SourceData!$A$2:$FR$281,'Row selector'!$K33,88)),"")</f>
        <v/>
      </c>
      <c r="AF44" s="162" t="str">
        <f>IFERROR(IF(INDEX(SourceData!$A$2:$FR$281,'Row selector'!$K33,94)=0,"-",INDEX(SourceData!$A$2:$FR$281,'Row selector'!$K33,94)),"")</f>
        <v/>
      </c>
      <c r="AG44" s="163" t="str">
        <f>IFERROR(IF(INDEX(SourceData!$A$2:$FR$281,'Row selector'!$K33,100)=0,"-",INDEX(SourceData!$A$2:$FR$281,'Row selector'!$K33,100)),"")</f>
        <v/>
      </c>
      <c r="AH44" s="161" t="str">
        <f>IFERROR(IF(INDEX(SourceData!$A$2:$FR$281,'Row selector'!$K33,89)=0,"-",INDEX(SourceData!$A$2:$FR$281,'Row selector'!$K33,89)),"")</f>
        <v/>
      </c>
      <c r="AI44" s="162" t="str">
        <f>IFERROR(IF(INDEX(SourceData!$A$2:$FR$281,'Row selector'!$K33,95)=0,"-",INDEX(SourceData!$A$2:$FR$281,'Row selector'!$K33,95)),"")</f>
        <v/>
      </c>
      <c r="AJ44" s="163" t="str">
        <f>IFERROR(IF(INDEX(SourceData!$A$2:$FR$281,'Row selector'!$K33,101)=0,"-",INDEX(SourceData!$A$2:$FR$281,'Row selector'!$K33,101)),"")</f>
        <v/>
      </c>
      <c r="AK44" s="161" t="str">
        <f>IFERROR(IF(INDEX(SourceData!$A$2:$FR$281,'Row selector'!$K33,90)=0,"-",INDEX(SourceData!$A$2:$FR$281,'Row selector'!$K33,90)),"")</f>
        <v/>
      </c>
      <c r="AL44" s="162" t="str">
        <f>IFERROR(IF(INDEX(SourceData!$A$2:$FR$281,'Row selector'!$K33,96)=0,"-",INDEX(SourceData!$A$2:$FR$281,'Row selector'!$K33,96)),"")</f>
        <v/>
      </c>
      <c r="AM44" s="163" t="str">
        <f>IFERROR(IF(INDEX(SourceData!$A$2:$FR$281,'Row selector'!$K33,102)=0,"-",INDEX(SourceData!$A$2:$FR$281,'Row selector'!$K33,102)),"")</f>
        <v/>
      </c>
      <c r="AN44" s="161" t="str">
        <f>IFERROR(IF(INDEX(SourceData!$A$2:$FR$281,'Row selector'!$K33,103)=0,"-",INDEX(SourceData!$A$2:$FR$281,'Row selector'!$K33,103)),"")</f>
        <v/>
      </c>
      <c r="AO44" s="162" t="str">
        <f>IFERROR(IF(INDEX(SourceData!$A$2:$FR$281,'Row selector'!$K33,109)=0,"-",INDEX(SourceData!$A$2:$FR$281,'Row selector'!$K33,109)),"")</f>
        <v/>
      </c>
      <c r="AP44" s="163" t="str">
        <f>IFERROR(IF(INDEX(SourceData!$A$2:$FR$281,'Row selector'!$K33,115)=0,"-",INDEX(SourceData!$A$2:$FR$281,'Row selector'!$K33,115)),"")</f>
        <v/>
      </c>
      <c r="AQ44" s="161" t="str">
        <f>IFERROR(IF(INDEX(SourceData!$A$2:$FR$281,'Row selector'!$K33,104)=0,"-",INDEX(SourceData!$A$2:$FR$281,'Row selector'!$K33,104)),"")</f>
        <v/>
      </c>
      <c r="AR44" s="166" t="str">
        <f>IFERROR(IF(INDEX(SourceData!$A$2:$FR$281,'Row selector'!$K33,110)=0,"-",INDEX(SourceData!$A$2:$FR$281,'Row selector'!$K33,110)),"")</f>
        <v/>
      </c>
      <c r="AS44" s="167" t="str">
        <f>IFERROR(IF(INDEX(SourceData!$A$2:$FR$281,'Row selector'!$K33,116)=0,"-",INDEX(SourceData!$A$2:$FR$281,'Row selector'!$K33,116)),"")</f>
        <v/>
      </c>
      <c r="AT44" s="161" t="str">
        <f>IFERROR(IF(INDEX(SourceData!$A$2:$FR$281,'Row selector'!$K33,105)=0,"-",INDEX(SourceData!$A$2:$FR$281,'Row selector'!$K33,105)),"")</f>
        <v/>
      </c>
      <c r="AU44" s="162" t="str">
        <f>IFERROR(IF(INDEX(SourceData!$A$2:$FR$281,'Row selector'!$K33,111)=0,"-",INDEX(SourceData!$A$2:$FR$281,'Row selector'!$K33,111)),"")</f>
        <v/>
      </c>
      <c r="AV44" s="163" t="str">
        <f>IFERROR(IF(INDEX(SourceData!$A$2:$FR$281,'Row selector'!$K33,117)=0,"-",INDEX(SourceData!$A$2:$FR$281,'Row selector'!$K33,117)),"")</f>
        <v/>
      </c>
      <c r="AW44" s="161" t="str">
        <f>IFERROR(IF(INDEX(SourceData!$A$2:$FR$281,'Row selector'!$K33,106)=0,"-",INDEX(SourceData!$A$2:$FR$281,'Row selector'!$K33,106)),"")</f>
        <v/>
      </c>
      <c r="AX44" s="162" t="str">
        <f>IFERROR(IF(INDEX(SourceData!$A$2:$FR$281,'Row selector'!$K33,112)=0,"-",INDEX(SourceData!$A$2:$FR$281,'Row selector'!$K33,112)),"")</f>
        <v/>
      </c>
      <c r="AY44" s="163" t="str">
        <f>IFERROR(IF(INDEX(SourceData!$A$2:$FR$281,'Row selector'!$K33,118)=0,"-",INDEX(SourceData!$A$2:$FR$281,'Row selector'!$K33,118)),"")</f>
        <v/>
      </c>
      <c r="AZ44" s="161" t="str">
        <f>IFERROR(IF(INDEX(SourceData!$A$2:$FR$281,'Row selector'!$K33,107)=0,"-",INDEX(SourceData!$A$2:$FR$281,'Row selector'!$K33,107)),"")</f>
        <v/>
      </c>
      <c r="BA44" s="162" t="str">
        <f>IFERROR(IF(INDEX(SourceData!$A$2:$FR$281,'Row selector'!$K33,113)=0,"-",INDEX(SourceData!$A$2:$FR$281,'Row selector'!$K33,113)),"")</f>
        <v/>
      </c>
      <c r="BB44" s="163" t="str">
        <f>IFERROR(IF(INDEX(SourceData!$A$2:$FR$281,'Row selector'!$K33,119)=0,"-",INDEX(SourceData!$A$2:$FR$281,'Row selector'!$K33,119)),"")</f>
        <v/>
      </c>
      <c r="BC44" s="161" t="str">
        <f>IFERROR(IF(INDEX(SourceData!$A$2:$FR$281,'Row selector'!$K33,108)=0,"-",INDEX(SourceData!$A$2:$FR$281,'Row selector'!$K33,108)),"")</f>
        <v/>
      </c>
      <c r="BD44" s="162" t="str">
        <f>IFERROR(IF(INDEX(SourceData!$A$2:$FR$281,'Row selector'!$K33,114)=0,"-",INDEX(SourceData!$A$2:$FR$281,'Row selector'!$K33,114)),"")</f>
        <v/>
      </c>
      <c r="BE44" s="163" t="str">
        <f>IFERROR(IF(INDEX(SourceData!$A$2:$FR$281,'Row selector'!$K33,120)=0,"-",INDEX(SourceData!$A$2:$FR$281,'Row selector'!$K33,120)),"")</f>
        <v/>
      </c>
      <c r="BF44" s="99"/>
    </row>
    <row r="45" spans="1:58">
      <c r="A45" s="171" t="str">
        <f>IFERROR(INDEX(SourceData!$A$2:$FR$281,'Row selector'!$K34,1),"")</f>
        <v/>
      </c>
      <c r="B45" s="157" t="str">
        <f>IFERROR(INDEX(SourceData!$A$2:$FR$281,'Row selector'!$K34,2),"")</f>
        <v/>
      </c>
      <c r="C45" s="199" t="str">
        <f t="shared" si="0"/>
        <v/>
      </c>
      <c r="D45" s="161" t="str">
        <f>IFERROR(IF(INDEX(SourceData!$A$2:$FR$281,'Row selector'!$K34,67)=0,"-",INDEX(SourceData!$A$2:$FR$281,'Row selector'!$K34,67)),"")</f>
        <v/>
      </c>
      <c r="E45" s="162" t="str">
        <f>IFERROR(IF(INDEX(SourceData!$A$2:$FR$281,'Row selector'!$K34,73)=0,"-",INDEX(SourceData!$A$2:$FR$281,'Row selector'!$K34,73)),"")</f>
        <v/>
      </c>
      <c r="F45" s="163" t="str">
        <f>IFERROR(IF(INDEX(SourceData!$A$2:$FR$281,'Row selector'!$K34,79)=0,"-",INDEX(SourceData!$A$2:$FR$281,'Row selector'!$K34,79)),"")</f>
        <v/>
      </c>
      <c r="G45" s="161" t="str">
        <f>IFERROR(IF(INDEX(SourceData!$A$2:$FR$281,'Row selector'!$K34,68)=0,"-",INDEX(SourceData!$A$2:$FR$281,'Row selector'!$K34,68)),"")</f>
        <v/>
      </c>
      <c r="H45" s="166" t="str">
        <f>IFERROR(IF(INDEX(SourceData!$A$2:$FR$281,'Row selector'!$K34,74)=0,"-",INDEX(SourceData!$A$2:$FR$281,'Row selector'!$K34,74)),"")</f>
        <v/>
      </c>
      <c r="I45" s="167" t="str">
        <f>IFERROR(IF(INDEX(SourceData!$A$2:$FR$281,'Row selector'!$K34,80)=0,"-",INDEX(SourceData!$A$2:$FR$281,'Row selector'!$K34,80)),"")</f>
        <v/>
      </c>
      <c r="J45" s="161" t="str">
        <f>IFERROR(IF(INDEX(SourceData!$A$2:$FR$281,'Row selector'!$K34,69)=0,"-",INDEX(SourceData!$A$2:$FR$281,'Row selector'!$K34,69)),"")</f>
        <v/>
      </c>
      <c r="K45" s="162" t="str">
        <f>IFERROR(IF(INDEX(SourceData!$A$2:$FR$281,'Row selector'!$K34,75)=0,"-",INDEX(SourceData!$A$2:$FR$281,'Row selector'!$K34,75)),"")</f>
        <v/>
      </c>
      <c r="L45" s="163" t="str">
        <f>IFERROR(IF(INDEX(SourceData!$A$2:$FR$281,'Row selector'!$K34,81)=0,"-",INDEX(SourceData!$A$2:$FR$281,'Row selector'!$K34,81)),"")</f>
        <v/>
      </c>
      <c r="M45" s="161" t="str">
        <f>IFERROR(IF(INDEX(SourceData!$A$2:$FR$281,'Row selector'!$K34,70)=0,"-",INDEX(SourceData!$A$2:$FR$281,'Row selector'!$K34,70)),"")</f>
        <v/>
      </c>
      <c r="N45" s="162" t="str">
        <f>IFERROR(IF(INDEX(SourceData!$A$2:$FR$281,'Row selector'!$K34,76)=0,"-",INDEX(SourceData!$A$2:$FR$281,'Row selector'!$K34,76)),"")</f>
        <v/>
      </c>
      <c r="O45" s="163" t="str">
        <f>IFERROR(IF(INDEX(SourceData!$A$2:$FR$281,'Row selector'!$K34,82)=0,"-",INDEX(SourceData!$A$2:$FR$281,'Row selector'!$K34,82)),"")</f>
        <v/>
      </c>
      <c r="P45" s="161" t="str">
        <f>IFERROR(IF(INDEX(SourceData!$A$2:$FR$281,'Row selector'!$K34,71)=0,"-",INDEX(SourceData!$A$2:$FR$281,'Row selector'!$K34,71)),"")</f>
        <v/>
      </c>
      <c r="Q45" s="162" t="str">
        <f>IFERROR(IF(INDEX(SourceData!$A$2:$FR$281,'Row selector'!$K34,77)=0,"-",INDEX(SourceData!$A$2:$FR$281,'Row selector'!$K34,77)),"")</f>
        <v/>
      </c>
      <c r="R45" s="163" t="str">
        <f>IFERROR(IF(INDEX(SourceData!$A$2:$FR$281,'Row selector'!$K34,83)=0,"-",INDEX(SourceData!$A$2:$FR$281,'Row selector'!$K34,83)),"")</f>
        <v/>
      </c>
      <c r="S45" s="161" t="str">
        <f>IFERROR(IF(INDEX(SourceData!$A$2:$FR$281,'Row selector'!$K34,72)=0,"-",INDEX(SourceData!$A$2:$FR$281,'Row selector'!$K34,72)),"")</f>
        <v/>
      </c>
      <c r="T45" s="162" t="str">
        <f>IFERROR(IF(INDEX(SourceData!$A$2:$FR$281,'Row selector'!$K34,78)=0,"-",INDEX(SourceData!$A$2:$FR$281,'Row selector'!$K34,78)),"")</f>
        <v/>
      </c>
      <c r="U45" s="163" t="str">
        <f>IFERROR(IF(INDEX(SourceData!$A$2:$FR$281,'Row selector'!$K34,84)=0,"-",INDEX(SourceData!$A$2:$FR$281,'Row selector'!$K34,84)),"")</f>
        <v/>
      </c>
      <c r="V45" s="161" t="str">
        <f>IFERROR(IF(INDEX(SourceData!$A$2:$FR$281,'Row selector'!$K34,85)=0,"-",INDEX(SourceData!$A$2:$FR$281,'Row selector'!$K34,85)),"")</f>
        <v/>
      </c>
      <c r="W45" s="162" t="str">
        <f>IFERROR(IF(INDEX(SourceData!$A$2:$FR$281,'Row selector'!$K34,91)=0,"-",INDEX(SourceData!$A$2:$FR$281,'Row selector'!$K34,91)),"")</f>
        <v/>
      </c>
      <c r="X45" s="163" t="str">
        <f>IFERROR(IF(INDEX(SourceData!$A$2:$FR$281,'Row selector'!$K34,97)=0,"-",INDEX(SourceData!$A$2:$FR$281,'Row selector'!$K34,97)),"")</f>
        <v/>
      </c>
      <c r="Y45" s="161" t="str">
        <f>IFERROR(IF(INDEX(SourceData!$A$2:$FR$281,'Row selector'!$K34,86)=0,"-",INDEX(SourceData!$A$2:$FR$281,'Row selector'!$K34,86)),"")</f>
        <v/>
      </c>
      <c r="Z45" s="166" t="str">
        <f>IFERROR(IF(INDEX(SourceData!$A$2:$FR$281,'Row selector'!$K34,92)=0,"-",INDEX(SourceData!$A$2:$FR$281,'Row selector'!$K34,92)),"")</f>
        <v/>
      </c>
      <c r="AA45" s="167" t="str">
        <f>IFERROR(IF(INDEX(SourceData!$A$2:$FR$281,'Row selector'!$K34,98)=0,"-",INDEX(SourceData!$A$2:$FR$281,'Row selector'!$K34,98)),"")</f>
        <v/>
      </c>
      <c r="AB45" s="161" t="str">
        <f>IFERROR(IF(INDEX(SourceData!$A$2:$FR$281,'Row selector'!$K34,87)=0,"-",INDEX(SourceData!$A$2:$FR$281,'Row selector'!$K34,87)),"")</f>
        <v/>
      </c>
      <c r="AC45" s="162" t="str">
        <f>IFERROR(IF(INDEX(SourceData!$A$2:$FR$281,'Row selector'!$K34,93)=0,"-",INDEX(SourceData!$A$2:$FR$281,'Row selector'!$K34,93)),"")</f>
        <v/>
      </c>
      <c r="AD45" s="163" t="str">
        <f>IFERROR(IF(INDEX(SourceData!$A$2:$FR$281,'Row selector'!$K34,99)=0,"-",INDEX(SourceData!$A$2:$FR$281,'Row selector'!$K34,99)),"")</f>
        <v/>
      </c>
      <c r="AE45" s="161" t="str">
        <f>IFERROR(IF(INDEX(SourceData!$A$2:$FR$281,'Row selector'!$K34,88)=0,"-",INDEX(SourceData!$A$2:$FR$281,'Row selector'!$K34,88)),"")</f>
        <v/>
      </c>
      <c r="AF45" s="162" t="str">
        <f>IFERROR(IF(INDEX(SourceData!$A$2:$FR$281,'Row selector'!$K34,94)=0,"-",INDEX(SourceData!$A$2:$FR$281,'Row selector'!$K34,94)),"")</f>
        <v/>
      </c>
      <c r="AG45" s="163" t="str">
        <f>IFERROR(IF(INDEX(SourceData!$A$2:$FR$281,'Row selector'!$K34,100)=0,"-",INDEX(SourceData!$A$2:$FR$281,'Row selector'!$K34,100)),"")</f>
        <v/>
      </c>
      <c r="AH45" s="161" t="str">
        <f>IFERROR(IF(INDEX(SourceData!$A$2:$FR$281,'Row selector'!$K34,89)=0,"-",INDEX(SourceData!$A$2:$FR$281,'Row selector'!$K34,89)),"")</f>
        <v/>
      </c>
      <c r="AI45" s="162" t="str">
        <f>IFERROR(IF(INDEX(SourceData!$A$2:$FR$281,'Row selector'!$K34,95)=0,"-",INDEX(SourceData!$A$2:$FR$281,'Row selector'!$K34,95)),"")</f>
        <v/>
      </c>
      <c r="AJ45" s="163" t="str">
        <f>IFERROR(IF(INDEX(SourceData!$A$2:$FR$281,'Row selector'!$K34,101)=0,"-",INDEX(SourceData!$A$2:$FR$281,'Row selector'!$K34,101)),"")</f>
        <v/>
      </c>
      <c r="AK45" s="161" t="str">
        <f>IFERROR(IF(INDEX(SourceData!$A$2:$FR$281,'Row selector'!$K34,90)=0,"-",INDEX(SourceData!$A$2:$FR$281,'Row selector'!$K34,90)),"")</f>
        <v/>
      </c>
      <c r="AL45" s="162" t="str">
        <f>IFERROR(IF(INDEX(SourceData!$A$2:$FR$281,'Row selector'!$K34,96)=0,"-",INDEX(SourceData!$A$2:$FR$281,'Row selector'!$K34,96)),"")</f>
        <v/>
      </c>
      <c r="AM45" s="163" t="str">
        <f>IFERROR(IF(INDEX(SourceData!$A$2:$FR$281,'Row selector'!$K34,102)=0,"-",INDEX(SourceData!$A$2:$FR$281,'Row selector'!$K34,102)),"")</f>
        <v/>
      </c>
      <c r="AN45" s="161" t="str">
        <f>IFERROR(IF(INDEX(SourceData!$A$2:$FR$281,'Row selector'!$K34,103)=0,"-",INDEX(SourceData!$A$2:$FR$281,'Row selector'!$K34,103)),"")</f>
        <v/>
      </c>
      <c r="AO45" s="162" t="str">
        <f>IFERROR(IF(INDEX(SourceData!$A$2:$FR$281,'Row selector'!$K34,109)=0,"-",INDEX(SourceData!$A$2:$FR$281,'Row selector'!$K34,109)),"")</f>
        <v/>
      </c>
      <c r="AP45" s="163" t="str">
        <f>IFERROR(IF(INDEX(SourceData!$A$2:$FR$281,'Row selector'!$K34,115)=0,"-",INDEX(SourceData!$A$2:$FR$281,'Row selector'!$K34,115)),"")</f>
        <v/>
      </c>
      <c r="AQ45" s="161" t="str">
        <f>IFERROR(IF(INDEX(SourceData!$A$2:$FR$281,'Row selector'!$K34,104)=0,"-",INDEX(SourceData!$A$2:$FR$281,'Row selector'!$K34,104)),"")</f>
        <v/>
      </c>
      <c r="AR45" s="166" t="str">
        <f>IFERROR(IF(INDEX(SourceData!$A$2:$FR$281,'Row selector'!$K34,110)=0,"-",INDEX(SourceData!$A$2:$FR$281,'Row selector'!$K34,110)),"")</f>
        <v/>
      </c>
      <c r="AS45" s="167" t="str">
        <f>IFERROR(IF(INDEX(SourceData!$A$2:$FR$281,'Row selector'!$K34,116)=0,"-",INDEX(SourceData!$A$2:$FR$281,'Row selector'!$K34,116)),"")</f>
        <v/>
      </c>
      <c r="AT45" s="161" t="str">
        <f>IFERROR(IF(INDEX(SourceData!$A$2:$FR$281,'Row selector'!$K34,105)=0,"-",INDEX(SourceData!$A$2:$FR$281,'Row selector'!$K34,105)),"")</f>
        <v/>
      </c>
      <c r="AU45" s="162" t="str">
        <f>IFERROR(IF(INDEX(SourceData!$A$2:$FR$281,'Row selector'!$K34,111)=0,"-",INDEX(SourceData!$A$2:$FR$281,'Row selector'!$K34,111)),"")</f>
        <v/>
      </c>
      <c r="AV45" s="163" t="str">
        <f>IFERROR(IF(INDEX(SourceData!$A$2:$FR$281,'Row selector'!$K34,117)=0,"-",INDEX(SourceData!$A$2:$FR$281,'Row selector'!$K34,117)),"")</f>
        <v/>
      </c>
      <c r="AW45" s="161" t="str">
        <f>IFERROR(IF(INDEX(SourceData!$A$2:$FR$281,'Row selector'!$K34,106)=0,"-",INDEX(SourceData!$A$2:$FR$281,'Row selector'!$K34,106)),"")</f>
        <v/>
      </c>
      <c r="AX45" s="162" t="str">
        <f>IFERROR(IF(INDEX(SourceData!$A$2:$FR$281,'Row selector'!$K34,112)=0,"-",INDEX(SourceData!$A$2:$FR$281,'Row selector'!$K34,112)),"")</f>
        <v/>
      </c>
      <c r="AY45" s="163" t="str">
        <f>IFERROR(IF(INDEX(SourceData!$A$2:$FR$281,'Row selector'!$K34,118)=0,"-",INDEX(SourceData!$A$2:$FR$281,'Row selector'!$K34,118)),"")</f>
        <v/>
      </c>
      <c r="AZ45" s="161" t="str">
        <f>IFERROR(IF(INDEX(SourceData!$A$2:$FR$281,'Row selector'!$K34,107)=0,"-",INDEX(SourceData!$A$2:$FR$281,'Row selector'!$K34,107)),"")</f>
        <v/>
      </c>
      <c r="BA45" s="162" t="str">
        <f>IFERROR(IF(INDEX(SourceData!$A$2:$FR$281,'Row selector'!$K34,113)=0,"-",INDEX(SourceData!$A$2:$FR$281,'Row selector'!$K34,113)),"")</f>
        <v/>
      </c>
      <c r="BB45" s="163" t="str">
        <f>IFERROR(IF(INDEX(SourceData!$A$2:$FR$281,'Row selector'!$K34,119)=0,"-",INDEX(SourceData!$A$2:$FR$281,'Row selector'!$K34,119)),"")</f>
        <v/>
      </c>
      <c r="BC45" s="161" t="str">
        <f>IFERROR(IF(INDEX(SourceData!$A$2:$FR$281,'Row selector'!$K34,108)=0,"-",INDEX(SourceData!$A$2:$FR$281,'Row selector'!$K34,108)),"")</f>
        <v/>
      </c>
      <c r="BD45" s="162" t="str">
        <f>IFERROR(IF(INDEX(SourceData!$A$2:$FR$281,'Row selector'!$K34,114)=0,"-",INDEX(SourceData!$A$2:$FR$281,'Row selector'!$K34,114)),"")</f>
        <v/>
      </c>
      <c r="BE45" s="163" t="str">
        <f>IFERROR(IF(INDEX(SourceData!$A$2:$FR$281,'Row selector'!$K34,120)=0,"-",INDEX(SourceData!$A$2:$FR$281,'Row selector'!$K34,120)),"")</f>
        <v/>
      </c>
      <c r="BF45" s="99"/>
    </row>
    <row r="46" spans="1:58">
      <c r="A46" s="171" t="str">
        <f>IFERROR(INDEX(SourceData!$A$2:$FR$281,'Row selector'!$K35,1),"")</f>
        <v/>
      </c>
      <c r="B46" s="157" t="str">
        <f>IFERROR(INDEX(SourceData!$A$2:$FR$281,'Row selector'!$K35,2),"")</f>
        <v/>
      </c>
      <c r="C46" s="199" t="str">
        <f t="shared" si="0"/>
        <v/>
      </c>
      <c r="D46" s="161" t="str">
        <f>IFERROR(IF(INDEX(SourceData!$A$2:$FR$281,'Row selector'!$K35,67)=0,"-",INDEX(SourceData!$A$2:$FR$281,'Row selector'!$K35,67)),"")</f>
        <v/>
      </c>
      <c r="E46" s="162" t="str">
        <f>IFERROR(IF(INDEX(SourceData!$A$2:$FR$281,'Row selector'!$K35,73)=0,"-",INDEX(SourceData!$A$2:$FR$281,'Row selector'!$K35,73)),"")</f>
        <v/>
      </c>
      <c r="F46" s="163" t="str">
        <f>IFERROR(IF(INDEX(SourceData!$A$2:$FR$281,'Row selector'!$K35,79)=0,"-",INDEX(SourceData!$A$2:$FR$281,'Row selector'!$K35,79)),"")</f>
        <v/>
      </c>
      <c r="G46" s="161" t="str">
        <f>IFERROR(IF(INDEX(SourceData!$A$2:$FR$281,'Row selector'!$K35,68)=0,"-",INDEX(SourceData!$A$2:$FR$281,'Row selector'!$K35,68)),"")</f>
        <v/>
      </c>
      <c r="H46" s="166" t="str">
        <f>IFERROR(IF(INDEX(SourceData!$A$2:$FR$281,'Row selector'!$K35,74)=0,"-",INDEX(SourceData!$A$2:$FR$281,'Row selector'!$K35,74)),"")</f>
        <v/>
      </c>
      <c r="I46" s="167" t="str">
        <f>IFERROR(IF(INDEX(SourceData!$A$2:$FR$281,'Row selector'!$K35,80)=0,"-",INDEX(SourceData!$A$2:$FR$281,'Row selector'!$K35,80)),"")</f>
        <v/>
      </c>
      <c r="J46" s="161" t="str">
        <f>IFERROR(IF(INDEX(SourceData!$A$2:$FR$281,'Row selector'!$K35,69)=0,"-",INDEX(SourceData!$A$2:$FR$281,'Row selector'!$K35,69)),"")</f>
        <v/>
      </c>
      <c r="K46" s="162" t="str">
        <f>IFERROR(IF(INDEX(SourceData!$A$2:$FR$281,'Row selector'!$K35,75)=0,"-",INDEX(SourceData!$A$2:$FR$281,'Row selector'!$K35,75)),"")</f>
        <v/>
      </c>
      <c r="L46" s="163" t="str">
        <f>IFERROR(IF(INDEX(SourceData!$A$2:$FR$281,'Row selector'!$K35,81)=0,"-",INDEX(SourceData!$A$2:$FR$281,'Row selector'!$K35,81)),"")</f>
        <v/>
      </c>
      <c r="M46" s="161" t="str">
        <f>IFERROR(IF(INDEX(SourceData!$A$2:$FR$281,'Row selector'!$K35,70)=0,"-",INDEX(SourceData!$A$2:$FR$281,'Row selector'!$K35,70)),"")</f>
        <v/>
      </c>
      <c r="N46" s="162" t="str">
        <f>IFERROR(IF(INDEX(SourceData!$A$2:$FR$281,'Row selector'!$K35,76)=0,"-",INDEX(SourceData!$A$2:$FR$281,'Row selector'!$K35,76)),"")</f>
        <v/>
      </c>
      <c r="O46" s="163" t="str">
        <f>IFERROR(IF(INDEX(SourceData!$A$2:$FR$281,'Row selector'!$K35,82)=0,"-",INDEX(SourceData!$A$2:$FR$281,'Row selector'!$K35,82)),"")</f>
        <v/>
      </c>
      <c r="P46" s="161" t="str">
        <f>IFERROR(IF(INDEX(SourceData!$A$2:$FR$281,'Row selector'!$K35,71)=0,"-",INDEX(SourceData!$A$2:$FR$281,'Row selector'!$K35,71)),"")</f>
        <v/>
      </c>
      <c r="Q46" s="162" t="str">
        <f>IFERROR(IF(INDEX(SourceData!$A$2:$FR$281,'Row selector'!$K35,77)=0,"-",INDEX(SourceData!$A$2:$FR$281,'Row selector'!$K35,77)),"")</f>
        <v/>
      </c>
      <c r="R46" s="163" t="str">
        <f>IFERROR(IF(INDEX(SourceData!$A$2:$FR$281,'Row selector'!$K35,83)=0,"-",INDEX(SourceData!$A$2:$FR$281,'Row selector'!$K35,83)),"")</f>
        <v/>
      </c>
      <c r="S46" s="161" t="str">
        <f>IFERROR(IF(INDEX(SourceData!$A$2:$FR$281,'Row selector'!$K35,72)=0,"-",INDEX(SourceData!$A$2:$FR$281,'Row selector'!$K35,72)),"")</f>
        <v/>
      </c>
      <c r="T46" s="162" t="str">
        <f>IFERROR(IF(INDEX(SourceData!$A$2:$FR$281,'Row selector'!$K35,78)=0,"-",INDEX(SourceData!$A$2:$FR$281,'Row selector'!$K35,78)),"")</f>
        <v/>
      </c>
      <c r="U46" s="163" t="str">
        <f>IFERROR(IF(INDEX(SourceData!$A$2:$FR$281,'Row selector'!$K35,84)=0,"-",INDEX(SourceData!$A$2:$FR$281,'Row selector'!$K35,84)),"")</f>
        <v/>
      </c>
      <c r="V46" s="161" t="str">
        <f>IFERROR(IF(INDEX(SourceData!$A$2:$FR$281,'Row selector'!$K35,85)=0,"-",INDEX(SourceData!$A$2:$FR$281,'Row selector'!$K35,85)),"")</f>
        <v/>
      </c>
      <c r="W46" s="162" t="str">
        <f>IFERROR(IF(INDEX(SourceData!$A$2:$FR$281,'Row selector'!$K35,91)=0,"-",INDEX(SourceData!$A$2:$FR$281,'Row selector'!$K35,91)),"")</f>
        <v/>
      </c>
      <c r="X46" s="163" t="str">
        <f>IFERROR(IF(INDEX(SourceData!$A$2:$FR$281,'Row selector'!$K35,97)=0,"-",INDEX(SourceData!$A$2:$FR$281,'Row selector'!$K35,97)),"")</f>
        <v/>
      </c>
      <c r="Y46" s="161" t="str">
        <f>IFERROR(IF(INDEX(SourceData!$A$2:$FR$281,'Row selector'!$K35,86)=0,"-",INDEX(SourceData!$A$2:$FR$281,'Row selector'!$K35,86)),"")</f>
        <v/>
      </c>
      <c r="Z46" s="166" t="str">
        <f>IFERROR(IF(INDEX(SourceData!$A$2:$FR$281,'Row selector'!$K35,92)=0,"-",INDEX(SourceData!$A$2:$FR$281,'Row selector'!$K35,92)),"")</f>
        <v/>
      </c>
      <c r="AA46" s="167" t="str">
        <f>IFERROR(IF(INDEX(SourceData!$A$2:$FR$281,'Row selector'!$K35,98)=0,"-",INDEX(SourceData!$A$2:$FR$281,'Row selector'!$K35,98)),"")</f>
        <v/>
      </c>
      <c r="AB46" s="161" t="str">
        <f>IFERROR(IF(INDEX(SourceData!$A$2:$FR$281,'Row selector'!$K35,87)=0,"-",INDEX(SourceData!$A$2:$FR$281,'Row selector'!$K35,87)),"")</f>
        <v/>
      </c>
      <c r="AC46" s="162" t="str">
        <f>IFERROR(IF(INDEX(SourceData!$A$2:$FR$281,'Row selector'!$K35,93)=0,"-",INDEX(SourceData!$A$2:$FR$281,'Row selector'!$K35,93)),"")</f>
        <v/>
      </c>
      <c r="AD46" s="163" t="str">
        <f>IFERROR(IF(INDEX(SourceData!$A$2:$FR$281,'Row selector'!$K35,99)=0,"-",INDEX(SourceData!$A$2:$FR$281,'Row selector'!$K35,99)),"")</f>
        <v/>
      </c>
      <c r="AE46" s="161" t="str">
        <f>IFERROR(IF(INDEX(SourceData!$A$2:$FR$281,'Row selector'!$K35,88)=0,"-",INDEX(SourceData!$A$2:$FR$281,'Row selector'!$K35,88)),"")</f>
        <v/>
      </c>
      <c r="AF46" s="162" t="str">
        <f>IFERROR(IF(INDEX(SourceData!$A$2:$FR$281,'Row selector'!$K35,94)=0,"-",INDEX(SourceData!$A$2:$FR$281,'Row selector'!$K35,94)),"")</f>
        <v/>
      </c>
      <c r="AG46" s="163" t="str">
        <f>IFERROR(IF(INDEX(SourceData!$A$2:$FR$281,'Row selector'!$K35,100)=0,"-",INDEX(SourceData!$A$2:$FR$281,'Row selector'!$K35,100)),"")</f>
        <v/>
      </c>
      <c r="AH46" s="161" t="str">
        <f>IFERROR(IF(INDEX(SourceData!$A$2:$FR$281,'Row selector'!$K35,89)=0,"-",INDEX(SourceData!$A$2:$FR$281,'Row selector'!$K35,89)),"")</f>
        <v/>
      </c>
      <c r="AI46" s="162" t="str">
        <f>IFERROR(IF(INDEX(SourceData!$A$2:$FR$281,'Row selector'!$K35,95)=0,"-",INDEX(SourceData!$A$2:$FR$281,'Row selector'!$K35,95)),"")</f>
        <v/>
      </c>
      <c r="AJ46" s="163" t="str">
        <f>IFERROR(IF(INDEX(SourceData!$A$2:$FR$281,'Row selector'!$K35,101)=0,"-",INDEX(SourceData!$A$2:$FR$281,'Row selector'!$K35,101)),"")</f>
        <v/>
      </c>
      <c r="AK46" s="161" t="str">
        <f>IFERROR(IF(INDEX(SourceData!$A$2:$FR$281,'Row selector'!$K35,90)=0,"-",INDEX(SourceData!$A$2:$FR$281,'Row selector'!$K35,90)),"")</f>
        <v/>
      </c>
      <c r="AL46" s="162" t="str">
        <f>IFERROR(IF(INDEX(SourceData!$A$2:$FR$281,'Row selector'!$K35,96)=0,"-",INDEX(SourceData!$A$2:$FR$281,'Row selector'!$K35,96)),"")</f>
        <v/>
      </c>
      <c r="AM46" s="163" t="str">
        <f>IFERROR(IF(INDEX(SourceData!$A$2:$FR$281,'Row selector'!$K35,102)=0,"-",INDEX(SourceData!$A$2:$FR$281,'Row selector'!$K35,102)),"")</f>
        <v/>
      </c>
      <c r="AN46" s="161" t="str">
        <f>IFERROR(IF(INDEX(SourceData!$A$2:$FR$281,'Row selector'!$K35,103)=0,"-",INDEX(SourceData!$A$2:$FR$281,'Row selector'!$K35,103)),"")</f>
        <v/>
      </c>
      <c r="AO46" s="162" t="str">
        <f>IFERROR(IF(INDEX(SourceData!$A$2:$FR$281,'Row selector'!$K35,109)=0,"-",INDEX(SourceData!$A$2:$FR$281,'Row selector'!$K35,109)),"")</f>
        <v/>
      </c>
      <c r="AP46" s="163" t="str">
        <f>IFERROR(IF(INDEX(SourceData!$A$2:$FR$281,'Row selector'!$K35,115)=0,"-",INDEX(SourceData!$A$2:$FR$281,'Row selector'!$K35,115)),"")</f>
        <v/>
      </c>
      <c r="AQ46" s="161" t="str">
        <f>IFERROR(IF(INDEX(SourceData!$A$2:$FR$281,'Row selector'!$K35,104)=0,"-",INDEX(SourceData!$A$2:$FR$281,'Row selector'!$K35,104)),"")</f>
        <v/>
      </c>
      <c r="AR46" s="166" t="str">
        <f>IFERROR(IF(INDEX(SourceData!$A$2:$FR$281,'Row selector'!$K35,110)=0,"-",INDEX(SourceData!$A$2:$FR$281,'Row selector'!$K35,110)),"")</f>
        <v/>
      </c>
      <c r="AS46" s="167" t="str">
        <f>IFERROR(IF(INDEX(SourceData!$A$2:$FR$281,'Row selector'!$K35,116)=0,"-",INDEX(SourceData!$A$2:$FR$281,'Row selector'!$K35,116)),"")</f>
        <v/>
      </c>
      <c r="AT46" s="161" t="str">
        <f>IFERROR(IF(INDEX(SourceData!$A$2:$FR$281,'Row selector'!$K35,105)=0,"-",INDEX(SourceData!$A$2:$FR$281,'Row selector'!$K35,105)),"")</f>
        <v/>
      </c>
      <c r="AU46" s="162" t="str">
        <f>IFERROR(IF(INDEX(SourceData!$A$2:$FR$281,'Row selector'!$K35,111)=0,"-",INDEX(SourceData!$A$2:$FR$281,'Row selector'!$K35,111)),"")</f>
        <v/>
      </c>
      <c r="AV46" s="163" t="str">
        <f>IFERROR(IF(INDEX(SourceData!$A$2:$FR$281,'Row selector'!$K35,117)=0,"-",INDEX(SourceData!$A$2:$FR$281,'Row selector'!$K35,117)),"")</f>
        <v/>
      </c>
      <c r="AW46" s="161" t="str">
        <f>IFERROR(IF(INDEX(SourceData!$A$2:$FR$281,'Row selector'!$K35,106)=0,"-",INDEX(SourceData!$A$2:$FR$281,'Row selector'!$K35,106)),"")</f>
        <v/>
      </c>
      <c r="AX46" s="162" t="str">
        <f>IFERROR(IF(INDEX(SourceData!$A$2:$FR$281,'Row selector'!$K35,112)=0,"-",INDEX(SourceData!$A$2:$FR$281,'Row selector'!$K35,112)),"")</f>
        <v/>
      </c>
      <c r="AY46" s="163" t="str">
        <f>IFERROR(IF(INDEX(SourceData!$A$2:$FR$281,'Row selector'!$K35,118)=0,"-",INDEX(SourceData!$A$2:$FR$281,'Row selector'!$K35,118)),"")</f>
        <v/>
      </c>
      <c r="AZ46" s="161" t="str">
        <f>IFERROR(IF(INDEX(SourceData!$A$2:$FR$281,'Row selector'!$K35,107)=0,"-",INDEX(SourceData!$A$2:$FR$281,'Row selector'!$K35,107)),"")</f>
        <v/>
      </c>
      <c r="BA46" s="162" t="str">
        <f>IFERROR(IF(INDEX(SourceData!$A$2:$FR$281,'Row selector'!$K35,113)=0,"-",INDEX(SourceData!$A$2:$FR$281,'Row selector'!$K35,113)),"")</f>
        <v/>
      </c>
      <c r="BB46" s="163" t="str">
        <f>IFERROR(IF(INDEX(SourceData!$A$2:$FR$281,'Row selector'!$K35,119)=0,"-",INDEX(SourceData!$A$2:$FR$281,'Row selector'!$K35,119)),"")</f>
        <v/>
      </c>
      <c r="BC46" s="161" t="str">
        <f>IFERROR(IF(INDEX(SourceData!$A$2:$FR$281,'Row selector'!$K35,108)=0,"-",INDEX(SourceData!$A$2:$FR$281,'Row selector'!$K35,108)),"")</f>
        <v/>
      </c>
      <c r="BD46" s="162" t="str">
        <f>IFERROR(IF(INDEX(SourceData!$A$2:$FR$281,'Row selector'!$K35,114)=0,"-",INDEX(SourceData!$A$2:$FR$281,'Row selector'!$K35,114)),"")</f>
        <v/>
      </c>
      <c r="BE46" s="163" t="str">
        <f>IFERROR(IF(INDEX(SourceData!$A$2:$FR$281,'Row selector'!$K35,120)=0,"-",INDEX(SourceData!$A$2:$FR$281,'Row selector'!$K35,120)),"")</f>
        <v/>
      </c>
      <c r="BF46" s="99"/>
    </row>
    <row r="47" spans="1:58">
      <c r="A47" s="171" t="str">
        <f>IFERROR(INDEX(SourceData!$A$2:$FR$281,'Row selector'!$K36,1),"")</f>
        <v/>
      </c>
      <c r="B47" s="157" t="str">
        <f>IFERROR(INDEX(SourceData!$A$2:$FR$281,'Row selector'!$K36,2),"")</f>
        <v/>
      </c>
      <c r="C47" s="199" t="str">
        <f t="shared" si="0"/>
        <v/>
      </c>
      <c r="D47" s="161" t="str">
        <f>IFERROR(IF(INDEX(SourceData!$A$2:$FR$281,'Row selector'!$K36,67)=0,"-",INDEX(SourceData!$A$2:$FR$281,'Row selector'!$K36,67)),"")</f>
        <v/>
      </c>
      <c r="E47" s="162" t="str">
        <f>IFERROR(IF(INDEX(SourceData!$A$2:$FR$281,'Row selector'!$K36,73)=0,"-",INDEX(SourceData!$A$2:$FR$281,'Row selector'!$K36,73)),"")</f>
        <v/>
      </c>
      <c r="F47" s="163" t="str">
        <f>IFERROR(IF(INDEX(SourceData!$A$2:$FR$281,'Row selector'!$K36,79)=0,"-",INDEX(SourceData!$A$2:$FR$281,'Row selector'!$K36,79)),"")</f>
        <v/>
      </c>
      <c r="G47" s="161" t="str">
        <f>IFERROR(IF(INDEX(SourceData!$A$2:$FR$281,'Row selector'!$K36,68)=0,"-",INDEX(SourceData!$A$2:$FR$281,'Row selector'!$K36,68)),"")</f>
        <v/>
      </c>
      <c r="H47" s="166" t="str">
        <f>IFERROR(IF(INDEX(SourceData!$A$2:$FR$281,'Row selector'!$K36,74)=0,"-",INDEX(SourceData!$A$2:$FR$281,'Row selector'!$K36,74)),"")</f>
        <v/>
      </c>
      <c r="I47" s="167" t="str">
        <f>IFERROR(IF(INDEX(SourceData!$A$2:$FR$281,'Row selector'!$K36,80)=0,"-",INDEX(SourceData!$A$2:$FR$281,'Row selector'!$K36,80)),"")</f>
        <v/>
      </c>
      <c r="J47" s="161" t="str">
        <f>IFERROR(IF(INDEX(SourceData!$A$2:$FR$281,'Row selector'!$K36,69)=0,"-",INDEX(SourceData!$A$2:$FR$281,'Row selector'!$K36,69)),"")</f>
        <v/>
      </c>
      <c r="K47" s="162" t="str">
        <f>IFERROR(IF(INDEX(SourceData!$A$2:$FR$281,'Row selector'!$K36,75)=0,"-",INDEX(SourceData!$A$2:$FR$281,'Row selector'!$K36,75)),"")</f>
        <v/>
      </c>
      <c r="L47" s="163" t="str">
        <f>IFERROR(IF(INDEX(SourceData!$A$2:$FR$281,'Row selector'!$K36,81)=0,"-",INDEX(SourceData!$A$2:$FR$281,'Row selector'!$K36,81)),"")</f>
        <v/>
      </c>
      <c r="M47" s="161" t="str">
        <f>IFERROR(IF(INDEX(SourceData!$A$2:$FR$281,'Row selector'!$K36,70)=0,"-",INDEX(SourceData!$A$2:$FR$281,'Row selector'!$K36,70)),"")</f>
        <v/>
      </c>
      <c r="N47" s="162" t="str">
        <f>IFERROR(IF(INDEX(SourceData!$A$2:$FR$281,'Row selector'!$K36,76)=0,"-",INDEX(SourceData!$A$2:$FR$281,'Row selector'!$K36,76)),"")</f>
        <v/>
      </c>
      <c r="O47" s="163" t="str">
        <f>IFERROR(IF(INDEX(SourceData!$A$2:$FR$281,'Row selector'!$K36,82)=0,"-",INDEX(SourceData!$A$2:$FR$281,'Row selector'!$K36,82)),"")</f>
        <v/>
      </c>
      <c r="P47" s="161" t="str">
        <f>IFERROR(IF(INDEX(SourceData!$A$2:$FR$281,'Row selector'!$K36,71)=0,"-",INDEX(SourceData!$A$2:$FR$281,'Row selector'!$K36,71)),"")</f>
        <v/>
      </c>
      <c r="Q47" s="162" t="str">
        <f>IFERROR(IF(INDEX(SourceData!$A$2:$FR$281,'Row selector'!$K36,77)=0,"-",INDEX(SourceData!$A$2:$FR$281,'Row selector'!$K36,77)),"")</f>
        <v/>
      </c>
      <c r="R47" s="163" t="str">
        <f>IFERROR(IF(INDEX(SourceData!$A$2:$FR$281,'Row selector'!$K36,83)=0,"-",INDEX(SourceData!$A$2:$FR$281,'Row selector'!$K36,83)),"")</f>
        <v/>
      </c>
      <c r="S47" s="161" t="str">
        <f>IFERROR(IF(INDEX(SourceData!$A$2:$FR$281,'Row selector'!$K36,72)=0,"-",INDEX(SourceData!$A$2:$FR$281,'Row selector'!$K36,72)),"")</f>
        <v/>
      </c>
      <c r="T47" s="162" t="str">
        <f>IFERROR(IF(INDEX(SourceData!$A$2:$FR$281,'Row selector'!$K36,78)=0,"-",INDEX(SourceData!$A$2:$FR$281,'Row selector'!$K36,78)),"")</f>
        <v/>
      </c>
      <c r="U47" s="163" t="str">
        <f>IFERROR(IF(INDEX(SourceData!$A$2:$FR$281,'Row selector'!$K36,84)=0,"-",INDEX(SourceData!$A$2:$FR$281,'Row selector'!$K36,84)),"")</f>
        <v/>
      </c>
      <c r="V47" s="161" t="str">
        <f>IFERROR(IF(INDEX(SourceData!$A$2:$FR$281,'Row selector'!$K36,85)=0,"-",INDEX(SourceData!$A$2:$FR$281,'Row selector'!$K36,85)),"")</f>
        <v/>
      </c>
      <c r="W47" s="162" t="str">
        <f>IFERROR(IF(INDEX(SourceData!$A$2:$FR$281,'Row selector'!$K36,91)=0,"-",INDEX(SourceData!$A$2:$FR$281,'Row selector'!$K36,91)),"")</f>
        <v/>
      </c>
      <c r="X47" s="163" t="str">
        <f>IFERROR(IF(INDEX(SourceData!$A$2:$FR$281,'Row selector'!$K36,97)=0,"-",INDEX(SourceData!$A$2:$FR$281,'Row selector'!$K36,97)),"")</f>
        <v/>
      </c>
      <c r="Y47" s="161" t="str">
        <f>IFERROR(IF(INDEX(SourceData!$A$2:$FR$281,'Row selector'!$K36,86)=0,"-",INDEX(SourceData!$A$2:$FR$281,'Row selector'!$K36,86)),"")</f>
        <v/>
      </c>
      <c r="Z47" s="166" t="str">
        <f>IFERROR(IF(INDEX(SourceData!$A$2:$FR$281,'Row selector'!$K36,92)=0,"-",INDEX(SourceData!$A$2:$FR$281,'Row selector'!$K36,92)),"")</f>
        <v/>
      </c>
      <c r="AA47" s="167" t="str">
        <f>IFERROR(IF(INDEX(SourceData!$A$2:$FR$281,'Row selector'!$K36,98)=0,"-",INDEX(SourceData!$A$2:$FR$281,'Row selector'!$K36,98)),"")</f>
        <v/>
      </c>
      <c r="AB47" s="161" t="str">
        <f>IFERROR(IF(INDEX(SourceData!$A$2:$FR$281,'Row selector'!$K36,87)=0,"-",INDEX(SourceData!$A$2:$FR$281,'Row selector'!$K36,87)),"")</f>
        <v/>
      </c>
      <c r="AC47" s="162" t="str">
        <f>IFERROR(IF(INDEX(SourceData!$A$2:$FR$281,'Row selector'!$K36,93)=0,"-",INDEX(SourceData!$A$2:$FR$281,'Row selector'!$K36,93)),"")</f>
        <v/>
      </c>
      <c r="AD47" s="163" t="str">
        <f>IFERROR(IF(INDEX(SourceData!$A$2:$FR$281,'Row selector'!$K36,99)=0,"-",INDEX(SourceData!$A$2:$FR$281,'Row selector'!$K36,99)),"")</f>
        <v/>
      </c>
      <c r="AE47" s="161" t="str">
        <f>IFERROR(IF(INDEX(SourceData!$A$2:$FR$281,'Row selector'!$K36,88)=0,"-",INDEX(SourceData!$A$2:$FR$281,'Row selector'!$K36,88)),"")</f>
        <v/>
      </c>
      <c r="AF47" s="162" t="str">
        <f>IFERROR(IF(INDEX(SourceData!$A$2:$FR$281,'Row selector'!$K36,94)=0,"-",INDEX(SourceData!$A$2:$FR$281,'Row selector'!$K36,94)),"")</f>
        <v/>
      </c>
      <c r="AG47" s="163" t="str">
        <f>IFERROR(IF(INDEX(SourceData!$A$2:$FR$281,'Row selector'!$K36,100)=0,"-",INDEX(SourceData!$A$2:$FR$281,'Row selector'!$K36,100)),"")</f>
        <v/>
      </c>
      <c r="AH47" s="161" t="str">
        <f>IFERROR(IF(INDEX(SourceData!$A$2:$FR$281,'Row selector'!$K36,89)=0,"-",INDEX(SourceData!$A$2:$FR$281,'Row selector'!$K36,89)),"")</f>
        <v/>
      </c>
      <c r="AI47" s="162" t="str">
        <f>IFERROR(IF(INDEX(SourceData!$A$2:$FR$281,'Row selector'!$K36,95)=0,"-",INDEX(SourceData!$A$2:$FR$281,'Row selector'!$K36,95)),"")</f>
        <v/>
      </c>
      <c r="AJ47" s="163" t="str">
        <f>IFERROR(IF(INDEX(SourceData!$A$2:$FR$281,'Row selector'!$K36,101)=0,"-",INDEX(SourceData!$A$2:$FR$281,'Row selector'!$K36,101)),"")</f>
        <v/>
      </c>
      <c r="AK47" s="161" t="str">
        <f>IFERROR(IF(INDEX(SourceData!$A$2:$FR$281,'Row selector'!$K36,90)=0,"-",INDEX(SourceData!$A$2:$FR$281,'Row selector'!$K36,90)),"")</f>
        <v/>
      </c>
      <c r="AL47" s="162" t="str">
        <f>IFERROR(IF(INDEX(SourceData!$A$2:$FR$281,'Row selector'!$K36,96)=0,"-",INDEX(SourceData!$A$2:$FR$281,'Row selector'!$K36,96)),"")</f>
        <v/>
      </c>
      <c r="AM47" s="163" t="str">
        <f>IFERROR(IF(INDEX(SourceData!$A$2:$FR$281,'Row selector'!$K36,102)=0,"-",INDEX(SourceData!$A$2:$FR$281,'Row selector'!$K36,102)),"")</f>
        <v/>
      </c>
      <c r="AN47" s="161" t="str">
        <f>IFERROR(IF(INDEX(SourceData!$A$2:$FR$281,'Row selector'!$K36,103)=0,"-",INDEX(SourceData!$A$2:$FR$281,'Row selector'!$K36,103)),"")</f>
        <v/>
      </c>
      <c r="AO47" s="162" t="str">
        <f>IFERROR(IF(INDEX(SourceData!$A$2:$FR$281,'Row selector'!$K36,109)=0,"-",INDEX(SourceData!$A$2:$FR$281,'Row selector'!$K36,109)),"")</f>
        <v/>
      </c>
      <c r="AP47" s="163" t="str">
        <f>IFERROR(IF(INDEX(SourceData!$A$2:$FR$281,'Row selector'!$K36,115)=0,"-",INDEX(SourceData!$A$2:$FR$281,'Row selector'!$K36,115)),"")</f>
        <v/>
      </c>
      <c r="AQ47" s="161" t="str">
        <f>IFERROR(IF(INDEX(SourceData!$A$2:$FR$281,'Row selector'!$K36,104)=0,"-",INDEX(SourceData!$A$2:$FR$281,'Row selector'!$K36,104)),"")</f>
        <v/>
      </c>
      <c r="AR47" s="166" t="str">
        <f>IFERROR(IF(INDEX(SourceData!$A$2:$FR$281,'Row selector'!$K36,110)=0,"-",INDEX(SourceData!$A$2:$FR$281,'Row selector'!$K36,110)),"")</f>
        <v/>
      </c>
      <c r="AS47" s="167" t="str">
        <f>IFERROR(IF(INDEX(SourceData!$A$2:$FR$281,'Row selector'!$K36,116)=0,"-",INDEX(SourceData!$A$2:$FR$281,'Row selector'!$K36,116)),"")</f>
        <v/>
      </c>
      <c r="AT47" s="161" t="str">
        <f>IFERROR(IF(INDEX(SourceData!$A$2:$FR$281,'Row selector'!$K36,105)=0,"-",INDEX(SourceData!$A$2:$FR$281,'Row selector'!$K36,105)),"")</f>
        <v/>
      </c>
      <c r="AU47" s="162" t="str">
        <f>IFERROR(IF(INDEX(SourceData!$A$2:$FR$281,'Row selector'!$K36,111)=0,"-",INDEX(SourceData!$A$2:$FR$281,'Row selector'!$K36,111)),"")</f>
        <v/>
      </c>
      <c r="AV47" s="163" t="str">
        <f>IFERROR(IF(INDEX(SourceData!$A$2:$FR$281,'Row selector'!$K36,117)=0,"-",INDEX(SourceData!$A$2:$FR$281,'Row selector'!$K36,117)),"")</f>
        <v/>
      </c>
      <c r="AW47" s="161" t="str">
        <f>IFERROR(IF(INDEX(SourceData!$A$2:$FR$281,'Row selector'!$K36,106)=0,"-",INDEX(SourceData!$A$2:$FR$281,'Row selector'!$K36,106)),"")</f>
        <v/>
      </c>
      <c r="AX47" s="162" t="str">
        <f>IFERROR(IF(INDEX(SourceData!$A$2:$FR$281,'Row selector'!$K36,112)=0,"-",INDEX(SourceData!$A$2:$FR$281,'Row selector'!$K36,112)),"")</f>
        <v/>
      </c>
      <c r="AY47" s="163" t="str">
        <f>IFERROR(IF(INDEX(SourceData!$A$2:$FR$281,'Row selector'!$K36,118)=0,"-",INDEX(SourceData!$A$2:$FR$281,'Row selector'!$K36,118)),"")</f>
        <v/>
      </c>
      <c r="AZ47" s="161" t="str">
        <f>IFERROR(IF(INDEX(SourceData!$A$2:$FR$281,'Row selector'!$K36,107)=0,"-",INDEX(SourceData!$A$2:$FR$281,'Row selector'!$K36,107)),"")</f>
        <v/>
      </c>
      <c r="BA47" s="162" t="str">
        <f>IFERROR(IF(INDEX(SourceData!$A$2:$FR$281,'Row selector'!$K36,113)=0,"-",INDEX(SourceData!$A$2:$FR$281,'Row selector'!$K36,113)),"")</f>
        <v/>
      </c>
      <c r="BB47" s="163" t="str">
        <f>IFERROR(IF(INDEX(SourceData!$A$2:$FR$281,'Row selector'!$K36,119)=0,"-",INDEX(SourceData!$A$2:$FR$281,'Row selector'!$K36,119)),"")</f>
        <v/>
      </c>
      <c r="BC47" s="161" t="str">
        <f>IFERROR(IF(INDEX(SourceData!$A$2:$FR$281,'Row selector'!$K36,108)=0,"-",INDEX(SourceData!$A$2:$FR$281,'Row selector'!$K36,108)),"")</f>
        <v/>
      </c>
      <c r="BD47" s="162" t="str">
        <f>IFERROR(IF(INDEX(SourceData!$A$2:$FR$281,'Row selector'!$K36,114)=0,"-",INDEX(SourceData!$A$2:$FR$281,'Row selector'!$K36,114)),"")</f>
        <v/>
      </c>
      <c r="BE47" s="163" t="str">
        <f>IFERROR(IF(INDEX(SourceData!$A$2:$FR$281,'Row selector'!$K36,120)=0,"-",INDEX(SourceData!$A$2:$FR$281,'Row selector'!$K36,120)),"")</f>
        <v/>
      </c>
      <c r="BF47" s="99"/>
    </row>
    <row r="48" spans="1:58">
      <c r="A48" s="171" t="str">
        <f>IFERROR(INDEX(SourceData!$A$2:$FR$281,'Row selector'!$K37,1),"")</f>
        <v/>
      </c>
      <c r="B48" s="157" t="str">
        <f>IFERROR(INDEX(SourceData!$A$2:$FR$281,'Row selector'!$K37,2),"")</f>
        <v/>
      </c>
      <c r="C48" s="199" t="str">
        <f t="shared" si="0"/>
        <v/>
      </c>
      <c r="D48" s="161" t="str">
        <f>IFERROR(IF(INDEX(SourceData!$A$2:$FR$281,'Row selector'!$K37,67)=0,"-",INDEX(SourceData!$A$2:$FR$281,'Row selector'!$K37,67)),"")</f>
        <v/>
      </c>
      <c r="E48" s="162" t="str">
        <f>IFERROR(IF(INDEX(SourceData!$A$2:$FR$281,'Row selector'!$K37,73)=0,"-",INDEX(SourceData!$A$2:$FR$281,'Row selector'!$K37,73)),"")</f>
        <v/>
      </c>
      <c r="F48" s="163" t="str">
        <f>IFERROR(IF(INDEX(SourceData!$A$2:$FR$281,'Row selector'!$K37,79)=0,"-",INDEX(SourceData!$A$2:$FR$281,'Row selector'!$K37,79)),"")</f>
        <v/>
      </c>
      <c r="G48" s="161" t="str">
        <f>IFERROR(IF(INDEX(SourceData!$A$2:$FR$281,'Row selector'!$K37,68)=0,"-",INDEX(SourceData!$A$2:$FR$281,'Row selector'!$K37,68)),"")</f>
        <v/>
      </c>
      <c r="H48" s="166" t="str">
        <f>IFERROR(IF(INDEX(SourceData!$A$2:$FR$281,'Row selector'!$K37,74)=0,"-",INDEX(SourceData!$A$2:$FR$281,'Row selector'!$K37,74)),"")</f>
        <v/>
      </c>
      <c r="I48" s="167" t="str">
        <f>IFERROR(IF(INDEX(SourceData!$A$2:$FR$281,'Row selector'!$K37,80)=0,"-",INDEX(SourceData!$A$2:$FR$281,'Row selector'!$K37,80)),"")</f>
        <v/>
      </c>
      <c r="J48" s="161" t="str">
        <f>IFERROR(IF(INDEX(SourceData!$A$2:$FR$281,'Row selector'!$K37,69)=0,"-",INDEX(SourceData!$A$2:$FR$281,'Row selector'!$K37,69)),"")</f>
        <v/>
      </c>
      <c r="K48" s="162" t="str">
        <f>IFERROR(IF(INDEX(SourceData!$A$2:$FR$281,'Row selector'!$K37,75)=0,"-",INDEX(SourceData!$A$2:$FR$281,'Row selector'!$K37,75)),"")</f>
        <v/>
      </c>
      <c r="L48" s="163" t="str">
        <f>IFERROR(IF(INDEX(SourceData!$A$2:$FR$281,'Row selector'!$K37,81)=0,"-",INDEX(SourceData!$A$2:$FR$281,'Row selector'!$K37,81)),"")</f>
        <v/>
      </c>
      <c r="M48" s="161" t="str">
        <f>IFERROR(IF(INDEX(SourceData!$A$2:$FR$281,'Row selector'!$K37,70)=0,"-",INDEX(SourceData!$A$2:$FR$281,'Row selector'!$K37,70)),"")</f>
        <v/>
      </c>
      <c r="N48" s="162" t="str">
        <f>IFERROR(IF(INDEX(SourceData!$A$2:$FR$281,'Row selector'!$K37,76)=0,"-",INDEX(SourceData!$A$2:$FR$281,'Row selector'!$K37,76)),"")</f>
        <v/>
      </c>
      <c r="O48" s="163" t="str">
        <f>IFERROR(IF(INDEX(SourceData!$A$2:$FR$281,'Row selector'!$K37,82)=0,"-",INDEX(SourceData!$A$2:$FR$281,'Row selector'!$K37,82)),"")</f>
        <v/>
      </c>
      <c r="P48" s="161" t="str">
        <f>IFERROR(IF(INDEX(SourceData!$A$2:$FR$281,'Row selector'!$K37,71)=0,"-",INDEX(SourceData!$A$2:$FR$281,'Row selector'!$K37,71)),"")</f>
        <v/>
      </c>
      <c r="Q48" s="162" t="str">
        <f>IFERROR(IF(INDEX(SourceData!$A$2:$FR$281,'Row selector'!$K37,77)=0,"-",INDEX(SourceData!$A$2:$FR$281,'Row selector'!$K37,77)),"")</f>
        <v/>
      </c>
      <c r="R48" s="163" t="str">
        <f>IFERROR(IF(INDEX(SourceData!$A$2:$FR$281,'Row selector'!$K37,83)=0,"-",INDEX(SourceData!$A$2:$FR$281,'Row selector'!$K37,83)),"")</f>
        <v/>
      </c>
      <c r="S48" s="161" t="str">
        <f>IFERROR(IF(INDEX(SourceData!$A$2:$FR$281,'Row selector'!$K37,72)=0,"-",INDEX(SourceData!$A$2:$FR$281,'Row selector'!$K37,72)),"")</f>
        <v/>
      </c>
      <c r="T48" s="162" t="str">
        <f>IFERROR(IF(INDEX(SourceData!$A$2:$FR$281,'Row selector'!$K37,78)=0,"-",INDEX(SourceData!$A$2:$FR$281,'Row selector'!$K37,78)),"")</f>
        <v/>
      </c>
      <c r="U48" s="163" t="str">
        <f>IFERROR(IF(INDEX(SourceData!$A$2:$FR$281,'Row selector'!$K37,84)=0,"-",INDEX(SourceData!$A$2:$FR$281,'Row selector'!$K37,84)),"")</f>
        <v/>
      </c>
      <c r="V48" s="161" t="str">
        <f>IFERROR(IF(INDEX(SourceData!$A$2:$FR$281,'Row selector'!$K37,85)=0,"-",INDEX(SourceData!$A$2:$FR$281,'Row selector'!$K37,85)),"")</f>
        <v/>
      </c>
      <c r="W48" s="162" t="str">
        <f>IFERROR(IF(INDEX(SourceData!$A$2:$FR$281,'Row selector'!$K37,91)=0,"-",INDEX(SourceData!$A$2:$FR$281,'Row selector'!$K37,91)),"")</f>
        <v/>
      </c>
      <c r="X48" s="163" t="str">
        <f>IFERROR(IF(INDEX(SourceData!$A$2:$FR$281,'Row selector'!$K37,97)=0,"-",INDEX(SourceData!$A$2:$FR$281,'Row selector'!$K37,97)),"")</f>
        <v/>
      </c>
      <c r="Y48" s="161" t="str">
        <f>IFERROR(IF(INDEX(SourceData!$A$2:$FR$281,'Row selector'!$K37,86)=0,"-",INDEX(SourceData!$A$2:$FR$281,'Row selector'!$K37,86)),"")</f>
        <v/>
      </c>
      <c r="Z48" s="166" t="str">
        <f>IFERROR(IF(INDEX(SourceData!$A$2:$FR$281,'Row selector'!$K37,92)=0,"-",INDEX(SourceData!$A$2:$FR$281,'Row selector'!$K37,92)),"")</f>
        <v/>
      </c>
      <c r="AA48" s="167" t="str">
        <f>IFERROR(IF(INDEX(SourceData!$A$2:$FR$281,'Row selector'!$K37,98)=0,"-",INDEX(SourceData!$A$2:$FR$281,'Row selector'!$K37,98)),"")</f>
        <v/>
      </c>
      <c r="AB48" s="161" t="str">
        <f>IFERROR(IF(INDEX(SourceData!$A$2:$FR$281,'Row selector'!$K37,87)=0,"-",INDEX(SourceData!$A$2:$FR$281,'Row selector'!$K37,87)),"")</f>
        <v/>
      </c>
      <c r="AC48" s="162" t="str">
        <f>IFERROR(IF(INDEX(SourceData!$A$2:$FR$281,'Row selector'!$K37,93)=0,"-",INDEX(SourceData!$A$2:$FR$281,'Row selector'!$K37,93)),"")</f>
        <v/>
      </c>
      <c r="AD48" s="163" t="str">
        <f>IFERROR(IF(INDEX(SourceData!$A$2:$FR$281,'Row selector'!$K37,99)=0,"-",INDEX(SourceData!$A$2:$FR$281,'Row selector'!$K37,99)),"")</f>
        <v/>
      </c>
      <c r="AE48" s="161" t="str">
        <f>IFERROR(IF(INDEX(SourceData!$A$2:$FR$281,'Row selector'!$K37,88)=0,"-",INDEX(SourceData!$A$2:$FR$281,'Row selector'!$K37,88)),"")</f>
        <v/>
      </c>
      <c r="AF48" s="162" t="str">
        <f>IFERROR(IF(INDEX(SourceData!$A$2:$FR$281,'Row selector'!$K37,94)=0,"-",INDEX(SourceData!$A$2:$FR$281,'Row selector'!$K37,94)),"")</f>
        <v/>
      </c>
      <c r="AG48" s="163" t="str">
        <f>IFERROR(IF(INDEX(SourceData!$A$2:$FR$281,'Row selector'!$K37,100)=0,"-",INDEX(SourceData!$A$2:$FR$281,'Row selector'!$K37,100)),"")</f>
        <v/>
      </c>
      <c r="AH48" s="161" t="str">
        <f>IFERROR(IF(INDEX(SourceData!$A$2:$FR$281,'Row selector'!$K37,89)=0,"-",INDEX(SourceData!$A$2:$FR$281,'Row selector'!$K37,89)),"")</f>
        <v/>
      </c>
      <c r="AI48" s="162" t="str">
        <f>IFERROR(IF(INDEX(SourceData!$A$2:$FR$281,'Row selector'!$K37,95)=0,"-",INDEX(SourceData!$A$2:$FR$281,'Row selector'!$K37,95)),"")</f>
        <v/>
      </c>
      <c r="AJ48" s="163" t="str">
        <f>IFERROR(IF(INDEX(SourceData!$A$2:$FR$281,'Row selector'!$K37,101)=0,"-",INDEX(SourceData!$A$2:$FR$281,'Row selector'!$K37,101)),"")</f>
        <v/>
      </c>
      <c r="AK48" s="161" t="str">
        <f>IFERROR(IF(INDEX(SourceData!$A$2:$FR$281,'Row selector'!$K37,90)=0,"-",INDEX(SourceData!$A$2:$FR$281,'Row selector'!$K37,90)),"")</f>
        <v/>
      </c>
      <c r="AL48" s="162" t="str">
        <f>IFERROR(IF(INDEX(SourceData!$A$2:$FR$281,'Row selector'!$K37,96)=0,"-",INDEX(SourceData!$A$2:$FR$281,'Row selector'!$K37,96)),"")</f>
        <v/>
      </c>
      <c r="AM48" s="163" t="str">
        <f>IFERROR(IF(INDEX(SourceData!$A$2:$FR$281,'Row selector'!$K37,102)=0,"-",INDEX(SourceData!$A$2:$FR$281,'Row selector'!$K37,102)),"")</f>
        <v/>
      </c>
      <c r="AN48" s="161" t="str">
        <f>IFERROR(IF(INDEX(SourceData!$A$2:$FR$281,'Row selector'!$K37,103)=0,"-",INDEX(SourceData!$A$2:$FR$281,'Row selector'!$K37,103)),"")</f>
        <v/>
      </c>
      <c r="AO48" s="162" t="str">
        <f>IFERROR(IF(INDEX(SourceData!$A$2:$FR$281,'Row selector'!$K37,109)=0,"-",INDEX(SourceData!$A$2:$FR$281,'Row selector'!$K37,109)),"")</f>
        <v/>
      </c>
      <c r="AP48" s="163" t="str">
        <f>IFERROR(IF(INDEX(SourceData!$A$2:$FR$281,'Row selector'!$K37,115)=0,"-",INDEX(SourceData!$A$2:$FR$281,'Row selector'!$K37,115)),"")</f>
        <v/>
      </c>
      <c r="AQ48" s="161" t="str">
        <f>IFERROR(IF(INDEX(SourceData!$A$2:$FR$281,'Row selector'!$K37,104)=0,"-",INDEX(SourceData!$A$2:$FR$281,'Row selector'!$K37,104)),"")</f>
        <v/>
      </c>
      <c r="AR48" s="166" t="str">
        <f>IFERROR(IF(INDEX(SourceData!$A$2:$FR$281,'Row selector'!$K37,110)=0,"-",INDEX(SourceData!$A$2:$FR$281,'Row selector'!$K37,110)),"")</f>
        <v/>
      </c>
      <c r="AS48" s="167" t="str">
        <f>IFERROR(IF(INDEX(SourceData!$A$2:$FR$281,'Row selector'!$K37,116)=0,"-",INDEX(SourceData!$A$2:$FR$281,'Row selector'!$K37,116)),"")</f>
        <v/>
      </c>
      <c r="AT48" s="161" t="str">
        <f>IFERROR(IF(INDEX(SourceData!$A$2:$FR$281,'Row selector'!$K37,105)=0,"-",INDEX(SourceData!$A$2:$FR$281,'Row selector'!$K37,105)),"")</f>
        <v/>
      </c>
      <c r="AU48" s="162" t="str">
        <f>IFERROR(IF(INDEX(SourceData!$A$2:$FR$281,'Row selector'!$K37,111)=0,"-",INDEX(SourceData!$A$2:$FR$281,'Row selector'!$K37,111)),"")</f>
        <v/>
      </c>
      <c r="AV48" s="163" t="str">
        <f>IFERROR(IF(INDEX(SourceData!$A$2:$FR$281,'Row selector'!$K37,117)=0,"-",INDEX(SourceData!$A$2:$FR$281,'Row selector'!$K37,117)),"")</f>
        <v/>
      </c>
      <c r="AW48" s="161" t="str">
        <f>IFERROR(IF(INDEX(SourceData!$A$2:$FR$281,'Row selector'!$K37,106)=0,"-",INDEX(SourceData!$A$2:$FR$281,'Row selector'!$K37,106)),"")</f>
        <v/>
      </c>
      <c r="AX48" s="162" t="str">
        <f>IFERROR(IF(INDEX(SourceData!$A$2:$FR$281,'Row selector'!$K37,112)=0,"-",INDEX(SourceData!$A$2:$FR$281,'Row selector'!$K37,112)),"")</f>
        <v/>
      </c>
      <c r="AY48" s="163" t="str">
        <f>IFERROR(IF(INDEX(SourceData!$A$2:$FR$281,'Row selector'!$K37,118)=0,"-",INDEX(SourceData!$A$2:$FR$281,'Row selector'!$K37,118)),"")</f>
        <v/>
      </c>
      <c r="AZ48" s="161" t="str">
        <f>IFERROR(IF(INDEX(SourceData!$A$2:$FR$281,'Row selector'!$K37,107)=0,"-",INDEX(SourceData!$A$2:$FR$281,'Row selector'!$K37,107)),"")</f>
        <v/>
      </c>
      <c r="BA48" s="162" t="str">
        <f>IFERROR(IF(INDEX(SourceData!$A$2:$FR$281,'Row selector'!$K37,113)=0,"-",INDEX(SourceData!$A$2:$FR$281,'Row selector'!$K37,113)),"")</f>
        <v/>
      </c>
      <c r="BB48" s="163" t="str">
        <f>IFERROR(IF(INDEX(SourceData!$A$2:$FR$281,'Row selector'!$K37,119)=0,"-",INDEX(SourceData!$A$2:$FR$281,'Row selector'!$K37,119)),"")</f>
        <v/>
      </c>
      <c r="BC48" s="161" t="str">
        <f>IFERROR(IF(INDEX(SourceData!$A$2:$FR$281,'Row selector'!$K37,108)=0,"-",INDEX(SourceData!$A$2:$FR$281,'Row selector'!$K37,108)),"")</f>
        <v/>
      </c>
      <c r="BD48" s="162" t="str">
        <f>IFERROR(IF(INDEX(SourceData!$A$2:$FR$281,'Row selector'!$K37,114)=0,"-",INDEX(SourceData!$A$2:$FR$281,'Row selector'!$K37,114)),"")</f>
        <v/>
      </c>
      <c r="BE48" s="163" t="str">
        <f>IFERROR(IF(INDEX(SourceData!$A$2:$FR$281,'Row selector'!$K37,120)=0,"-",INDEX(SourceData!$A$2:$FR$281,'Row selector'!$K37,120)),"")</f>
        <v/>
      </c>
      <c r="BF48" s="99"/>
    </row>
    <row r="49" spans="1:58">
      <c r="A49" s="171" t="str">
        <f>IFERROR(INDEX(SourceData!$A$2:$FR$281,'Row selector'!$K38,1),"")</f>
        <v/>
      </c>
      <c r="B49" s="157" t="str">
        <f>IFERROR(INDEX(SourceData!$A$2:$FR$281,'Row selector'!$K38,2),"")</f>
        <v/>
      </c>
      <c r="C49" s="199" t="str">
        <f t="shared" si="0"/>
        <v/>
      </c>
      <c r="D49" s="161" t="str">
        <f>IFERROR(IF(INDEX(SourceData!$A$2:$FR$281,'Row selector'!$K38,67)=0,"-",INDEX(SourceData!$A$2:$FR$281,'Row selector'!$K38,67)),"")</f>
        <v/>
      </c>
      <c r="E49" s="162" t="str">
        <f>IFERROR(IF(INDEX(SourceData!$A$2:$FR$281,'Row selector'!$K38,73)=0,"-",INDEX(SourceData!$A$2:$FR$281,'Row selector'!$K38,73)),"")</f>
        <v/>
      </c>
      <c r="F49" s="163" t="str">
        <f>IFERROR(IF(INDEX(SourceData!$A$2:$FR$281,'Row selector'!$K38,79)=0,"-",INDEX(SourceData!$A$2:$FR$281,'Row selector'!$K38,79)),"")</f>
        <v/>
      </c>
      <c r="G49" s="161" t="str">
        <f>IFERROR(IF(INDEX(SourceData!$A$2:$FR$281,'Row selector'!$K38,68)=0,"-",INDEX(SourceData!$A$2:$FR$281,'Row selector'!$K38,68)),"")</f>
        <v/>
      </c>
      <c r="H49" s="166" t="str">
        <f>IFERROR(IF(INDEX(SourceData!$A$2:$FR$281,'Row selector'!$K38,74)=0,"-",INDEX(SourceData!$A$2:$FR$281,'Row selector'!$K38,74)),"")</f>
        <v/>
      </c>
      <c r="I49" s="167" t="str">
        <f>IFERROR(IF(INDEX(SourceData!$A$2:$FR$281,'Row selector'!$K38,80)=0,"-",INDEX(SourceData!$A$2:$FR$281,'Row selector'!$K38,80)),"")</f>
        <v/>
      </c>
      <c r="J49" s="161" t="str">
        <f>IFERROR(IF(INDEX(SourceData!$A$2:$FR$281,'Row selector'!$K38,69)=0,"-",INDEX(SourceData!$A$2:$FR$281,'Row selector'!$K38,69)),"")</f>
        <v/>
      </c>
      <c r="K49" s="162" t="str">
        <f>IFERROR(IF(INDEX(SourceData!$A$2:$FR$281,'Row selector'!$K38,75)=0,"-",INDEX(SourceData!$A$2:$FR$281,'Row selector'!$K38,75)),"")</f>
        <v/>
      </c>
      <c r="L49" s="163" t="str">
        <f>IFERROR(IF(INDEX(SourceData!$A$2:$FR$281,'Row selector'!$K38,81)=0,"-",INDEX(SourceData!$A$2:$FR$281,'Row selector'!$K38,81)),"")</f>
        <v/>
      </c>
      <c r="M49" s="161" t="str">
        <f>IFERROR(IF(INDEX(SourceData!$A$2:$FR$281,'Row selector'!$K38,70)=0,"-",INDEX(SourceData!$A$2:$FR$281,'Row selector'!$K38,70)),"")</f>
        <v/>
      </c>
      <c r="N49" s="162" t="str">
        <f>IFERROR(IF(INDEX(SourceData!$A$2:$FR$281,'Row selector'!$K38,76)=0,"-",INDEX(SourceData!$A$2:$FR$281,'Row selector'!$K38,76)),"")</f>
        <v/>
      </c>
      <c r="O49" s="163" t="str">
        <f>IFERROR(IF(INDEX(SourceData!$A$2:$FR$281,'Row selector'!$K38,82)=0,"-",INDEX(SourceData!$A$2:$FR$281,'Row selector'!$K38,82)),"")</f>
        <v/>
      </c>
      <c r="P49" s="161" t="str">
        <f>IFERROR(IF(INDEX(SourceData!$A$2:$FR$281,'Row selector'!$K38,71)=0,"-",INDEX(SourceData!$A$2:$FR$281,'Row selector'!$K38,71)),"")</f>
        <v/>
      </c>
      <c r="Q49" s="162" t="str">
        <f>IFERROR(IF(INDEX(SourceData!$A$2:$FR$281,'Row selector'!$K38,77)=0,"-",INDEX(SourceData!$A$2:$FR$281,'Row selector'!$K38,77)),"")</f>
        <v/>
      </c>
      <c r="R49" s="163" t="str">
        <f>IFERROR(IF(INDEX(SourceData!$A$2:$FR$281,'Row selector'!$K38,83)=0,"-",INDEX(SourceData!$A$2:$FR$281,'Row selector'!$K38,83)),"")</f>
        <v/>
      </c>
      <c r="S49" s="161" t="str">
        <f>IFERROR(IF(INDEX(SourceData!$A$2:$FR$281,'Row selector'!$K38,72)=0,"-",INDEX(SourceData!$A$2:$FR$281,'Row selector'!$K38,72)),"")</f>
        <v/>
      </c>
      <c r="T49" s="162" t="str">
        <f>IFERROR(IF(INDEX(SourceData!$A$2:$FR$281,'Row selector'!$K38,78)=0,"-",INDEX(SourceData!$A$2:$FR$281,'Row selector'!$K38,78)),"")</f>
        <v/>
      </c>
      <c r="U49" s="163" t="str">
        <f>IFERROR(IF(INDEX(SourceData!$A$2:$FR$281,'Row selector'!$K38,84)=0,"-",INDEX(SourceData!$A$2:$FR$281,'Row selector'!$K38,84)),"")</f>
        <v/>
      </c>
      <c r="V49" s="161" t="str">
        <f>IFERROR(IF(INDEX(SourceData!$A$2:$FR$281,'Row selector'!$K38,85)=0,"-",INDEX(SourceData!$A$2:$FR$281,'Row selector'!$K38,85)),"")</f>
        <v/>
      </c>
      <c r="W49" s="162" t="str">
        <f>IFERROR(IF(INDEX(SourceData!$A$2:$FR$281,'Row selector'!$K38,91)=0,"-",INDEX(SourceData!$A$2:$FR$281,'Row selector'!$K38,91)),"")</f>
        <v/>
      </c>
      <c r="X49" s="163" t="str">
        <f>IFERROR(IF(INDEX(SourceData!$A$2:$FR$281,'Row selector'!$K38,97)=0,"-",INDEX(SourceData!$A$2:$FR$281,'Row selector'!$K38,97)),"")</f>
        <v/>
      </c>
      <c r="Y49" s="161" t="str">
        <f>IFERROR(IF(INDEX(SourceData!$A$2:$FR$281,'Row selector'!$K38,86)=0,"-",INDEX(SourceData!$A$2:$FR$281,'Row selector'!$K38,86)),"")</f>
        <v/>
      </c>
      <c r="Z49" s="166" t="str">
        <f>IFERROR(IF(INDEX(SourceData!$A$2:$FR$281,'Row selector'!$K38,92)=0,"-",INDEX(SourceData!$A$2:$FR$281,'Row selector'!$K38,92)),"")</f>
        <v/>
      </c>
      <c r="AA49" s="167" t="str">
        <f>IFERROR(IF(INDEX(SourceData!$A$2:$FR$281,'Row selector'!$K38,98)=0,"-",INDEX(SourceData!$A$2:$FR$281,'Row selector'!$K38,98)),"")</f>
        <v/>
      </c>
      <c r="AB49" s="161" t="str">
        <f>IFERROR(IF(INDEX(SourceData!$A$2:$FR$281,'Row selector'!$K38,87)=0,"-",INDEX(SourceData!$A$2:$FR$281,'Row selector'!$K38,87)),"")</f>
        <v/>
      </c>
      <c r="AC49" s="162" t="str">
        <f>IFERROR(IF(INDEX(SourceData!$A$2:$FR$281,'Row selector'!$K38,93)=0,"-",INDEX(SourceData!$A$2:$FR$281,'Row selector'!$K38,93)),"")</f>
        <v/>
      </c>
      <c r="AD49" s="163" t="str">
        <f>IFERROR(IF(INDEX(SourceData!$A$2:$FR$281,'Row selector'!$K38,99)=0,"-",INDEX(SourceData!$A$2:$FR$281,'Row selector'!$K38,99)),"")</f>
        <v/>
      </c>
      <c r="AE49" s="161" t="str">
        <f>IFERROR(IF(INDEX(SourceData!$A$2:$FR$281,'Row selector'!$K38,88)=0,"-",INDEX(SourceData!$A$2:$FR$281,'Row selector'!$K38,88)),"")</f>
        <v/>
      </c>
      <c r="AF49" s="162" t="str">
        <f>IFERROR(IF(INDEX(SourceData!$A$2:$FR$281,'Row selector'!$K38,94)=0,"-",INDEX(SourceData!$A$2:$FR$281,'Row selector'!$K38,94)),"")</f>
        <v/>
      </c>
      <c r="AG49" s="163" t="str">
        <f>IFERROR(IF(INDEX(SourceData!$A$2:$FR$281,'Row selector'!$K38,100)=0,"-",INDEX(SourceData!$A$2:$FR$281,'Row selector'!$K38,100)),"")</f>
        <v/>
      </c>
      <c r="AH49" s="161" t="str">
        <f>IFERROR(IF(INDEX(SourceData!$A$2:$FR$281,'Row selector'!$K38,89)=0,"-",INDEX(SourceData!$A$2:$FR$281,'Row selector'!$K38,89)),"")</f>
        <v/>
      </c>
      <c r="AI49" s="162" t="str">
        <f>IFERROR(IF(INDEX(SourceData!$A$2:$FR$281,'Row selector'!$K38,95)=0,"-",INDEX(SourceData!$A$2:$FR$281,'Row selector'!$K38,95)),"")</f>
        <v/>
      </c>
      <c r="AJ49" s="163" t="str">
        <f>IFERROR(IF(INDEX(SourceData!$A$2:$FR$281,'Row selector'!$K38,101)=0,"-",INDEX(SourceData!$A$2:$FR$281,'Row selector'!$K38,101)),"")</f>
        <v/>
      </c>
      <c r="AK49" s="161" t="str">
        <f>IFERROR(IF(INDEX(SourceData!$A$2:$FR$281,'Row selector'!$K38,90)=0,"-",INDEX(SourceData!$A$2:$FR$281,'Row selector'!$K38,90)),"")</f>
        <v/>
      </c>
      <c r="AL49" s="162" t="str">
        <f>IFERROR(IF(INDEX(SourceData!$A$2:$FR$281,'Row selector'!$K38,96)=0,"-",INDEX(SourceData!$A$2:$FR$281,'Row selector'!$K38,96)),"")</f>
        <v/>
      </c>
      <c r="AM49" s="163" t="str">
        <f>IFERROR(IF(INDEX(SourceData!$A$2:$FR$281,'Row selector'!$K38,102)=0,"-",INDEX(SourceData!$A$2:$FR$281,'Row selector'!$K38,102)),"")</f>
        <v/>
      </c>
      <c r="AN49" s="161" t="str">
        <f>IFERROR(IF(INDEX(SourceData!$A$2:$FR$281,'Row selector'!$K38,103)=0,"-",INDEX(SourceData!$A$2:$FR$281,'Row selector'!$K38,103)),"")</f>
        <v/>
      </c>
      <c r="AO49" s="162" t="str">
        <f>IFERROR(IF(INDEX(SourceData!$A$2:$FR$281,'Row selector'!$K38,109)=0,"-",INDEX(SourceData!$A$2:$FR$281,'Row selector'!$K38,109)),"")</f>
        <v/>
      </c>
      <c r="AP49" s="163" t="str">
        <f>IFERROR(IF(INDEX(SourceData!$A$2:$FR$281,'Row selector'!$K38,115)=0,"-",INDEX(SourceData!$A$2:$FR$281,'Row selector'!$K38,115)),"")</f>
        <v/>
      </c>
      <c r="AQ49" s="161" t="str">
        <f>IFERROR(IF(INDEX(SourceData!$A$2:$FR$281,'Row selector'!$K38,104)=0,"-",INDEX(SourceData!$A$2:$FR$281,'Row selector'!$K38,104)),"")</f>
        <v/>
      </c>
      <c r="AR49" s="166" t="str">
        <f>IFERROR(IF(INDEX(SourceData!$A$2:$FR$281,'Row selector'!$K38,110)=0,"-",INDEX(SourceData!$A$2:$FR$281,'Row selector'!$K38,110)),"")</f>
        <v/>
      </c>
      <c r="AS49" s="167" t="str">
        <f>IFERROR(IF(INDEX(SourceData!$A$2:$FR$281,'Row selector'!$K38,116)=0,"-",INDEX(SourceData!$A$2:$FR$281,'Row selector'!$K38,116)),"")</f>
        <v/>
      </c>
      <c r="AT49" s="161" t="str">
        <f>IFERROR(IF(INDEX(SourceData!$A$2:$FR$281,'Row selector'!$K38,105)=0,"-",INDEX(SourceData!$A$2:$FR$281,'Row selector'!$K38,105)),"")</f>
        <v/>
      </c>
      <c r="AU49" s="162" t="str">
        <f>IFERROR(IF(INDEX(SourceData!$A$2:$FR$281,'Row selector'!$K38,111)=0,"-",INDEX(SourceData!$A$2:$FR$281,'Row selector'!$K38,111)),"")</f>
        <v/>
      </c>
      <c r="AV49" s="163" t="str">
        <f>IFERROR(IF(INDEX(SourceData!$A$2:$FR$281,'Row selector'!$K38,117)=0,"-",INDEX(SourceData!$A$2:$FR$281,'Row selector'!$K38,117)),"")</f>
        <v/>
      </c>
      <c r="AW49" s="161" t="str">
        <f>IFERROR(IF(INDEX(SourceData!$A$2:$FR$281,'Row selector'!$K38,106)=0,"-",INDEX(SourceData!$A$2:$FR$281,'Row selector'!$K38,106)),"")</f>
        <v/>
      </c>
      <c r="AX49" s="162" t="str">
        <f>IFERROR(IF(INDEX(SourceData!$A$2:$FR$281,'Row selector'!$K38,112)=0,"-",INDEX(SourceData!$A$2:$FR$281,'Row selector'!$K38,112)),"")</f>
        <v/>
      </c>
      <c r="AY49" s="163" t="str">
        <f>IFERROR(IF(INDEX(SourceData!$A$2:$FR$281,'Row selector'!$K38,118)=0,"-",INDEX(SourceData!$A$2:$FR$281,'Row selector'!$K38,118)),"")</f>
        <v/>
      </c>
      <c r="AZ49" s="161" t="str">
        <f>IFERROR(IF(INDEX(SourceData!$A$2:$FR$281,'Row selector'!$K38,107)=0,"-",INDEX(SourceData!$A$2:$FR$281,'Row selector'!$K38,107)),"")</f>
        <v/>
      </c>
      <c r="BA49" s="162" t="str">
        <f>IFERROR(IF(INDEX(SourceData!$A$2:$FR$281,'Row selector'!$K38,113)=0,"-",INDEX(SourceData!$A$2:$FR$281,'Row selector'!$K38,113)),"")</f>
        <v/>
      </c>
      <c r="BB49" s="163" t="str">
        <f>IFERROR(IF(INDEX(SourceData!$A$2:$FR$281,'Row selector'!$K38,119)=0,"-",INDEX(SourceData!$A$2:$FR$281,'Row selector'!$K38,119)),"")</f>
        <v/>
      </c>
      <c r="BC49" s="161" t="str">
        <f>IFERROR(IF(INDEX(SourceData!$A$2:$FR$281,'Row selector'!$K38,108)=0,"-",INDEX(SourceData!$A$2:$FR$281,'Row selector'!$K38,108)),"")</f>
        <v/>
      </c>
      <c r="BD49" s="162" t="str">
        <f>IFERROR(IF(INDEX(SourceData!$A$2:$FR$281,'Row selector'!$K38,114)=0,"-",INDEX(SourceData!$A$2:$FR$281,'Row selector'!$K38,114)),"")</f>
        <v/>
      </c>
      <c r="BE49" s="163" t="str">
        <f>IFERROR(IF(INDEX(SourceData!$A$2:$FR$281,'Row selector'!$K38,120)=0,"-",INDEX(SourceData!$A$2:$FR$281,'Row selector'!$K38,120)),"")</f>
        <v/>
      </c>
      <c r="BF49" s="99"/>
    </row>
    <row r="50" spans="1:58">
      <c r="A50" s="171" t="str">
        <f>IFERROR(INDEX(SourceData!$A$2:$FR$281,'Row selector'!$K39,1),"")</f>
        <v/>
      </c>
      <c r="B50" s="157" t="str">
        <f>IFERROR(INDEX(SourceData!$A$2:$FR$281,'Row selector'!$K39,2),"")</f>
        <v/>
      </c>
      <c r="C50" s="199" t="str">
        <f t="shared" si="0"/>
        <v/>
      </c>
      <c r="D50" s="161" t="str">
        <f>IFERROR(IF(INDEX(SourceData!$A$2:$FR$281,'Row selector'!$K39,67)=0,"-",INDEX(SourceData!$A$2:$FR$281,'Row selector'!$K39,67)),"")</f>
        <v/>
      </c>
      <c r="E50" s="162" t="str">
        <f>IFERROR(IF(INDEX(SourceData!$A$2:$FR$281,'Row selector'!$K39,73)=0,"-",INDEX(SourceData!$A$2:$FR$281,'Row selector'!$K39,73)),"")</f>
        <v/>
      </c>
      <c r="F50" s="163" t="str">
        <f>IFERROR(IF(INDEX(SourceData!$A$2:$FR$281,'Row selector'!$K39,79)=0,"-",INDEX(SourceData!$A$2:$FR$281,'Row selector'!$K39,79)),"")</f>
        <v/>
      </c>
      <c r="G50" s="161" t="str">
        <f>IFERROR(IF(INDEX(SourceData!$A$2:$FR$281,'Row selector'!$K39,68)=0,"-",INDEX(SourceData!$A$2:$FR$281,'Row selector'!$K39,68)),"")</f>
        <v/>
      </c>
      <c r="H50" s="166" t="str">
        <f>IFERROR(IF(INDEX(SourceData!$A$2:$FR$281,'Row selector'!$K39,74)=0,"-",INDEX(SourceData!$A$2:$FR$281,'Row selector'!$K39,74)),"")</f>
        <v/>
      </c>
      <c r="I50" s="167" t="str">
        <f>IFERROR(IF(INDEX(SourceData!$A$2:$FR$281,'Row selector'!$K39,80)=0,"-",INDEX(SourceData!$A$2:$FR$281,'Row selector'!$K39,80)),"")</f>
        <v/>
      </c>
      <c r="J50" s="161" t="str">
        <f>IFERROR(IF(INDEX(SourceData!$A$2:$FR$281,'Row selector'!$K39,69)=0,"-",INDEX(SourceData!$A$2:$FR$281,'Row selector'!$K39,69)),"")</f>
        <v/>
      </c>
      <c r="K50" s="162" t="str">
        <f>IFERROR(IF(INDEX(SourceData!$A$2:$FR$281,'Row selector'!$K39,75)=0,"-",INDEX(SourceData!$A$2:$FR$281,'Row selector'!$K39,75)),"")</f>
        <v/>
      </c>
      <c r="L50" s="163" t="str">
        <f>IFERROR(IF(INDEX(SourceData!$A$2:$FR$281,'Row selector'!$K39,81)=0,"-",INDEX(SourceData!$A$2:$FR$281,'Row selector'!$K39,81)),"")</f>
        <v/>
      </c>
      <c r="M50" s="161" t="str">
        <f>IFERROR(IF(INDEX(SourceData!$A$2:$FR$281,'Row selector'!$K39,70)=0,"-",INDEX(SourceData!$A$2:$FR$281,'Row selector'!$K39,70)),"")</f>
        <v/>
      </c>
      <c r="N50" s="162" t="str">
        <f>IFERROR(IF(INDEX(SourceData!$A$2:$FR$281,'Row selector'!$K39,76)=0,"-",INDEX(SourceData!$A$2:$FR$281,'Row selector'!$K39,76)),"")</f>
        <v/>
      </c>
      <c r="O50" s="163" t="str">
        <f>IFERROR(IF(INDEX(SourceData!$A$2:$FR$281,'Row selector'!$K39,82)=0,"-",INDEX(SourceData!$A$2:$FR$281,'Row selector'!$K39,82)),"")</f>
        <v/>
      </c>
      <c r="P50" s="161" t="str">
        <f>IFERROR(IF(INDEX(SourceData!$A$2:$FR$281,'Row selector'!$K39,71)=0,"-",INDEX(SourceData!$A$2:$FR$281,'Row selector'!$K39,71)),"")</f>
        <v/>
      </c>
      <c r="Q50" s="162" t="str">
        <f>IFERROR(IF(INDEX(SourceData!$A$2:$FR$281,'Row selector'!$K39,77)=0,"-",INDEX(SourceData!$A$2:$FR$281,'Row selector'!$K39,77)),"")</f>
        <v/>
      </c>
      <c r="R50" s="163" t="str">
        <f>IFERROR(IF(INDEX(SourceData!$A$2:$FR$281,'Row selector'!$K39,83)=0,"-",INDEX(SourceData!$A$2:$FR$281,'Row selector'!$K39,83)),"")</f>
        <v/>
      </c>
      <c r="S50" s="161" t="str">
        <f>IFERROR(IF(INDEX(SourceData!$A$2:$FR$281,'Row selector'!$K39,72)=0,"-",INDEX(SourceData!$A$2:$FR$281,'Row selector'!$K39,72)),"")</f>
        <v/>
      </c>
      <c r="T50" s="162" t="str">
        <f>IFERROR(IF(INDEX(SourceData!$A$2:$FR$281,'Row selector'!$K39,78)=0,"-",INDEX(SourceData!$A$2:$FR$281,'Row selector'!$K39,78)),"")</f>
        <v/>
      </c>
      <c r="U50" s="163" t="str">
        <f>IFERROR(IF(INDEX(SourceData!$A$2:$FR$281,'Row selector'!$K39,84)=0,"-",INDEX(SourceData!$A$2:$FR$281,'Row selector'!$K39,84)),"")</f>
        <v/>
      </c>
      <c r="V50" s="161" t="str">
        <f>IFERROR(IF(INDEX(SourceData!$A$2:$FR$281,'Row selector'!$K39,85)=0,"-",INDEX(SourceData!$A$2:$FR$281,'Row selector'!$K39,85)),"")</f>
        <v/>
      </c>
      <c r="W50" s="162" t="str">
        <f>IFERROR(IF(INDEX(SourceData!$A$2:$FR$281,'Row selector'!$K39,91)=0,"-",INDEX(SourceData!$A$2:$FR$281,'Row selector'!$K39,91)),"")</f>
        <v/>
      </c>
      <c r="X50" s="163" t="str">
        <f>IFERROR(IF(INDEX(SourceData!$A$2:$FR$281,'Row selector'!$K39,97)=0,"-",INDEX(SourceData!$A$2:$FR$281,'Row selector'!$K39,97)),"")</f>
        <v/>
      </c>
      <c r="Y50" s="161" t="str">
        <f>IFERROR(IF(INDEX(SourceData!$A$2:$FR$281,'Row selector'!$K39,86)=0,"-",INDEX(SourceData!$A$2:$FR$281,'Row selector'!$K39,86)),"")</f>
        <v/>
      </c>
      <c r="Z50" s="166" t="str">
        <f>IFERROR(IF(INDEX(SourceData!$A$2:$FR$281,'Row selector'!$K39,92)=0,"-",INDEX(SourceData!$A$2:$FR$281,'Row selector'!$K39,92)),"")</f>
        <v/>
      </c>
      <c r="AA50" s="167" t="str">
        <f>IFERROR(IF(INDEX(SourceData!$A$2:$FR$281,'Row selector'!$K39,98)=0,"-",INDEX(SourceData!$A$2:$FR$281,'Row selector'!$K39,98)),"")</f>
        <v/>
      </c>
      <c r="AB50" s="161" t="str">
        <f>IFERROR(IF(INDEX(SourceData!$A$2:$FR$281,'Row selector'!$K39,87)=0,"-",INDEX(SourceData!$A$2:$FR$281,'Row selector'!$K39,87)),"")</f>
        <v/>
      </c>
      <c r="AC50" s="162" t="str">
        <f>IFERROR(IF(INDEX(SourceData!$A$2:$FR$281,'Row selector'!$K39,93)=0,"-",INDEX(SourceData!$A$2:$FR$281,'Row selector'!$K39,93)),"")</f>
        <v/>
      </c>
      <c r="AD50" s="163" t="str">
        <f>IFERROR(IF(INDEX(SourceData!$A$2:$FR$281,'Row selector'!$K39,99)=0,"-",INDEX(SourceData!$A$2:$FR$281,'Row selector'!$K39,99)),"")</f>
        <v/>
      </c>
      <c r="AE50" s="161" t="str">
        <f>IFERROR(IF(INDEX(SourceData!$A$2:$FR$281,'Row selector'!$K39,88)=0,"-",INDEX(SourceData!$A$2:$FR$281,'Row selector'!$K39,88)),"")</f>
        <v/>
      </c>
      <c r="AF50" s="162" t="str">
        <f>IFERROR(IF(INDEX(SourceData!$A$2:$FR$281,'Row selector'!$K39,94)=0,"-",INDEX(SourceData!$A$2:$FR$281,'Row selector'!$K39,94)),"")</f>
        <v/>
      </c>
      <c r="AG50" s="163" t="str">
        <f>IFERROR(IF(INDEX(SourceData!$A$2:$FR$281,'Row selector'!$K39,100)=0,"-",INDEX(SourceData!$A$2:$FR$281,'Row selector'!$K39,100)),"")</f>
        <v/>
      </c>
      <c r="AH50" s="161" t="str">
        <f>IFERROR(IF(INDEX(SourceData!$A$2:$FR$281,'Row selector'!$K39,89)=0,"-",INDEX(SourceData!$A$2:$FR$281,'Row selector'!$K39,89)),"")</f>
        <v/>
      </c>
      <c r="AI50" s="162" t="str">
        <f>IFERROR(IF(INDEX(SourceData!$A$2:$FR$281,'Row selector'!$K39,95)=0,"-",INDEX(SourceData!$A$2:$FR$281,'Row selector'!$K39,95)),"")</f>
        <v/>
      </c>
      <c r="AJ50" s="163" t="str">
        <f>IFERROR(IF(INDEX(SourceData!$A$2:$FR$281,'Row selector'!$K39,101)=0,"-",INDEX(SourceData!$A$2:$FR$281,'Row selector'!$K39,101)),"")</f>
        <v/>
      </c>
      <c r="AK50" s="161" t="str">
        <f>IFERROR(IF(INDEX(SourceData!$A$2:$FR$281,'Row selector'!$K39,90)=0,"-",INDEX(SourceData!$A$2:$FR$281,'Row selector'!$K39,90)),"")</f>
        <v/>
      </c>
      <c r="AL50" s="162" t="str">
        <f>IFERROR(IF(INDEX(SourceData!$A$2:$FR$281,'Row selector'!$K39,96)=0,"-",INDEX(SourceData!$A$2:$FR$281,'Row selector'!$K39,96)),"")</f>
        <v/>
      </c>
      <c r="AM50" s="163" t="str">
        <f>IFERROR(IF(INDEX(SourceData!$A$2:$FR$281,'Row selector'!$K39,102)=0,"-",INDEX(SourceData!$A$2:$FR$281,'Row selector'!$K39,102)),"")</f>
        <v/>
      </c>
      <c r="AN50" s="161" t="str">
        <f>IFERROR(IF(INDEX(SourceData!$A$2:$FR$281,'Row selector'!$K39,103)=0,"-",INDEX(SourceData!$A$2:$FR$281,'Row selector'!$K39,103)),"")</f>
        <v/>
      </c>
      <c r="AO50" s="162" t="str">
        <f>IFERROR(IF(INDEX(SourceData!$A$2:$FR$281,'Row selector'!$K39,109)=0,"-",INDEX(SourceData!$A$2:$FR$281,'Row selector'!$K39,109)),"")</f>
        <v/>
      </c>
      <c r="AP50" s="163" t="str">
        <f>IFERROR(IF(INDEX(SourceData!$A$2:$FR$281,'Row selector'!$K39,115)=0,"-",INDEX(SourceData!$A$2:$FR$281,'Row selector'!$K39,115)),"")</f>
        <v/>
      </c>
      <c r="AQ50" s="161" t="str">
        <f>IFERROR(IF(INDEX(SourceData!$A$2:$FR$281,'Row selector'!$K39,104)=0,"-",INDEX(SourceData!$A$2:$FR$281,'Row selector'!$K39,104)),"")</f>
        <v/>
      </c>
      <c r="AR50" s="166" t="str">
        <f>IFERROR(IF(INDEX(SourceData!$A$2:$FR$281,'Row selector'!$K39,110)=0,"-",INDEX(SourceData!$A$2:$FR$281,'Row selector'!$K39,110)),"")</f>
        <v/>
      </c>
      <c r="AS50" s="167" t="str">
        <f>IFERROR(IF(INDEX(SourceData!$A$2:$FR$281,'Row selector'!$K39,116)=0,"-",INDEX(SourceData!$A$2:$FR$281,'Row selector'!$K39,116)),"")</f>
        <v/>
      </c>
      <c r="AT50" s="161" t="str">
        <f>IFERROR(IF(INDEX(SourceData!$A$2:$FR$281,'Row selector'!$K39,105)=0,"-",INDEX(SourceData!$A$2:$FR$281,'Row selector'!$K39,105)),"")</f>
        <v/>
      </c>
      <c r="AU50" s="162" t="str">
        <f>IFERROR(IF(INDEX(SourceData!$A$2:$FR$281,'Row selector'!$K39,111)=0,"-",INDEX(SourceData!$A$2:$FR$281,'Row selector'!$K39,111)),"")</f>
        <v/>
      </c>
      <c r="AV50" s="163" t="str">
        <f>IFERROR(IF(INDEX(SourceData!$A$2:$FR$281,'Row selector'!$K39,117)=0,"-",INDEX(SourceData!$A$2:$FR$281,'Row selector'!$K39,117)),"")</f>
        <v/>
      </c>
      <c r="AW50" s="161" t="str">
        <f>IFERROR(IF(INDEX(SourceData!$A$2:$FR$281,'Row selector'!$K39,106)=0,"-",INDEX(SourceData!$A$2:$FR$281,'Row selector'!$K39,106)),"")</f>
        <v/>
      </c>
      <c r="AX50" s="162" t="str">
        <f>IFERROR(IF(INDEX(SourceData!$A$2:$FR$281,'Row selector'!$K39,112)=0,"-",INDEX(SourceData!$A$2:$FR$281,'Row selector'!$K39,112)),"")</f>
        <v/>
      </c>
      <c r="AY50" s="163" t="str">
        <f>IFERROR(IF(INDEX(SourceData!$A$2:$FR$281,'Row selector'!$K39,118)=0,"-",INDEX(SourceData!$A$2:$FR$281,'Row selector'!$K39,118)),"")</f>
        <v/>
      </c>
      <c r="AZ50" s="161" t="str">
        <f>IFERROR(IF(INDEX(SourceData!$A$2:$FR$281,'Row selector'!$K39,107)=0,"-",INDEX(SourceData!$A$2:$FR$281,'Row selector'!$K39,107)),"")</f>
        <v/>
      </c>
      <c r="BA50" s="162" t="str">
        <f>IFERROR(IF(INDEX(SourceData!$A$2:$FR$281,'Row selector'!$K39,113)=0,"-",INDEX(SourceData!$A$2:$FR$281,'Row selector'!$K39,113)),"")</f>
        <v/>
      </c>
      <c r="BB50" s="163" t="str">
        <f>IFERROR(IF(INDEX(SourceData!$A$2:$FR$281,'Row selector'!$K39,119)=0,"-",INDEX(SourceData!$A$2:$FR$281,'Row selector'!$K39,119)),"")</f>
        <v/>
      </c>
      <c r="BC50" s="161" t="str">
        <f>IFERROR(IF(INDEX(SourceData!$A$2:$FR$281,'Row selector'!$K39,108)=0,"-",INDEX(SourceData!$A$2:$FR$281,'Row selector'!$K39,108)),"")</f>
        <v/>
      </c>
      <c r="BD50" s="162" t="str">
        <f>IFERROR(IF(INDEX(SourceData!$A$2:$FR$281,'Row selector'!$K39,114)=0,"-",INDEX(SourceData!$A$2:$FR$281,'Row selector'!$K39,114)),"")</f>
        <v/>
      </c>
      <c r="BE50" s="163" t="str">
        <f>IFERROR(IF(INDEX(SourceData!$A$2:$FR$281,'Row selector'!$K39,120)=0,"-",INDEX(SourceData!$A$2:$FR$281,'Row selector'!$K39,120)),"")</f>
        <v/>
      </c>
      <c r="BF50" s="99"/>
    </row>
    <row r="51" spans="1:58">
      <c r="A51" s="171" t="str">
        <f>IFERROR(INDEX(SourceData!$A$2:$FR$281,'Row selector'!$K40,1),"")</f>
        <v/>
      </c>
      <c r="B51" s="157" t="str">
        <f>IFERROR(INDEX(SourceData!$A$2:$FR$281,'Row selector'!$K40,2),"")</f>
        <v/>
      </c>
      <c r="C51" s="199" t="str">
        <f t="shared" si="0"/>
        <v/>
      </c>
      <c r="D51" s="161" t="str">
        <f>IFERROR(IF(INDEX(SourceData!$A$2:$FR$281,'Row selector'!$K40,67)=0,"-",INDEX(SourceData!$A$2:$FR$281,'Row selector'!$K40,67)),"")</f>
        <v/>
      </c>
      <c r="E51" s="162" t="str">
        <f>IFERROR(IF(INDEX(SourceData!$A$2:$FR$281,'Row selector'!$K40,73)=0,"-",INDEX(SourceData!$A$2:$FR$281,'Row selector'!$K40,73)),"")</f>
        <v/>
      </c>
      <c r="F51" s="163" t="str">
        <f>IFERROR(IF(INDEX(SourceData!$A$2:$FR$281,'Row selector'!$K40,79)=0,"-",INDEX(SourceData!$A$2:$FR$281,'Row selector'!$K40,79)),"")</f>
        <v/>
      </c>
      <c r="G51" s="161" t="str">
        <f>IFERROR(IF(INDEX(SourceData!$A$2:$FR$281,'Row selector'!$K40,68)=0,"-",INDEX(SourceData!$A$2:$FR$281,'Row selector'!$K40,68)),"")</f>
        <v/>
      </c>
      <c r="H51" s="166" t="str">
        <f>IFERROR(IF(INDEX(SourceData!$A$2:$FR$281,'Row selector'!$K40,74)=0,"-",INDEX(SourceData!$A$2:$FR$281,'Row selector'!$K40,74)),"")</f>
        <v/>
      </c>
      <c r="I51" s="167" t="str">
        <f>IFERROR(IF(INDEX(SourceData!$A$2:$FR$281,'Row selector'!$K40,80)=0,"-",INDEX(SourceData!$A$2:$FR$281,'Row selector'!$K40,80)),"")</f>
        <v/>
      </c>
      <c r="J51" s="161" t="str">
        <f>IFERROR(IF(INDEX(SourceData!$A$2:$FR$281,'Row selector'!$K40,69)=0,"-",INDEX(SourceData!$A$2:$FR$281,'Row selector'!$K40,69)),"")</f>
        <v/>
      </c>
      <c r="K51" s="162" t="str">
        <f>IFERROR(IF(INDEX(SourceData!$A$2:$FR$281,'Row selector'!$K40,75)=0,"-",INDEX(SourceData!$A$2:$FR$281,'Row selector'!$K40,75)),"")</f>
        <v/>
      </c>
      <c r="L51" s="163" t="str">
        <f>IFERROR(IF(INDEX(SourceData!$A$2:$FR$281,'Row selector'!$K40,81)=0,"-",INDEX(SourceData!$A$2:$FR$281,'Row selector'!$K40,81)),"")</f>
        <v/>
      </c>
      <c r="M51" s="161" t="str">
        <f>IFERROR(IF(INDEX(SourceData!$A$2:$FR$281,'Row selector'!$K40,70)=0,"-",INDEX(SourceData!$A$2:$FR$281,'Row selector'!$K40,70)),"")</f>
        <v/>
      </c>
      <c r="N51" s="162" t="str">
        <f>IFERROR(IF(INDEX(SourceData!$A$2:$FR$281,'Row selector'!$K40,76)=0,"-",INDEX(SourceData!$A$2:$FR$281,'Row selector'!$K40,76)),"")</f>
        <v/>
      </c>
      <c r="O51" s="163" t="str">
        <f>IFERROR(IF(INDEX(SourceData!$A$2:$FR$281,'Row selector'!$K40,82)=0,"-",INDEX(SourceData!$A$2:$FR$281,'Row selector'!$K40,82)),"")</f>
        <v/>
      </c>
      <c r="P51" s="161" t="str">
        <f>IFERROR(IF(INDEX(SourceData!$A$2:$FR$281,'Row selector'!$K40,71)=0,"-",INDEX(SourceData!$A$2:$FR$281,'Row selector'!$K40,71)),"")</f>
        <v/>
      </c>
      <c r="Q51" s="162" t="str">
        <f>IFERROR(IF(INDEX(SourceData!$A$2:$FR$281,'Row selector'!$K40,77)=0,"-",INDEX(SourceData!$A$2:$FR$281,'Row selector'!$K40,77)),"")</f>
        <v/>
      </c>
      <c r="R51" s="163" t="str">
        <f>IFERROR(IF(INDEX(SourceData!$A$2:$FR$281,'Row selector'!$K40,83)=0,"-",INDEX(SourceData!$A$2:$FR$281,'Row selector'!$K40,83)),"")</f>
        <v/>
      </c>
      <c r="S51" s="161" t="str">
        <f>IFERROR(IF(INDEX(SourceData!$A$2:$FR$281,'Row selector'!$K40,72)=0,"-",INDEX(SourceData!$A$2:$FR$281,'Row selector'!$K40,72)),"")</f>
        <v/>
      </c>
      <c r="T51" s="162" t="str">
        <f>IFERROR(IF(INDEX(SourceData!$A$2:$FR$281,'Row selector'!$K40,78)=0,"-",INDEX(SourceData!$A$2:$FR$281,'Row selector'!$K40,78)),"")</f>
        <v/>
      </c>
      <c r="U51" s="163" t="str">
        <f>IFERROR(IF(INDEX(SourceData!$A$2:$FR$281,'Row selector'!$K40,84)=0,"-",INDEX(SourceData!$A$2:$FR$281,'Row selector'!$K40,84)),"")</f>
        <v/>
      </c>
      <c r="V51" s="161" t="str">
        <f>IFERROR(IF(INDEX(SourceData!$A$2:$FR$281,'Row selector'!$K40,85)=0,"-",INDEX(SourceData!$A$2:$FR$281,'Row selector'!$K40,85)),"")</f>
        <v/>
      </c>
      <c r="W51" s="162" t="str">
        <f>IFERROR(IF(INDEX(SourceData!$A$2:$FR$281,'Row selector'!$K40,91)=0,"-",INDEX(SourceData!$A$2:$FR$281,'Row selector'!$K40,91)),"")</f>
        <v/>
      </c>
      <c r="X51" s="163" t="str">
        <f>IFERROR(IF(INDEX(SourceData!$A$2:$FR$281,'Row selector'!$K40,97)=0,"-",INDEX(SourceData!$A$2:$FR$281,'Row selector'!$K40,97)),"")</f>
        <v/>
      </c>
      <c r="Y51" s="161" t="str">
        <f>IFERROR(IF(INDEX(SourceData!$A$2:$FR$281,'Row selector'!$K40,86)=0,"-",INDEX(SourceData!$A$2:$FR$281,'Row selector'!$K40,86)),"")</f>
        <v/>
      </c>
      <c r="Z51" s="166" t="str">
        <f>IFERROR(IF(INDEX(SourceData!$A$2:$FR$281,'Row selector'!$K40,92)=0,"-",INDEX(SourceData!$A$2:$FR$281,'Row selector'!$K40,92)),"")</f>
        <v/>
      </c>
      <c r="AA51" s="167" t="str">
        <f>IFERROR(IF(INDEX(SourceData!$A$2:$FR$281,'Row selector'!$K40,98)=0,"-",INDEX(SourceData!$A$2:$FR$281,'Row selector'!$K40,98)),"")</f>
        <v/>
      </c>
      <c r="AB51" s="161" t="str">
        <f>IFERROR(IF(INDEX(SourceData!$A$2:$FR$281,'Row selector'!$K40,87)=0,"-",INDEX(SourceData!$A$2:$FR$281,'Row selector'!$K40,87)),"")</f>
        <v/>
      </c>
      <c r="AC51" s="162" t="str">
        <f>IFERROR(IF(INDEX(SourceData!$A$2:$FR$281,'Row selector'!$K40,93)=0,"-",INDEX(SourceData!$A$2:$FR$281,'Row selector'!$K40,93)),"")</f>
        <v/>
      </c>
      <c r="AD51" s="163" t="str">
        <f>IFERROR(IF(INDEX(SourceData!$A$2:$FR$281,'Row selector'!$K40,99)=0,"-",INDEX(SourceData!$A$2:$FR$281,'Row selector'!$K40,99)),"")</f>
        <v/>
      </c>
      <c r="AE51" s="161" t="str">
        <f>IFERROR(IF(INDEX(SourceData!$A$2:$FR$281,'Row selector'!$K40,88)=0,"-",INDEX(SourceData!$A$2:$FR$281,'Row selector'!$K40,88)),"")</f>
        <v/>
      </c>
      <c r="AF51" s="162" t="str">
        <f>IFERROR(IF(INDEX(SourceData!$A$2:$FR$281,'Row selector'!$K40,94)=0,"-",INDEX(SourceData!$A$2:$FR$281,'Row selector'!$K40,94)),"")</f>
        <v/>
      </c>
      <c r="AG51" s="163" t="str">
        <f>IFERROR(IF(INDEX(SourceData!$A$2:$FR$281,'Row selector'!$K40,100)=0,"-",INDEX(SourceData!$A$2:$FR$281,'Row selector'!$K40,100)),"")</f>
        <v/>
      </c>
      <c r="AH51" s="161" t="str">
        <f>IFERROR(IF(INDEX(SourceData!$A$2:$FR$281,'Row selector'!$K40,89)=0,"-",INDEX(SourceData!$A$2:$FR$281,'Row selector'!$K40,89)),"")</f>
        <v/>
      </c>
      <c r="AI51" s="162" t="str">
        <f>IFERROR(IF(INDEX(SourceData!$A$2:$FR$281,'Row selector'!$K40,95)=0,"-",INDEX(SourceData!$A$2:$FR$281,'Row selector'!$K40,95)),"")</f>
        <v/>
      </c>
      <c r="AJ51" s="163" t="str">
        <f>IFERROR(IF(INDEX(SourceData!$A$2:$FR$281,'Row selector'!$K40,101)=0,"-",INDEX(SourceData!$A$2:$FR$281,'Row selector'!$K40,101)),"")</f>
        <v/>
      </c>
      <c r="AK51" s="161" t="str">
        <f>IFERROR(IF(INDEX(SourceData!$A$2:$FR$281,'Row selector'!$K40,90)=0,"-",INDEX(SourceData!$A$2:$FR$281,'Row selector'!$K40,90)),"")</f>
        <v/>
      </c>
      <c r="AL51" s="162" t="str">
        <f>IFERROR(IF(INDEX(SourceData!$A$2:$FR$281,'Row selector'!$K40,96)=0,"-",INDEX(SourceData!$A$2:$FR$281,'Row selector'!$K40,96)),"")</f>
        <v/>
      </c>
      <c r="AM51" s="163" t="str">
        <f>IFERROR(IF(INDEX(SourceData!$A$2:$FR$281,'Row selector'!$K40,102)=0,"-",INDEX(SourceData!$A$2:$FR$281,'Row selector'!$K40,102)),"")</f>
        <v/>
      </c>
      <c r="AN51" s="161" t="str">
        <f>IFERROR(IF(INDEX(SourceData!$A$2:$FR$281,'Row selector'!$K40,103)=0,"-",INDEX(SourceData!$A$2:$FR$281,'Row selector'!$K40,103)),"")</f>
        <v/>
      </c>
      <c r="AO51" s="162" t="str">
        <f>IFERROR(IF(INDEX(SourceData!$A$2:$FR$281,'Row selector'!$K40,109)=0,"-",INDEX(SourceData!$A$2:$FR$281,'Row selector'!$K40,109)),"")</f>
        <v/>
      </c>
      <c r="AP51" s="163" t="str">
        <f>IFERROR(IF(INDEX(SourceData!$A$2:$FR$281,'Row selector'!$K40,115)=0,"-",INDEX(SourceData!$A$2:$FR$281,'Row selector'!$K40,115)),"")</f>
        <v/>
      </c>
      <c r="AQ51" s="161" t="str">
        <f>IFERROR(IF(INDEX(SourceData!$A$2:$FR$281,'Row selector'!$K40,104)=0,"-",INDEX(SourceData!$A$2:$FR$281,'Row selector'!$K40,104)),"")</f>
        <v/>
      </c>
      <c r="AR51" s="166" t="str">
        <f>IFERROR(IF(INDEX(SourceData!$A$2:$FR$281,'Row selector'!$K40,110)=0,"-",INDEX(SourceData!$A$2:$FR$281,'Row selector'!$K40,110)),"")</f>
        <v/>
      </c>
      <c r="AS51" s="167" t="str">
        <f>IFERROR(IF(INDEX(SourceData!$A$2:$FR$281,'Row selector'!$K40,116)=0,"-",INDEX(SourceData!$A$2:$FR$281,'Row selector'!$K40,116)),"")</f>
        <v/>
      </c>
      <c r="AT51" s="161" t="str">
        <f>IFERROR(IF(INDEX(SourceData!$A$2:$FR$281,'Row selector'!$K40,105)=0,"-",INDEX(SourceData!$A$2:$FR$281,'Row selector'!$K40,105)),"")</f>
        <v/>
      </c>
      <c r="AU51" s="162" t="str">
        <f>IFERROR(IF(INDEX(SourceData!$A$2:$FR$281,'Row selector'!$K40,111)=0,"-",INDEX(SourceData!$A$2:$FR$281,'Row selector'!$K40,111)),"")</f>
        <v/>
      </c>
      <c r="AV51" s="163" t="str">
        <f>IFERROR(IF(INDEX(SourceData!$A$2:$FR$281,'Row selector'!$K40,117)=0,"-",INDEX(SourceData!$A$2:$FR$281,'Row selector'!$K40,117)),"")</f>
        <v/>
      </c>
      <c r="AW51" s="161" t="str">
        <f>IFERROR(IF(INDEX(SourceData!$A$2:$FR$281,'Row selector'!$K40,106)=0,"-",INDEX(SourceData!$A$2:$FR$281,'Row selector'!$K40,106)),"")</f>
        <v/>
      </c>
      <c r="AX51" s="162" t="str">
        <f>IFERROR(IF(INDEX(SourceData!$A$2:$FR$281,'Row selector'!$K40,112)=0,"-",INDEX(SourceData!$A$2:$FR$281,'Row selector'!$K40,112)),"")</f>
        <v/>
      </c>
      <c r="AY51" s="163" t="str">
        <f>IFERROR(IF(INDEX(SourceData!$A$2:$FR$281,'Row selector'!$K40,118)=0,"-",INDEX(SourceData!$A$2:$FR$281,'Row selector'!$K40,118)),"")</f>
        <v/>
      </c>
      <c r="AZ51" s="161" t="str">
        <f>IFERROR(IF(INDEX(SourceData!$A$2:$FR$281,'Row selector'!$K40,107)=0,"-",INDEX(SourceData!$A$2:$FR$281,'Row selector'!$K40,107)),"")</f>
        <v/>
      </c>
      <c r="BA51" s="162" t="str">
        <f>IFERROR(IF(INDEX(SourceData!$A$2:$FR$281,'Row selector'!$K40,113)=0,"-",INDEX(SourceData!$A$2:$FR$281,'Row selector'!$K40,113)),"")</f>
        <v/>
      </c>
      <c r="BB51" s="163" t="str">
        <f>IFERROR(IF(INDEX(SourceData!$A$2:$FR$281,'Row selector'!$K40,119)=0,"-",INDEX(SourceData!$A$2:$FR$281,'Row selector'!$K40,119)),"")</f>
        <v/>
      </c>
      <c r="BC51" s="161" t="str">
        <f>IFERROR(IF(INDEX(SourceData!$A$2:$FR$281,'Row selector'!$K40,108)=0,"-",INDEX(SourceData!$A$2:$FR$281,'Row selector'!$K40,108)),"")</f>
        <v/>
      </c>
      <c r="BD51" s="162" t="str">
        <f>IFERROR(IF(INDEX(SourceData!$A$2:$FR$281,'Row selector'!$K40,114)=0,"-",INDEX(SourceData!$A$2:$FR$281,'Row selector'!$K40,114)),"")</f>
        <v/>
      </c>
      <c r="BE51" s="163" t="str">
        <f>IFERROR(IF(INDEX(SourceData!$A$2:$FR$281,'Row selector'!$K40,120)=0,"-",INDEX(SourceData!$A$2:$FR$281,'Row selector'!$K40,120)),"")</f>
        <v/>
      </c>
      <c r="BF51" s="99"/>
    </row>
    <row r="52" spans="1:58">
      <c r="A52" s="171" t="str">
        <f>IFERROR(INDEX(SourceData!$A$2:$FR$281,'Row selector'!$K41,1),"")</f>
        <v/>
      </c>
      <c r="B52" s="157" t="str">
        <f>IFERROR(INDEX(SourceData!$A$2:$FR$281,'Row selector'!$K41,2),"")</f>
        <v/>
      </c>
      <c r="C52" s="199" t="str">
        <f t="shared" si="0"/>
        <v/>
      </c>
      <c r="D52" s="161" t="str">
        <f>IFERROR(IF(INDEX(SourceData!$A$2:$FR$281,'Row selector'!$K41,67)=0,"-",INDEX(SourceData!$A$2:$FR$281,'Row selector'!$K41,67)),"")</f>
        <v/>
      </c>
      <c r="E52" s="162" t="str">
        <f>IFERROR(IF(INDEX(SourceData!$A$2:$FR$281,'Row selector'!$K41,73)=0,"-",INDEX(SourceData!$A$2:$FR$281,'Row selector'!$K41,73)),"")</f>
        <v/>
      </c>
      <c r="F52" s="163" t="str">
        <f>IFERROR(IF(INDEX(SourceData!$A$2:$FR$281,'Row selector'!$K41,79)=0,"-",INDEX(SourceData!$A$2:$FR$281,'Row selector'!$K41,79)),"")</f>
        <v/>
      </c>
      <c r="G52" s="161" t="str">
        <f>IFERROR(IF(INDEX(SourceData!$A$2:$FR$281,'Row selector'!$K41,68)=0,"-",INDEX(SourceData!$A$2:$FR$281,'Row selector'!$K41,68)),"")</f>
        <v/>
      </c>
      <c r="H52" s="166" t="str">
        <f>IFERROR(IF(INDEX(SourceData!$A$2:$FR$281,'Row selector'!$K41,74)=0,"-",INDEX(SourceData!$A$2:$FR$281,'Row selector'!$K41,74)),"")</f>
        <v/>
      </c>
      <c r="I52" s="167" t="str">
        <f>IFERROR(IF(INDEX(SourceData!$A$2:$FR$281,'Row selector'!$K41,80)=0,"-",INDEX(SourceData!$A$2:$FR$281,'Row selector'!$K41,80)),"")</f>
        <v/>
      </c>
      <c r="J52" s="161" t="str">
        <f>IFERROR(IF(INDEX(SourceData!$A$2:$FR$281,'Row selector'!$K41,69)=0,"-",INDEX(SourceData!$A$2:$FR$281,'Row selector'!$K41,69)),"")</f>
        <v/>
      </c>
      <c r="K52" s="162" t="str">
        <f>IFERROR(IF(INDEX(SourceData!$A$2:$FR$281,'Row selector'!$K41,75)=0,"-",INDEX(SourceData!$A$2:$FR$281,'Row selector'!$K41,75)),"")</f>
        <v/>
      </c>
      <c r="L52" s="163" t="str">
        <f>IFERROR(IF(INDEX(SourceData!$A$2:$FR$281,'Row selector'!$K41,81)=0,"-",INDEX(SourceData!$A$2:$FR$281,'Row selector'!$K41,81)),"")</f>
        <v/>
      </c>
      <c r="M52" s="161" t="str">
        <f>IFERROR(IF(INDEX(SourceData!$A$2:$FR$281,'Row selector'!$K41,70)=0,"-",INDEX(SourceData!$A$2:$FR$281,'Row selector'!$K41,70)),"")</f>
        <v/>
      </c>
      <c r="N52" s="162" t="str">
        <f>IFERROR(IF(INDEX(SourceData!$A$2:$FR$281,'Row selector'!$K41,76)=0,"-",INDEX(SourceData!$A$2:$FR$281,'Row selector'!$K41,76)),"")</f>
        <v/>
      </c>
      <c r="O52" s="163" t="str">
        <f>IFERROR(IF(INDEX(SourceData!$A$2:$FR$281,'Row selector'!$K41,82)=0,"-",INDEX(SourceData!$A$2:$FR$281,'Row selector'!$K41,82)),"")</f>
        <v/>
      </c>
      <c r="P52" s="161" t="str">
        <f>IFERROR(IF(INDEX(SourceData!$A$2:$FR$281,'Row selector'!$K41,71)=0,"-",INDEX(SourceData!$A$2:$FR$281,'Row selector'!$K41,71)),"")</f>
        <v/>
      </c>
      <c r="Q52" s="162" t="str">
        <f>IFERROR(IF(INDEX(SourceData!$A$2:$FR$281,'Row selector'!$K41,77)=0,"-",INDEX(SourceData!$A$2:$FR$281,'Row selector'!$K41,77)),"")</f>
        <v/>
      </c>
      <c r="R52" s="163" t="str">
        <f>IFERROR(IF(INDEX(SourceData!$A$2:$FR$281,'Row selector'!$K41,83)=0,"-",INDEX(SourceData!$A$2:$FR$281,'Row selector'!$K41,83)),"")</f>
        <v/>
      </c>
      <c r="S52" s="161" t="str">
        <f>IFERROR(IF(INDEX(SourceData!$A$2:$FR$281,'Row selector'!$K41,72)=0,"-",INDEX(SourceData!$A$2:$FR$281,'Row selector'!$K41,72)),"")</f>
        <v/>
      </c>
      <c r="T52" s="162" t="str">
        <f>IFERROR(IF(INDEX(SourceData!$A$2:$FR$281,'Row selector'!$K41,78)=0,"-",INDEX(SourceData!$A$2:$FR$281,'Row selector'!$K41,78)),"")</f>
        <v/>
      </c>
      <c r="U52" s="163" t="str">
        <f>IFERROR(IF(INDEX(SourceData!$A$2:$FR$281,'Row selector'!$K41,84)=0,"-",INDEX(SourceData!$A$2:$FR$281,'Row selector'!$K41,84)),"")</f>
        <v/>
      </c>
      <c r="V52" s="161" t="str">
        <f>IFERROR(IF(INDEX(SourceData!$A$2:$FR$281,'Row selector'!$K41,85)=0,"-",INDEX(SourceData!$A$2:$FR$281,'Row selector'!$K41,85)),"")</f>
        <v/>
      </c>
      <c r="W52" s="162" t="str">
        <f>IFERROR(IF(INDEX(SourceData!$A$2:$FR$281,'Row selector'!$K41,91)=0,"-",INDEX(SourceData!$A$2:$FR$281,'Row selector'!$K41,91)),"")</f>
        <v/>
      </c>
      <c r="X52" s="163" t="str">
        <f>IFERROR(IF(INDEX(SourceData!$A$2:$FR$281,'Row selector'!$K41,97)=0,"-",INDEX(SourceData!$A$2:$FR$281,'Row selector'!$K41,97)),"")</f>
        <v/>
      </c>
      <c r="Y52" s="161" t="str">
        <f>IFERROR(IF(INDEX(SourceData!$A$2:$FR$281,'Row selector'!$K41,86)=0,"-",INDEX(SourceData!$A$2:$FR$281,'Row selector'!$K41,86)),"")</f>
        <v/>
      </c>
      <c r="Z52" s="166" t="str">
        <f>IFERROR(IF(INDEX(SourceData!$A$2:$FR$281,'Row selector'!$K41,92)=0,"-",INDEX(SourceData!$A$2:$FR$281,'Row selector'!$K41,92)),"")</f>
        <v/>
      </c>
      <c r="AA52" s="167" t="str">
        <f>IFERROR(IF(INDEX(SourceData!$A$2:$FR$281,'Row selector'!$K41,98)=0,"-",INDEX(SourceData!$A$2:$FR$281,'Row selector'!$K41,98)),"")</f>
        <v/>
      </c>
      <c r="AB52" s="161" t="str">
        <f>IFERROR(IF(INDEX(SourceData!$A$2:$FR$281,'Row selector'!$K41,87)=0,"-",INDEX(SourceData!$A$2:$FR$281,'Row selector'!$K41,87)),"")</f>
        <v/>
      </c>
      <c r="AC52" s="162" t="str">
        <f>IFERROR(IF(INDEX(SourceData!$A$2:$FR$281,'Row selector'!$K41,93)=0,"-",INDEX(SourceData!$A$2:$FR$281,'Row selector'!$K41,93)),"")</f>
        <v/>
      </c>
      <c r="AD52" s="163" t="str">
        <f>IFERROR(IF(INDEX(SourceData!$A$2:$FR$281,'Row selector'!$K41,99)=0,"-",INDEX(SourceData!$A$2:$FR$281,'Row selector'!$K41,99)),"")</f>
        <v/>
      </c>
      <c r="AE52" s="161" t="str">
        <f>IFERROR(IF(INDEX(SourceData!$A$2:$FR$281,'Row selector'!$K41,88)=0,"-",INDEX(SourceData!$A$2:$FR$281,'Row selector'!$K41,88)),"")</f>
        <v/>
      </c>
      <c r="AF52" s="162" t="str">
        <f>IFERROR(IF(INDEX(SourceData!$A$2:$FR$281,'Row selector'!$K41,94)=0,"-",INDEX(SourceData!$A$2:$FR$281,'Row selector'!$K41,94)),"")</f>
        <v/>
      </c>
      <c r="AG52" s="163" t="str">
        <f>IFERROR(IF(INDEX(SourceData!$A$2:$FR$281,'Row selector'!$K41,100)=0,"-",INDEX(SourceData!$A$2:$FR$281,'Row selector'!$K41,100)),"")</f>
        <v/>
      </c>
      <c r="AH52" s="161" t="str">
        <f>IFERROR(IF(INDEX(SourceData!$A$2:$FR$281,'Row selector'!$K41,89)=0,"-",INDEX(SourceData!$A$2:$FR$281,'Row selector'!$K41,89)),"")</f>
        <v/>
      </c>
      <c r="AI52" s="162" t="str">
        <f>IFERROR(IF(INDEX(SourceData!$A$2:$FR$281,'Row selector'!$K41,95)=0,"-",INDEX(SourceData!$A$2:$FR$281,'Row selector'!$K41,95)),"")</f>
        <v/>
      </c>
      <c r="AJ52" s="163" t="str">
        <f>IFERROR(IF(INDEX(SourceData!$A$2:$FR$281,'Row selector'!$K41,101)=0,"-",INDEX(SourceData!$A$2:$FR$281,'Row selector'!$K41,101)),"")</f>
        <v/>
      </c>
      <c r="AK52" s="161" t="str">
        <f>IFERROR(IF(INDEX(SourceData!$A$2:$FR$281,'Row selector'!$K41,90)=0,"-",INDEX(SourceData!$A$2:$FR$281,'Row selector'!$K41,90)),"")</f>
        <v/>
      </c>
      <c r="AL52" s="162" t="str">
        <f>IFERROR(IF(INDEX(SourceData!$A$2:$FR$281,'Row selector'!$K41,96)=0,"-",INDEX(SourceData!$A$2:$FR$281,'Row selector'!$K41,96)),"")</f>
        <v/>
      </c>
      <c r="AM52" s="163" t="str">
        <f>IFERROR(IF(INDEX(SourceData!$A$2:$FR$281,'Row selector'!$K41,102)=0,"-",INDEX(SourceData!$A$2:$FR$281,'Row selector'!$K41,102)),"")</f>
        <v/>
      </c>
      <c r="AN52" s="161" t="str">
        <f>IFERROR(IF(INDEX(SourceData!$A$2:$FR$281,'Row selector'!$K41,103)=0,"-",INDEX(SourceData!$A$2:$FR$281,'Row selector'!$K41,103)),"")</f>
        <v/>
      </c>
      <c r="AO52" s="162" t="str">
        <f>IFERROR(IF(INDEX(SourceData!$A$2:$FR$281,'Row selector'!$K41,109)=0,"-",INDEX(SourceData!$A$2:$FR$281,'Row selector'!$K41,109)),"")</f>
        <v/>
      </c>
      <c r="AP52" s="163" t="str">
        <f>IFERROR(IF(INDEX(SourceData!$A$2:$FR$281,'Row selector'!$K41,115)=0,"-",INDEX(SourceData!$A$2:$FR$281,'Row selector'!$K41,115)),"")</f>
        <v/>
      </c>
      <c r="AQ52" s="161" t="str">
        <f>IFERROR(IF(INDEX(SourceData!$A$2:$FR$281,'Row selector'!$K41,104)=0,"-",INDEX(SourceData!$A$2:$FR$281,'Row selector'!$K41,104)),"")</f>
        <v/>
      </c>
      <c r="AR52" s="166" t="str">
        <f>IFERROR(IF(INDEX(SourceData!$A$2:$FR$281,'Row selector'!$K41,110)=0,"-",INDEX(SourceData!$A$2:$FR$281,'Row selector'!$K41,110)),"")</f>
        <v/>
      </c>
      <c r="AS52" s="167" t="str">
        <f>IFERROR(IF(INDEX(SourceData!$A$2:$FR$281,'Row selector'!$K41,116)=0,"-",INDEX(SourceData!$A$2:$FR$281,'Row selector'!$K41,116)),"")</f>
        <v/>
      </c>
      <c r="AT52" s="161" t="str">
        <f>IFERROR(IF(INDEX(SourceData!$A$2:$FR$281,'Row selector'!$K41,105)=0,"-",INDEX(SourceData!$A$2:$FR$281,'Row selector'!$K41,105)),"")</f>
        <v/>
      </c>
      <c r="AU52" s="162" t="str">
        <f>IFERROR(IF(INDEX(SourceData!$A$2:$FR$281,'Row selector'!$K41,111)=0,"-",INDEX(SourceData!$A$2:$FR$281,'Row selector'!$K41,111)),"")</f>
        <v/>
      </c>
      <c r="AV52" s="163" t="str">
        <f>IFERROR(IF(INDEX(SourceData!$A$2:$FR$281,'Row selector'!$K41,117)=0,"-",INDEX(SourceData!$A$2:$FR$281,'Row selector'!$K41,117)),"")</f>
        <v/>
      </c>
      <c r="AW52" s="161" t="str">
        <f>IFERROR(IF(INDEX(SourceData!$A$2:$FR$281,'Row selector'!$K41,106)=0,"-",INDEX(SourceData!$A$2:$FR$281,'Row selector'!$K41,106)),"")</f>
        <v/>
      </c>
      <c r="AX52" s="162" t="str">
        <f>IFERROR(IF(INDEX(SourceData!$A$2:$FR$281,'Row selector'!$K41,112)=0,"-",INDEX(SourceData!$A$2:$FR$281,'Row selector'!$K41,112)),"")</f>
        <v/>
      </c>
      <c r="AY52" s="163" t="str">
        <f>IFERROR(IF(INDEX(SourceData!$A$2:$FR$281,'Row selector'!$K41,118)=0,"-",INDEX(SourceData!$A$2:$FR$281,'Row selector'!$K41,118)),"")</f>
        <v/>
      </c>
      <c r="AZ52" s="161" t="str">
        <f>IFERROR(IF(INDEX(SourceData!$A$2:$FR$281,'Row selector'!$K41,107)=0,"-",INDEX(SourceData!$A$2:$FR$281,'Row selector'!$K41,107)),"")</f>
        <v/>
      </c>
      <c r="BA52" s="162" t="str">
        <f>IFERROR(IF(INDEX(SourceData!$A$2:$FR$281,'Row selector'!$K41,113)=0,"-",INDEX(SourceData!$A$2:$FR$281,'Row selector'!$K41,113)),"")</f>
        <v/>
      </c>
      <c r="BB52" s="163" t="str">
        <f>IFERROR(IF(INDEX(SourceData!$A$2:$FR$281,'Row selector'!$K41,119)=0,"-",INDEX(SourceData!$A$2:$FR$281,'Row selector'!$K41,119)),"")</f>
        <v/>
      </c>
      <c r="BC52" s="161" t="str">
        <f>IFERROR(IF(INDEX(SourceData!$A$2:$FR$281,'Row selector'!$K41,108)=0,"-",INDEX(SourceData!$A$2:$FR$281,'Row selector'!$K41,108)),"")</f>
        <v/>
      </c>
      <c r="BD52" s="162" t="str">
        <f>IFERROR(IF(INDEX(SourceData!$A$2:$FR$281,'Row selector'!$K41,114)=0,"-",INDEX(SourceData!$A$2:$FR$281,'Row selector'!$K41,114)),"")</f>
        <v/>
      </c>
      <c r="BE52" s="163" t="str">
        <f>IFERROR(IF(INDEX(SourceData!$A$2:$FR$281,'Row selector'!$K41,120)=0,"-",INDEX(SourceData!$A$2:$FR$281,'Row selector'!$K41,120)),"")</f>
        <v/>
      </c>
      <c r="BF52" s="99"/>
    </row>
    <row r="53" spans="1:58">
      <c r="A53" s="171" t="str">
        <f>IFERROR(INDEX(SourceData!$A$2:$FR$281,'Row selector'!$K42,1),"")</f>
        <v/>
      </c>
      <c r="B53" s="157" t="str">
        <f>IFERROR(INDEX(SourceData!$A$2:$FR$281,'Row selector'!$K42,2),"")</f>
        <v/>
      </c>
      <c r="C53" s="199" t="str">
        <f t="shared" si="0"/>
        <v/>
      </c>
      <c r="D53" s="161" t="str">
        <f>IFERROR(IF(INDEX(SourceData!$A$2:$FR$281,'Row selector'!$K42,67)=0,"-",INDEX(SourceData!$A$2:$FR$281,'Row selector'!$K42,67)),"")</f>
        <v/>
      </c>
      <c r="E53" s="162" t="str">
        <f>IFERROR(IF(INDEX(SourceData!$A$2:$FR$281,'Row selector'!$K42,73)=0,"-",INDEX(SourceData!$A$2:$FR$281,'Row selector'!$K42,73)),"")</f>
        <v/>
      </c>
      <c r="F53" s="163" t="str">
        <f>IFERROR(IF(INDEX(SourceData!$A$2:$FR$281,'Row selector'!$K42,79)=0,"-",INDEX(SourceData!$A$2:$FR$281,'Row selector'!$K42,79)),"")</f>
        <v/>
      </c>
      <c r="G53" s="161" t="str">
        <f>IFERROR(IF(INDEX(SourceData!$A$2:$FR$281,'Row selector'!$K42,68)=0,"-",INDEX(SourceData!$A$2:$FR$281,'Row selector'!$K42,68)),"")</f>
        <v/>
      </c>
      <c r="H53" s="166" t="str">
        <f>IFERROR(IF(INDEX(SourceData!$A$2:$FR$281,'Row selector'!$K42,74)=0,"-",INDEX(SourceData!$A$2:$FR$281,'Row selector'!$K42,74)),"")</f>
        <v/>
      </c>
      <c r="I53" s="167" t="str">
        <f>IFERROR(IF(INDEX(SourceData!$A$2:$FR$281,'Row selector'!$K42,80)=0,"-",INDEX(SourceData!$A$2:$FR$281,'Row selector'!$K42,80)),"")</f>
        <v/>
      </c>
      <c r="J53" s="161" t="str">
        <f>IFERROR(IF(INDEX(SourceData!$A$2:$FR$281,'Row selector'!$K42,69)=0,"-",INDEX(SourceData!$A$2:$FR$281,'Row selector'!$K42,69)),"")</f>
        <v/>
      </c>
      <c r="K53" s="162" t="str">
        <f>IFERROR(IF(INDEX(SourceData!$A$2:$FR$281,'Row selector'!$K42,75)=0,"-",INDEX(SourceData!$A$2:$FR$281,'Row selector'!$K42,75)),"")</f>
        <v/>
      </c>
      <c r="L53" s="163" t="str">
        <f>IFERROR(IF(INDEX(SourceData!$A$2:$FR$281,'Row selector'!$K42,81)=0,"-",INDEX(SourceData!$A$2:$FR$281,'Row selector'!$K42,81)),"")</f>
        <v/>
      </c>
      <c r="M53" s="161" t="str">
        <f>IFERROR(IF(INDEX(SourceData!$A$2:$FR$281,'Row selector'!$K42,70)=0,"-",INDEX(SourceData!$A$2:$FR$281,'Row selector'!$K42,70)),"")</f>
        <v/>
      </c>
      <c r="N53" s="162" t="str">
        <f>IFERROR(IF(INDEX(SourceData!$A$2:$FR$281,'Row selector'!$K42,76)=0,"-",INDEX(SourceData!$A$2:$FR$281,'Row selector'!$K42,76)),"")</f>
        <v/>
      </c>
      <c r="O53" s="163" t="str">
        <f>IFERROR(IF(INDEX(SourceData!$A$2:$FR$281,'Row selector'!$K42,82)=0,"-",INDEX(SourceData!$A$2:$FR$281,'Row selector'!$K42,82)),"")</f>
        <v/>
      </c>
      <c r="P53" s="161" t="str">
        <f>IFERROR(IF(INDEX(SourceData!$A$2:$FR$281,'Row selector'!$K42,71)=0,"-",INDEX(SourceData!$A$2:$FR$281,'Row selector'!$K42,71)),"")</f>
        <v/>
      </c>
      <c r="Q53" s="162" t="str">
        <f>IFERROR(IF(INDEX(SourceData!$A$2:$FR$281,'Row selector'!$K42,77)=0,"-",INDEX(SourceData!$A$2:$FR$281,'Row selector'!$K42,77)),"")</f>
        <v/>
      </c>
      <c r="R53" s="163" t="str">
        <f>IFERROR(IF(INDEX(SourceData!$A$2:$FR$281,'Row selector'!$K42,83)=0,"-",INDEX(SourceData!$A$2:$FR$281,'Row selector'!$K42,83)),"")</f>
        <v/>
      </c>
      <c r="S53" s="161" t="str">
        <f>IFERROR(IF(INDEX(SourceData!$A$2:$FR$281,'Row selector'!$K42,72)=0,"-",INDEX(SourceData!$A$2:$FR$281,'Row selector'!$K42,72)),"")</f>
        <v/>
      </c>
      <c r="T53" s="162" t="str">
        <f>IFERROR(IF(INDEX(SourceData!$A$2:$FR$281,'Row selector'!$K42,78)=0,"-",INDEX(SourceData!$A$2:$FR$281,'Row selector'!$K42,78)),"")</f>
        <v/>
      </c>
      <c r="U53" s="163" t="str">
        <f>IFERROR(IF(INDEX(SourceData!$A$2:$FR$281,'Row selector'!$K42,84)=0,"-",INDEX(SourceData!$A$2:$FR$281,'Row selector'!$K42,84)),"")</f>
        <v/>
      </c>
      <c r="V53" s="161" t="str">
        <f>IFERROR(IF(INDEX(SourceData!$A$2:$FR$281,'Row selector'!$K42,85)=0,"-",INDEX(SourceData!$A$2:$FR$281,'Row selector'!$K42,85)),"")</f>
        <v/>
      </c>
      <c r="W53" s="162" t="str">
        <f>IFERROR(IF(INDEX(SourceData!$A$2:$FR$281,'Row selector'!$K42,91)=0,"-",INDEX(SourceData!$A$2:$FR$281,'Row selector'!$K42,91)),"")</f>
        <v/>
      </c>
      <c r="X53" s="163" t="str">
        <f>IFERROR(IF(INDEX(SourceData!$A$2:$FR$281,'Row selector'!$K42,97)=0,"-",INDEX(SourceData!$A$2:$FR$281,'Row selector'!$K42,97)),"")</f>
        <v/>
      </c>
      <c r="Y53" s="161" t="str">
        <f>IFERROR(IF(INDEX(SourceData!$A$2:$FR$281,'Row selector'!$K42,86)=0,"-",INDEX(SourceData!$A$2:$FR$281,'Row selector'!$K42,86)),"")</f>
        <v/>
      </c>
      <c r="Z53" s="166" t="str">
        <f>IFERROR(IF(INDEX(SourceData!$A$2:$FR$281,'Row selector'!$K42,92)=0,"-",INDEX(SourceData!$A$2:$FR$281,'Row selector'!$K42,92)),"")</f>
        <v/>
      </c>
      <c r="AA53" s="167" t="str">
        <f>IFERROR(IF(INDEX(SourceData!$A$2:$FR$281,'Row selector'!$K42,98)=0,"-",INDEX(SourceData!$A$2:$FR$281,'Row selector'!$K42,98)),"")</f>
        <v/>
      </c>
      <c r="AB53" s="161" t="str">
        <f>IFERROR(IF(INDEX(SourceData!$A$2:$FR$281,'Row selector'!$K42,87)=0,"-",INDEX(SourceData!$A$2:$FR$281,'Row selector'!$K42,87)),"")</f>
        <v/>
      </c>
      <c r="AC53" s="162" t="str">
        <f>IFERROR(IF(INDEX(SourceData!$A$2:$FR$281,'Row selector'!$K42,93)=0,"-",INDEX(SourceData!$A$2:$FR$281,'Row selector'!$K42,93)),"")</f>
        <v/>
      </c>
      <c r="AD53" s="163" t="str">
        <f>IFERROR(IF(INDEX(SourceData!$A$2:$FR$281,'Row selector'!$K42,99)=0,"-",INDEX(SourceData!$A$2:$FR$281,'Row selector'!$K42,99)),"")</f>
        <v/>
      </c>
      <c r="AE53" s="161" t="str">
        <f>IFERROR(IF(INDEX(SourceData!$A$2:$FR$281,'Row selector'!$K42,88)=0,"-",INDEX(SourceData!$A$2:$FR$281,'Row selector'!$K42,88)),"")</f>
        <v/>
      </c>
      <c r="AF53" s="162" t="str">
        <f>IFERROR(IF(INDEX(SourceData!$A$2:$FR$281,'Row selector'!$K42,94)=0,"-",INDEX(SourceData!$A$2:$FR$281,'Row selector'!$K42,94)),"")</f>
        <v/>
      </c>
      <c r="AG53" s="163" t="str">
        <f>IFERROR(IF(INDEX(SourceData!$A$2:$FR$281,'Row selector'!$K42,100)=0,"-",INDEX(SourceData!$A$2:$FR$281,'Row selector'!$K42,100)),"")</f>
        <v/>
      </c>
      <c r="AH53" s="161" t="str">
        <f>IFERROR(IF(INDEX(SourceData!$A$2:$FR$281,'Row selector'!$K42,89)=0,"-",INDEX(SourceData!$A$2:$FR$281,'Row selector'!$K42,89)),"")</f>
        <v/>
      </c>
      <c r="AI53" s="162" t="str">
        <f>IFERROR(IF(INDEX(SourceData!$A$2:$FR$281,'Row selector'!$K42,95)=0,"-",INDEX(SourceData!$A$2:$FR$281,'Row selector'!$K42,95)),"")</f>
        <v/>
      </c>
      <c r="AJ53" s="163" t="str">
        <f>IFERROR(IF(INDEX(SourceData!$A$2:$FR$281,'Row selector'!$K42,101)=0,"-",INDEX(SourceData!$A$2:$FR$281,'Row selector'!$K42,101)),"")</f>
        <v/>
      </c>
      <c r="AK53" s="161" t="str">
        <f>IFERROR(IF(INDEX(SourceData!$A$2:$FR$281,'Row selector'!$K42,90)=0,"-",INDEX(SourceData!$A$2:$FR$281,'Row selector'!$K42,90)),"")</f>
        <v/>
      </c>
      <c r="AL53" s="162" t="str">
        <f>IFERROR(IF(INDEX(SourceData!$A$2:$FR$281,'Row selector'!$K42,96)=0,"-",INDEX(SourceData!$A$2:$FR$281,'Row selector'!$K42,96)),"")</f>
        <v/>
      </c>
      <c r="AM53" s="163" t="str">
        <f>IFERROR(IF(INDEX(SourceData!$A$2:$FR$281,'Row selector'!$K42,102)=0,"-",INDEX(SourceData!$A$2:$FR$281,'Row selector'!$K42,102)),"")</f>
        <v/>
      </c>
      <c r="AN53" s="161" t="str">
        <f>IFERROR(IF(INDEX(SourceData!$A$2:$FR$281,'Row selector'!$K42,103)=0,"-",INDEX(SourceData!$A$2:$FR$281,'Row selector'!$K42,103)),"")</f>
        <v/>
      </c>
      <c r="AO53" s="162" t="str">
        <f>IFERROR(IF(INDEX(SourceData!$A$2:$FR$281,'Row selector'!$K42,109)=0,"-",INDEX(SourceData!$A$2:$FR$281,'Row selector'!$K42,109)),"")</f>
        <v/>
      </c>
      <c r="AP53" s="163" t="str">
        <f>IFERROR(IF(INDEX(SourceData!$A$2:$FR$281,'Row selector'!$K42,115)=0,"-",INDEX(SourceData!$A$2:$FR$281,'Row selector'!$K42,115)),"")</f>
        <v/>
      </c>
      <c r="AQ53" s="161" t="str">
        <f>IFERROR(IF(INDEX(SourceData!$A$2:$FR$281,'Row selector'!$K42,104)=0,"-",INDEX(SourceData!$A$2:$FR$281,'Row selector'!$K42,104)),"")</f>
        <v/>
      </c>
      <c r="AR53" s="166" t="str">
        <f>IFERROR(IF(INDEX(SourceData!$A$2:$FR$281,'Row selector'!$K42,110)=0,"-",INDEX(SourceData!$A$2:$FR$281,'Row selector'!$K42,110)),"")</f>
        <v/>
      </c>
      <c r="AS53" s="167" t="str">
        <f>IFERROR(IF(INDEX(SourceData!$A$2:$FR$281,'Row selector'!$K42,116)=0,"-",INDEX(SourceData!$A$2:$FR$281,'Row selector'!$K42,116)),"")</f>
        <v/>
      </c>
      <c r="AT53" s="161" t="str">
        <f>IFERROR(IF(INDEX(SourceData!$A$2:$FR$281,'Row selector'!$K42,105)=0,"-",INDEX(SourceData!$A$2:$FR$281,'Row selector'!$K42,105)),"")</f>
        <v/>
      </c>
      <c r="AU53" s="162" t="str">
        <f>IFERROR(IF(INDEX(SourceData!$A$2:$FR$281,'Row selector'!$K42,111)=0,"-",INDEX(SourceData!$A$2:$FR$281,'Row selector'!$K42,111)),"")</f>
        <v/>
      </c>
      <c r="AV53" s="163" t="str">
        <f>IFERROR(IF(INDEX(SourceData!$A$2:$FR$281,'Row selector'!$K42,117)=0,"-",INDEX(SourceData!$A$2:$FR$281,'Row selector'!$K42,117)),"")</f>
        <v/>
      </c>
      <c r="AW53" s="161" t="str">
        <f>IFERROR(IF(INDEX(SourceData!$A$2:$FR$281,'Row selector'!$K42,106)=0,"-",INDEX(SourceData!$A$2:$FR$281,'Row selector'!$K42,106)),"")</f>
        <v/>
      </c>
      <c r="AX53" s="162" t="str">
        <f>IFERROR(IF(INDEX(SourceData!$A$2:$FR$281,'Row selector'!$K42,112)=0,"-",INDEX(SourceData!$A$2:$FR$281,'Row selector'!$K42,112)),"")</f>
        <v/>
      </c>
      <c r="AY53" s="163" t="str">
        <f>IFERROR(IF(INDEX(SourceData!$A$2:$FR$281,'Row selector'!$K42,118)=0,"-",INDEX(SourceData!$A$2:$FR$281,'Row selector'!$K42,118)),"")</f>
        <v/>
      </c>
      <c r="AZ53" s="161" t="str">
        <f>IFERROR(IF(INDEX(SourceData!$A$2:$FR$281,'Row selector'!$K42,107)=0,"-",INDEX(SourceData!$A$2:$FR$281,'Row selector'!$K42,107)),"")</f>
        <v/>
      </c>
      <c r="BA53" s="162" t="str">
        <f>IFERROR(IF(INDEX(SourceData!$A$2:$FR$281,'Row selector'!$K42,113)=0,"-",INDEX(SourceData!$A$2:$FR$281,'Row selector'!$K42,113)),"")</f>
        <v/>
      </c>
      <c r="BB53" s="163" t="str">
        <f>IFERROR(IF(INDEX(SourceData!$A$2:$FR$281,'Row selector'!$K42,119)=0,"-",INDEX(SourceData!$A$2:$FR$281,'Row selector'!$K42,119)),"")</f>
        <v/>
      </c>
      <c r="BC53" s="161" t="str">
        <f>IFERROR(IF(INDEX(SourceData!$A$2:$FR$281,'Row selector'!$K42,108)=0,"-",INDEX(SourceData!$A$2:$FR$281,'Row selector'!$K42,108)),"")</f>
        <v/>
      </c>
      <c r="BD53" s="162" t="str">
        <f>IFERROR(IF(INDEX(SourceData!$A$2:$FR$281,'Row selector'!$K42,114)=0,"-",INDEX(SourceData!$A$2:$FR$281,'Row selector'!$K42,114)),"")</f>
        <v/>
      </c>
      <c r="BE53" s="163" t="str">
        <f>IFERROR(IF(INDEX(SourceData!$A$2:$FR$281,'Row selector'!$K42,120)=0,"-",INDEX(SourceData!$A$2:$FR$281,'Row selector'!$K42,120)),"")</f>
        <v/>
      </c>
      <c r="BF53" s="99"/>
    </row>
    <row r="54" spans="1:58" ht="9" customHeight="1">
      <c r="A54" s="98" t="str">
        <f>IFERROR(INDEX(SourceData!$A$2:$FF$281,'Row selector'!$K209,1),"")</f>
        <v/>
      </c>
      <c r="B54" s="98" t="str">
        <f>IFERROR(INDEX(SourceData!$A$2:$FF$281,'Row selector'!$K209,2),"")</f>
        <v/>
      </c>
      <c r="C54" s="98"/>
      <c r="D54" s="108"/>
      <c r="E54" s="104"/>
      <c r="F54" s="104"/>
      <c r="G54" s="108"/>
      <c r="H54" s="113"/>
      <c r="I54" s="113"/>
      <c r="J54" s="108"/>
      <c r="K54" s="104"/>
      <c r="L54" s="104"/>
      <c r="M54" s="108"/>
      <c r="N54" s="104"/>
      <c r="O54" s="104"/>
      <c r="P54" s="108"/>
      <c r="Q54" s="104"/>
      <c r="R54" s="104"/>
      <c r="S54" s="108"/>
      <c r="T54" s="104"/>
      <c r="U54" s="104"/>
      <c r="V54" s="108"/>
      <c r="W54" s="104"/>
      <c r="X54" s="104"/>
      <c r="Y54" s="108"/>
      <c r="Z54" s="104"/>
      <c r="AA54" s="104"/>
      <c r="AB54" s="108"/>
      <c r="AC54" s="104"/>
      <c r="AD54" s="104"/>
      <c r="AE54" s="108"/>
      <c r="AF54" s="104"/>
      <c r="AG54" s="104"/>
      <c r="AH54" s="108"/>
      <c r="AI54" s="104"/>
      <c r="AJ54" s="104"/>
      <c r="AK54" s="108"/>
      <c r="AL54" s="104"/>
      <c r="AM54" s="104"/>
      <c r="AN54" s="108"/>
      <c r="AO54" s="104"/>
      <c r="AP54" s="104"/>
      <c r="AQ54" s="108"/>
      <c r="AR54" s="104"/>
      <c r="AS54" s="104"/>
      <c r="AT54" s="108"/>
      <c r="AU54" s="104"/>
      <c r="AV54" s="104"/>
      <c r="AW54" s="108"/>
      <c r="AX54" s="104"/>
      <c r="AY54" s="104"/>
      <c r="AZ54" s="108"/>
      <c r="BA54" s="104"/>
      <c r="BB54" s="104"/>
      <c r="BC54" s="108"/>
      <c r="BD54" s="104"/>
      <c r="BE54" s="104"/>
      <c r="BF54" s="99"/>
    </row>
  </sheetData>
  <mergeCells count="24">
    <mergeCell ref="AE10:AG10"/>
    <mergeCell ref="AH10:AJ10"/>
    <mergeCell ref="AK10:AM10"/>
    <mergeCell ref="AZ10:BB10"/>
    <mergeCell ref="AN10:AP10"/>
    <mergeCell ref="AQ10:AS10"/>
    <mergeCell ref="AT10:AV10"/>
    <mergeCell ref="AW10:AY10"/>
    <mergeCell ref="Y10:AA10"/>
    <mergeCell ref="D8:U8"/>
    <mergeCell ref="V8:AM8"/>
    <mergeCell ref="AN8:BE8"/>
    <mergeCell ref="D9:U9"/>
    <mergeCell ref="V9:AM9"/>
    <mergeCell ref="AN9:BE9"/>
    <mergeCell ref="D10:F10"/>
    <mergeCell ref="G10:I10"/>
    <mergeCell ref="J10:L10"/>
    <mergeCell ref="M10:O10"/>
    <mergeCell ref="P10:R10"/>
    <mergeCell ref="S10:U10"/>
    <mergeCell ref="V10:X10"/>
    <mergeCell ref="BC10:BE10"/>
    <mergeCell ref="AB10:AD10"/>
  </mergeCells>
  <conditionalFormatting sqref="A13:C53">
    <cfRule type="containsBlanks" dxfId="3" priority="2">
      <formula>LEN(TRIM(A13))=0</formula>
    </cfRule>
  </conditionalFormatting>
  <conditionalFormatting sqref="D13:BE53">
    <cfRule type="containsBlanks" dxfId="2" priority="1">
      <formula>LEN(TRIM(D13))=0</formula>
    </cfRule>
  </conditionalFormatting>
  <hyperlinks>
    <hyperlink ref="C8" location="'3. Ethnicity'!B8" display=""/>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List!$A$2:$A$5</xm:f>
          </x14:formula1>
          <xm:sqref>B8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0"/>
  <sheetViews>
    <sheetView showGridLines="0" zoomScale="80" zoomScaleNormal="80" workbookViewId="0">
      <selection activeCell="AX1" sqref="AX1:XFD1048576"/>
    </sheetView>
  </sheetViews>
  <sheetFormatPr defaultColWidth="0" defaultRowHeight="15"/>
  <cols>
    <col min="1" max="1" width="22.85546875" customWidth="1"/>
    <col min="2" max="2" width="46.42578125" customWidth="1"/>
    <col min="3" max="3" width="3.140625" customWidth="1"/>
    <col min="4" max="5" width="9.140625" customWidth="1"/>
    <col min="6" max="6" width="13.7109375" customWidth="1"/>
    <col min="7" max="8" width="9.140625" customWidth="1"/>
    <col min="9" max="9" width="14.28515625" customWidth="1"/>
    <col min="10" max="11" width="9.140625" customWidth="1"/>
    <col min="12" max="12" width="13.85546875" customWidth="1"/>
    <col min="13" max="14" width="9.140625" customWidth="1"/>
    <col min="15" max="15" width="13.85546875" customWidth="1"/>
    <col min="16" max="17" width="9.140625" customWidth="1"/>
    <col min="18" max="18" width="13.28515625" customWidth="1"/>
    <col min="19" max="20" width="9.140625" customWidth="1"/>
    <col min="21" max="21" width="13.85546875" customWidth="1"/>
    <col min="22" max="23" width="9.140625" customWidth="1"/>
    <col min="24" max="24" width="13.140625" customWidth="1"/>
    <col min="25" max="26" width="9.140625" customWidth="1"/>
    <col min="27" max="27" width="15.140625" customWidth="1"/>
    <col min="28" max="29" width="9.140625" customWidth="1"/>
    <col min="30" max="30" width="14.140625" customWidth="1"/>
    <col min="31" max="32" width="9.140625" customWidth="1"/>
    <col min="33" max="33" width="14.5703125" customWidth="1"/>
    <col min="34" max="35" width="9.140625" customWidth="1"/>
    <col min="36" max="36" width="14.28515625" customWidth="1"/>
    <col min="37" max="38" width="9.140625" customWidth="1"/>
    <col min="39" max="39" width="14.7109375" customWidth="1"/>
    <col min="40" max="41" width="9.140625" customWidth="1"/>
    <col min="42" max="42" width="15.42578125" customWidth="1"/>
    <col min="43" max="44" width="9.140625" customWidth="1"/>
    <col min="45" max="45" width="16" customWidth="1"/>
    <col min="46" max="47" width="9.140625" customWidth="1"/>
    <col min="48" max="48" width="14.42578125" customWidth="1"/>
    <col min="49" max="49" width="2.140625" customWidth="1"/>
    <col min="50" max="57" width="0" hidden="1" customWidth="1"/>
    <col min="58" max="16384" width="9.140625" hidden="1"/>
  </cols>
  <sheetData>
    <row r="1" spans="1:57">
      <c r="A1" s="24"/>
      <c r="B1" s="24"/>
      <c r="C1" s="24"/>
      <c r="D1" s="32"/>
      <c r="E1" s="33"/>
      <c r="F1" s="34"/>
      <c r="G1" s="32"/>
      <c r="H1" s="33"/>
      <c r="I1" s="34"/>
      <c r="J1" s="32"/>
      <c r="K1" s="33"/>
      <c r="L1" s="34"/>
      <c r="M1" s="32"/>
      <c r="N1" s="33"/>
      <c r="O1" s="34"/>
      <c r="P1" s="32"/>
      <c r="Q1" s="33"/>
      <c r="R1" s="34"/>
      <c r="S1" s="32"/>
      <c r="T1" s="33"/>
      <c r="U1" s="34"/>
      <c r="V1" s="32"/>
      <c r="W1" s="33"/>
      <c r="X1" s="34"/>
      <c r="Y1" s="32"/>
      <c r="Z1" s="33"/>
      <c r="AA1" s="34"/>
      <c r="AB1" s="32"/>
      <c r="AC1" s="33"/>
      <c r="AD1" s="34"/>
      <c r="AE1" s="32"/>
      <c r="AF1" s="33"/>
      <c r="AG1" s="34"/>
      <c r="AH1" s="32"/>
      <c r="AI1" s="33"/>
      <c r="AJ1" s="34"/>
      <c r="AK1" s="32"/>
      <c r="AL1" s="33"/>
      <c r="AM1" s="34"/>
      <c r="AN1" s="32"/>
      <c r="AO1" s="33"/>
      <c r="AP1" s="34"/>
      <c r="AQ1" s="32"/>
      <c r="AR1" s="33"/>
      <c r="AS1" s="34"/>
      <c r="AT1" s="32"/>
      <c r="AU1" s="33"/>
      <c r="AV1" s="34"/>
      <c r="AW1" s="32"/>
    </row>
    <row r="2" spans="1:57" ht="23.25">
      <c r="A2" s="49" t="s">
        <v>789</v>
      </c>
      <c r="B2" s="36"/>
      <c r="C2" s="36"/>
      <c r="D2" s="37"/>
      <c r="E2" s="38"/>
      <c r="F2" s="39"/>
      <c r="G2" s="37"/>
      <c r="H2" s="38"/>
      <c r="I2" s="34"/>
      <c r="J2" s="32"/>
      <c r="K2" s="33"/>
      <c r="L2" s="34"/>
      <c r="M2" s="32"/>
      <c r="N2" s="33"/>
      <c r="O2" s="34"/>
      <c r="P2" s="32"/>
      <c r="Q2" s="33"/>
      <c r="R2" s="34"/>
      <c r="S2" s="32"/>
      <c r="T2" s="33"/>
      <c r="U2" s="34"/>
      <c r="V2" s="32"/>
      <c r="W2" s="33"/>
      <c r="X2" s="34"/>
      <c r="Y2" s="32"/>
      <c r="Z2" s="33"/>
      <c r="AA2" s="34"/>
      <c r="AB2" s="32"/>
      <c r="AC2" s="33"/>
      <c r="AD2" s="34"/>
      <c r="AE2" s="32"/>
      <c r="AF2" s="33"/>
      <c r="AG2" s="34"/>
      <c r="AH2" s="32"/>
      <c r="AI2" s="33"/>
      <c r="AJ2" s="34"/>
      <c r="AK2" s="32"/>
      <c r="AL2" s="33"/>
      <c r="AM2" s="34"/>
      <c r="AN2" s="32"/>
      <c r="AO2" s="33"/>
      <c r="AP2" s="34"/>
      <c r="AQ2" s="32"/>
      <c r="AR2" s="33"/>
      <c r="AS2" s="34"/>
      <c r="AT2" s="32"/>
      <c r="AU2" s="33"/>
      <c r="AV2" s="34"/>
      <c r="AW2" s="32"/>
    </row>
    <row r="3" spans="1:57" ht="18">
      <c r="A3" s="4" t="s">
        <v>792</v>
      </c>
      <c r="B3" s="24"/>
      <c r="C3" s="24"/>
      <c r="D3" s="32"/>
      <c r="E3" s="33"/>
      <c r="F3" s="34"/>
      <c r="G3" s="32"/>
      <c r="H3" s="33"/>
      <c r="I3" s="34"/>
      <c r="J3" s="32"/>
      <c r="K3" s="33"/>
      <c r="L3" s="34"/>
      <c r="M3" s="32"/>
      <c r="N3" s="33"/>
      <c r="O3" s="34"/>
      <c r="P3" s="32"/>
      <c r="Q3" s="33"/>
      <c r="R3" s="34"/>
      <c r="S3" s="32"/>
      <c r="T3" s="33"/>
      <c r="U3" s="34"/>
      <c r="V3" s="32"/>
      <c r="W3" s="33"/>
      <c r="X3" s="34"/>
      <c r="Y3" s="32"/>
      <c r="Z3" s="33"/>
      <c r="AA3" s="34"/>
      <c r="AB3" s="32"/>
      <c r="AC3" s="33"/>
      <c r="AD3" s="34"/>
      <c r="AE3" s="32"/>
      <c r="AF3" s="33"/>
      <c r="AG3" s="34"/>
      <c r="AH3" s="32"/>
      <c r="AI3" s="33"/>
      <c r="AJ3" s="34"/>
      <c r="AK3" s="32"/>
      <c r="AL3" s="33"/>
      <c r="AM3" s="34"/>
      <c r="AN3" s="32"/>
      <c r="AO3" s="33"/>
      <c r="AP3" s="34"/>
      <c r="AQ3" s="32"/>
      <c r="AR3" s="33"/>
      <c r="AS3" s="34"/>
      <c r="AT3" s="32"/>
      <c r="AU3" s="33"/>
      <c r="AV3" s="34"/>
      <c r="AW3" s="32"/>
    </row>
    <row r="4" spans="1:57" ht="18">
      <c r="A4" s="4"/>
      <c r="B4" s="24"/>
      <c r="C4" s="24"/>
      <c r="D4" s="32"/>
      <c r="E4" s="33"/>
      <c r="F4" s="34"/>
      <c r="G4" s="32"/>
      <c r="H4" s="33"/>
      <c r="I4" s="34"/>
      <c r="J4" s="32"/>
      <c r="K4" s="33"/>
      <c r="L4" s="34"/>
      <c r="M4" s="32"/>
      <c r="N4" s="33"/>
      <c r="O4" s="34"/>
      <c r="P4" s="32"/>
      <c r="Q4" s="33"/>
      <c r="R4" s="34"/>
      <c r="S4" s="32"/>
      <c r="T4" s="33"/>
      <c r="U4" s="34"/>
      <c r="V4" s="32"/>
      <c r="W4" s="33"/>
      <c r="X4" s="34"/>
      <c r="Y4" s="32"/>
      <c r="Z4" s="33"/>
      <c r="AA4" s="34"/>
      <c r="AB4" s="32"/>
      <c r="AC4" s="33"/>
      <c r="AD4" s="34"/>
      <c r="AE4" s="32"/>
      <c r="AF4" s="33"/>
      <c r="AG4" s="34"/>
      <c r="AH4" s="32"/>
      <c r="AI4" s="33"/>
      <c r="AJ4" s="34"/>
      <c r="AK4" s="32"/>
      <c r="AL4" s="33"/>
      <c r="AM4" s="34"/>
      <c r="AN4" s="32"/>
      <c r="AO4" s="33"/>
      <c r="AP4" s="34"/>
      <c r="AQ4" s="32"/>
      <c r="AR4" s="33"/>
      <c r="AS4" s="34"/>
      <c r="AT4" s="32"/>
      <c r="AU4" s="33"/>
      <c r="AV4" s="34"/>
      <c r="AW4" s="32"/>
    </row>
    <row r="5" spans="1:57" ht="18">
      <c r="A5" s="234" t="s">
        <v>815</v>
      </c>
      <c r="B5" s="51"/>
      <c r="C5" s="51"/>
      <c r="D5" s="52"/>
      <c r="E5" s="70"/>
      <c r="F5" s="71"/>
      <c r="G5" s="52"/>
      <c r="H5" s="70"/>
      <c r="I5" s="34"/>
      <c r="J5" s="32"/>
      <c r="K5" s="33"/>
      <c r="L5" s="34"/>
      <c r="M5" s="32"/>
      <c r="N5" s="33"/>
      <c r="O5" s="34"/>
      <c r="P5" s="32"/>
      <c r="Q5" s="33"/>
      <c r="R5" s="34"/>
      <c r="S5" s="32"/>
      <c r="T5" s="33"/>
      <c r="U5" s="34"/>
      <c r="V5" s="32"/>
      <c r="W5" s="33"/>
      <c r="X5" s="34"/>
      <c r="Y5" s="32"/>
      <c r="Z5" s="33"/>
      <c r="AA5" s="34"/>
      <c r="AB5" s="32"/>
      <c r="AC5" s="33"/>
      <c r="AD5" s="34"/>
      <c r="AE5" s="32"/>
      <c r="AF5" s="33"/>
      <c r="AG5" s="34"/>
      <c r="AH5" s="32"/>
      <c r="AI5" s="33"/>
      <c r="AJ5" s="34"/>
      <c r="AK5" s="32"/>
      <c r="AL5" s="33"/>
      <c r="AM5" s="34"/>
      <c r="AN5" s="32"/>
      <c r="AO5" s="33"/>
      <c r="AP5" s="34"/>
      <c r="AQ5" s="32"/>
      <c r="AR5" s="33"/>
      <c r="AS5" s="34"/>
      <c r="AT5" s="32"/>
      <c r="AU5" s="33"/>
      <c r="AV5" s="34"/>
      <c r="AW5" s="32"/>
    </row>
    <row r="6" spans="1:57">
      <c r="A6" s="24"/>
      <c r="B6" s="24"/>
      <c r="C6" s="24"/>
      <c r="D6" s="32"/>
      <c r="E6" s="33"/>
      <c r="F6" s="34"/>
      <c r="G6" s="32"/>
      <c r="H6" s="33"/>
      <c r="I6" s="34"/>
      <c r="J6" s="32"/>
      <c r="K6" s="33"/>
      <c r="L6" s="34"/>
      <c r="M6" s="32"/>
      <c r="N6" s="33"/>
      <c r="O6" s="34"/>
      <c r="P6" s="32"/>
      <c r="Q6" s="33"/>
      <c r="R6" s="34"/>
      <c r="S6" s="32"/>
      <c r="T6" s="33"/>
      <c r="U6" s="34"/>
      <c r="V6" s="32"/>
      <c r="W6" s="33"/>
      <c r="X6" s="34"/>
      <c r="Y6" s="32"/>
      <c r="Z6" s="33"/>
      <c r="AA6" s="34"/>
      <c r="AB6" s="32"/>
      <c r="AC6" s="33"/>
      <c r="AD6" s="34"/>
      <c r="AE6" s="32"/>
      <c r="AF6" s="33"/>
      <c r="AG6" s="34"/>
      <c r="AH6" s="32"/>
      <c r="AI6" s="33"/>
      <c r="AJ6" s="34"/>
      <c r="AK6" s="32"/>
      <c r="AL6" s="33"/>
      <c r="AM6" s="34"/>
      <c r="AN6" s="32"/>
      <c r="AO6" s="33"/>
      <c r="AP6" s="34"/>
      <c r="AQ6" s="32"/>
      <c r="AR6" s="33"/>
      <c r="AS6" s="34"/>
      <c r="AT6" s="32"/>
      <c r="AU6" s="33"/>
      <c r="AV6" s="34"/>
      <c r="AW6" s="32"/>
    </row>
    <row r="7" spans="1:57" ht="12.75" customHeight="1" thickBot="1">
      <c r="A7" s="147"/>
      <c r="B7" s="147"/>
      <c r="C7" s="147"/>
      <c r="D7" s="68"/>
      <c r="E7" s="69"/>
      <c r="F7" s="148"/>
      <c r="G7" s="68"/>
      <c r="H7" s="69"/>
      <c r="I7" s="148"/>
      <c r="J7" s="68"/>
      <c r="K7" s="69"/>
      <c r="L7" s="148"/>
      <c r="M7" s="68"/>
      <c r="N7" s="69"/>
      <c r="O7" s="148"/>
      <c r="P7" s="68"/>
      <c r="Q7" s="69"/>
      <c r="R7" s="148"/>
      <c r="S7" s="68"/>
      <c r="T7" s="69"/>
      <c r="U7" s="148"/>
      <c r="V7" s="68"/>
      <c r="W7" s="69"/>
      <c r="X7" s="148"/>
      <c r="Y7" s="68"/>
      <c r="Z7" s="69"/>
      <c r="AA7" s="148"/>
      <c r="AB7" s="68"/>
      <c r="AC7" s="69"/>
      <c r="AD7" s="148"/>
      <c r="AE7" s="68"/>
      <c r="AF7" s="69"/>
      <c r="AG7" s="148"/>
      <c r="AH7" s="68"/>
      <c r="AI7" s="69"/>
      <c r="AJ7" s="148"/>
      <c r="AK7" s="68"/>
      <c r="AL7" s="69"/>
      <c r="AM7" s="148"/>
      <c r="AN7" s="68"/>
      <c r="AO7" s="69"/>
      <c r="AP7" s="148"/>
      <c r="AQ7" s="68"/>
      <c r="AR7" s="69"/>
      <c r="AS7" s="148"/>
      <c r="AT7" s="68"/>
      <c r="AU7" s="69"/>
      <c r="AV7" s="148"/>
      <c r="AW7" s="72"/>
    </row>
    <row r="8" spans="1:57" ht="15.75" thickBot="1">
      <c r="A8" s="77" t="s">
        <v>772</v>
      </c>
      <c r="B8" s="196" t="s">
        <v>2</v>
      </c>
      <c r="C8" s="228" t="s">
        <v>814</v>
      </c>
      <c r="D8" s="251" t="s">
        <v>749</v>
      </c>
      <c r="E8" s="251"/>
      <c r="F8" s="251"/>
      <c r="G8" s="251"/>
      <c r="H8" s="251"/>
      <c r="I8" s="251"/>
      <c r="J8" s="251"/>
      <c r="K8" s="251"/>
      <c r="L8" s="251"/>
      <c r="M8" s="251"/>
      <c r="N8" s="251"/>
      <c r="O8" s="251"/>
      <c r="P8" s="251"/>
      <c r="Q8" s="251"/>
      <c r="R8" s="252"/>
      <c r="S8" s="253" t="s">
        <v>750</v>
      </c>
      <c r="T8" s="251"/>
      <c r="U8" s="251"/>
      <c r="V8" s="251"/>
      <c r="W8" s="251"/>
      <c r="X8" s="251"/>
      <c r="Y8" s="251"/>
      <c r="Z8" s="251"/>
      <c r="AA8" s="251"/>
      <c r="AB8" s="251"/>
      <c r="AC8" s="251"/>
      <c r="AD8" s="251"/>
      <c r="AE8" s="251"/>
      <c r="AF8" s="251"/>
      <c r="AG8" s="252"/>
      <c r="AH8" s="253" t="s">
        <v>751</v>
      </c>
      <c r="AI8" s="251"/>
      <c r="AJ8" s="251"/>
      <c r="AK8" s="251"/>
      <c r="AL8" s="251"/>
      <c r="AM8" s="251"/>
      <c r="AN8" s="251"/>
      <c r="AO8" s="251"/>
      <c r="AP8" s="251"/>
      <c r="AQ8" s="251"/>
      <c r="AR8" s="251"/>
      <c r="AS8" s="251"/>
      <c r="AT8" s="251"/>
      <c r="AU8" s="251"/>
      <c r="AV8" s="258"/>
      <c r="AW8" s="73"/>
    </row>
    <row r="9" spans="1:57">
      <c r="A9" s="78"/>
      <c r="B9" s="225"/>
      <c r="C9" s="165"/>
      <c r="D9" s="259" t="s">
        <v>712</v>
      </c>
      <c r="E9" s="260"/>
      <c r="F9" s="260"/>
      <c r="G9" s="260"/>
      <c r="H9" s="260"/>
      <c r="I9" s="260"/>
      <c r="J9" s="260"/>
      <c r="K9" s="260"/>
      <c r="L9" s="260"/>
      <c r="M9" s="260"/>
      <c r="N9" s="260"/>
      <c r="O9" s="260"/>
      <c r="P9" s="260"/>
      <c r="Q9" s="260"/>
      <c r="R9" s="261"/>
      <c r="S9" s="259" t="s">
        <v>712</v>
      </c>
      <c r="T9" s="260"/>
      <c r="U9" s="260"/>
      <c r="V9" s="260"/>
      <c r="W9" s="260"/>
      <c r="X9" s="260"/>
      <c r="Y9" s="260"/>
      <c r="Z9" s="260"/>
      <c r="AA9" s="260"/>
      <c r="AB9" s="260"/>
      <c r="AC9" s="260"/>
      <c r="AD9" s="260"/>
      <c r="AE9" s="260"/>
      <c r="AF9" s="260"/>
      <c r="AG9" s="261"/>
      <c r="AH9" s="259" t="s">
        <v>712</v>
      </c>
      <c r="AI9" s="260"/>
      <c r="AJ9" s="260"/>
      <c r="AK9" s="260"/>
      <c r="AL9" s="260"/>
      <c r="AM9" s="260"/>
      <c r="AN9" s="260"/>
      <c r="AO9" s="260"/>
      <c r="AP9" s="260"/>
      <c r="AQ9" s="260"/>
      <c r="AR9" s="260"/>
      <c r="AS9" s="260"/>
      <c r="AT9" s="260"/>
      <c r="AU9" s="260"/>
      <c r="AV9" s="262"/>
      <c r="AW9" s="46"/>
    </row>
    <row r="10" spans="1:57">
      <c r="A10" s="78"/>
      <c r="B10" s="226"/>
      <c r="C10" s="165"/>
      <c r="D10" s="254" t="s">
        <v>761</v>
      </c>
      <c r="E10" s="255"/>
      <c r="F10" s="256"/>
      <c r="G10" s="254">
        <v>2</v>
      </c>
      <c r="H10" s="255"/>
      <c r="I10" s="256"/>
      <c r="J10" s="254">
        <v>3</v>
      </c>
      <c r="K10" s="255"/>
      <c r="L10" s="256"/>
      <c r="M10" s="254">
        <v>4</v>
      </c>
      <c r="N10" s="255"/>
      <c r="O10" s="256"/>
      <c r="P10" s="254" t="s">
        <v>762</v>
      </c>
      <c r="Q10" s="255"/>
      <c r="R10" s="256"/>
      <c r="S10" s="254" t="s">
        <v>761</v>
      </c>
      <c r="T10" s="255"/>
      <c r="U10" s="256"/>
      <c r="V10" s="254">
        <v>2</v>
      </c>
      <c r="W10" s="255"/>
      <c r="X10" s="256"/>
      <c r="Y10" s="254">
        <v>3</v>
      </c>
      <c r="Z10" s="255"/>
      <c r="AA10" s="256"/>
      <c r="AB10" s="254">
        <v>4</v>
      </c>
      <c r="AC10" s="255"/>
      <c r="AD10" s="256"/>
      <c r="AE10" s="254" t="s">
        <v>762</v>
      </c>
      <c r="AF10" s="255"/>
      <c r="AG10" s="256"/>
      <c r="AH10" s="254" t="s">
        <v>761</v>
      </c>
      <c r="AI10" s="255"/>
      <c r="AJ10" s="256"/>
      <c r="AK10" s="254">
        <v>2</v>
      </c>
      <c r="AL10" s="255"/>
      <c r="AM10" s="256"/>
      <c r="AN10" s="254">
        <v>3</v>
      </c>
      <c r="AO10" s="255"/>
      <c r="AP10" s="256"/>
      <c r="AQ10" s="254">
        <v>4</v>
      </c>
      <c r="AR10" s="255"/>
      <c r="AS10" s="256"/>
      <c r="AT10" s="254" t="s">
        <v>762</v>
      </c>
      <c r="AU10" s="255"/>
      <c r="AV10" s="263"/>
      <c r="AW10" s="46"/>
    </row>
    <row r="11" spans="1:57" ht="63.75">
      <c r="A11" s="78"/>
      <c r="B11" s="165"/>
      <c r="C11" s="239"/>
      <c r="D11" s="194" t="s">
        <v>752</v>
      </c>
      <c r="E11" s="87" t="s">
        <v>809</v>
      </c>
      <c r="F11" s="235" t="s">
        <v>816</v>
      </c>
      <c r="G11" s="194" t="s">
        <v>752</v>
      </c>
      <c r="H11" s="87" t="s">
        <v>809</v>
      </c>
      <c r="I11" s="235" t="s">
        <v>816</v>
      </c>
      <c r="J11" s="194" t="s">
        <v>752</v>
      </c>
      <c r="K11" s="87" t="s">
        <v>809</v>
      </c>
      <c r="L11" s="235" t="s">
        <v>816</v>
      </c>
      <c r="M11" s="194" t="s">
        <v>752</v>
      </c>
      <c r="N11" s="87" t="s">
        <v>809</v>
      </c>
      <c r="O11" s="235" t="s">
        <v>816</v>
      </c>
      <c r="P11" s="194" t="s">
        <v>752</v>
      </c>
      <c r="Q11" s="87" t="s">
        <v>809</v>
      </c>
      <c r="R11" s="235" t="s">
        <v>816</v>
      </c>
      <c r="S11" s="194" t="s">
        <v>752</v>
      </c>
      <c r="T11" s="87" t="s">
        <v>809</v>
      </c>
      <c r="U11" s="235" t="s">
        <v>816</v>
      </c>
      <c r="V11" s="194" t="s">
        <v>752</v>
      </c>
      <c r="W11" s="87" t="s">
        <v>809</v>
      </c>
      <c r="X11" s="235" t="s">
        <v>816</v>
      </c>
      <c r="Y11" s="194" t="s">
        <v>752</v>
      </c>
      <c r="Z11" s="87" t="s">
        <v>809</v>
      </c>
      <c r="AA11" s="235" t="s">
        <v>816</v>
      </c>
      <c r="AB11" s="194" t="s">
        <v>752</v>
      </c>
      <c r="AC11" s="87" t="s">
        <v>809</v>
      </c>
      <c r="AD11" s="235" t="s">
        <v>816</v>
      </c>
      <c r="AE11" s="194" t="s">
        <v>752</v>
      </c>
      <c r="AF11" s="87" t="s">
        <v>809</v>
      </c>
      <c r="AG11" s="235" t="s">
        <v>816</v>
      </c>
      <c r="AH11" s="194" t="s">
        <v>752</v>
      </c>
      <c r="AI11" s="87" t="s">
        <v>809</v>
      </c>
      <c r="AJ11" s="235" t="s">
        <v>816</v>
      </c>
      <c r="AK11" s="194" t="s">
        <v>752</v>
      </c>
      <c r="AL11" s="87" t="s">
        <v>809</v>
      </c>
      <c r="AM11" s="235" t="s">
        <v>816</v>
      </c>
      <c r="AN11" s="194" t="s">
        <v>752</v>
      </c>
      <c r="AO11" s="87" t="s">
        <v>809</v>
      </c>
      <c r="AP11" s="235" t="s">
        <v>816</v>
      </c>
      <c r="AQ11" s="194" t="s">
        <v>752</v>
      </c>
      <c r="AR11" s="87" t="s">
        <v>809</v>
      </c>
      <c r="AS11" s="235" t="s">
        <v>816</v>
      </c>
      <c r="AT11" s="194" t="s">
        <v>752</v>
      </c>
      <c r="AU11" s="87" t="s">
        <v>809</v>
      </c>
      <c r="AV11" s="240" t="s">
        <v>816</v>
      </c>
      <c r="AW11" s="74"/>
    </row>
    <row r="12" spans="1:57">
      <c r="A12" s="229" t="s">
        <v>769</v>
      </c>
      <c r="B12" s="143" t="s">
        <v>773</v>
      </c>
      <c r="C12" s="143"/>
      <c r="D12" s="159">
        <f>VLOOKUP($B$12,SourceData!$B$2:$FR$250,120,)</f>
        <v>10288</v>
      </c>
      <c r="E12" s="231">
        <f>VLOOKUP($B$12,SourceData!$B$2:$FR$250,125,)</f>
        <v>36.786018371582031</v>
      </c>
      <c r="F12" s="230">
        <f>VLOOKUP($B$12,SourceData!$B$2:$FR$250,130,)</f>
        <v>4.376624584197998</v>
      </c>
      <c r="G12" s="232">
        <f>VLOOKUP($B$12,SourceData!$B$2:$FR$250,121,)</f>
        <v>10360</v>
      </c>
      <c r="H12" s="151">
        <f>VLOOKUP($B$12,SourceData!$B$2:$FR$250,126,)</f>
        <v>37.043464660644531</v>
      </c>
      <c r="I12" s="230">
        <f>VLOOKUP($B$12,SourceData!$B$2:$FR$250,131,)</f>
        <v>4.4624590873718262</v>
      </c>
      <c r="J12" s="232">
        <f>VLOOKUP($B$12,SourceData!$B$2:$FR$250,122,)</f>
        <v>9271</v>
      </c>
      <c r="K12" s="231">
        <f>VLOOKUP($B$12,SourceData!$B$2:$FR$250,127,)</f>
        <v>33.149608612060547</v>
      </c>
      <c r="L12" s="151">
        <f>VLOOKUP($B$12,SourceData!$B$2:$FR$250,132,)</f>
        <v>4.3747434616088867</v>
      </c>
      <c r="M12" s="232">
        <f>VLOOKUP($B$12,SourceData!$B$2:$FR$250,123,)</f>
        <v>8057</v>
      </c>
      <c r="N12" s="151">
        <f>VLOOKUP($B$12,SourceData!$B$2:$FR$250,128,)</f>
        <v>28.808801651000977</v>
      </c>
      <c r="O12" s="230">
        <f>VLOOKUP($B$12,SourceData!$B$2:$FR$250,133,)</f>
        <v>4.3340740203857422</v>
      </c>
      <c r="P12" s="232">
        <f>VLOOKUP($B$12,SourceData!$B$2:$FR$250,124,)</f>
        <v>6544</v>
      </c>
      <c r="Q12" s="151">
        <f>VLOOKUP($B$12,SourceData!$B$2:$FR$250,129,)</f>
        <v>23.398883819580078</v>
      </c>
      <c r="R12" s="230">
        <f>VLOOKUP($B$12,SourceData!$B$2:$FR$250,134,)</f>
        <v>4.1681795120239258</v>
      </c>
      <c r="S12" s="232">
        <f>VLOOKUP($B$12,SourceData!$B$2:$FR$250,135,)</f>
        <v>11922</v>
      </c>
      <c r="T12" s="151">
        <f>VLOOKUP($B$12,SourceData!$B$2:$FR$250,140,)</f>
        <v>43.668857574462891</v>
      </c>
      <c r="U12" s="230">
        <f>VLOOKUP($B$12,SourceData!$B$2:$FR$250,145,)</f>
        <v>5.9494285583496094</v>
      </c>
      <c r="V12" s="232">
        <f>VLOOKUP($B$12,SourceData!$B$2:$FR$250,136,)</f>
        <v>11651</v>
      </c>
      <c r="W12" s="151">
        <f>VLOOKUP($B$12,SourceData!$B$2:$FR$250,141,)</f>
        <v>42.676216125488281</v>
      </c>
      <c r="X12" s="230">
        <f>VLOOKUP($B$12,SourceData!$B$2:$FR$250,146,)</f>
        <v>5.9561786651611328</v>
      </c>
      <c r="Y12" s="232">
        <f>VLOOKUP($B$12,SourceData!$B$2:$FR$250,137,)</f>
        <v>9913</v>
      </c>
      <c r="Z12" s="231">
        <f>VLOOKUP($B$12,SourceData!$B$2:$FR$250,142,)</f>
        <v>36.310131072998047</v>
      </c>
      <c r="AA12" s="151">
        <f>VLOOKUP($B$12,SourceData!$B$2:$FR$250,147,)</f>
        <v>5.7711901664733887</v>
      </c>
      <c r="AB12" s="232">
        <f>VLOOKUP($B$12,SourceData!$B$2:$FR$250,138,)</f>
        <v>8114</v>
      </c>
      <c r="AC12" s="151">
        <f>VLOOKUP($B$12,SourceData!$B$2:$FR$250,143,)</f>
        <v>29.720609664916992</v>
      </c>
      <c r="AD12" s="230">
        <f>VLOOKUP($B$12,SourceData!$B$2:$FR$250,148,)</f>
        <v>5.5544147491455078</v>
      </c>
      <c r="AE12" s="159">
        <f>VLOOKUP($B$12,SourceData!$B$2:$FR$250,139,)</f>
        <v>6555</v>
      </c>
      <c r="AF12" s="233">
        <f>VLOOKUP($B$12,SourceData!$B$2:$FR$250,144,)</f>
        <v>24.01017951965332</v>
      </c>
      <c r="AG12" s="230">
        <f>VLOOKUP($B$12,SourceData!$B$2:$FR$250,149,)</f>
        <v>5.3190627098083496</v>
      </c>
      <c r="AH12" s="159">
        <f>VLOOKUP($B$12,SourceData!$B$2:$FR$250,150,)</f>
        <v>22210</v>
      </c>
      <c r="AI12" s="231">
        <f>VLOOKUP($B$12,SourceData!$B$2:$FR$250,155,)</f>
        <v>40.185955047607422</v>
      </c>
      <c r="AJ12" s="151">
        <f>VLOOKUP($B$12,SourceData!$B$2:$FR$250,160,)</f>
        <v>5.100400447845459</v>
      </c>
      <c r="AK12" s="159">
        <f>VLOOKUP($B$12,SourceData!$B$2:$FR$250,151,)</f>
        <v>22011</v>
      </c>
      <c r="AL12" s="233">
        <f>VLOOKUP($B$12,SourceData!$B$2:$FR$250,156,)</f>
        <v>39.825889587402344</v>
      </c>
      <c r="AM12" s="230">
        <f>VLOOKUP($B$12,SourceData!$B$2:$FR$250,161,)</f>
        <v>5.145510196685791</v>
      </c>
      <c r="AN12" s="159">
        <f>VLOOKUP($B$12,SourceData!$B$2:$FR$250,152,)</f>
        <v>19184</v>
      </c>
      <c r="AO12" s="233">
        <f>VLOOKUP($B$12,SourceData!$B$2:$FR$250,157,)</f>
        <v>34.710823059082031</v>
      </c>
      <c r="AP12" s="230">
        <f>VLOOKUP($B$12,SourceData!$B$2:$FR$250,162,)</f>
        <v>4.9998955726623535</v>
      </c>
      <c r="AQ12" s="232">
        <f>VLOOKUP($B$12,SourceData!$B$2:$FR$250,153,)</f>
        <v>16171</v>
      </c>
      <c r="AR12" s="151">
        <f>VLOOKUP($B$12,SourceData!$B$2:$FR$250,158,)</f>
        <v>29.259210586547852</v>
      </c>
      <c r="AS12" s="230">
        <f>VLOOKUP($B$12,SourceData!$B$2:$FR$250,163,)</f>
        <v>4.8710618019104004</v>
      </c>
      <c r="AT12" s="232">
        <f>VLOOKUP($B$12,SourceData!$B$2:$FR$250,154,)</f>
        <v>13099</v>
      </c>
      <c r="AU12" s="151">
        <f>VLOOKUP($B$12,SourceData!$B$2:$FR$250,159,)</f>
        <v>23.700847625732422</v>
      </c>
      <c r="AV12" s="241">
        <f>VLOOKUP($B$12,SourceData!$B$2:$FR$250,164,)</f>
        <v>4.6742911338806152</v>
      </c>
      <c r="AW12" s="115"/>
    </row>
    <row r="13" spans="1:57">
      <c r="A13" s="117" t="str">
        <f>IFERROR(INDEX(SourceData!$A$2:$FR$281,'Row selector'!$O2,1),"")</f>
        <v>Cancer Alliance</v>
      </c>
      <c r="B13" s="168" t="str">
        <f>IFERROR(INDEX(SourceData!$A$2:$FR$281,'Row selector'!$O2,2),"")</f>
        <v>Cheshire and Merseyside</v>
      </c>
      <c r="C13" s="199" t="str">
        <f>IF(B13="","","&gt;")</f>
        <v>&gt;</v>
      </c>
      <c r="D13" s="161">
        <f>IFERROR(IF(INDEX(SourceData!$A$2:$FR$281,'Row selector'!$O2,121)=0,"-",INDEX(SourceData!$A$2:$FR$281,'Row selector'!$O2,121)),"")</f>
        <v>428</v>
      </c>
      <c r="E13" s="162">
        <f>IFERROR(IF(INDEX(SourceData!$A$2:$FR$281,'Row selector'!$O2,126)=0,"-",INDEX(SourceData!$A$2:$FR$281,'Row selector'!$O2,126)),"")</f>
        <v>34.102745056152344</v>
      </c>
      <c r="F13" s="163">
        <f>IFERROR(IF(INDEX(SourceData!$A$2:$FR$281,'Row selector'!$O2,131)=0,"-",INDEX(SourceData!$A$2:$FR$281,'Row selector'!$O2,131)),"")</f>
        <v>3.9287681579589844</v>
      </c>
      <c r="G13" s="161">
        <f>IFERROR(IF(INDEX(SourceData!$A$2:$FR$281,'Row selector'!$O2,122)=0,"-",INDEX(SourceData!$A$2:$FR$281,'Row selector'!$O2,122)),"")</f>
        <v>416</v>
      </c>
      <c r="H13" s="166">
        <f>IFERROR(IF(INDEX(SourceData!$A$2:$FR$281,'Row selector'!$O2,127)=0,"-",INDEX(SourceData!$A$2:$FR$281,'Row selector'!$O2,127)),"")</f>
        <v>33.146591186523438</v>
      </c>
      <c r="I13" s="167">
        <f>IFERROR(IF(INDEX(SourceData!$A$2:$FR$281,'Row selector'!$O2,132)=0,"-",INDEX(SourceData!$A$2:$FR$281,'Row selector'!$O2,132)),"")</f>
        <v>4.3207311630249023</v>
      </c>
      <c r="J13" s="161">
        <f>IFERROR(IF(INDEX(SourceData!$A$2:$FR$281,'Row selector'!$O2,123)=0,"-",INDEX(SourceData!$A$2:$FR$281,'Row selector'!$O2,123)),"")</f>
        <v>368</v>
      </c>
      <c r="K13" s="162">
        <f>IFERROR(IF(INDEX(SourceData!$A$2:$FR$281,'Row selector'!$O2,128)=0,"-",INDEX(SourceData!$A$2:$FR$281,'Row selector'!$O2,128)),"")</f>
        <v>29.321985244750977</v>
      </c>
      <c r="L13" s="163">
        <f>IFERROR(IF(INDEX(SourceData!$A$2:$FR$281,'Row selector'!$O2,133)=0,"-",INDEX(SourceData!$A$2:$FR$281,'Row selector'!$O2,133)),"")</f>
        <v>4.4878048896789551</v>
      </c>
      <c r="M13" s="161">
        <f>IFERROR(IF(INDEX(SourceData!$A$2:$FR$281,'Row selector'!$O2,124)=0,"-",INDEX(SourceData!$A$2:$FR$281,'Row selector'!$O2,124)),"")</f>
        <v>338</v>
      </c>
      <c r="N13" s="162">
        <f>IFERROR(IF(INDEX(SourceData!$A$2:$FR$281,'Row selector'!$O2,129)=0,"-",INDEX(SourceData!$A$2:$FR$281,'Row selector'!$O2,129)),"")</f>
        <v>26.931606292724609</v>
      </c>
      <c r="O13" s="163">
        <f>IFERROR(IF(INDEX(SourceData!$A$2:$FR$281,'Row selector'!$O2,134)=0,"-",INDEX(SourceData!$A$2:$FR$281,'Row selector'!$O2,134)),"")</f>
        <v>4.394747257232666</v>
      </c>
      <c r="P13" s="161">
        <f>IFERROR(IF(INDEX(SourceData!$A$2:$FR$281,'Row selector'!$O2,125)=0,"-",INDEX(SourceData!$A$2:$FR$281,'Row selector'!$O2,125)),"")</f>
        <v>620</v>
      </c>
      <c r="Q13" s="162">
        <f>IFERROR(IF(INDEX(SourceData!$A$2:$FR$281,'Row selector'!$O2,130)=0,"-",INDEX(SourceData!$A$2:$FR$281,'Row selector'!$O2,130)),"")</f>
        <v>49.401168823242188</v>
      </c>
      <c r="R13" s="163">
        <f>IFERROR(IF(INDEX(SourceData!$A$2:$FR$281,'Row selector'!$O2,135)=0,"-",INDEX(SourceData!$A$2:$FR$281,'Row selector'!$O2,135)),"")</f>
        <v>4.7256097793579102</v>
      </c>
      <c r="S13" s="161">
        <f>IFERROR(IF(INDEX(SourceData!$A$2:$FR$281,'Row selector'!$O2,136)=0,"-",INDEX(SourceData!$A$2:$FR$281,'Row selector'!$O2,136)),"")</f>
        <v>527</v>
      </c>
      <c r="T13" s="162">
        <f>IFERROR(IF(INDEX(SourceData!$A$2:$FR$281,'Row selector'!$O2,141)=0,"-",INDEX(SourceData!$A$2:$FR$281,'Row selector'!$O2,141)),"")</f>
        <v>43.934864044189453</v>
      </c>
      <c r="U13" s="163">
        <f>IFERROR(IF(INDEX(SourceData!$A$2:$FR$281,'Row selector'!$O2,146)=0,"-",INDEX(SourceData!$A$2:$FR$281,'Row selector'!$O2,146)),"")</f>
        <v>5.7344942092895508</v>
      </c>
      <c r="V13" s="161">
        <f>IFERROR(IF(INDEX(SourceData!$A$2:$FR$281,'Row selector'!$O2,137)=0,"-",INDEX(SourceData!$A$2:$FR$281,'Row selector'!$O2,137)),"")</f>
        <v>445</v>
      </c>
      <c r="W13" s="162">
        <f>IFERROR(IF(INDEX(SourceData!$A$2:$FR$281,'Row selector'!$O2,142)=0,"-",INDEX(SourceData!$A$2:$FR$281,'Row selector'!$O2,142)),"")</f>
        <v>37.098697662353516</v>
      </c>
      <c r="X13" s="163">
        <f>IFERROR(IF(INDEX(SourceData!$A$2:$FR$281,'Row selector'!$O2,147)=0,"-",INDEX(SourceData!$A$2:$FR$281,'Row selector'!$O2,147)),"")</f>
        <v>5.6702346801757812</v>
      </c>
      <c r="Y13" s="161">
        <f>IFERROR(IF(INDEX(SourceData!$A$2:$FR$281,'Row selector'!$O2,138)=0,"-",INDEX(SourceData!$A$2:$FR$281,'Row selector'!$O2,138)),"")</f>
        <v>373</v>
      </c>
      <c r="Z13" s="166">
        <f>IFERROR(IF(INDEX(SourceData!$A$2:$FR$281,'Row selector'!$O2,143)=0,"-",INDEX(SourceData!$A$2:$FR$281,'Row selector'!$O2,143)),"")</f>
        <v>31.096212387084961</v>
      </c>
      <c r="AA13" s="167">
        <f>IFERROR(IF(INDEX(SourceData!$A$2:$FR$281,'Row selector'!$O2,148)=0,"-",INDEX(SourceData!$A$2:$FR$281,'Row selector'!$O2,148)),"")</f>
        <v>5.786534309387207</v>
      </c>
      <c r="AB13" s="161">
        <f>IFERROR(IF(INDEX(SourceData!$A$2:$FR$281,'Row selector'!$O2,139)=0,"-",INDEX(SourceData!$A$2:$FR$281,'Row selector'!$O2,139)),"")</f>
        <v>359</v>
      </c>
      <c r="AC13" s="162">
        <f>IFERROR(IF(INDEX(SourceData!$A$2:$FR$281,'Row selector'!$O2,144)=0,"-",INDEX(SourceData!$A$2:$FR$281,'Row selector'!$O2,144)),"")</f>
        <v>29.929061889648438</v>
      </c>
      <c r="AD13" s="163">
        <f>IFERROR(IF(INDEX(SourceData!$A$2:$FR$281,'Row selector'!$O2,149)=0,"-",INDEX(SourceData!$A$2:$FR$281,'Row selector'!$O2,149)),"")</f>
        <v>6.2153739929199219</v>
      </c>
      <c r="AE13" s="161">
        <f>IFERROR(IF(INDEX(SourceData!$A$2:$FR$281,'Row selector'!$O2,140)=0,"-",INDEX(SourceData!$A$2:$FR$281,'Row selector'!$O2,140)),"")</f>
        <v>579</v>
      </c>
      <c r="AF13" s="162">
        <f>IFERROR(IF(INDEX(SourceData!$A$2:$FR$281,'Row selector'!$O2,145)=0,"-",INDEX(SourceData!$A$2:$FR$281,'Row selector'!$O2,145)),"")</f>
        <v>48.269992828369141</v>
      </c>
      <c r="AG13" s="163">
        <f>IFERROR(IF(INDEX(SourceData!$A$2:$FR$281,'Row selector'!$O2,150)=0,"-",INDEX(SourceData!$A$2:$FR$281,'Row selector'!$O2,150)),"")</f>
        <v>5.9003362655639648</v>
      </c>
      <c r="AH13" s="161">
        <f>IFERROR(IF(INDEX(SourceData!$A$2:$FR$281,'Row selector'!$O2,151)=0,"-",INDEX(SourceData!$A$2:$FR$281,'Row selector'!$O2,151)),"")</f>
        <v>955</v>
      </c>
      <c r="AI13" s="162">
        <f>IFERROR(IF(INDEX(SourceData!$A$2:$FR$281,'Row selector'!$O2,156)=0,"-",INDEX(SourceData!$A$2:$FR$281,'Row selector'!$O2,156)),"")</f>
        <v>38.907588958740234</v>
      </c>
      <c r="AJ13" s="163">
        <f>IFERROR(IF(INDEX(SourceData!$A$2:$FR$281,'Row selector'!$O2,161)=0,"-",INDEX(SourceData!$A$2:$FR$281,'Row selector'!$O2,161)),"")</f>
        <v>4.7550287246704102</v>
      </c>
      <c r="AK13" s="161">
        <f>IFERROR(IF(INDEX(SourceData!$A$2:$FR$281,'Row selector'!$O2,152)=0,"-",INDEX(SourceData!$A$2:$FR$281,'Row selector'!$O2,152)),"")</f>
        <v>861</v>
      </c>
      <c r="AL13" s="162">
        <f>IFERROR(IF(INDEX(SourceData!$A$2:$FR$281,'Row selector'!$O2,157)=0,"-",INDEX(SourceData!$A$2:$FR$281,'Row selector'!$O2,157)),"")</f>
        <v>35.07794189453125</v>
      </c>
      <c r="AM13" s="163">
        <f>IFERROR(IF(INDEX(SourceData!$A$2:$FR$281,'Row selector'!$O2,162)=0,"-",INDEX(SourceData!$A$2:$FR$281,'Row selector'!$O2,162)),"")</f>
        <v>4.9267568588256836</v>
      </c>
      <c r="AN13" s="161">
        <f>IFERROR(IF(INDEX(SourceData!$A$2:$FR$281,'Row selector'!$O2,153)=0,"-",INDEX(SourceData!$A$2:$FR$281,'Row selector'!$O2,153)),"")</f>
        <v>741</v>
      </c>
      <c r="AO13" s="162">
        <f>IFERROR(IF(INDEX(SourceData!$A$2:$FR$281,'Row selector'!$O2,158)=0,"-",INDEX(SourceData!$A$2:$FR$281,'Row selector'!$O2,158)),"")</f>
        <v>30.189029693603516</v>
      </c>
      <c r="AP13" s="163">
        <f>IFERROR(IF(INDEX(SourceData!$A$2:$FR$281,'Row selector'!$O2,163)=0,"-",INDEX(SourceData!$A$2:$FR$281,'Row selector'!$O2,163)),"")</f>
        <v>5.0594019889831543</v>
      </c>
      <c r="AQ13" s="161">
        <f>IFERROR(IF(INDEX(SourceData!$A$2:$FR$281,'Row selector'!$O2,154)=0,"-",INDEX(SourceData!$A$2:$FR$281,'Row selector'!$O2,154)),"")</f>
        <v>697</v>
      </c>
      <c r="AR13" s="166">
        <f>IFERROR(IF(INDEX(SourceData!$A$2:$FR$281,'Row selector'!$O2,159)=0,"-",INDEX(SourceData!$A$2:$FR$281,'Row selector'!$O2,159)),"")</f>
        <v>28.396429061889648</v>
      </c>
      <c r="AS13" s="167">
        <f>IFERROR(IF(INDEX(SourceData!$A$2:$FR$281,'Row selector'!$O2,164)=0,"-",INDEX(SourceData!$A$2:$FR$281,'Row selector'!$O2,164)),"")</f>
        <v>5.1756143569946289</v>
      </c>
      <c r="AT13" s="161">
        <f>IFERROR(IF(INDEX(SourceData!$A$2:$FR$281,'Row selector'!$O2,155)=0,"-",INDEX(SourceData!$A$2:$FR$281,'Row selector'!$O2,155)),"")</f>
        <v>1199</v>
      </c>
      <c r="AU13" s="162">
        <f>IFERROR(IF(INDEX(SourceData!$A$2:$FR$281,'Row selector'!$O2,160)=0,"-",INDEX(SourceData!$A$2:$FR$281,'Row selector'!$O2,160)),"")</f>
        <v>48.848377227783203</v>
      </c>
      <c r="AV13" s="163">
        <f>IFERROR(IF(INDEX(SourceData!$A$2:$FR$281,'Row selector'!$O2,165)=0,"-",INDEX(SourceData!$A$2:$FR$281,'Row selector'!$O2,165)),"")</f>
        <v>5.228273868560791</v>
      </c>
      <c r="AW13" s="116"/>
      <c r="AX13" s="103"/>
      <c r="AY13" s="103"/>
      <c r="AZ13" s="107"/>
      <c r="BA13" s="103"/>
      <c r="BB13" s="103"/>
      <c r="BC13" s="107"/>
      <c r="BD13" s="103"/>
      <c r="BE13" s="103"/>
    </row>
    <row r="14" spans="1:57">
      <c r="A14" s="171" t="str">
        <f>IFERROR(INDEX(SourceData!$A$2:$FR$281,'Row selector'!$O3,1),"")</f>
        <v>Cancer Alliance</v>
      </c>
      <c r="B14" s="168" t="str">
        <f>IFERROR(INDEX(SourceData!$A$2:$FR$281,'Row selector'!$O3,2),"")</f>
        <v>East Midlands</v>
      </c>
      <c r="C14" s="199" t="str">
        <f t="shared" ref="C14:C77" si="0">IF(B14="","","&gt;")</f>
        <v>&gt;</v>
      </c>
      <c r="D14" s="161">
        <f>IFERROR(IF(INDEX(SourceData!$A$2:$FR$281,'Row selector'!$O3,121)=0,"-",INDEX(SourceData!$A$2:$FR$281,'Row selector'!$O3,121)),"")</f>
        <v>818</v>
      </c>
      <c r="E14" s="162">
        <f>IFERROR(IF(INDEX(SourceData!$A$2:$FR$281,'Row selector'!$O3,126)=0,"-",INDEX(SourceData!$A$2:$FR$281,'Row selector'!$O3,126)),"")</f>
        <v>38.759159088134766</v>
      </c>
      <c r="F14" s="163">
        <f>IFERROR(IF(INDEX(SourceData!$A$2:$FR$281,'Row selector'!$O3,131)=0,"-",INDEX(SourceData!$A$2:$FR$281,'Row selector'!$O3,131)),"")</f>
        <v>4.4984602928161621</v>
      </c>
      <c r="G14" s="161">
        <f>IFERROR(IF(INDEX(SourceData!$A$2:$FR$281,'Row selector'!$O3,122)=0,"-",INDEX(SourceData!$A$2:$FR$281,'Row selector'!$O3,122)),"")</f>
        <v>893</v>
      </c>
      <c r="H14" s="166">
        <f>IFERROR(IF(INDEX(SourceData!$A$2:$FR$281,'Row selector'!$O3,127)=0,"-",INDEX(SourceData!$A$2:$FR$281,'Row selector'!$O3,127)),"")</f>
        <v>42.312870025634766</v>
      </c>
      <c r="I14" s="167">
        <f>IFERROR(IF(INDEX(SourceData!$A$2:$FR$281,'Row selector'!$O3,132)=0,"-",INDEX(SourceData!$A$2:$FR$281,'Row selector'!$O3,132)),"")</f>
        <v>4.5199170112609863</v>
      </c>
      <c r="J14" s="161">
        <f>IFERROR(IF(INDEX(SourceData!$A$2:$FR$281,'Row selector'!$O3,123)=0,"-",INDEX(SourceData!$A$2:$FR$281,'Row selector'!$O3,123)),"")</f>
        <v>706</v>
      </c>
      <c r="K14" s="162">
        <f>IFERROR(IF(INDEX(SourceData!$A$2:$FR$281,'Row selector'!$O3,128)=0,"-",INDEX(SourceData!$A$2:$FR$281,'Row selector'!$O3,128)),"")</f>
        <v>33.452278137207031</v>
      </c>
      <c r="L14" s="163">
        <f>IFERROR(IF(INDEX(SourceData!$A$2:$FR$281,'Row selector'!$O3,133)=0,"-",INDEX(SourceData!$A$2:$FR$281,'Row selector'!$O3,133)),"")</f>
        <v>4.2537808418273926</v>
      </c>
      <c r="M14" s="161">
        <f>IFERROR(IF(INDEX(SourceData!$A$2:$FR$281,'Row selector'!$O3,124)=0,"-",INDEX(SourceData!$A$2:$FR$281,'Row selector'!$O3,124)),"")</f>
        <v>559</v>
      </c>
      <c r="N14" s="162">
        <f>IFERROR(IF(INDEX(SourceData!$A$2:$FR$281,'Row selector'!$O3,129)=0,"-",INDEX(SourceData!$A$2:$FR$281,'Row selector'!$O3,129)),"")</f>
        <v>26.487003326416016</v>
      </c>
      <c r="O14" s="163">
        <f>IFERROR(IF(INDEX(SourceData!$A$2:$FR$281,'Row selector'!$O3,134)=0,"-",INDEX(SourceData!$A$2:$FR$281,'Row selector'!$O3,134)),"")</f>
        <v>4.1979575157165527</v>
      </c>
      <c r="P14" s="161">
        <f>IFERROR(IF(INDEX(SourceData!$A$2:$FR$281,'Row selector'!$O3,125)=0,"-",INDEX(SourceData!$A$2:$FR$281,'Row selector'!$O3,125)),"")</f>
        <v>382</v>
      </c>
      <c r="Q14" s="162">
        <f>IFERROR(IF(INDEX(SourceData!$A$2:$FR$281,'Row selector'!$O3,130)=0,"-",INDEX(SourceData!$A$2:$FR$281,'Row selector'!$O3,130)),"")</f>
        <v>18.100242614746094</v>
      </c>
      <c r="R14" s="163">
        <f>IFERROR(IF(INDEX(SourceData!$A$2:$FR$281,'Row selector'!$O3,135)=0,"-",INDEX(SourceData!$A$2:$FR$281,'Row selector'!$O3,135)),"")</f>
        <v>4.0029339790344238</v>
      </c>
      <c r="S14" s="161">
        <f>IFERROR(IF(INDEX(SourceData!$A$2:$FR$281,'Row selector'!$O3,136)=0,"-",INDEX(SourceData!$A$2:$FR$281,'Row selector'!$O3,136)),"")</f>
        <v>848</v>
      </c>
      <c r="T14" s="162">
        <f>IFERROR(IF(INDEX(SourceData!$A$2:$FR$281,'Row selector'!$O3,141)=0,"-",INDEX(SourceData!$A$2:$FR$281,'Row selector'!$O3,141)),"")</f>
        <v>41.065315246582031</v>
      </c>
      <c r="U14" s="163">
        <f>IFERROR(IF(INDEX(SourceData!$A$2:$FR$281,'Row selector'!$O3,146)=0,"-",INDEX(SourceData!$A$2:$FR$281,'Row selector'!$O3,146)),"")</f>
        <v>5.8313851356506348</v>
      </c>
      <c r="V14" s="161">
        <f>IFERROR(IF(INDEX(SourceData!$A$2:$FR$281,'Row selector'!$O3,137)=0,"-",INDEX(SourceData!$A$2:$FR$281,'Row selector'!$O3,137)),"")</f>
        <v>920</v>
      </c>
      <c r="W14" s="162">
        <f>IFERROR(IF(INDEX(SourceData!$A$2:$FR$281,'Row selector'!$O3,142)=0,"-",INDEX(SourceData!$A$2:$FR$281,'Row selector'!$O3,142)),"")</f>
        <v>44.551994323730469</v>
      </c>
      <c r="X14" s="163">
        <f>IFERROR(IF(INDEX(SourceData!$A$2:$FR$281,'Row selector'!$O3,147)=0,"-",INDEX(SourceData!$A$2:$FR$281,'Row selector'!$O3,147)),"")</f>
        <v>5.7328014373779297</v>
      </c>
      <c r="Y14" s="161">
        <f>IFERROR(IF(INDEX(SourceData!$A$2:$FR$281,'Row selector'!$O3,138)=0,"-",INDEX(SourceData!$A$2:$FR$281,'Row selector'!$O3,138)),"")</f>
        <v>743</v>
      </c>
      <c r="Z14" s="166">
        <f>IFERROR(IF(INDEX(SourceData!$A$2:$FR$281,'Row selector'!$O3,143)=0,"-",INDEX(SourceData!$A$2:$FR$281,'Row selector'!$O3,143)),"")</f>
        <v>35.980575561523438</v>
      </c>
      <c r="AA14" s="167">
        <f>IFERROR(IF(INDEX(SourceData!$A$2:$FR$281,'Row selector'!$O3,148)=0,"-",INDEX(SourceData!$A$2:$FR$281,'Row selector'!$O3,148)),"")</f>
        <v>5.4984087944030762</v>
      </c>
      <c r="AB14" s="161">
        <f>IFERROR(IF(INDEX(SourceData!$A$2:$FR$281,'Row selector'!$O3,139)=0,"-",INDEX(SourceData!$A$2:$FR$281,'Row selector'!$O3,139)),"")</f>
        <v>561</v>
      </c>
      <c r="AC14" s="162">
        <f>IFERROR(IF(INDEX(SourceData!$A$2:$FR$281,'Row selector'!$O3,144)=0,"-",INDEX(SourceData!$A$2:$FR$281,'Row selector'!$O3,144)),"")</f>
        <v>27.167030334472656</v>
      </c>
      <c r="AD14" s="163">
        <f>IFERROR(IF(INDEX(SourceData!$A$2:$FR$281,'Row selector'!$O3,149)=0,"-",INDEX(SourceData!$A$2:$FR$281,'Row selector'!$O3,149)),"")</f>
        <v>5.4009819030761719</v>
      </c>
      <c r="AE14" s="161">
        <f>IFERROR(IF(INDEX(SourceData!$A$2:$FR$281,'Row selector'!$O3,140)=0,"-",INDEX(SourceData!$A$2:$FR$281,'Row selector'!$O3,140)),"")</f>
        <v>347</v>
      </c>
      <c r="AF14" s="162">
        <f>IFERROR(IF(INDEX(SourceData!$A$2:$FR$281,'Row selector'!$O3,145)=0,"-",INDEX(SourceData!$A$2:$FR$281,'Row selector'!$O3,145)),"")</f>
        <v>16.803850173950195</v>
      </c>
      <c r="AG14" s="163">
        <f>IFERROR(IF(INDEX(SourceData!$A$2:$FR$281,'Row selector'!$O3,150)=0,"-",INDEX(SourceData!$A$2:$FR$281,'Row selector'!$O3,150)),"")</f>
        <v>4.8342156410217285</v>
      </c>
      <c r="AH14" s="161">
        <f>IFERROR(IF(INDEX(SourceData!$A$2:$FR$281,'Row selector'!$O3,151)=0,"-",INDEX(SourceData!$A$2:$FR$281,'Row selector'!$O3,151)),"")</f>
        <v>1666</v>
      </c>
      <c r="AI14" s="162">
        <f>IFERROR(IF(INDEX(SourceData!$A$2:$FR$281,'Row selector'!$O3,156)=0,"-",INDEX(SourceData!$A$2:$FR$281,'Row selector'!$O3,156)),"")</f>
        <v>39.899681091308594</v>
      </c>
      <c r="AJ14" s="163">
        <f>IFERROR(IF(INDEX(SourceData!$A$2:$FR$281,'Row selector'!$O3,161)=0,"-",INDEX(SourceData!$A$2:$FR$281,'Row selector'!$O3,161)),"")</f>
        <v>5.0907535552978516</v>
      </c>
      <c r="AK14" s="161">
        <f>IFERROR(IF(INDEX(SourceData!$A$2:$FR$281,'Row selector'!$O3,152)=0,"-",INDEX(SourceData!$A$2:$FR$281,'Row selector'!$O3,152)),"")</f>
        <v>1813</v>
      </c>
      <c r="AL14" s="162">
        <f>IFERROR(IF(INDEX(SourceData!$A$2:$FR$281,'Row selector'!$O3,157)=0,"-",INDEX(SourceData!$A$2:$FR$281,'Row selector'!$O3,157)),"")</f>
        <v>43.420242309570313</v>
      </c>
      <c r="AM14" s="163">
        <f>IFERROR(IF(INDEX(SourceData!$A$2:$FR$281,'Row selector'!$O3,162)=0,"-",INDEX(SourceData!$A$2:$FR$281,'Row selector'!$O3,162)),"")</f>
        <v>5.0635385513305664</v>
      </c>
      <c r="AN14" s="161">
        <f>IFERROR(IF(INDEX(SourceData!$A$2:$FR$281,'Row selector'!$O3,153)=0,"-",INDEX(SourceData!$A$2:$FR$281,'Row selector'!$O3,153)),"")</f>
        <v>1449</v>
      </c>
      <c r="AO14" s="162">
        <f>IFERROR(IF(INDEX(SourceData!$A$2:$FR$281,'Row selector'!$O3,158)=0,"-",INDEX(SourceData!$A$2:$FR$281,'Row selector'!$O3,158)),"")</f>
        <v>34.702663421630859</v>
      </c>
      <c r="AP14" s="163">
        <f>IFERROR(IF(INDEX(SourceData!$A$2:$FR$281,'Row selector'!$O3,163)=0,"-",INDEX(SourceData!$A$2:$FR$281,'Row selector'!$O3,163)),"")</f>
        <v>4.812354564666748</v>
      </c>
      <c r="AQ14" s="161">
        <f>IFERROR(IF(INDEX(SourceData!$A$2:$FR$281,'Row selector'!$O3,154)=0,"-",INDEX(SourceData!$A$2:$FR$281,'Row selector'!$O3,154)),"")</f>
        <v>1120</v>
      </c>
      <c r="AR14" s="166">
        <f>IFERROR(IF(INDEX(SourceData!$A$2:$FR$281,'Row selector'!$O3,159)=0,"-",INDEX(SourceData!$A$2:$FR$281,'Row selector'!$O3,159)),"")</f>
        <v>26.823314666748047</v>
      </c>
      <c r="AS14" s="167">
        <f>IFERROR(IF(INDEX(SourceData!$A$2:$FR$281,'Row selector'!$O3,164)=0,"-",INDEX(SourceData!$A$2:$FR$281,'Row selector'!$O3,164)),"")</f>
        <v>4.7251400947570801</v>
      </c>
      <c r="AT14" s="161">
        <f>IFERROR(IF(INDEX(SourceData!$A$2:$FR$281,'Row selector'!$O3,155)=0,"-",INDEX(SourceData!$A$2:$FR$281,'Row selector'!$O3,155)),"")</f>
        <v>729</v>
      </c>
      <c r="AU14" s="162">
        <f>IFERROR(IF(INDEX(SourceData!$A$2:$FR$281,'Row selector'!$O3,160)=0,"-",INDEX(SourceData!$A$2:$FR$281,'Row selector'!$O3,160)),"")</f>
        <v>17.459104537963867</v>
      </c>
      <c r="AV14" s="163">
        <f>IFERROR(IF(INDEX(SourceData!$A$2:$FR$281,'Row selector'!$O3,165)=0,"-",INDEX(SourceData!$A$2:$FR$281,'Row selector'!$O3,165)),"")</f>
        <v>4.3597869873046875</v>
      </c>
      <c r="AW14" s="115"/>
    </row>
    <row r="15" spans="1:57">
      <c r="A15" s="171" t="str">
        <f>IFERROR(INDEX(SourceData!$A$2:$FR$281,'Row selector'!$O4,1),"")</f>
        <v>Cancer Alliance</v>
      </c>
      <c r="B15" s="168" t="str">
        <f>IFERROR(INDEX(SourceData!$A$2:$FR$281,'Row selector'!$O4,2),"")</f>
        <v>East of England</v>
      </c>
      <c r="C15" s="199" t="str">
        <f t="shared" si="0"/>
        <v>&gt;</v>
      </c>
      <c r="D15" s="161">
        <f>IFERROR(IF(INDEX(SourceData!$A$2:$FR$281,'Row selector'!$O4,121)=0,"-",INDEX(SourceData!$A$2:$FR$281,'Row selector'!$O4,121)),"")</f>
        <v>1293</v>
      </c>
      <c r="E15" s="162">
        <f>IFERROR(IF(INDEX(SourceData!$A$2:$FR$281,'Row selector'!$O4,126)=0,"-",INDEX(SourceData!$A$2:$FR$281,'Row selector'!$O4,126)),"")</f>
        <v>39.739082336425781</v>
      </c>
      <c r="F15" s="163">
        <f>IFERROR(IF(INDEX(SourceData!$A$2:$FR$281,'Row selector'!$O4,131)=0,"-",INDEX(SourceData!$A$2:$FR$281,'Row selector'!$O4,131)),"")</f>
        <v>4.2762179374694824</v>
      </c>
      <c r="G15" s="161">
        <f>IFERROR(IF(INDEX(SourceData!$A$2:$FR$281,'Row selector'!$O4,122)=0,"-",INDEX(SourceData!$A$2:$FR$281,'Row selector'!$O4,122)),"")</f>
        <v>1411</v>
      </c>
      <c r="H15" s="166">
        <f>IFERROR(IF(INDEX(SourceData!$A$2:$FR$281,'Row selector'!$O4,127)=0,"-",INDEX(SourceData!$A$2:$FR$281,'Row selector'!$O4,127)),"")</f>
        <v>43.365695953369141</v>
      </c>
      <c r="I15" s="167">
        <f>IFERROR(IF(INDEX(SourceData!$A$2:$FR$281,'Row selector'!$O4,132)=0,"-",INDEX(SourceData!$A$2:$FR$281,'Row selector'!$O4,132)),"")</f>
        <v>4.4033203125</v>
      </c>
      <c r="J15" s="161">
        <f>IFERROR(IF(INDEX(SourceData!$A$2:$FR$281,'Row selector'!$O4,123)=0,"-",INDEX(SourceData!$A$2:$FR$281,'Row selector'!$O4,123)),"")</f>
        <v>1368</v>
      </c>
      <c r="K15" s="162">
        <f>IFERROR(IF(INDEX(SourceData!$A$2:$FR$281,'Row selector'!$O4,128)=0,"-",INDEX(SourceData!$A$2:$FR$281,'Row selector'!$O4,128)),"")</f>
        <v>42.044132232666016</v>
      </c>
      <c r="L15" s="163">
        <f>IFERROR(IF(INDEX(SourceData!$A$2:$FR$281,'Row selector'!$O4,133)=0,"-",INDEX(SourceData!$A$2:$FR$281,'Row selector'!$O4,133)),"")</f>
        <v>4.6292848587036133</v>
      </c>
      <c r="M15" s="161">
        <f>IFERROR(IF(INDEX(SourceData!$A$2:$FR$281,'Row selector'!$O4,124)=0,"-",INDEX(SourceData!$A$2:$FR$281,'Row selector'!$O4,124)),"")</f>
        <v>892</v>
      </c>
      <c r="N15" s="162">
        <f>IFERROR(IF(INDEX(SourceData!$A$2:$FR$281,'Row selector'!$O4,129)=0,"-",INDEX(SourceData!$A$2:$FR$281,'Row selector'!$O4,129)),"")</f>
        <v>27.414741516113281</v>
      </c>
      <c r="O15" s="163">
        <f>IFERROR(IF(INDEX(SourceData!$A$2:$FR$281,'Row selector'!$O4,134)=0,"-",INDEX(SourceData!$A$2:$FR$281,'Row selector'!$O4,134)),"")</f>
        <v>4.2738728523254395</v>
      </c>
      <c r="P15" s="161">
        <f>IFERROR(IF(INDEX(SourceData!$A$2:$FR$281,'Row selector'!$O4,125)=0,"-",INDEX(SourceData!$A$2:$FR$281,'Row selector'!$O4,125)),"")</f>
        <v>376</v>
      </c>
      <c r="Q15" s="162">
        <f>IFERROR(IF(INDEX(SourceData!$A$2:$FR$281,'Row selector'!$O4,130)=0,"-",INDEX(SourceData!$A$2:$FR$281,'Row selector'!$O4,130)),"")</f>
        <v>11.555989265441895</v>
      </c>
      <c r="R15" s="163">
        <f>IFERROR(IF(INDEX(SourceData!$A$2:$FR$281,'Row selector'!$O4,135)=0,"-",INDEX(SourceData!$A$2:$FR$281,'Row selector'!$O4,135)),"")</f>
        <v>4.2152466773986816</v>
      </c>
      <c r="S15" s="161">
        <f>IFERROR(IF(INDEX(SourceData!$A$2:$FR$281,'Row selector'!$O4,136)=0,"-",INDEX(SourceData!$A$2:$FR$281,'Row selector'!$O4,136)),"")</f>
        <v>1572</v>
      </c>
      <c r="T15" s="162">
        <f>IFERROR(IF(INDEX(SourceData!$A$2:$FR$281,'Row selector'!$O4,141)=0,"-",INDEX(SourceData!$A$2:$FR$281,'Row selector'!$O4,141)),"")</f>
        <v>49.689895629882813</v>
      </c>
      <c r="U15" s="163">
        <f>IFERROR(IF(INDEX(SourceData!$A$2:$FR$281,'Row selector'!$O4,146)=0,"-",INDEX(SourceData!$A$2:$FR$281,'Row selector'!$O4,146)),"")</f>
        <v>6.0578036308288574</v>
      </c>
      <c r="V15" s="161">
        <f>IFERROR(IF(INDEX(SourceData!$A$2:$FR$281,'Row selector'!$O4,137)=0,"-",INDEX(SourceData!$A$2:$FR$281,'Row selector'!$O4,137)),"")</f>
        <v>1634</v>
      </c>
      <c r="W15" s="162">
        <f>IFERROR(IF(INDEX(SourceData!$A$2:$FR$281,'Row selector'!$O4,142)=0,"-",INDEX(SourceData!$A$2:$FR$281,'Row selector'!$O4,142)),"")</f>
        <v>51.649677276611328</v>
      </c>
      <c r="X15" s="163">
        <f>IFERROR(IF(INDEX(SourceData!$A$2:$FR$281,'Row selector'!$O4,147)=0,"-",INDEX(SourceData!$A$2:$FR$281,'Row selector'!$O4,147)),"")</f>
        <v>5.7863240242004395</v>
      </c>
      <c r="Y15" s="161">
        <f>IFERROR(IF(INDEX(SourceData!$A$2:$FR$281,'Row selector'!$O4,138)=0,"-",INDEX(SourceData!$A$2:$FR$281,'Row selector'!$O4,138)),"")</f>
        <v>1460</v>
      </c>
      <c r="Z15" s="166">
        <f>IFERROR(IF(INDEX(SourceData!$A$2:$FR$281,'Row selector'!$O4,143)=0,"-",INDEX(SourceData!$A$2:$FR$281,'Row selector'!$O4,143)),"")</f>
        <v>46.149650573730469</v>
      </c>
      <c r="AA15" s="167">
        <f>IFERROR(IF(INDEX(SourceData!$A$2:$FR$281,'Row selector'!$O4,148)=0,"-",INDEX(SourceData!$A$2:$FR$281,'Row selector'!$O4,148)),"")</f>
        <v>5.923882007598877</v>
      </c>
      <c r="AB15" s="161">
        <f>IFERROR(IF(INDEX(SourceData!$A$2:$FR$281,'Row selector'!$O4,139)=0,"-",INDEX(SourceData!$A$2:$FR$281,'Row selector'!$O4,139)),"")</f>
        <v>988</v>
      </c>
      <c r="AC15" s="162">
        <f>IFERROR(IF(INDEX(SourceData!$A$2:$FR$281,'Row selector'!$O4,144)=0,"-",INDEX(SourceData!$A$2:$FR$281,'Row selector'!$O4,144)),"")</f>
        <v>31.230035781860352</v>
      </c>
      <c r="AD15" s="163">
        <f>IFERROR(IF(INDEX(SourceData!$A$2:$FR$281,'Row selector'!$O4,149)=0,"-",INDEX(SourceData!$A$2:$FR$281,'Row selector'!$O4,149)),"")</f>
        <v>5.8970990180969238</v>
      </c>
      <c r="AE15" s="161">
        <f>IFERROR(IF(INDEX(SourceData!$A$2:$FR$281,'Row selector'!$O4,140)=0,"-",INDEX(SourceData!$A$2:$FR$281,'Row selector'!$O4,140)),"")</f>
        <v>361</v>
      </c>
      <c r="AF15" s="162">
        <f>IFERROR(IF(INDEX(SourceData!$A$2:$FR$281,'Row selector'!$O4,145)=0,"-",INDEX(SourceData!$A$2:$FR$281,'Row selector'!$O4,145)),"")</f>
        <v>11.410974502563477</v>
      </c>
      <c r="AG15" s="163">
        <f>IFERROR(IF(INDEX(SourceData!$A$2:$FR$281,'Row selector'!$O4,150)=0,"-",INDEX(SourceData!$A$2:$FR$281,'Row selector'!$O4,150)),"")</f>
        <v>5.0433082580566406</v>
      </c>
      <c r="AH15" s="161">
        <f>IFERROR(IF(INDEX(SourceData!$A$2:$FR$281,'Row selector'!$O4,151)=0,"-",INDEX(SourceData!$A$2:$FR$281,'Row selector'!$O4,151)),"")</f>
        <v>2865</v>
      </c>
      <c r="AI15" s="162">
        <f>IFERROR(IF(INDEX(SourceData!$A$2:$FR$281,'Row selector'!$O4,156)=0,"-",INDEX(SourceData!$A$2:$FR$281,'Row selector'!$O4,156)),"")</f>
        <v>44.644630432128906</v>
      </c>
      <c r="AJ15" s="163">
        <f>IFERROR(IF(INDEX(SourceData!$A$2:$FR$281,'Row selector'!$O4,161)=0,"-",INDEX(SourceData!$A$2:$FR$281,'Row selector'!$O4,161)),"")</f>
        <v>5.0990443229675293</v>
      </c>
      <c r="AK15" s="161">
        <f>IFERROR(IF(INDEX(SourceData!$A$2:$FR$281,'Row selector'!$O4,152)=0,"-",INDEX(SourceData!$A$2:$FR$281,'Row selector'!$O4,152)),"")</f>
        <v>3045</v>
      </c>
      <c r="AL15" s="162">
        <f>IFERROR(IF(INDEX(SourceData!$A$2:$FR$281,'Row selector'!$O4,157)=0,"-",INDEX(SourceData!$A$2:$FR$281,'Row selector'!$O4,157)),"")</f>
        <v>47.449527740478516</v>
      </c>
      <c r="AM15" s="163">
        <f>IFERROR(IF(INDEX(SourceData!$A$2:$FR$281,'Row selector'!$O4,162)=0,"-",INDEX(SourceData!$A$2:$FR$281,'Row selector'!$O4,162)),"")</f>
        <v>5.0511751174926758</v>
      </c>
      <c r="AN15" s="161">
        <f>IFERROR(IF(INDEX(SourceData!$A$2:$FR$281,'Row selector'!$O4,153)=0,"-",INDEX(SourceData!$A$2:$FR$281,'Row selector'!$O4,153)),"")</f>
        <v>2828</v>
      </c>
      <c r="AO15" s="162">
        <f>IFERROR(IF(INDEX(SourceData!$A$2:$FR$281,'Row selector'!$O4,158)=0,"-",INDEX(SourceData!$A$2:$FR$281,'Row selector'!$O4,158)),"")</f>
        <v>44.068069458007813</v>
      </c>
      <c r="AP15" s="163">
        <f>IFERROR(IF(INDEX(SourceData!$A$2:$FR$281,'Row selector'!$O4,163)=0,"-",INDEX(SourceData!$A$2:$FR$281,'Row selector'!$O4,163)),"")</f>
        <v>5.2180008888244629</v>
      </c>
      <c r="AQ15" s="161">
        <f>IFERROR(IF(INDEX(SourceData!$A$2:$FR$281,'Row selector'!$O4,154)=0,"-",INDEX(SourceData!$A$2:$FR$281,'Row selector'!$O4,154)),"")</f>
        <v>1880</v>
      </c>
      <c r="AR15" s="166">
        <f>IFERROR(IF(INDEX(SourceData!$A$2:$FR$281,'Row selector'!$O4,159)=0,"-",INDEX(SourceData!$A$2:$FR$281,'Row selector'!$O4,159)),"")</f>
        <v>29.295604705810547</v>
      </c>
      <c r="AS15" s="167">
        <f>IFERROR(IF(INDEX(SourceData!$A$2:$FR$281,'Row selector'!$O4,164)=0,"-",INDEX(SourceData!$A$2:$FR$281,'Row selector'!$O4,164)),"")</f>
        <v>4.9966778755187988</v>
      </c>
      <c r="AT15" s="161">
        <f>IFERROR(IF(INDEX(SourceData!$A$2:$FR$281,'Row selector'!$O4,155)=0,"-",INDEX(SourceData!$A$2:$FR$281,'Row selector'!$O4,155)),"")</f>
        <v>737</v>
      </c>
      <c r="AU15" s="162">
        <f>IFERROR(IF(INDEX(SourceData!$A$2:$FR$281,'Row selector'!$O4,160)=0,"-",INDEX(SourceData!$A$2:$FR$281,'Row selector'!$O4,160)),"")</f>
        <v>11.484499931335449</v>
      </c>
      <c r="AV15" s="163">
        <f>IFERROR(IF(INDEX(SourceData!$A$2:$FR$281,'Row selector'!$O4,165)=0,"-",INDEX(SourceData!$A$2:$FR$281,'Row selector'!$O4,165)),"")</f>
        <v>4.5839033126831055</v>
      </c>
      <c r="AW15" s="115"/>
    </row>
    <row r="16" spans="1:57">
      <c r="A16" s="171" t="str">
        <f>IFERROR(INDEX(SourceData!$A$2:$FR$281,'Row selector'!$O5,1),"")</f>
        <v>Cancer Alliance</v>
      </c>
      <c r="B16" s="168" t="str">
        <f>IFERROR(INDEX(SourceData!$A$2:$FR$281,'Row selector'!$O5,2),"")</f>
        <v>Humber, Coast and Vale</v>
      </c>
      <c r="C16" s="199" t="str">
        <f t="shared" si="0"/>
        <v>&gt;</v>
      </c>
      <c r="D16" s="161">
        <f>IFERROR(IF(INDEX(SourceData!$A$2:$FR$281,'Row selector'!$O5,121)=0,"-",INDEX(SourceData!$A$2:$FR$281,'Row selector'!$O5,121)),"")</f>
        <v>257</v>
      </c>
      <c r="E16" s="162">
        <f>IFERROR(IF(INDEX(SourceData!$A$2:$FR$281,'Row selector'!$O5,126)=0,"-",INDEX(SourceData!$A$2:$FR$281,'Row selector'!$O5,126)),"")</f>
        <v>36.858982086181641</v>
      </c>
      <c r="F16" s="163">
        <f>IFERROR(IF(INDEX(SourceData!$A$2:$FR$281,'Row selector'!$O5,131)=0,"-",INDEX(SourceData!$A$2:$FR$281,'Row selector'!$O5,131)),"")</f>
        <v>4.1371541023254395</v>
      </c>
      <c r="G16" s="161">
        <f>IFERROR(IF(INDEX(SourceData!$A$2:$FR$281,'Row selector'!$O5,122)=0,"-",INDEX(SourceData!$A$2:$FR$281,'Row selector'!$O5,122)),"")</f>
        <v>368</v>
      </c>
      <c r="H16" s="166">
        <f>IFERROR(IF(INDEX(SourceData!$A$2:$FR$281,'Row selector'!$O5,127)=0,"-",INDEX(SourceData!$A$2:$FR$281,'Row selector'!$O5,127)),"")</f>
        <v>52.778621673583984</v>
      </c>
      <c r="I16" s="167">
        <f>IFERROR(IF(INDEX(SourceData!$A$2:$FR$281,'Row selector'!$O5,132)=0,"-",INDEX(SourceData!$A$2:$FR$281,'Row selector'!$O5,132)),"")</f>
        <v>5.1303501129150391</v>
      </c>
      <c r="J16" s="161">
        <f>IFERROR(IF(INDEX(SourceData!$A$2:$FR$281,'Row selector'!$O5,123)=0,"-",INDEX(SourceData!$A$2:$FR$281,'Row selector'!$O5,123)),"")</f>
        <v>260</v>
      </c>
      <c r="K16" s="162">
        <f>IFERROR(IF(INDEX(SourceData!$A$2:$FR$281,'Row selector'!$O5,128)=0,"-",INDEX(SourceData!$A$2:$FR$281,'Row selector'!$O5,128)),"")</f>
        <v>37.28924560546875</v>
      </c>
      <c r="L16" s="163">
        <f>IFERROR(IF(INDEX(SourceData!$A$2:$FR$281,'Row selector'!$O5,133)=0,"-",INDEX(SourceData!$A$2:$FR$281,'Row selector'!$O5,133)),"")</f>
        <v>4.3918919563293457</v>
      </c>
      <c r="M16" s="161">
        <f>IFERROR(IF(INDEX(SourceData!$A$2:$FR$281,'Row selector'!$O5,124)=0,"-",INDEX(SourceData!$A$2:$FR$281,'Row selector'!$O5,124)),"")</f>
        <v>178</v>
      </c>
      <c r="N16" s="162">
        <f>IFERROR(IF(INDEX(SourceData!$A$2:$FR$281,'Row selector'!$O5,129)=0,"-",INDEX(SourceData!$A$2:$FR$281,'Row selector'!$O5,129)),"")</f>
        <v>25.528789520263672</v>
      </c>
      <c r="O16" s="163">
        <f>IFERROR(IF(INDEX(SourceData!$A$2:$FR$281,'Row selector'!$O5,134)=0,"-",INDEX(SourceData!$A$2:$FR$281,'Row selector'!$O5,134)),"")</f>
        <v>4.4611530303955078</v>
      </c>
      <c r="P16" s="161">
        <f>IFERROR(IF(INDEX(SourceData!$A$2:$FR$281,'Row selector'!$O5,125)=0,"-",INDEX(SourceData!$A$2:$FR$281,'Row selector'!$O5,125)),"")</f>
        <v>197</v>
      </c>
      <c r="Q16" s="162">
        <f>IFERROR(IF(INDEX(SourceData!$A$2:$FR$281,'Row selector'!$O5,130)=0,"-",INDEX(SourceData!$A$2:$FR$281,'Row selector'!$O5,130)),"")</f>
        <v>28.253772735595703</v>
      </c>
      <c r="R16" s="163">
        <f>IFERROR(IF(INDEX(SourceData!$A$2:$FR$281,'Row selector'!$O5,135)=0,"-",INDEX(SourceData!$A$2:$FR$281,'Row selector'!$O5,135)),"")</f>
        <v>4.3201756477355957</v>
      </c>
      <c r="S16" s="161">
        <f>IFERROR(IF(INDEX(SourceData!$A$2:$FR$281,'Row selector'!$O5,136)=0,"-",INDEX(SourceData!$A$2:$FR$281,'Row selector'!$O5,136)),"")</f>
        <v>366</v>
      </c>
      <c r="T16" s="162">
        <f>IFERROR(IF(INDEX(SourceData!$A$2:$FR$281,'Row selector'!$O5,141)=0,"-",INDEX(SourceData!$A$2:$FR$281,'Row selector'!$O5,141)),"")</f>
        <v>53.977363586425781</v>
      </c>
      <c r="U16" s="163">
        <f>IFERROR(IF(INDEX(SourceData!$A$2:$FR$281,'Row selector'!$O5,146)=0,"-",INDEX(SourceData!$A$2:$FR$281,'Row selector'!$O5,146)),"")</f>
        <v>6.6448802947998047</v>
      </c>
      <c r="V16" s="161">
        <f>IFERROR(IF(INDEX(SourceData!$A$2:$FR$281,'Row selector'!$O5,137)=0,"-",INDEX(SourceData!$A$2:$FR$281,'Row selector'!$O5,137)),"")</f>
        <v>390</v>
      </c>
      <c r="W16" s="162">
        <f>IFERROR(IF(INDEX(SourceData!$A$2:$FR$281,'Row selector'!$O5,142)=0,"-",INDEX(SourceData!$A$2:$FR$281,'Row selector'!$O5,142)),"")</f>
        <v>57.516864776611328</v>
      </c>
      <c r="X16" s="163">
        <f>IFERROR(IF(INDEX(SourceData!$A$2:$FR$281,'Row selector'!$O5,147)=0,"-",INDEX(SourceData!$A$2:$FR$281,'Row selector'!$O5,147)),"")</f>
        <v>6.5086784362792969</v>
      </c>
      <c r="Y16" s="161">
        <f>IFERROR(IF(INDEX(SourceData!$A$2:$FR$281,'Row selector'!$O5,138)=0,"-",INDEX(SourceData!$A$2:$FR$281,'Row selector'!$O5,138)),"")</f>
        <v>325</v>
      </c>
      <c r="Z16" s="166">
        <f>IFERROR(IF(INDEX(SourceData!$A$2:$FR$281,'Row selector'!$O5,143)=0,"-",INDEX(SourceData!$A$2:$FR$281,'Row selector'!$O5,143)),"")</f>
        <v>47.930721282958984</v>
      </c>
      <c r="AA16" s="167">
        <f>IFERROR(IF(INDEX(SourceData!$A$2:$FR$281,'Row selector'!$O5,148)=0,"-",INDEX(SourceData!$A$2:$FR$281,'Row selector'!$O5,148)),"")</f>
        <v>6.4560985565185547</v>
      </c>
      <c r="AB16" s="161">
        <f>IFERROR(IF(INDEX(SourceData!$A$2:$FR$281,'Row selector'!$O5,139)=0,"-",INDEX(SourceData!$A$2:$FR$281,'Row selector'!$O5,139)),"")</f>
        <v>193</v>
      </c>
      <c r="AC16" s="162">
        <f>IFERROR(IF(INDEX(SourceData!$A$2:$FR$281,'Row selector'!$O5,144)=0,"-",INDEX(SourceData!$A$2:$FR$281,'Row selector'!$O5,144)),"")</f>
        <v>28.463474273681641</v>
      </c>
      <c r="AD16" s="163">
        <f>IFERROR(IF(INDEX(SourceData!$A$2:$FR$281,'Row selector'!$O5,149)=0,"-",INDEX(SourceData!$A$2:$FR$281,'Row selector'!$O5,149)),"")</f>
        <v>5.9826412200927734</v>
      </c>
      <c r="AE16" s="161">
        <f>IFERROR(IF(INDEX(SourceData!$A$2:$FR$281,'Row selector'!$O5,140)=0,"-",INDEX(SourceData!$A$2:$FR$281,'Row selector'!$O5,140)),"")</f>
        <v>209</v>
      </c>
      <c r="AF16" s="162">
        <f>IFERROR(IF(INDEX(SourceData!$A$2:$FR$281,'Row selector'!$O5,145)=0,"-",INDEX(SourceData!$A$2:$FR$281,'Row selector'!$O5,145)),"")</f>
        <v>30.823139190673828</v>
      </c>
      <c r="AG16" s="163">
        <f>IFERROR(IF(INDEX(SourceData!$A$2:$FR$281,'Row selector'!$O5,150)=0,"-",INDEX(SourceData!$A$2:$FR$281,'Row selector'!$O5,150)),"")</f>
        <v>5.9476380348205566</v>
      </c>
      <c r="AH16" s="161">
        <f>IFERROR(IF(INDEX(SourceData!$A$2:$FR$281,'Row selector'!$O5,151)=0,"-",INDEX(SourceData!$A$2:$FR$281,'Row selector'!$O5,151)),"")</f>
        <v>623</v>
      </c>
      <c r="AI16" s="162">
        <f>IFERROR(IF(INDEX(SourceData!$A$2:$FR$281,'Row selector'!$O5,156)=0,"-",INDEX(SourceData!$A$2:$FR$281,'Row selector'!$O5,156)),"")</f>
        <v>45.298748016357422</v>
      </c>
      <c r="AJ16" s="163">
        <f>IFERROR(IF(INDEX(SourceData!$A$2:$FR$281,'Row selector'!$O5,161)=0,"-",INDEX(SourceData!$A$2:$FR$281,'Row selector'!$O5,161)),"")</f>
        <v>5.315699577331543</v>
      </c>
      <c r="AK16" s="161">
        <f>IFERROR(IF(INDEX(SourceData!$A$2:$FR$281,'Row selector'!$O5,152)=0,"-",INDEX(SourceData!$A$2:$FR$281,'Row selector'!$O5,152)),"")</f>
        <v>758</v>
      </c>
      <c r="AL16" s="162">
        <f>IFERROR(IF(INDEX(SourceData!$A$2:$FR$281,'Row selector'!$O5,157)=0,"-",INDEX(SourceData!$A$2:$FR$281,'Row selector'!$O5,157)),"")</f>
        <v>55.11468505859375</v>
      </c>
      <c r="AM16" s="163">
        <f>IFERROR(IF(INDEX(SourceData!$A$2:$FR$281,'Row selector'!$O5,162)=0,"-",INDEX(SourceData!$A$2:$FR$281,'Row selector'!$O5,162)),"")</f>
        <v>5.7576909065246582</v>
      </c>
      <c r="AN16" s="161">
        <f>IFERROR(IF(INDEX(SourceData!$A$2:$FR$281,'Row selector'!$O5,153)=0,"-",INDEX(SourceData!$A$2:$FR$281,'Row selector'!$O5,153)),"")</f>
        <v>585</v>
      </c>
      <c r="AO16" s="162">
        <f>IFERROR(IF(INDEX(SourceData!$A$2:$FR$281,'Row selector'!$O5,158)=0,"-",INDEX(SourceData!$A$2:$FR$281,'Row selector'!$O5,158)),"")</f>
        <v>42.535739898681641</v>
      </c>
      <c r="AP16" s="163">
        <f>IFERROR(IF(INDEX(SourceData!$A$2:$FR$281,'Row selector'!$O5,163)=0,"-",INDEX(SourceData!$A$2:$FR$281,'Row selector'!$O5,163)),"")</f>
        <v>5.3405146598815918</v>
      </c>
      <c r="AQ16" s="161">
        <f>IFERROR(IF(INDEX(SourceData!$A$2:$FR$281,'Row selector'!$O5,154)=0,"-",INDEX(SourceData!$A$2:$FR$281,'Row selector'!$O5,154)),"")</f>
        <v>371</v>
      </c>
      <c r="AR16" s="166">
        <f>IFERROR(IF(INDEX(SourceData!$A$2:$FR$281,'Row selector'!$O5,159)=0,"-",INDEX(SourceData!$A$2:$FR$281,'Row selector'!$O5,159)),"")</f>
        <v>26.975658416748047</v>
      </c>
      <c r="AS16" s="167">
        <f>IFERROR(IF(INDEX(SourceData!$A$2:$FR$281,'Row selector'!$O5,164)=0,"-",INDEX(SourceData!$A$2:$FR$281,'Row selector'!$O5,164)),"")</f>
        <v>5.141352653503418</v>
      </c>
      <c r="AT16" s="161">
        <f>IFERROR(IF(INDEX(SourceData!$A$2:$FR$281,'Row selector'!$O5,155)=0,"-",INDEX(SourceData!$A$2:$FR$281,'Row selector'!$O5,155)),"")</f>
        <v>406</v>
      </c>
      <c r="AU16" s="162">
        <f>IFERROR(IF(INDEX(SourceData!$A$2:$FR$281,'Row selector'!$O5,160)=0,"-",INDEX(SourceData!$A$2:$FR$281,'Row selector'!$O5,160)),"")</f>
        <v>29.520530700683594</v>
      </c>
      <c r="AV16" s="163">
        <f>IFERROR(IF(INDEX(SourceData!$A$2:$FR$281,'Row selector'!$O5,165)=0,"-",INDEX(SourceData!$A$2:$FR$281,'Row selector'!$O5,165)),"")</f>
        <v>5.0284867286682129</v>
      </c>
      <c r="AW16" s="115"/>
    </row>
    <row r="17" spans="1:49">
      <c r="A17" s="171" t="str">
        <f>IFERROR(INDEX(SourceData!$A$2:$FR$281,'Row selector'!$O6,1),"")</f>
        <v>Cancer Alliance</v>
      </c>
      <c r="B17" s="168" t="str">
        <f>IFERROR(INDEX(SourceData!$A$2:$FR$281,'Row selector'!$O6,2),"")</f>
        <v>Kent and Medway</v>
      </c>
      <c r="C17" s="199" t="str">
        <f t="shared" si="0"/>
        <v>&gt;</v>
      </c>
      <c r="D17" s="161">
        <f>IFERROR(IF(INDEX(SourceData!$A$2:$FR$281,'Row selector'!$O6,121)=0,"-",INDEX(SourceData!$A$2:$FR$281,'Row selector'!$O6,121)),"")</f>
        <v>273</v>
      </c>
      <c r="E17" s="162">
        <f>IFERROR(IF(INDEX(SourceData!$A$2:$FR$281,'Row selector'!$O6,126)=0,"-",INDEX(SourceData!$A$2:$FR$281,'Row selector'!$O6,126)),"")</f>
        <v>29.494222640991211</v>
      </c>
      <c r="F17" s="163">
        <f>IFERROR(IF(INDEX(SourceData!$A$2:$FR$281,'Row selector'!$O6,131)=0,"-",INDEX(SourceData!$A$2:$FR$281,'Row selector'!$O6,131)),"")</f>
        <v>4.1313557624816895</v>
      </c>
      <c r="G17" s="161">
        <f>IFERROR(IF(INDEX(SourceData!$A$2:$FR$281,'Row selector'!$O6,122)=0,"-",INDEX(SourceData!$A$2:$FR$281,'Row selector'!$O6,122)),"")</f>
        <v>388</v>
      </c>
      <c r="H17" s="166">
        <f>IFERROR(IF(INDEX(SourceData!$A$2:$FR$281,'Row selector'!$O6,127)=0,"-",INDEX(SourceData!$A$2:$FR$281,'Row selector'!$O6,127)),"")</f>
        <v>41.918529510498047</v>
      </c>
      <c r="I17" s="167">
        <f>IFERROR(IF(INDEX(SourceData!$A$2:$FR$281,'Row selector'!$O6,132)=0,"-",INDEX(SourceData!$A$2:$FR$281,'Row selector'!$O6,132)),"")</f>
        <v>4.4607954025268555</v>
      </c>
      <c r="J17" s="161">
        <f>IFERROR(IF(INDEX(SourceData!$A$2:$FR$281,'Row selector'!$O6,123)=0,"-",INDEX(SourceData!$A$2:$FR$281,'Row selector'!$O6,123)),"")</f>
        <v>332</v>
      </c>
      <c r="K17" s="162">
        <f>IFERROR(IF(INDEX(SourceData!$A$2:$FR$281,'Row selector'!$O6,128)=0,"-",INDEX(SourceData!$A$2:$FR$281,'Row selector'!$O6,128)),"")</f>
        <v>35.868431091308594</v>
      </c>
      <c r="L17" s="163">
        <f>IFERROR(IF(INDEX(SourceData!$A$2:$FR$281,'Row selector'!$O6,133)=0,"-",INDEX(SourceData!$A$2:$FR$281,'Row selector'!$O6,133)),"")</f>
        <v>4.1692829132080078</v>
      </c>
      <c r="M17" s="161">
        <f>IFERROR(IF(INDEX(SourceData!$A$2:$FR$281,'Row selector'!$O6,124)=0,"-",INDEX(SourceData!$A$2:$FR$281,'Row selector'!$O6,124)),"")</f>
        <v>293</v>
      </c>
      <c r="N17" s="162">
        <f>IFERROR(IF(INDEX(SourceData!$A$2:$FR$281,'Row selector'!$O6,129)=0,"-",INDEX(SourceData!$A$2:$FR$281,'Row selector'!$O6,129)),"")</f>
        <v>31.654972076416016</v>
      </c>
      <c r="O17" s="163">
        <f>IFERROR(IF(INDEX(SourceData!$A$2:$FR$281,'Row selector'!$O6,134)=0,"-",INDEX(SourceData!$A$2:$FR$281,'Row selector'!$O6,134)),"")</f>
        <v>4.5560564994812012</v>
      </c>
      <c r="P17" s="161">
        <f>IFERROR(IF(INDEX(SourceData!$A$2:$FR$281,'Row selector'!$O6,125)=0,"-",INDEX(SourceData!$A$2:$FR$281,'Row selector'!$O6,125)),"")</f>
        <v>142</v>
      </c>
      <c r="Q17" s="162">
        <f>IFERROR(IF(INDEX(SourceData!$A$2:$FR$281,'Row selector'!$O6,130)=0,"-",INDEX(SourceData!$A$2:$FR$281,'Row selector'!$O6,130)),"")</f>
        <v>15.341317176818848</v>
      </c>
      <c r="R17" s="163">
        <f>IFERROR(IF(INDEX(SourceData!$A$2:$FR$281,'Row selector'!$O6,135)=0,"-",INDEX(SourceData!$A$2:$FR$281,'Row selector'!$O6,135)),"")</f>
        <v>4.0329451560974121</v>
      </c>
      <c r="S17" s="161">
        <f>IFERROR(IF(INDEX(SourceData!$A$2:$FR$281,'Row selector'!$O6,136)=0,"-",INDEX(SourceData!$A$2:$FR$281,'Row selector'!$O6,136)),"")</f>
        <v>320</v>
      </c>
      <c r="T17" s="162">
        <f>IFERROR(IF(INDEX(SourceData!$A$2:$FR$281,'Row selector'!$O6,141)=0,"-",INDEX(SourceData!$A$2:$FR$281,'Row selector'!$O6,141)),"")</f>
        <v>35.760982513427734</v>
      </c>
      <c r="U17" s="163">
        <f>IFERROR(IF(INDEX(SourceData!$A$2:$FR$281,'Row selector'!$O6,146)=0,"-",INDEX(SourceData!$A$2:$FR$281,'Row selector'!$O6,146)),"")</f>
        <v>5.2108778953552246</v>
      </c>
      <c r="V17" s="161">
        <f>IFERROR(IF(INDEX(SourceData!$A$2:$FR$281,'Row selector'!$O6,137)=0,"-",INDEX(SourceData!$A$2:$FR$281,'Row selector'!$O6,137)),"")</f>
        <v>445</v>
      </c>
      <c r="W17" s="162">
        <f>IFERROR(IF(INDEX(SourceData!$A$2:$FR$281,'Row selector'!$O6,142)=0,"-",INDEX(SourceData!$A$2:$FR$281,'Row selector'!$O6,142)),"")</f>
        <v>49.730117797851562</v>
      </c>
      <c r="X17" s="163">
        <f>IFERROR(IF(INDEX(SourceData!$A$2:$FR$281,'Row selector'!$O6,147)=0,"-",INDEX(SourceData!$A$2:$FR$281,'Row selector'!$O6,147)),"")</f>
        <v>5.6738491058349609</v>
      </c>
      <c r="Y17" s="161">
        <f>IFERROR(IF(INDEX(SourceData!$A$2:$FR$281,'Row selector'!$O6,138)=0,"-",INDEX(SourceData!$A$2:$FR$281,'Row selector'!$O6,138)),"")</f>
        <v>378</v>
      </c>
      <c r="Z17" s="166">
        <f>IFERROR(IF(INDEX(SourceData!$A$2:$FR$281,'Row selector'!$O6,143)=0,"-",INDEX(SourceData!$A$2:$FR$281,'Row selector'!$O6,143)),"")</f>
        <v>42.242660522460938</v>
      </c>
      <c r="AA17" s="167">
        <f>IFERROR(IF(INDEX(SourceData!$A$2:$FR$281,'Row selector'!$O6,148)=0,"-",INDEX(SourceData!$A$2:$FR$281,'Row selector'!$O6,148)),"")</f>
        <v>5.3299493789672852</v>
      </c>
      <c r="AB17" s="161">
        <f>IFERROR(IF(INDEX(SourceData!$A$2:$FR$281,'Row selector'!$O6,139)=0,"-",INDEX(SourceData!$A$2:$FR$281,'Row selector'!$O6,139)),"")</f>
        <v>279</v>
      </c>
      <c r="AC17" s="162">
        <f>IFERROR(IF(INDEX(SourceData!$A$2:$FR$281,'Row selector'!$O6,144)=0,"-",INDEX(SourceData!$A$2:$FR$281,'Row selector'!$O6,144)),"")</f>
        <v>31.179105758666992</v>
      </c>
      <c r="AD17" s="163">
        <f>IFERROR(IF(INDEX(SourceData!$A$2:$FR$281,'Row selector'!$O6,149)=0,"-",INDEX(SourceData!$A$2:$FR$281,'Row selector'!$O6,149)),"")</f>
        <v>5.3203659057617188</v>
      </c>
      <c r="AE17" s="161">
        <f>IFERROR(IF(INDEX(SourceData!$A$2:$FR$281,'Row selector'!$O6,140)=0,"-",INDEX(SourceData!$A$2:$FR$281,'Row selector'!$O6,140)),"")</f>
        <v>137</v>
      </c>
      <c r="AF17" s="162">
        <f>IFERROR(IF(INDEX(SourceData!$A$2:$FR$281,'Row selector'!$O6,145)=0,"-",INDEX(SourceData!$A$2:$FR$281,'Row selector'!$O6,145)),"")</f>
        <v>15.31017017364502</v>
      </c>
      <c r="AG17" s="163">
        <f>IFERROR(IF(INDEX(SourceData!$A$2:$FR$281,'Row selector'!$O6,150)=0,"-",INDEX(SourceData!$A$2:$FR$281,'Row selector'!$O6,150)),"")</f>
        <v>4.7355685234069824</v>
      </c>
      <c r="AH17" s="161">
        <f>IFERROR(IF(INDEX(SourceData!$A$2:$FR$281,'Row selector'!$O6,151)=0,"-",INDEX(SourceData!$A$2:$FR$281,'Row selector'!$O6,151)),"")</f>
        <v>593</v>
      </c>
      <c r="AI17" s="162">
        <f>IFERROR(IF(INDEX(SourceData!$A$2:$FR$281,'Row selector'!$O6,156)=0,"-",INDEX(SourceData!$A$2:$FR$281,'Row selector'!$O6,156)),"")</f>
        <v>32.574630737304688</v>
      </c>
      <c r="AJ17" s="163">
        <f>IFERROR(IF(INDEX(SourceData!$A$2:$FR$281,'Row selector'!$O6,161)=0,"-",INDEX(SourceData!$A$2:$FR$281,'Row selector'!$O6,161)),"")</f>
        <v>4.6513452529907227</v>
      </c>
      <c r="AK17" s="161">
        <f>IFERROR(IF(INDEX(SourceData!$A$2:$FR$281,'Row selector'!$O6,152)=0,"-",INDEX(SourceData!$A$2:$FR$281,'Row selector'!$O6,152)),"")</f>
        <v>833</v>
      </c>
      <c r="AL17" s="162">
        <f>IFERROR(IF(INDEX(SourceData!$A$2:$FR$281,'Row selector'!$O6,157)=0,"-",INDEX(SourceData!$A$2:$FR$281,'Row selector'!$O6,157)),"")</f>
        <v>45.758293151855469</v>
      </c>
      <c r="AM17" s="163">
        <f>IFERROR(IF(INDEX(SourceData!$A$2:$FR$281,'Row selector'!$O6,162)=0,"-",INDEX(SourceData!$A$2:$FR$281,'Row selector'!$O6,162)),"")</f>
        <v>5.0359711647033691</v>
      </c>
      <c r="AN17" s="161">
        <f>IFERROR(IF(INDEX(SourceData!$A$2:$FR$281,'Row selector'!$O6,153)=0,"-",INDEX(SourceData!$A$2:$FR$281,'Row selector'!$O6,153)),"")</f>
        <v>710</v>
      </c>
      <c r="AO17" s="162">
        <f>IFERROR(IF(INDEX(SourceData!$A$2:$FR$281,'Row selector'!$O6,158)=0,"-",INDEX(SourceData!$A$2:$FR$281,'Row selector'!$O6,158)),"")</f>
        <v>39.001667022705078</v>
      </c>
      <c r="AP17" s="163">
        <f>IFERROR(IF(INDEX(SourceData!$A$2:$FR$281,'Row selector'!$O6,163)=0,"-",INDEX(SourceData!$A$2:$FR$281,'Row selector'!$O6,163)),"")</f>
        <v>4.716041088104248</v>
      </c>
      <c r="AQ17" s="161">
        <f>IFERROR(IF(INDEX(SourceData!$A$2:$FR$281,'Row selector'!$O6,154)=0,"-",INDEX(SourceData!$A$2:$FR$281,'Row selector'!$O6,154)),"")</f>
        <v>572</v>
      </c>
      <c r="AR17" s="166">
        <f>IFERROR(IF(INDEX(SourceData!$A$2:$FR$281,'Row selector'!$O6,159)=0,"-",INDEX(SourceData!$A$2:$FR$281,'Row selector'!$O6,159)),"")</f>
        <v>31.421060562133789</v>
      </c>
      <c r="AS17" s="167">
        <f>IFERROR(IF(INDEX(SourceData!$A$2:$FR$281,'Row selector'!$O6,164)=0,"-",INDEX(SourceData!$A$2:$FR$281,'Row selector'!$O6,164)),"")</f>
        <v>4.899357795715332</v>
      </c>
      <c r="AT17" s="161">
        <f>IFERROR(IF(INDEX(SourceData!$A$2:$FR$281,'Row selector'!$O6,155)=0,"-",INDEX(SourceData!$A$2:$FR$281,'Row selector'!$O6,155)),"")</f>
        <v>279</v>
      </c>
      <c r="AU17" s="162">
        <f>IFERROR(IF(INDEX(SourceData!$A$2:$FR$281,'Row selector'!$O6,160)=0,"-",INDEX(SourceData!$A$2:$FR$281,'Row selector'!$O6,160)),"")</f>
        <v>15.326006889343262</v>
      </c>
      <c r="AV17" s="163">
        <f>IFERROR(IF(INDEX(SourceData!$A$2:$FR$281,'Row selector'!$O6,165)=0,"-",INDEX(SourceData!$A$2:$FR$281,'Row selector'!$O6,165)),"")</f>
        <v>4.3498597145080566</v>
      </c>
      <c r="AW17" s="115"/>
    </row>
    <row r="18" spans="1:49">
      <c r="A18" s="171" t="str">
        <f>IFERROR(INDEX(SourceData!$A$2:$FR$281,'Row selector'!$O7,1),"")</f>
        <v>Cancer Alliance</v>
      </c>
      <c r="B18" s="168" t="str">
        <f>IFERROR(INDEX(SourceData!$A$2:$FR$281,'Row selector'!$O7,2),"")</f>
        <v>Lancashire and South Cumbria</v>
      </c>
      <c r="C18" s="199" t="str">
        <f t="shared" si="0"/>
        <v>&gt;</v>
      </c>
      <c r="D18" s="161">
        <f>IFERROR(IF(INDEX(SourceData!$A$2:$FR$281,'Row selector'!$O7,121)=0,"-",INDEX(SourceData!$A$2:$FR$281,'Row selector'!$O7,121)),"")</f>
        <v>341</v>
      </c>
      <c r="E18" s="162">
        <f>IFERROR(IF(INDEX(SourceData!$A$2:$FR$281,'Row selector'!$O7,126)=0,"-",INDEX(SourceData!$A$2:$FR$281,'Row selector'!$O7,126)),"")</f>
        <v>40.347820281982422</v>
      </c>
      <c r="F18" s="163">
        <f>IFERROR(IF(INDEX(SourceData!$A$2:$FR$281,'Row selector'!$O7,131)=0,"-",INDEX(SourceData!$A$2:$FR$281,'Row selector'!$O7,131)),"")</f>
        <v>4.5387992858886719</v>
      </c>
      <c r="G18" s="161">
        <f>IFERROR(IF(INDEX(SourceData!$A$2:$FR$281,'Row selector'!$O7,122)=0,"-",INDEX(SourceData!$A$2:$FR$281,'Row selector'!$O7,122)),"")</f>
        <v>382</v>
      </c>
      <c r="H18" s="166">
        <f>IFERROR(IF(INDEX(SourceData!$A$2:$FR$281,'Row selector'!$O7,127)=0,"-",INDEX(SourceData!$A$2:$FR$281,'Row selector'!$O7,127)),"")</f>
        <v>45.199024200439453</v>
      </c>
      <c r="I18" s="167">
        <f>IFERROR(IF(INDEX(SourceData!$A$2:$FR$281,'Row selector'!$O7,132)=0,"-",INDEX(SourceData!$A$2:$FR$281,'Row selector'!$O7,132)),"")</f>
        <v>4.6574006080627441</v>
      </c>
      <c r="J18" s="161">
        <f>IFERROR(IF(INDEX(SourceData!$A$2:$FR$281,'Row selector'!$O7,123)=0,"-",INDEX(SourceData!$A$2:$FR$281,'Row selector'!$O7,123)),"")</f>
        <v>274</v>
      </c>
      <c r="K18" s="162">
        <f>IFERROR(IF(INDEX(SourceData!$A$2:$FR$281,'Row selector'!$O7,128)=0,"-",INDEX(SourceData!$A$2:$FR$281,'Row selector'!$O7,128)),"")</f>
        <v>32.420242309570313</v>
      </c>
      <c r="L18" s="163">
        <f>IFERROR(IF(INDEX(SourceData!$A$2:$FR$281,'Row selector'!$O7,133)=0,"-",INDEX(SourceData!$A$2:$FR$281,'Row selector'!$O7,133)),"")</f>
        <v>4.5050969123840332</v>
      </c>
      <c r="M18" s="161">
        <f>IFERROR(IF(INDEX(SourceData!$A$2:$FR$281,'Row selector'!$O7,124)=0,"-",INDEX(SourceData!$A$2:$FR$281,'Row selector'!$O7,124)),"")</f>
        <v>261</v>
      </c>
      <c r="N18" s="162">
        <f>IFERROR(IF(INDEX(SourceData!$A$2:$FR$281,'Row selector'!$O7,129)=0,"-",INDEX(SourceData!$A$2:$FR$281,'Row selector'!$O7,129)),"")</f>
        <v>30.882055282592773</v>
      </c>
      <c r="O18" s="163">
        <f>IFERROR(IF(INDEX(SourceData!$A$2:$FR$281,'Row selector'!$O7,134)=0,"-",INDEX(SourceData!$A$2:$FR$281,'Row selector'!$O7,134)),"")</f>
        <v>4.3983821868896484</v>
      </c>
      <c r="P18" s="161">
        <f>IFERROR(IF(INDEX(SourceData!$A$2:$FR$281,'Row selector'!$O7,125)=0,"-",INDEX(SourceData!$A$2:$FR$281,'Row selector'!$O7,125)),"")</f>
        <v>245</v>
      </c>
      <c r="Q18" s="162">
        <f>IFERROR(IF(INDEX(SourceData!$A$2:$FR$281,'Row selector'!$O7,130)=0,"-",INDEX(SourceData!$A$2:$FR$281,'Row selector'!$O7,130)),"")</f>
        <v>28.988903045654297</v>
      </c>
      <c r="R18" s="163">
        <f>IFERROR(IF(INDEX(SourceData!$A$2:$FR$281,'Row selector'!$O7,135)=0,"-",INDEX(SourceData!$A$2:$FR$281,'Row selector'!$O7,135)),"")</f>
        <v>4.2096219062805176</v>
      </c>
      <c r="S18" s="161">
        <f>IFERROR(IF(INDEX(SourceData!$A$2:$FR$281,'Row selector'!$O7,136)=0,"-",INDEX(SourceData!$A$2:$FR$281,'Row selector'!$O7,136)),"")</f>
        <v>387</v>
      </c>
      <c r="T18" s="162">
        <f>IFERROR(IF(INDEX(SourceData!$A$2:$FR$281,'Row selector'!$O7,141)=0,"-",INDEX(SourceData!$A$2:$FR$281,'Row selector'!$O7,141)),"")</f>
        <v>46.87335205078125</v>
      </c>
      <c r="U18" s="163">
        <f>IFERROR(IF(INDEX(SourceData!$A$2:$FR$281,'Row selector'!$O7,146)=0,"-",INDEX(SourceData!$A$2:$FR$281,'Row selector'!$O7,146)),"")</f>
        <v>5.9694585800170898</v>
      </c>
      <c r="V18" s="161">
        <f>IFERROR(IF(INDEX(SourceData!$A$2:$FR$281,'Row selector'!$O7,137)=0,"-",INDEX(SourceData!$A$2:$FR$281,'Row selector'!$O7,137)),"")</f>
        <v>422</v>
      </c>
      <c r="W18" s="162">
        <f>IFERROR(IF(INDEX(SourceData!$A$2:$FR$281,'Row selector'!$O7,142)=0,"-",INDEX(SourceData!$A$2:$FR$281,'Row selector'!$O7,142)),"")</f>
        <v>51.112545013427734</v>
      </c>
      <c r="X18" s="163">
        <f>IFERROR(IF(INDEX(SourceData!$A$2:$FR$281,'Row selector'!$O7,147)=0,"-",INDEX(SourceData!$A$2:$FR$281,'Row selector'!$O7,147)),"")</f>
        <v>6.0684499740600586</v>
      </c>
      <c r="Y18" s="161">
        <f>IFERROR(IF(INDEX(SourceData!$A$2:$FR$281,'Row selector'!$O7,138)=0,"-",INDEX(SourceData!$A$2:$FR$281,'Row selector'!$O7,138)),"")</f>
        <v>331</v>
      </c>
      <c r="Z18" s="166">
        <f>IFERROR(IF(INDEX(SourceData!$A$2:$FR$281,'Row selector'!$O7,143)=0,"-",INDEX(SourceData!$A$2:$FR$281,'Row selector'!$O7,143)),"")</f>
        <v>40.090644836425781</v>
      </c>
      <c r="AA18" s="167">
        <f>IFERROR(IF(INDEX(SourceData!$A$2:$FR$281,'Row selector'!$O7,148)=0,"-",INDEX(SourceData!$A$2:$FR$281,'Row selector'!$O7,148)),"")</f>
        <v>6.7995071411132813</v>
      </c>
      <c r="AB18" s="161">
        <f>IFERROR(IF(INDEX(SourceData!$A$2:$FR$281,'Row selector'!$O7,139)=0,"-",INDEX(SourceData!$A$2:$FR$281,'Row selector'!$O7,139)),"")</f>
        <v>295</v>
      </c>
      <c r="AC18" s="162">
        <f>IFERROR(IF(INDEX(SourceData!$A$2:$FR$281,'Row selector'!$O7,144)=0,"-",INDEX(SourceData!$A$2:$FR$281,'Row selector'!$O7,144)),"")</f>
        <v>35.730335235595703</v>
      </c>
      <c r="AD18" s="163">
        <f>IFERROR(IF(INDEX(SourceData!$A$2:$FR$281,'Row selector'!$O7,149)=0,"-",INDEX(SourceData!$A$2:$FR$281,'Row selector'!$O7,149)),"")</f>
        <v>6.3894305229187012</v>
      </c>
      <c r="AE18" s="161">
        <f>IFERROR(IF(INDEX(SourceData!$A$2:$FR$281,'Row selector'!$O7,140)=0,"-",INDEX(SourceData!$A$2:$FR$281,'Row selector'!$O7,140)),"")</f>
        <v>238</v>
      </c>
      <c r="AF18" s="162">
        <f>IFERROR(IF(INDEX(SourceData!$A$2:$FR$281,'Row selector'!$O7,145)=0,"-",INDEX(SourceData!$A$2:$FR$281,'Row selector'!$O7,145)),"")</f>
        <v>28.826507568359375</v>
      </c>
      <c r="AG18" s="163">
        <f>IFERROR(IF(INDEX(SourceData!$A$2:$FR$281,'Row selector'!$O7,150)=0,"-",INDEX(SourceData!$A$2:$FR$281,'Row selector'!$O7,150)),"")</f>
        <v>5.2724857330322266</v>
      </c>
      <c r="AH18" s="161">
        <f>IFERROR(IF(INDEX(SourceData!$A$2:$FR$281,'Row selector'!$O7,151)=0,"-",INDEX(SourceData!$A$2:$FR$281,'Row selector'!$O7,151)),"")</f>
        <v>728</v>
      </c>
      <c r="AI18" s="162">
        <f>IFERROR(IF(INDEX(SourceData!$A$2:$FR$281,'Row selector'!$O7,156)=0,"-",INDEX(SourceData!$A$2:$FR$281,'Row selector'!$O7,156)),"")</f>
        <v>43.572463989257813</v>
      </c>
      <c r="AJ18" s="163">
        <f>IFERROR(IF(INDEX(SourceData!$A$2:$FR$281,'Row selector'!$O7,161)=0,"-",INDEX(SourceData!$A$2:$FR$281,'Row selector'!$O7,161)),"")</f>
        <v>5.2014861106872559</v>
      </c>
      <c r="AK18" s="161">
        <f>IFERROR(IF(INDEX(SourceData!$A$2:$FR$281,'Row selector'!$O7,152)=0,"-",INDEX(SourceData!$A$2:$FR$281,'Row selector'!$O7,152)),"")</f>
        <v>804</v>
      </c>
      <c r="AL18" s="162">
        <f>IFERROR(IF(INDEX(SourceData!$A$2:$FR$281,'Row selector'!$O7,157)=0,"-",INDEX(SourceData!$A$2:$FR$281,'Row selector'!$O7,157)),"")</f>
        <v>48.121234893798828</v>
      </c>
      <c r="AM18" s="163">
        <f>IFERROR(IF(INDEX(SourceData!$A$2:$FR$281,'Row selector'!$O7,162)=0,"-",INDEX(SourceData!$A$2:$FR$281,'Row selector'!$O7,162)),"")</f>
        <v>5.3048295974731445</v>
      </c>
      <c r="AN18" s="161">
        <f>IFERROR(IF(INDEX(SourceData!$A$2:$FR$281,'Row selector'!$O7,153)=0,"-",INDEX(SourceData!$A$2:$FR$281,'Row selector'!$O7,153)),"")</f>
        <v>605</v>
      </c>
      <c r="AO18" s="162">
        <f>IFERROR(IF(INDEX(SourceData!$A$2:$FR$281,'Row selector'!$O7,158)=0,"-",INDEX(SourceData!$A$2:$FR$281,'Row selector'!$O7,158)),"")</f>
        <v>36.21063232421875</v>
      </c>
      <c r="AP18" s="163">
        <f>IFERROR(IF(INDEX(SourceData!$A$2:$FR$281,'Row selector'!$O7,163)=0,"-",INDEX(SourceData!$A$2:$FR$281,'Row selector'!$O7,163)),"")</f>
        <v>5.5251140594482422</v>
      </c>
      <c r="AQ18" s="161">
        <f>IFERROR(IF(INDEX(SourceData!$A$2:$FR$281,'Row selector'!$O7,154)=0,"-",INDEX(SourceData!$A$2:$FR$281,'Row selector'!$O7,154)),"")</f>
        <v>556</v>
      </c>
      <c r="AR18" s="166">
        <f>IFERROR(IF(INDEX(SourceData!$A$2:$FR$281,'Row selector'!$O7,159)=0,"-",INDEX(SourceData!$A$2:$FR$281,'Row selector'!$O7,159)),"")</f>
        <v>33.277870178222656</v>
      </c>
      <c r="AS18" s="167">
        <f>IFERROR(IF(INDEX(SourceData!$A$2:$FR$281,'Row selector'!$O7,164)=0,"-",INDEX(SourceData!$A$2:$FR$281,'Row selector'!$O7,164)),"")</f>
        <v>5.2696428298950195</v>
      </c>
      <c r="AT18" s="161">
        <f>IFERROR(IF(INDEX(SourceData!$A$2:$FR$281,'Row selector'!$O7,155)=0,"-",INDEX(SourceData!$A$2:$FR$281,'Row selector'!$O7,155)),"")</f>
        <v>483</v>
      </c>
      <c r="AU18" s="162">
        <f>IFERROR(IF(INDEX(SourceData!$A$2:$FR$281,'Row selector'!$O7,160)=0,"-",INDEX(SourceData!$A$2:$FR$281,'Row selector'!$O7,160)),"")</f>
        <v>28.908653259277344</v>
      </c>
      <c r="AV18" s="163">
        <f>IFERROR(IF(INDEX(SourceData!$A$2:$FR$281,'Row selector'!$O7,165)=0,"-",INDEX(SourceData!$A$2:$FR$281,'Row selector'!$O7,165)),"")</f>
        <v>4.6738920211791992</v>
      </c>
      <c r="AW18" s="115"/>
    </row>
    <row r="19" spans="1:49">
      <c r="A19" s="171" t="str">
        <f>IFERROR(INDEX(SourceData!$A$2:$FR$281,'Row selector'!$O8,1),"")</f>
        <v>Cancer Alliance</v>
      </c>
      <c r="B19" s="168" t="str">
        <f>IFERROR(INDEX(SourceData!$A$2:$FR$281,'Row selector'!$O8,2),"")</f>
        <v>National Cancer Vanguard: Greater Manchester</v>
      </c>
      <c r="C19" s="199" t="str">
        <f t="shared" si="0"/>
        <v>&gt;</v>
      </c>
      <c r="D19" s="161">
        <f>IFERROR(IF(INDEX(SourceData!$A$2:$FR$281,'Row selector'!$O8,121)=0,"-",INDEX(SourceData!$A$2:$FR$281,'Row selector'!$O8,121)),"")</f>
        <v>399</v>
      </c>
      <c r="E19" s="162">
        <f>IFERROR(IF(INDEX(SourceData!$A$2:$FR$281,'Row selector'!$O8,126)=0,"-",INDEX(SourceData!$A$2:$FR$281,'Row selector'!$O8,126)),"")</f>
        <v>28.151008605957031</v>
      </c>
      <c r="F19" s="163">
        <f>IFERROR(IF(INDEX(SourceData!$A$2:$FR$281,'Row selector'!$O8,131)=0,"-",INDEX(SourceData!$A$2:$FR$281,'Row selector'!$O8,131)),"")</f>
        <v>4.3937892913818359</v>
      </c>
      <c r="G19" s="161">
        <f>IFERROR(IF(INDEX(SourceData!$A$2:$FR$281,'Row selector'!$O8,122)=0,"-",INDEX(SourceData!$A$2:$FR$281,'Row selector'!$O8,122)),"")</f>
        <v>396</v>
      </c>
      <c r="H19" s="166">
        <f>IFERROR(IF(INDEX(SourceData!$A$2:$FR$281,'Row selector'!$O8,127)=0,"-",INDEX(SourceData!$A$2:$FR$281,'Row selector'!$O8,127)),"")</f>
        <v>27.939346313476563</v>
      </c>
      <c r="I19" s="167">
        <f>IFERROR(IF(INDEX(SourceData!$A$2:$FR$281,'Row selector'!$O8,132)=0,"-",INDEX(SourceData!$A$2:$FR$281,'Row selector'!$O8,132)),"")</f>
        <v>4.5971674919128418</v>
      </c>
      <c r="J19" s="161">
        <f>IFERROR(IF(INDEX(SourceData!$A$2:$FR$281,'Row selector'!$O8,123)=0,"-",INDEX(SourceData!$A$2:$FR$281,'Row selector'!$O8,123)),"")</f>
        <v>374</v>
      </c>
      <c r="K19" s="162">
        <f>IFERROR(IF(INDEX(SourceData!$A$2:$FR$281,'Row selector'!$O8,128)=0,"-",INDEX(SourceData!$A$2:$FR$281,'Row selector'!$O8,128)),"")</f>
        <v>26.387161254882813</v>
      </c>
      <c r="L19" s="163">
        <f>IFERROR(IF(INDEX(SourceData!$A$2:$FR$281,'Row selector'!$O8,133)=0,"-",INDEX(SourceData!$A$2:$FR$281,'Row selector'!$O8,133)),"")</f>
        <v>4.581087589263916</v>
      </c>
      <c r="M19" s="161">
        <f>IFERROR(IF(INDEX(SourceData!$A$2:$FR$281,'Row selector'!$O8,124)=0,"-",INDEX(SourceData!$A$2:$FR$281,'Row selector'!$O8,124)),"")</f>
        <v>437</v>
      </c>
      <c r="N19" s="162">
        <f>IFERROR(IF(INDEX(SourceData!$A$2:$FR$281,'Row selector'!$O8,129)=0,"-",INDEX(SourceData!$A$2:$FR$281,'Row selector'!$O8,129)),"")</f>
        <v>30.832056045532227</v>
      </c>
      <c r="O19" s="163">
        <f>IFERROR(IF(INDEX(SourceData!$A$2:$FR$281,'Row selector'!$O8,134)=0,"-",INDEX(SourceData!$A$2:$FR$281,'Row selector'!$O8,134)),"")</f>
        <v>4.5487666130065918</v>
      </c>
      <c r="P19" s="161">
        <f>IFERROR(IF(INDEX(SourceData!$A$2:$FR$281,'Row selector'!$O8,125)=0,"-",INDEX(SourceData!$A$2:$FR$281,'Row selector'!$O8,125)),"")</f>
        <v>596</v>
      </c>
      <c r="Q19" s="162">
        <f>IFERROR(IF(INDEX(SourceData!$A$2:$FR$281,'Row selector'!$O8,130)=0,"-",INDEX(SourceData!$A$2:$FR$281,'Row selector'!$O8,130)),"")</f>
        <v>42.050128936767578</v>
      </c>
      <c r="R19" s="163">
        <f>IFERROR(IF(INDEX(SourceData!$A$2:$FR$281,'Row selector'!$O8,135)=0,"-",INDEX(SourceData!$A$2:$FR$281,'Row selector'!$O8,135)),"")</f>
        <v>4.3833198547363281</v>
      </c>
      <c r="S19" s="161">
        <f>IFERROR(IF(INDEX(SourceData!$A$2:$FR$281,'Row selector'!$O8,136)=0,"-",INDEX(SourceData!$A$2:$FR$281,'Row selector'!$O8,136)),"")</f>
        <v>495</v>
      </c>
      <c r="T19" s="162">
        <f>IFERROR(IF(INDEX(SourceData!$A$2:$FR$281,'Row selector'!$O8,141)=0,"-",INDEX(SourceData!$A$2:$FR$281,'Row selector'!$O8,141)),"")</f>
        <v>35.407218933105469</v>
      </c>
      <c r="U19" s="163">
        <f>IFERROR(IF(INDEX(SourceData!$A$2:$FR$281,'Row selector'!$O8,146)=0,"-",INDEX(SourceData!$A$2:$FR$281,'Row selector'!$O8,146)),"")</f>
        <v>6.3870968818664551</v>
      </c>
      <c r="V19" s="161">
        <f>IFERROR(IF(INDEX(SourceData!$A$2:$FR$281,'Row selector'!$O8,137)=0,"-",INDEX(SourceData!$A$2:$FR$281,'Row selector'!$O8,137)),"")</f>
        <v>430</v>
      </c>
      <c r="W19" s="162">
        <f>IFERROR(IF(INDEX(SourceData!$A$2:$FR$281,'Row selector'!$O8,142)=0,"-",INDEX(SourceData!$A$2:$FR$281,'Row selector'!$O8,142)),"")</f>
        <v>30.757785797119141</v>
      </c>
      <c r="X19" s="163">
        <f>IFERROR(IF(INDEX(SourceData!$A$2:$FR$281,'Row selector'!$O8,147)=0,"-",INDEX(SourceData!$A$2:$FR$281,'Row selector'!$O8,147)),"")</f>
        <v>6.1843810081481934</v>
      </c>
      <c r="Y19" s="161">
        <f>IFERROR(IF(INDEX(SourceData!$A$2:$FR$281,'Row selector'!$O8,138)=0,"-",INDEX(SourceData!$A$2:$FR$281,'Row selector'!$O8,138)),"")</f>
        <v>367</v>
      </c>
      <c r="Z19" s="166">
        <f>IFERROR(IF(INDEX(SourceData!$A$2:$FR$281,'Row selector'!$O8,143)=0,"-",INDEX(SourceData!$A$2:$FR$281,'Row selector'!$O8,143)),"")</f>
        <v>26.251413345336914</v>
      </c>
      <c r="AA19" s="167">
        <f>IFERROR(IF(INDEX(SourceData!$A$2:$FR$281,'Row selector'!$O8,148)=0,"-",INDEX(SourceData!$A$2:$FR$281,'Row selector'!$O8,148)),"")</f>
        <v>5.5496749877929687</v>
      </c>
      <c r="AB19" s="161">
        <f>IFERROR(IF(INDEX(SourceData!$A$2:$FR$281,'Row selector'!$O8,139)=0,"-",INDEX(SourceData!$A$2:$FR$281,'Row selector'!$O8,139)),"")</f>
        <v>399</v>
      </c>
      <c r="AC19" s="162">
        <f>IFERROR(IF(INDEX(SourceData!$A$2:$FR$281,'Row selector'!$O8,144)=0,"-",INDEX(SourceData!$A$2:$FR$281,'Row selector'!$O8,144)),"")</f>
        <v>28.540363311767578</v>
      </c>
      <c r="AD19" s="163">
        <f>IFERROR(IF(INDEX(SourceData!$A$2:$FR$281,'Row selector'!$O8,149)=0,"-",INDEX(SourceData!$A$2:$FR$281,'Row selector'!$O8,149)),"")</f>
        <v>5.5332131385803223</v>
      </c>
      <c r="AE19" s="161">
        <f>IFERROR(IF(INDEX(SourceData!$A$2:$FR$281,'Row selector'!$O8,140)=0,"-",INDEX(SourceData!$A$2:$FR$281,'Row selector'!$O8,140)),"")</f>
        <v>582</v>
      </c>
      <c r="AF19" s="162">
        <f>IFERROR(IF(INDEX(SourceData!$A$2:$FR$281,'Row selector'!$O8,145)=0,"-",INDEX(SourceData!$A$2:$FR$281,'Row selector'!$O8,145)),"")</f>
        <v>41.630306243896484</v>
      </c>
      <c r="AG19" s="163">
        <f>IFERROR(IF(INDEX(SourceData!$A$2:$FR$281,'Row selector'!$O8,150)=0,"-",INDEX(SourceData!$A$2:$FR$281,'Row selector'!$O8,150)),"")</f>
        <v>5.6675429344177246</v>
      </c>
      <c r="AH19" s="161">
        <f>IFERROR(IF(INDEX(SourceData!$A$2:$FR$281,'Row selector'!$O8,151)=0,"-",INDEX(SourceData!$A$2:$FR$281,'Row selector'!$O8,151)),"")</f>
        <v>894</v>
      </c>
      <c r="AI19" s="162">
        <f>IFERROR(IF(INDEX(SourceData!$A$2:$FR$281,'Row selector'!$O8,156)=0,"-",INDEX(SourceData!$A$2:$FR$281,'Row selector'!$O8,156)),"")</f>
        <v>31.754196166992188</v>
      </c>
      <c r="AJ19" s="163">
        <f>IFERROR(IF(INDEX(SourceData!$A$2:$FR$281,'Row selector'!$O8,161)=0,"-",INDEX(SourceData!$A$2:$FR$281,'Row selector'!$O8,161)),"")</f>
        <v>5.3116273880004883</v>
      </c>
      <c r="AK19" s="161">
        <f>IFERROR(IF(INDEX(SourceData!$A$2:$FR$281,'Row selector'!$O8,152)=0,"-",INDEX(SourceData!$A$2:$FR$281,'Row selector'!$O8,152)),"")</f>
        <v>826</v>
      </c>
      <c r="AL19" s="162">
        <f>IFERROR(IF(INDEX(SourceData!$A$2:$FR$281,'Row selector'!$O8,157)=0,"-",INDEX(SourceData!$A$2:$FR$281,'Row selector'!$O8,157)),"")</f>
        <v>29.338888168334961</v>
      </c>
      <c r="AM19" s="163">
        <f>IFERROR(IF(INDEX(SourceData!$A$2:$FR$281,'Row selector'!$O8,162)=0,"-",INDEX(SourceData!$A$2:$FR$281,'Row selector'!$O8,162)),"")</f>
        <v>5.306096076965332</v>
      </c>
      <c r="AN19" s="161">
        <f>IFERROR(IF(INDEX(SourceData!$A$2:$FR$281,'Row selector'!$O8,153)=0,"-",INDEX(SourceData!$A$2:$FR$281,'Row selector'!$O8,153)),"")</f>
        <v>741</v>
      </c>
      <c r="AO19" s="162">
        <f>IFERROR(IF(INDEX(SourceData!$A$2:$FR$281,'Row selector'!$O8,158)=0,"-",INDEX(SourceData!$A$2:$FR$281,'Row selector'!$O8,158)),"")</f>
        <v>26.319751739501953</v>
      </c>
      <c r="AP19" s="163">
        <f>IFERROR(IF(INDEX(SourceData!$A$2:$FR$281,'Row selector'!$O8,163)=0,"-",INDEX(SourceData!$A$2:$FR$281,'Row selector'!$O8,163)),"")</f>
        <v>5.014549732208252</v>
      </c>
      <c r="AQ19" s="161">
        <f>IFERROR(IF(INDEX(SourceData!$A$2:$FR$281,'Row selector'!$O8,154)=0,"-",INDEX(SourceData!$A$2:$FR$281,'Row selector'!$O8,154)),"")</f>
        <v>836</v>
      </c>
      <c r="AR19" s="166">
        <f>IFERROR(IF(INDEX(SourceData!$A$2:$FR$281,'Row selector'!$O8,159)=0,"-",INDEX(SourceData!$A$2:$FR$281,'Row selector'!$O8,159)),"")</f>
        <v>29.694080352783203</v>
      </c>
      <c r="AS19" s="167">
        <f>IFERROR(IF(INDEX(SourceData!$A$2:$FR$281,'Row selector'!$O8,164)=0,"-",INDEX(SourceData!$A$2:$FR$281,'Row selector'!$O8,164)),"")</f>
        <v>4.9708647727966309</v>
      </c>
      <c r="AT19" s="161">
        <f>IFERROR(IF(INDEX(SourceData!$A$2:$FR$281,'Row selector'!$O8,155)=0,"-",INDEX(SourceData!$A$2:$FR$281,'Row selector'!$O8,155)),"")</f>
        <v>1178</v>
      </c>
      <c r="AU19" s="162">
        <f>IFERROR(IF(INDEX(SourceData!$A$2:$FR$281,'Row selector'!$O8,160)=0,"-",INDEX(SourceData!$A$2:$FR$281,'Row selector'!$O8,160)),"")</f>
        <v>41.841659545898437</v>
      </c>
      <c r="AV19" s="163">
        <f>IFERROR(IF(INDEX(SourceData!$A$2:$FR$281,'Row selector'!$O8,165)=0,"-",INDEX(SourceData!$A$2:$FR$281,'Row selector'!$O8,165)),"")</f>
        <v>4.9358921051025391</v>
      </c>
      <c r="AW19" s="115"/>
    </row>
    <row r="20" spans="1:49">
      <c r="A20" s="171" t="str">
        <f>IFERROR(INDEX(SourceData!$A$2:$FR$281,'Row selector'!$O9,1),"")</f>
        <v>Cancer Alliance</v>
      </c>
      <c r="B20" s="168" t="str">
        <f>IFERROR(INDEX(SourceData!$A$2:$FR$281,'Row selector'!$O9,2),"")</f>
        <v>North East and Cumbria</v>
      </c>
      <c r="C20" s="199" t="str">
        <f t="shared" si="0"/>
        <v>&gt;</v>
      </c>
      <c r="D20" s="161">
        <f>IFERROR(IF(INDEX(SourceData!$A$2:$FR$281,'Row selector'!$O9,121)=0,"-",INDEX(SourceData!$A$2:$FR$281,'Row selector'!$O9,121)),"")</f>
        <v>517</v>
      </c>
      <c r="E20" s="162">
        <f>IFERROR(IF(INDEX(SourceData!$A$2:$FR$281,'Row selector'!$O9,126)=0,"-",INDEX(SourceData!$A$2:$FR$281,'Row selector'!$O9,126)),"")</f>
        <v>32.740478515625</v>
      </c>
      <c r="F20" s="163">
        <f>IFERROR(IF(INDEX(SourceData!$A$2:$FR$281,'Row selector'!$O9,131)=0,"-",INDEX(SourceData!$A$2:$FR$281,'Row selector'!$O9,131)),"")</f>
        <v>4.3555183410644531</v>
      </c>
      <c r="G20" s="161">
        <f>IFERROR(IF(INDEX(SourceData!$A$2:$FR$281,'Row selector'!$O9,122)=0,"-",INDEX(SourceData!$A$2:$FR$281,'Row selector'!$O9,122)),"")</f>
        <v>497</v>
      </c>
      <c r="H20" s="166">
        <f>IFERROR(IF(INDEX(SourceData!$A$2:$FR$281,'Row selector'!$O9,127)=0,"-",INDEX(SourceData!$A$2:$FR$281,'Row selector'!$O9,127)),"")</f>
        <v>31.473922729492188</v>
      </c>
      <c r="I20" s="167">
        <f>IFERROR(IF(INDEX(SourceData!$A$2:$FR$281,'Row selector'!$O9,132)=0,"-",INDEX(SourceData!$A$2:$FR$281,'Row selector'!$O9,132)),"")</f>
        <v>4.4936709403991699</v>
      </c>
      <c r="J20" s="161">
        <f>IFERROR(IF(INDEX(SourceData!$A$2:$FR$281,'Row selector'!$O9,123)=0,"-",INDEX(SourceData!$A$2:$FR$281,'Row selector'!$O9,123)),"")</f>
        <v>458</v>
      </c>
      <c r="K20" s="162">
        <f>IFERROR(IF(INDEX(SourceData!$A$2:$FR$281,'Row selector'!$O9,128)=0,"-",INDEX(SourceData!$A$2:$FR$281,'Row selector'!$O9,128)),"")</f>
        <v>29.004138946533203</v>
      </c>
      <c r="L20" s="163">
        <f>IFERROR(IF(INDEX(SourceData!$A$2:$FR$281,'Row selector'!$O9,133)=0,"-",INDEX(SourceData!$A$2:$FR$281,'Row selector'!$O9,133)),"")</f>
        <v>4.537348747253418</v>
      </c>
      <c r="M20" s="161">
        <f>IFERROR(IF(INDEX(SourceData!$A$2:$FR$281,'Row selector'!$O9,124)=0,"-",INDEX(SourceData!$A$2:$FR$281,'Row selector'!$O9,124)),"")</f>
        <v>561</v>
      </c>
      <c r="N20" s="162">
        <f>IFERROR(IF(INDEX(SourceData!$A$2:$FR$281,'Row selector'!$O9,129)=0,"-",INDEX(SourceData!$A$2:$FR$281,'Row selector'!$O9,129)),"")</f>
        <v>35.526905059814453</v>
      </c>
      <c r="O20" s="163">
        <f>IFERROR(IF(INDEX(SourceData!$A$2:$FR$281,'Row selector'!$O9,134)=0,"-",INDEX(SourceData!$A$2:$FR$281,'Row selector'!$O9,134)),"")</f>
        <v>4.139915943145752</v>
      </c>
      <c r="P20" s="161">
        <f>IFERROR(IF(INDEX(SourceData!$A$2:$FR$281,'Row selector'!$O9,125)=0,"-",INDEX(SourceData!$A$2:$FR$281,'Row selector'!$O9,125)),"")</f>
        <v>686</v>
      </c>
      <c r="Q20" s="162">
        <f>IFERROR(IF(INDEX(SourceData!$A$2:$FR$281,'Row selector'!$O9,130)=0,"-",INDEX(SourceData!$A$2:$FR$281,'Row selector'!$O9,130)),"")</f>
        <v>43.442878723144531</v>
      </c>
      <c r="R20" s="163">
        <f>IFERROR(IF(INDEX(SourceData!$A$2:$FR$281,'Row selector'!$O9,135)=0,"-",INDEX(SourceData!$A$2:$FR$281,'Row selector'!$O9,135)),"")</f>
        <v>4.3409481048583984</v>
      </c>
      <c r="S20" s="161">
        <f>IFERROR(IF(INDEX(SourceData!$A$2:$FR$281,'Row selector'!$O9,136)=0,"-",INDEX(SourceData!$A$2:$FR$281,'Row selector'!$O9,136)),"")</f>
        <v>578</v>
      </c>
      <c r="T20" s="162">
        <f>IFERROR(IF(INDEX(SourceData!$A$2:$FR$281,'Row selector'!$O9,141)=0,"-",INDEX(SourceData!$A$2:$FR$281,'Row selector'!$O9,141)),"")</f>
        <v>37.798603057861328</v>
      </c>
      <c r="U20" s="163">
        <f>IFERROR(IF(INDEX(SourceData!$A$2:$FR$281,'Row selector'!$O9,146)=0,"-",INDEX(SourceData!$A$2:$FR$281,'Row selector'!$O9,146)),"")</f>
        <v>5.85791015625</v>
      </c>
      <c r="V20" s="161">
        <f>IFERROR(IF(INDEX(SourceData!$A$2:$FR$281,'Row selector'!$O9,137)=0,"-",INDEX(SourceData!$A$2:$FR$281,'Row selector'!$O9,137)),"")</f>
        <v>542</v>
      </c>
      <c r="W20" s="162">
        <f>IFERROR(IF(INDEX(SourceData!$A$2:$FR$281,'Row selector'!$O9,142)=0,"-",INDEX(SourceData!$A$2:$FR$281,'Row selector'!$O9,142)),"")</f>
        <v>35.444366455078125</v>
      </c>
      <c r="X20" s="163">
        <f>IFERROR(IF(INDEX(SourceData!$A$2:$FR$281,'Row selector'!$O9,147)=0,"-",INDEX(SourceData!$A$2:$FR$281,'Row selector'!$O9,147)),"")</f>
        <v>5.8849077224731445</v>
      </c>
      <c r="Y20" s="161">
        <f>IFERROR(IF(INDEX(SourceData!$A$2:$FR$281,'Row selector'!$O9,138)=0,"-",INDEX(SourceData!$A$2:$FR$281,'Row selector'!$O9,138)),"")</f>
        <v>462</v>
      </c>
      <c r="Z20" s="166">
        <f>IFERROR(IF(INDEX(SourceData!$A$2:$FR$281,'Row selector'!$O9,143)=0,"-",INDEX(SourceData!$A$2:$FR$281,'Row selector'!$O9,143)),"")</f>
        <v>30.212724685668945</v>
      </c>
      <c r="AA20" s="167">
        <f>IFERROR(IF(INDEX(SourceData!$A$2:$FR$281,'Row selector'!$O9,148)=0,"-",INDEX(SourceData!$A$2:$FR$281,'Row selector'!$O9,148)),"")</f>
        <v>5.8928570747375488</v>
      </c>
      <c r="AB20" s="161">
        <f>IFERROR(IF(INDEX(SourceData!$A$2:$FR$281,'Row selector'!$O9,139)=0,"-",INDEX(SourceData!$A$2:$FR$281,'Row selector'!$O9,139)),"")</f>
        <v>581</v>
      </c>
      <c r="AC20" s="162">
        <f>IFERROR(IF(INDEX(SourceData!$A$2:$FR$281,'Row selector'!$O9,144)=0,"-",INDEX(SourceData!$A$2:$FR$281,'Row selector'!$O9,144)),"")</f>
        <v>37.994789123535156</v>
      </c>
      <c r="AD20" s="163">
        <f>IFERROR(IF(INDEX(SourceData!$A$2:$FR$281,'Row selector'!$O9,149)=0,"-",INDEX(SourceData!$A$2:$FR$281,'Row selector'!$O9,149)),"")</f>
        <v>5.6342124938964844</v>
      </c>
      <c r="AE20" s="161">
        <f>IFERROR(IF(INDEX(SourceData!$A$2:$FR$281,'Row selector'!$O9,140)=0,"-",INDEX(SourceData!$A$2:$FR$281,'Row selector'!$O9,140)),"")</f>
        <v>696</v>
      </c>
      <c r="AF20" s="162">
        <f>IFERROR(IF(INDEX(SourceData!$A$2:$FR$281,'Row selector'!$O9,145)=0,"-",INDEX(SourceData!$A$2:$FR$281,'Row selector'!$O9,145)),"")</f>
        <v>45.515274047851563</v>
      </c>
      <c r="AG20" s="163">
        <f>IFERROR(IF(INDEX(SourceData!$A$2:$FR$281,'Row selector'!$O9,150)=0,"-",INDEX(SourceData!$A$2:$FR$281,'Row selector'!$O9,150)),"")</f>
        <v>5.8276815414428711</v>
      </c>
      <c r="AH20" s="161">
        <f>IFERROR(IF(INDEX(SourceData!$A$2:$FR$281,'Row selector'!$O9,151)=0,"-",INDEX(SourceData!$A$2:$FR$281,'Row selector'!$O9,151)),"")</f>
        <v>1095</v>
      </c>
      <c r="AI20" s="162">
        <f>IFERROR(IF(INDEX(SourceData!$A$2:$FR$281,'Row selector'!$O9,156)=0,"-",INDEX(SourceData!$A$2:$FR$281,'Row selector'!$O9,156)),"")</f>
        <v>35.228916168212891</v>
      </c>
      <c r="AJ20" s="163">
        <f>IFERROR(IF(INDEX(SourceData!$A$2:$FR$281,'Row selector'!$O9,161)=0,"-",INDEX(SourceData!$A$2:$FR$281,'Row selector'!$O9,161)),"")</f>
        <v>5.0374937057495117</v>
      </c>
      <c r="AK20" s="161">
        <f>IFERROR(IF(INDEX(SourceData!$A$2:$FR$281,'Row selector'!$O9,152)=0,"-",INDEX(SourceData!$A$2:$FR$281,'Row selector'!$O9,152)),"")</f>
        <v>1039</v>
      </c>
      <c r="AL20" s="162">
        <f>IFERROR(IF(INDEX(SourceData!$A$2:$FR$281,'Row selector'!$O9,157)=0,"-",INDEX(SourceData!$A$2:$FR$281,'Row selector'!$O9,157)),"")</f>
        <v>33.427257537841797</v>
      </c>
      <c r="AM20" s="163">
        <f>IFERROR(IF(INDEX(SourceData!$A$2:$FR$281,'Row selector'!$O9,162)=0,"-",INDEX(SourceData!$A$2:$FR$281,'Row selector'!$O9,162)),"")</f>
        <v>5.1258015632629395</v>
      </c>
      <c r="AN20" s="161">
        <f>IFERROR(IF(INDEX(SourceData!$A$2:$FR$281,'Row selector'!$O9,153)=0,"-",INDEX(SourceData!$A$2:$FR$281,'Row selector'!$O9,153)),"")</f>
        <v>920</v>
      </c>
      <c r="AO20" s="162">
        <f>IFERROR(IF(INDEX(SourceData!$A$2:$FR$281,'Row selector'!$O9,158)=0,"-",INDEX(SourceData!$A$2:$FR$281,'Row selector'!$O9,158)),"")</f>
        <v>29.598724365234375</v>
      </c>
      <c r="AP20" s="163">
        <f>IFERROR(IF(INDEX(SourceData!$A$2:$FR$281,'Row selector'!$O9,163)=0,"-",INDEX(SourceData!$A$2:$FR$281,'Row selector'!$O9,163)),"")</f>
        <v>5.1299209594726562</v>
      </c>
      <c r="AQ20" s="161">
        <f>IFERROR(IF(INDEX(SourceData!$A$2:$FR$281,'Row selector'!$O9,154)=0,"-",INDEX(SourceData!$A$2:$FR$281,'Row selector'!$O9,154)),"")</f>
        <v>1142</v>
      </c>
      <c r="AR20" s="166">
        <f>IFERROR(IF(INDEX(SourceData!$A$2:$FR$281,'Row selector'!$O9,159)=0,"-",INDEX(SourceData!$A$2:$FR$281,'Row selector'!$O9,159)),"")</f>
        <v>36.74102783203125</v>
      </c>
      <c r="AS20" s="167">
        <f>IFERROR(IF(INDEX(SourceData!$A$2:$FR$281,'Row selector'!$O9,164)=0,"-",INDEX(SourceData!$A$2:$FR$281,'Row selector'!$O9,164)),"")</f>
        <v>4.7856512069702148</v>
      </c>
      <c r="AT20" s="161">
        <f>IFERROR(IF(INDEX(SourceData!$A$2:$FR$281,'Row selector'!$O9,155)=0,"-",INDEX(SourceData!$A$2:$FR$281,'Row selector'!$O9,155)),"")</f>
        <v>1382</v>
      </c>
      <c r="AU20" s="162">
        <f>IFERROR(IF(INDEX(SourceData!$A$2:$FR$281,'Row selector'!$O9,160)=0,"-",INDEX(SourceData!$A$2:$FR$281,'Row selector'!$O9,160)),"")</f>
        <v>44.462432861328125</v>
      </c>
      <c r="AV20" s="163">
        <f>IFERROR(IF(INDEX(SourceData!$A$2:$FR$281,'Row selector'!$O9,165)=0,"-",INDEX(SourceData!$A$2:$FR$281,'Row selector'!$O9,165)),"")</f>
        <v>4.980898380279541</v>
      </c>
      <c r="AW20" s="115"/>
    </row>
    <row r="21" spans="1:49">
      <c r="A21" s="171" t="str">
        <f>IFERROR(INDEX(SourceData!$A$2:$FR$281,'Row selector'!$O10,1),"")</f>
        <v>Cancer Alliance</v>
      </c>
      <c r="B21" s="168" t="str">
        <f>IFERROR(INDEX(SourceData!$A$2:$FR$281,'Row selector'!$O10,2),"")</f>
        <v>Peninsula</v>
      </c>
      <c r="C21" s="199" t="str">
        <f t="shared" si="0"/>
        <v>&gt;</v>
      </c>
      <c r="D21" s="161">
        <f>IFERROR(IF(INDEX(SourceData!$A$2:$FR$281,'Row selector'!$O10,121)=0,"-",INDEX(SourceData!$A$2:$FR$281,'Row selector'!$O10,121)),"")</f>
        <v>213</v>
      </c>
      <c r="E21" s="162">
        <f>IFERROR(IF(INDEX(SourceData!$A$2:$FR$281,'Row selector'!$O10,126)=0,"-",INDEX(SourceData!$A$2:$FR$281,'Row selector'!$O10,126)),"")</f>
        <v>24.006059646606445</v>
      </c>
      <c r="F21" s="163">
        <f>IFERROR(IF(INDEX(SourceData!$A$2:$FR$281,'Row selector'!$O10,131)=0,"-",INDEX(SourceData!$A$2:$FR$281,'Row selector'!$O10,131)),"")</f>
        <v>5.8888583183288574</v>
      </c>
      <c r="G21" s="161">
        <f>IFERROR(IF(INDEX(SourceData!$A$2:$FR$281,'Row selector'!$O10,122)=0,"-",INDEX(SourceData!$A$2:$FR$281,'Row selector'!$O10,122)),"")</f>
        <v>489</v>
      </c>
      <c r="H21" s="166">
        <f>IFERROR(IF(INDEX(SourceData!$A$2:$FR$281,'Row selector'!$O10,127)=0,"-",INDEX(SourceData!$A$2:$FR$281,'Row selector'!$O10,127)),"")</f>
        <v>55.112503051757813</v>
      </c>
      <c r="I21" s="167">
        <f>IFERROR(IF(INDEX(SourceData!$A$2:$FR$281,'Row selector'!$O10,132)=0,"-",INDEX(SourceData!$A$2:$FR$281,'Row selector'!$O10,132)),"")</f>
        <v>4.9150667190551758</v>
      </c>
      <c r="J21" s="161">
        <f>IFERROR(IF(INDEX(SourceData!$A$2:$FR$281,'Row selector'!$O10,123)=0,"-",INDEX(SourceData!$A$2:$FR$281,'Row selector'!$O10,123)),"")</f>
        <v>707</v>
      </c>
      <c r="K21" s="162">
        <f>IFERROR(IF(INDEX(SourceData!$A$2:$FR$281,'Row selector'!$O10,128)=0,"-",INDEX(SourceData!$A$2:$FR$281,'Row selector'!$O10,128)),"")</f>
        <v>79.682083129882813</v>
      </c>
      <c r="L21" s="163">
        <f>IFERROR(IF(INDEX(SourceData!$A$2:$FR$281,'Row selector'!$O10,133)=0,"-",INDEX(SourceData!$A$2:$FR$281,'Row selector'!$O10,133)),"")</f>
        <v>4.9985861778259277</v>
      </c>
      <c r="M21" s="161">
        <f>IFERROR(IF(INDEX(SourceData!$A$2:$FR$281,'Row selector'!$O10,124)=0,"-",INDEX(SourceData!$A$2:$FR$281,'Row selector'!$O10,124)),"")</f>
        <v>484</v>
      </c>
      <c r="N21" s="162">
        <f>IFERROR(IF(INDEX(SourceData!$A$2:$FR$281,'Row selector'!$O10,129)=0,"-",INDEX(SourceData!$A$2:$FR$281,'Row selector'!$O10,129)),"")</f>
        <v>54.548980712890625</v>
      </c>
      <c r="O21" s="163">
        <f>IFERROR(IF(INDEX(SourceData!$A$2:$FR$281,'Row selector'!$O10,134)=0,"-",INDEX(SourceData!$A$2:$FR$281,'Row selector'!$O10,134)),"")</f>
        <v>5.4937572479248047</v>
      </c>
      <c r="P21" s="161">
        <f>IFERROR(IF(INDEX(SourceData!$A$2:$FR$281,'Row selector'!$O10,125)=0,"-",INDEX(SourceData!$A$2:$FR$281,'Row selector'!$O10,125)),"")</f>
        <v>166</v>
      </c>
      <c r="Q21" s="162">
        <f>IFERROR(IF(INDEX(SourceData!$A$2:$FR$281,'Row selector'!$O10,130)=0,"-",INDEX(SourceData!$A$2:$FR$281,'Row selector'!$O10,130)),"")</f>
        <v>18.708948135375977</v>
      </c>
      <c r="R21" s="163">
        <f>IFERROR(IF(INDEX(SourceData!$A$2:$FR$281,'Row selector'!$O10,135)=0,"-",INDEX(SourceData!$A$2:$FR$281,'Row selector'!$O10,135)),"")</f>
        <v>4.5970644950866699</v>
      </c>
      <c r="S21" s="161">
        <f>IFERROR(IF(INDEX(SourceData!$A$2:$FR$281,'Row selector'!$O10,136)=0,"-",INDEX(SourceData!$A$2:$FR$281,'Row selector'!$O10,136)),"")</f>
        <v>193</v>
      </c>
      <c r="T21" s="162">
        <f>IFERROR(IF(INDEX(SourceData!$A$2:$FR$281,'Row selector'!$O10,141)=0,"-",INDEX(SourceData!$A$2:$FR$281,'Row selector'!$O10,141)),"")</f>
        <v>22.796127319335938</v>
      </c>
      <c r="U21" s="163">
        <f>IFERROR(IF(INDEX(SourceData!$A$2:$FR$281,'Row selector'!$O10,146)=0,"-",INDEX(SourceData!$A$2:$FR$281,'Row selector'!$O10,146)),"")</f>
        <v>5.8734021186828613</v>
      </c>
      <c r="V21" s="161">
        <f>IFERROR(IF(INDEX(SourceData!$A$2:$FR$281,'Row selector'!$O10,137)=0,"-",INDEX(SourceData!$A$2:$FR$281,'Row selector'!$O10,137)),"")</f>
        <v>582</v>
      </c>
      <c r="W21" s="162">
        <f>IFERROR(IF(INDEX(SourceData!$A$2:$FR$281,'Row selector'!$O10,142)=0,"-",INDEX(SourceData!$A$2:$FR$281,'Row selector'!$O10,142)),"")</f>
        <v>68.742729187011719</v>
      </c>
      <c r="X21" s="163">
        <f>IFERROR(IF(INDEX(SourceData!$A$2:$FR$281,'Row selector'!$O10,147)=0,"-",INDEX(SourceData!$A$2:$FR$281,'Row selector'!$O10,147)),"")</f>
        <v>6.6896553039550781</v>
      </c>
      <c r="Y21" s="161">
        <f>IFERROR(IF(INDEX(SourceData!$A$2:$FR$281,'Row selector'!$O10,138)=0,"-",INDEX(SourceData!$A$2:$FR$281,'Row selector'!$O10,138)),"")</f>
        <v>689</v>
      </c>
      <c r="Z21" s="166">
        <f>IFERROR(IF(INDEX(SourceData!$A$2:$FR$281,'Row selector'!$O10,143)=0,"-",INDEX(SourceData!$A$2:$FR$281,'Row selector'!$O10,143)),"")</f>
        <v>81.380996704101563</v>
      </c>
      <c r="AA21" s="167">
        <f>IFERROR(IF(INDEX(SourceData!$A$2:$FR$281,'Row selector'!$O10,148)=0,"-",INDEX(SourceData!$A$2:$FR$281,'Row selector'!$O10,148)),"")</f>
        <v>6.1255335807800293</v>
      </c>
      <c r="AB21" s="161">
        <f>IFERROR(IF(INDEX(SourceData!$A$2:$FR$281,'Row selector'!$O10,139)=0,"-",INDEX(SourceData!$A$2:$FR$281,'Row selector'!$O10,139)),"")</f>
        <v>424</v>
      </c>
      <c r="AC21" s="162">
        <f>IFERROR(IF(INDEX(SourceData!$A$2:$FR$281,'Row selector'!$O10,144)=0,"-",INDEX(SourceData!$A$2:$FR$281,'Row selector'!$O10,144)),"")</f>
        <v>50.080612182617187</v>
      </c>
      <c r="AD21" s="163">
        <f>IFERROR(IF(INDEX(SourceData!$A$2:$FR$281,'Row selector'!$O10,149)=0,"-",INDEX(SourceData!$A$2:$FR$281,'Row selector'!$O10,149)),"")</f>
        <v>6.3038954734802246</v>
      </c>
      <c r="AE21" s="161">
        <f>IFERROR(IF(INDEX(SourceData!$A$2:$FR$281,'Row selector'!$O10,140)=0,"-",INDEX(SourceData!$A$2:$FR$281,'Row selector'!$O10,140)),"")</f>
        <v>160</v>
      </c>
      <c r="AF21" s="162">
        <f>IFERROR(IF(INDEX(SourceData!$A$2:$FR$281,'Row selector'!$O10,145)=0,"-",INDEX(SourceData!$A$2:$FR$281,'Row selector'!$O10,145)),"")</f>
        <v>18.898344039916992</v>
      </c>
      <c r="AG21" s="163">
        <f>IFERROR(IF(INDEX(SourceData!$A$2:$FR$281,'Row selector'!$O10,150)=0,"-",INDEX(SourceData!$A$2:$FR$281,'Row selector'!$O10,150)),"")</f>
        <v>5.5768561363220215</v>
      </c>
      <c r="AH21" s="161">
        <f>IFERROR(IF(INDEX(SourceData!$A$2:$FR$281,'Row selector'!$O10,151)=0,"-",INDEX(SourceData!$A$2:$FR$281,'Row selector'!$O10,151)),"")</f>
        <v>406</v>
      </c>
      <c r="AI21" s="162">
        <f>IFERROR(IF(INDEX(SourceData!$A$2:$FR$281,'Row selector'!$O10,156)=0,"-",INDEX(SourceData!$A$2:$FR$281,'Row selector'!$O10,156)),"")</f>
        <v>23.415273666381836</v>
      </c>
      <c r="AJ21" s="163">
        <f>IFERROR(IF(INDEX(SourceData!$A$2:$FR$281,'Row selector'!$O10,161)=0,"-",INDEX(SourceData!$A$2:$FR$281,'Row selector'!$O10,161)),"")</f>
        <v>5.8815007209777832</v>
      </c>
      <c r="AK21" s="161">
        <f>IFERROR(IF(INDEX(SourceData!$A$2:$FR$281,'Row selector'!$O10,152)=0,"-",INDEX(SourceData!$A$2:$FR$281,'Row selector'!$O10,152)),"")</f>
        <v>1071</v>
      </c>
      <c r="AL21" s="162">
        <f>IFERROR(IF(INDEX(SourceData!$A$2:$FR$281,'Row selector'!$O10,157)=0,"-",INDEX(SourceData!$A$2:$FR$281,'Row selector'!$O10,157)),"")</f>
        <v>61.767875671386719</v>
      </c>
      <c r="AM21" s="163">
        <f>IFERROR(IF(INDEX(SourceData!$A$2:$FR$281,'Row selector'!$O10,162)=0,"-",INDEX(SourceData!$A$2:$FR$281,'Row selector'!$O10,162)),"")</f>
        <v>5.7429351806640625</v>
      </c>
      <c r="AN21" s="161">
        <f>IFERROR(IF(INDEX(SourceData!$A$2:$FR$281,'Row selector'!$O10,153)=0,"-",INDEX(SourceData!$A$2:$FR$281,'Row selector'!$O10,153)),"")</f>
        <v>1396</v>
      </c>
      <c r="AO21" s="162">
        <f>IFERROR(IF(INDEX(SourceData!$A$2:$FR$281,'Row selector'!$O10,158)=0,"-",INDEX(SourceData!$A$2:$FR$281,'Row selector'!$O10,158)),"")</f>
        <v>80.511627197265625</v>
      </c>
      <c r="AP21" s="163">
        <f>IFERROR(IF(INDEX(SourceData!$A$2:$FR$281,'Row selector'!$O10,163)=0,"-",INDEX(SourceData!$A$2:$FR$281,'Row selector'!$O10,163)),"")</f>
        <v>5.4977946281433105</v>
      </c>
      <c r="AQ21" s="161">
        <f>IFERROR(IF(INDEX(SourceData!$A$2:$FR$281,'Row selector'!$O10,154)=0,"-",INDEX(SourceData!$A$2:$FR$281,'Row selector'!$O10,154)),"")</f>
        <v>908</v>
      </c>
      <c r="AR21" s="166">
        <f>IFERROR(IF(INDEX(SourceData!$A$2:$FR$281,'Row selector'!$O10,159)=0,"-",INDEX(SourceData!$A$2:$FR$281,'Row selector'!$O10,159)),"")</f>
        <v>52.367164611816406</v>
      </c>
      <c r="AS21" s="167">
        <f>IFERROR(IF(INDEX(SourceData!$A$2:$FR$281,'Row selector'!$O10,164)=0,"-",INDEX(SourceData!$A$2:$FR$281,'Row selector'!$O10,164)),"")</f>
        <v>5.8444900512695312</v>
      </c>
      <c r="AT21" s="161">
        <f>IFERROR(IF(INDEX(SourceData!$A$2:$FR$281,'Row selector'!$O10,155)=0,"-",INDEX(SourceData!$A$2:$FR$281,'Row selector'!$O10,155)),"")</f>
        <v>326</v>
      </c>
      <c r="AU21" s="162">
        <f>IFERROR(IF(INDEX(SourceData!$A$2:$FR$281,'Row selector'!$O10,160)=0,"-",INDEX(SourceData!$A$2:$FR$281,'Row selector'!$O10,160)),"")</f>
        <v>18.801425933837891</v>
      </c>
      <c r="AV21" s="163">
        <f>IFERROR(IF(INDEX(SourceData!$A$2:$FR$281,'Row selector'!$O10,165)=0,"-",INDEX(SourceData!$A$2:$FR$281,'Row selector'!$O10,165)),"")</f>
        <v>5.0308642387390137</v>
      </c>
      <c r="AW21" s="115"/>
    </row>
    <row r="22" spans="1:49">
      <c r="A22" s="171" t="str">
        <f>IFERROR(INDEX(SourceData!$A$2:$FR$281,'Row selector'!$O11,1),"")</f>
        <v>Cancer Alliance</v>
      </c>
      <c r="B22" s="168" t="str">
        <f>IFERROR(INDEX(SourceData!$A$2:$FR$281,'Row selector'!$O11,2),"")</f>
        <v>RM Partners</v>
      </c>
      <c r="C22" s="199" t="str">
        <f t="shared" si="0"/>
        <v>&gt;</v>
      </c>
      <c r="D22" s="161">
        <f>IFERROR(IF(INDEX(SourceData!$A$2:$FR$281,'Row selector'!$O11,121)=0,"-",INDEX(SourceData!$A$2:$FR$281,'Row selector'!$O11,121)),"")</f>
        <v>383</v>
      </c>
      <c r="E22" s="162">
        <f>IFERROR(IF(INDEX(SourceData!$A$2:$FR$281,'Row selector'!$O11,126)=0,"-",INDEX(SourceData!$A$2:$FR$281,'Row selector'!$O11,126)),"")</f>
        <v>21.435567855834961</v>
      </c>
      <c r="F22" s="163">
        <f>IFERROR(IF(INDEX(SourceData!$A$2:$FR$281,'Row selector'!$O11,131)=0,"-",INDEX(SourceData!$A$2:$FR$281,'Row selector'!$O11,131)),"")</f>
        <v>3.8507943153381348</v>
      </c>
      <c r="G22" s="161">
        <f>IFERROR(IF(INDEX(SourceData!$A$2:$FR$281,'Row selector'!$O11,122)=0,"-",INDEX(SourceData!$A$2:$FR$281,'Row selector'!$O11,122)),"")</f>
        <v>330</v>
      </c>
      <c r="H22" s="166">
        <f>IFERROR(IF(INDEX(SourceData!$A$2:$FR$281,'Row selector'!$O11,127)=0,"-",INDEX(SourceData!$A$2:$FR$281,'Row selector'!$O11,127)),"")</f>
        <v>18.469287872314453</v>
      </c>
      <c r="I22" s="167">
        <f>IFERROR(IF(INDEX(SourceData!$A$2:$FR$281,'Row selector'!$O11,132)=0,"-",INDEX(SourceData!$A$2:$FR$281,'Row selector'!$O11,132)),"")</f>
        <v>3.5275254249572754</v>
      </c>
      <c r="J22" s="161">
        <f>IFERROR(IF(INDEX(SourceData!$A$2:$FR$281,'Row selector'!$O11,123)=0,"-",INDEX(SourceData!$A$2:$FR$281,'Row selector'!$O11,123)),"")</f>
        <v>432</v>
      </c>
      <c r="K22" s="162">
        <f>IFERROR(IF(INDEX(SourceData!$A$2:$FR$281,'Row selector'!$O11,128)=0,"-",INDEX(SourceData!$A$2:$FR$281,'Row selector'!$O11,128)),"")</f>
        <v>24.177976608276367</v>
      </c>
      <c r="L22" s="163">
        <f>IFERROR(IF(INDEX(SourceData!$A$2:$FR$281,'Row selector'!$O11,133)=0,"-",INDEX(SourceData!$A$2:$FR$281,'Row selector'!$O11,133)),"")</f>
        <v>3.5079171657562256</v>
      </c>
      <c r="M22" s="161">
        <f>IFERROR(IF(INDEX(SourceData!$A$2:$FR$281,'Row selector'!$O11,124)=0,"-",INDEX(SourceData!$A$2:$FR$281,'Row selector'!$O11,124)),"")</f>
        <v>505</v>
      </c>
      <c r="N22" s="162">
        <f>IFERROR(IF(INDEX(SourceData!$A$2:$FR$281,'Row selector'!$O11,129)=0,"-",INDEX(SourceData!$A$2:$FR$281,'Row selector'!$O11,129)),"")</f>
        <v>28.263607025146484</v>
      </c>
      <c r="O22" s="163">
        <f>IFERROR(IF(INDEX(SourceData!$A$2:$FR$281,'Row selector'!$O11,134)=0,"-",INDEX(SourceData!$A$2:$FR$281,'Row selector'!$O11,134)),"")</f>
        <v>3.8596758842468262</v>
      </c>
      <c r="P22" s="161">
        <f>IFERROR(IF(INDEX(SourceData!$A$2:$FR$281,'Row selector'!$O11,125)=0,"-",INDEX(SourceData!$A$2:$FR$281,'Row selector'!$O11,125)),"")</f>
        <v>307</v>
      </c>
      <c r="Q22" s="162">
        <f>IFERROR(IF(INDEX(SourceData!$A$2:$FR$281,'Row selector'!$O11,130)=0,"-",INDEX(SourceData!$A$2:$FR$281,'Row selector'!$O11,130)),"")</f>
        <v>17.182033538818359</v>
      </c>
      <c r="R22" s="163">
        <f>IFERROR(IF(INDEX(SourceData!$A$2:$FR$281,'Row selector'!$O11,135)=0,"-",INDEX(SourceData!$A$2:$FR$281,'Row selector'!$O11,135)),"")</f>
        <v>4.0512008666992187</v>
      </c>
      <c r="S22" s="161">
        <f>IFERROR(IF(INDEX(SourceData!$A$2:$FR$281,'Row selector'!$O11,136)=0,"-",INDEX(SourceData!$A$2:$FR$281,'Row selector'!$O11,136)),"")</f>
        <v>485</v>
      </c>
      <c r="T22" s="162">
        <f>IFERROR(IF(INDEX(SourceData!$A$2:$FR$281,'Row selector'!$O11,141)=0,"-",INDEX(SourceData!$A$2:$FR$281,'Row selector'!$O11,141)),"")</f>
        <v>27.421920776367188</v>
      </c>
      <c r="U22" s="163">
        <f>IFERROR(IF(INDEX(SourceData!$A$2:$FR$281,'Row selector'!$O11,146)=0,"-",INDEX(SourceData!$A$2:$FR$281,'Row selector'!$O11,146)),"")</f>
        <v>5.8610272407531738</v>
      </c>
      <c r="V22" s="161">
        <f>IFERROR(IF(INDEX(SourceData!$A$2:$FR$281,'Row selector'!$O11,137)=0,"-",INDEX(SourceData!$A$2:$FR$281,'Row selector'!$O11,137)),"")</f>
        <v>388</v>
      </c>
      <c r="W22" s="162">
        <f>IFERROR(IF(INDEX(SourceData!$A$2:$FR$281,'Row selector'!$O11,142)=0,"-",INDEX(SourceData!$A$2:$FR$281,'Row selector'!$O11,142)),"")</f>
        <v>21.937536239624023</v>
      </c>
      <c r="X22" s="163">
        <f>IFERROR(IF(INDEX(SourceData!$A$2:$FR$281,'Row selector'!$O11,147)=0,"-",INDEX(SourceData!$A$2:$FR$281,'Row selector'!$O11,147)),"")</f>
        <v>5.1005654335021973</v>
      </c>
      <c r="Y22" s="161">
        <f>IFERROR(IF(INDEX(SourceData!$A$2:$FR$281,'Row selector'!$O11,138)=0,"-",INDEX(SourceData!$A$2:$FR$281,'Row selector'!$O11,138)),"")</f>
        <v>473</v>
      </c>
      <c r="Z22" s="166">
        <f>IFERROR(IF(INDEX(SourceData!$A$2:$FR$281,'Row selector'!$O11,143)=0,"-",INDEX(SourceData!$A$2:$FR$281,'Row selector'!$O11,143)),"")</f>
        <v>26.743440628051758</v>
      </c>
      <c r="AA22" s="167">
        <f>IFERROR(IF(INDEX(SourceData!$A$2:$FR$281,'Row selector'!$O11,148)=0,"-",INDEX(SourceData!$A$2:$FR$281,'Row selector'!$O11,148)),"")</f>
        <v>4.8304738998413086</v>
      </c>
      <c r="AB22" s="161">
        <f>IFERROR(IF(INDEX(SourceData!$A$2:$FR$281,'Row selector'!$O11,139)=0,"-",INDEX(SourceData!$A$2:$FR$281,'Row selector'!$O11,139)),"")</f>
        <v>484</v>
      </c>
      <c r="AC22" s="162">
        <f>IFERROR(IF(INDEX(SourceData!$A$2:$FR$281,'Row selector'!$O11,144)=0,"-",INDEX(SourceData!$A$2:$FR$281,'Row selector'!$O11,144)),"")</f>
        <v>27.365381240844727</v>
      </c>
      <c r="AD22" s="163">
        <f>IFERROR(IF(INDEX(SourceData!$A$2:$FR$281,'Row selector'!$O11,149)=0,"-",INDEX(SourceData!$A$2:$FR$281,'Row selector'!$O11,149)),"")</f>
        <v>4.6471433639526367</v>
      </c>
      <c r="AE22" s="161">
        <f>IFERROR(IF(INDEX(SourceData!$A$2:$FR$281,'Row selector'!$O11,140)=0,"-",INDEX(SourceData!$A$2:$FR$281,'Row selector'!$O11,140)),"")</f>
        <v>274</v>
      </c>
      <c r="AF22" s="162">
        <f>IFERROR(IF(INDEX(SourceData!$A$2:$FR$281,'Row selector'!$O11,145)=0,"-",INDEX(SourceData!$A$2:$FR$281,'Row selector'!$O11,145)),"")</f>
        <v>15.491971969604492</v>
      </c>
      <c r="AG22" s="163">
        <f>IFERROR(IF(INDEX(SourceData!$A$2:$FR$281,'Row selector'!$O11,150)=0,"-",INDEX(SourceData!$A$2:$FR$281,'Row selector'!$O11,150)),"")</f>
        <v>4.4654498100280762</v>
      </c>
      <c r="AH22" s="161">
        <f>IFERROR(IF(INDEX(SourceData!$A$2:$FR$281,'Row selector'!$O11,151)=0,"-",INDEX(SourceData!$A$2:$FR$281,'Row selector'!$O11,151)),"")</f>
        <v>868</v>
      </c>
      <c r="AI22" s="162">
        <f>IFERROR(IF(INDEX(SourceData!$A$2:$FR$281,'Row selector'!$O11,156)=0,"-",INDEX(SourceData!$A$2:$FR$281,'Row selector'!$O11,156)),"")</f>
        <v>24.41351318359375</v>
      </c>
      <c r="AJ22" s="163">
        <f>IFERROR(IF(INDEX(SourceData!$A$2:$FR$281,'Row selector'!$O11,161)=0,"-",INDEX(SourceData!$A$2:$FR$281,'Row selector'!$O11,161)),"")</f>
        <v>4.7637343406677246</v>
      </c>
      <c r="AK22" s="161">
        <f>IFERROR(IF(INDEX(SourceData!$A$2:$FR$281,'Row selector'!$O11,152)=0,"-",INDEX(SourceData!$A$2:$FR$281,'Row selector'!$O11,152)),"")</f>
        <v>718</v>
      </c>
      <c r="AL22" s="162">
        <f>IFERROR(IF(INDEX(SourceData!$A$2:$FR$281,'Row selector'!$O11,157)=0,"-",INDEX(SourceData!$A$2:$FR$281,'Row selector'!$O11,157)),"")</f>
        <v>20.194587707519531</v>
      </c>
      <c r="AM22" s="163">
        <f>IFERROR(IF(INDEX(SourceData!$A$2:$FR$281,'Row selector'!$O11,162)=0,"-",INDEX(SourceData!$A$2:$FR$281,'Row selector'!$O11,162)),"")</f>
        <v>4.2329912185668945</v>
      </c>
      <c r="AN22" s="161">
        <f>IFERROR(IF(INDEX(SourceData!$A$2:$FR$281,'Row selector'!$O11,153)=0,"-",INDEX(SourceData!$A$2:$FR$281,'Row selector'!$O11,153)),"")</f>
        <v>905</v>
      </c>
      <c r="AO22" s="162">
        <f>IFERROR(IF(INDEX(SourceData!$A$2:$FR$281,'Row selector'!$O11,158)=0,"-",INDEX(SourceData!$A$2:$FR$281,'Row selector'!$O11,158)),"")</f>
        <v>25.454181671142578</v>
      </c>
      <c r="AP22" s="163">
        <f>IFERROR(IF(INDEX(SourceData!$A$2:$FR$281,'Row selector'!$O11,163)=0,"-",INDEX(SourceData!$A$2:$FR$281,'Row selector'!$O11,163)),"")</f>
        <v>4.0937261581420898</v>
      </c>
      <c r="AQ22" s="161">
        <f>IFERROR(IF(INDEX(SourceData!$A$2:$FR$281,'Row selector'!$O11,154)=0,"-",INDEX(SourceData!$A$2:$FR$281,'Row selector'!$O11,154)),"")</f>
        <v>989</v>
      </c>
      <c r="AR22" s="166">
        <f>IFERROR(IF(INDEX(SourceData!$A$2:$FR$281,'Row selector'!$O11,159)=0,"-",INDEX(SourceData!$A$2:$FR$281,'Row selector'!$O11,159)),"")</f>
        <v>27.816780090332031</v>
      </c>
      <c r="AS22" s="167">
        <f>IFERROR(IF(INDEX(SourceData!$A$2:$FR$281,'Row selector'!$O11,164)=0,"-",INDEX(SourceData!$A$2:$FR$281,'Row selector'!$O11,164)),"")</f>
        <v>4.2086896896362305</v>
      </c>
      <c r="AT22" s="161">
        <f>IFERROR(IF(INDEX(SourceData!$A$2:$FR$281,'Row selector'!$O11,155)=0,"-",INDEX(SourceData!$A$2:$FR$281,'Row selector'!$O11,155)),"")</f>
        <v>581</v>
      </c>
      <c r="AU22" s="162">
        <f>IFERROR(IF(INDEX(SourceData!$A$2:$FR$281,'Row selector'!$O11,160)=0,"-",INDEX(SourceData!$A$2:$FR$281,'Row selector'!$O11,160)),"")</f>
        <v>16.341302871704102</v>
      </c>
      <c r="AV22" s="163">
        <f>IFERROR(IF(INDEX(SourceData!$A$2:$FR$281,'Row selector'!$O11,165)=0,"-",INDEX(SourceData!$A$2:$FR$281,'Row selector'!$O11,165)),"")</f>
        <v>4.236546516418457</v>
      </c>
      <c r="AW22" s="115"/>
    </row>
    <row r="23" spans="1:49">
      <c r="A23" s="171" t="str">
        <f>IFERROR(INDEX(SourceData!$A$2:$FR$281,'Row selector'!$O12,1),"")</f>
        <v>Cancer Alliance</v>
      </c>
      <c r="B23" s="168" t="str">
        <f>IFERROR(INDEX(SourceData!$A$2:$FR$281,'Row selector'!$O12,2),"")</f>
        <v>Somerset, Wiltshire, Avon and Gloucestershire</v>
      </c>
      <c r="C23" s="199" t="str">
        <f t="shared" si="0"/>
        <v>&gt;</v>
      </c>
      <c r="D23" s="161">
        <f>IFERROR(IF(INDEX(SourceData!$A$2:$FR$281,'Row selector'!$O12,121)=0,"-",INDEX(SourceData!$A$2:$FR$281,'Row selector'!$O12,121)),"")</f>
        <v>757</v>
      </c>
      <c r="E23" s="162">
        <f>IFERROR(IF(INDEX(SourceData!$A$2:$FR$281,'Row selector'!$O12,126)=0,"-",INDEX(SourceData!$A$2:$FR$281,'Row selector'!$O12,126)),"")</f>
        <v>53.443958282470703</v>
      </c>
      <c r="F23" s="163">
        <f>IFERROR(IF(INDEX(SourceData!$A$2:$FR$281,'Row selector'!$O12,131)=0,"-",INDEX(SourceData!$A$2:$FR$281,'Row selector'!$O12,131)),"")</f>
        <v>4.6183881759643555</v>
      </c>
      <c r="G23" s="161">
        <f>IFERROR(IF(INDEX(SourceData!$A$2:$FR$281,'Row selector'!$O12,122)=0,"-",INDEX(SourceData!$A$2:$FR$281,'Row selector'!$O12,122)),"")</f>
        <v>805</v>
      </c>
      <c r="H23" s="166">
        <f>IFERROR(IF(INDEX(SourceData!$A$2:$FR$281,'Row selector'!$O12,127)=0,"-",INDEX(SourceData!$A$2:$FR$281,'Row selector'!$O12,127)),"")</f>
        <v>56.832744598388672</v>
      </c>
      <c r="I23" s="167">
        <f>IFERROR(IF(INDEX(SourceData!$A$2:$FR$281,'Row selector'!$O12,132)=0,"-",INDEX(SourceData!$A$2:$FR$281,'Row selector'!$O12,132)),"")</f>
        <v>4.6155610084533691</v>
      </c>
      <c r="J23" s="161">
        <f>IFERROR(IF(INDEX(SourceData!$A$2:$FR$281,'Row selector'!$O12,123)=0,"-",INDEX(SourceData!$A$2:$FR$281,'Row selector'!$O12,123)),"")</f>
        <v>571</v>
      </c>
      <c r="K23" s="162">
        <f>IFERROR(IF(INDEX(SourceData!$A$2:$FR$281,'Row selector'!$O12,128)=0,"-",INDEX(SourceData!$A$2:$FR$281,'Row selector'!$O12,128)),"")</f>
        <v>40.312416076660156</v>
      </c>
      <c r="L23" s="163">
        <f>IFERROR(IF(INDEX(SourceData!$A$2:$FR$281,'Row selector'!$O12,133)=0,"-",INDEX(SourceData!$A$2:$FR$281,'Row selector'!$O12,133)),"")</f>
        <v>4.6722855567932129</v>
      </c>
      <c r="M23" s="161">
        <f>IFERROR(IF(INDEX(SourceData!$A$2:$FR$281,'Row selector'!$O12,124)=0,"-",INDEX(SourceData!$A$2:$FR$281,'Row selector'!$O12,124)),"")</f>
        <v>415</v>
      </c>
      <c r="N23" s="162">
        <f>IFERROR(IF(INDEX(SourceData!$A$2:$FR$281,'Row selector'!$O12,129)=0,"-",INDEX(SourceData!$A$2:$FR$281,'Row selector'!$O12,129)),"")</f>
        <v>29.298868179321289</v>
      </c>
      <c r="O23" s="163">
        <f>IFERROR(IF(INDEX(SourceData!$A$2:$FR$281,'Row selector'!$O12,134)=0,"-",INDEX(SourceData!$A$2:$FR$281,'Row selector'!$O12,134)),"")</f>
        <v>4.9393000602722168</v>
      </c>
      <c r="P23" s="161">
        <f>IFERROR(IF(INDEX(SourceData!$A$2:$FR$281,'Row selector'!$O12,125)=0,"-",INDEX(SourceData!$A$2:$FR$281,'Row selector'!$O12,125)),"")</f>
        <v>180</v>
      </c>
      <c r="Q23" s="162">
        <f>IFERROR(IF(INDEX(SourceData!$A$2:$FR$281,'Row selector'!$O12,130)=0,"-",INDEX(SourceData!$A$2:$FR$281,'Row selector'!$O12,130)),"")</f>
        <v>12.707942962646484</v>
      </c>
      <c r="R23" s="163">
        <f>IFERROR(IF(INDEX(SourceData!$A$2:$FR$281,'Row selector'!$O12,135)=0,"-",INDEX(SourceData!$A$2:$FR$281,'Row selector'!$O12,135)),"")</f>
        <v>4.5180721282958984</v>
      </c>
      <c r="S23" s="161">
        <f>IFERROR(IF(INDEX(SourceData!$A$2:$FR$281,'Row selector'!$O12,136)=0,"-",INDEX(SourceData!$A$2:$FR$281,'Row selector'!$O12,136)),"")</f>
        <v>912</v>
      </c>
      <c r="T23" s="162">
        <f>IFERROR(IF(INDEX(SourceData!$A$2:$FR$281,'Row selector'!$O12,141)=0,"-",INDEX(SourceData!$A$2:$FR$281,'Row selector'!$O12,141)),"")</f>
        <v>66.287933349609375</v>
      </c>
      <c r="U23" s="163">
        <f>IFERROR(IF(INDEX(SourceData!$A$2:$FR$281,'Row selector'!$O12,146)=0,"-",INDEX(SourceData!$A$2:$FR$281,'Row selector'!$O12,146)),"")</f>
        <v>6.7034177780151367</v>
      </c>
      <c r="V23" s="161">
        <f>IFERROR(IF(INDEX(SourceData!$A$2:$FR$281,'Row selector'!$O12,137)=0,"-",INDEX(SourceData!$A$2:$FR$281,'Row selector'!$O12,137)),"")</f>
        <v>900</v>
      </c>
      <c r="W23" s="162">
        <f>IFERROR(IF(INDEX(SourceData!$A$2:$FR$281,'Row selector'!$O12,142)=0,"-",INDEX(SourceData!$A$2:$FR$281,'Row selector'!$O12,142)),"")</f>
        <v>65.415725708007813</v>
      </c>
      <c r="X23" s="163">
        <f>IFERROR(IF(INDEX(SourceData!$A$2:$FR$281,'Row selector'!$O12,147)=0,"-",INDEX(SourceData!$A$2:$FR$281,'Row selector'!$O12,147)),"")</f>
        <v>6.2210550308227539</v>
      </c>
      <c r="Y23" s="161">
        <f>IFERROR(IF(INDEX(SourceData!$A$2:$FR$281,'Row selector'!$O12,138)=0,"-",INDEX(SourceData!$A$2:$FR$281,'Row selector'!$O12,138)),"")</f>
        <v>573</v>
      </c>
      <c r="Z23" s="166">
        <f>IFERROR(IF(INDEX(SourceData!$A$2:$FR$281,'Row selector'!$O12,143)=0,"-",INDEX(SourceData!$A$2:$FR$281,'Row selector'!$O12,143)),"")</f>
        <v>41.64801025390625</v>
      </c>
      <c r="AA23" s="167">
        <f>IFERROR(IF(INDEX(SourceData!$A$2:$FR$281,'Row selector'!$O12,148)=0,"-",INDEX(SourceData!$A$2:$FR$281,'Row selector'!$O12,148)),"")</f>
        <v>6.0718450546264648</v>
      </c>
      <c r="AB23" s="161">
        <f>IFERROR(IF(INDEX(SourceData!$A$2:$FR$281,'Row selector'!$O12,139)=0,"-",INDEX(SourceData!$A$2:$FR$281,'Row selector'!$O12,139)),"")</f>
        <v>431</v>
      </c>
      <c r="AC23" s="162">
        <f>IFERROR(IF(INDEX(SourceData!$A$2:$FR$281,'Row selector'!$O12,144)=0,"-",INDEX(SourceData!$A$2:$FR$281,'Row selector'!$O12,144)),"")</f>
        <v>31.326864242553711</v>
      </c>
      <c r="AD23" s="163">
        <f>IFERROR(IF(INDEX(SourceData!$A$2:$FR$281,'Row selector'!$O12,149)=0,"-",INDEX(SourceData!$A$2:$FR$281,'Row selector'!$O12,149)),"")</f>
        <v>6.487055778503418</v>
      </c>
      <c r="AE23" s="161">
        <f>IFERROR(IF(INDEX(SourceData!$A$2:$FR$281,'Row selector'!$O12,140)=0,"-",INDEX(SourceData!$A$2:$FR$281,'Row selector'!$O12,140)),"")</f>
        <v>180</v>
      </c>
      <c r="AF23" s="162">
        <f>IFERROR(IF(INDEX(SourceData!$A$2:$FR$281,'Row selector'!$O12,145)=0,"-",INDEX(SourceData!$A$2:$FR$281,'Row selector'!$O12,145)),"")</f>
        <v>13.083145141601563</v>
      </c>
      <c r="AG23" s="163">
        <f>IFERROR(IF(INDEX(SourceData!$A$2:$FR$281,'Row selector'!$O12,150)=0,"-",INDEX(SourceData!$A$2:$FR$281,'Row selector'!$O12,150)),"")</f>
        <v>5.6285176277160645</v>
      </c>
      <c r="AH23" s="161">
        <f>IFERROR(IF(INDEX(SourceData!$A$2:$FR$281,'Row selector'!$O12,151)=0,"-",INDEX(SourceData!$A$2:$FR$281,'Row selector'!$O12,151)),"")</f>
        <v>1669</v>
      </c>
      <c r="AI23" s="162">
        <f>IFERROR(IF(INDEX(SourceData!$A$2:$FR$281,'Row selector'!$O12,156)=0,"-",INDEX(SourceData!$A$2:$FR$281,'Row selector'!$O12,156)),"")</f>
        <v>59.77252197265625</v>
      </c>
      <c r="AJ23" s="163">
        <f>IFERROR(IF(INDEX(SourceData!$A$2:$FR$281,'Row selector'!$O12,161)=0,"-",INDEX(SourceData!$A$2:$FR$281,'Row selector'!$O12,161)),"")</f>
        <v>5.5640749931335449</v>
      </c>
      <c r="AK23" s="161">
        <f>IFERROR(IF(INDEX(SourceData!$A$2:$FR$281,'Row selector'!$O12,152)=0,"-",INDEX(SourceData!$A$2:$FR$281,'Row selector'!$O12,152)),"")</f>
        <v>1705</v>
      </c>
      <c r="AL23" s="162">
        <f>IFERROR(IF(INDEX(SourceData!$A$2:$FR$281,'Row selector'!$O12,157)=0,"-",INDEX(SourceData!$A$2:$FR$281,'Row selector'!$O12,157)),"")</f>
        <v>61.061801910400391</v>
      </c>
      <c r="AM23" s="163">
        <f>IFERROR(IF(INDEX(SourceData!$A$2:$FR$281,'Row selector'!$O12,162)=0,"-",INDEX(SourceData!$A$2:$FR$281,'Row selector'!$O12,162)),"")</f>
        <v>5.3434877395629883</v>
      </c>
      <c r="AN23" s="161">
        <f>IFERROR(IF(INDEX(SourceData!$A$2:$FR$281,'Row selector'!$O12,153)=0,"-",INDEX(SourceData!$A$2:$FR$281,'Row selector'!$O12,153)),"")</f>
        <v>1144</v>
      </c>
      <c r="AO23" s="162">
        <f>IFERROR(IF(INDEX(SourceData!$A$2:$FR$281,'Row selector'!$O12,158)=0,"-",INDEX(SourceData!$A$2:$FR$281,'Row selector'!$O12,158)),"")</f>
        <v>40.970500946044922</v>
      </c>
      <c r="AP23" s="163">
        <f>IFERROR(IF(INDEX(SourceData!$A$2:$FR$281,'Row selector'!$O12,163)=0,"-",INDEX(SourceData!$A$2:$FR$281,'Row selector'!$O12,163)),"")</f>
        <v>5.2821130752563477</v>
      </c>
      <c r="AQ23" s="161">
        <f>IFERROR(IF(INDEX(SourceData!$A$2:$FR$281,'Row selector'!$O12,154)=0,"-",INDEX(SourceData!$A$2:$FR$281,'Row selector'!$O12,154)),"")</f>
        <v>846</v>
      </c>
      <c r="AR23" s="166">
        <f>IFERROR(IF(INDEX(SourceData!$A$2:$FR$281,'Row selector'!$O12,159)=0,"-",INDEX(SourceData!$A$2:$FR$281,'Row selector'!$O12,159)),"")</f>
        <v>30.298114776611328</v>
      </c>
      <c r="AS23" s="167">
        <f>IFERROR(IF(INDEX(SourceData!$A$2:$FR$281,'Row selector'!$O12,164)=0,"-",INDEX(SourceData!$A$2:$FR$281,'Row selector'!$O12,164)),"")</f>
        <v>5.6227569580078125</v>
      </c>
      <c r="AT23" s="161">
        <f>IFERROR(IF(INDEX(SourceData!$A$2:$FR$281,'Row selector'!$O12,155)=0,"-",INDEX(SourceData!$A$2:$FR$281,'Row selector'!$O12,155)),"")</f>
        <v>360</v>
      </c>
      <c r="AU23" s="162">
        <f>IFERROR(IF(INDEX(SourceData!$A$2:$FR$281,'Row selector'!$O12,160)=0,"-",INDEX(SourceData!$A$2:$FR$281,'Row selector'!$O12,160)),"")</f>
        <v>12.892814636230469</v>
      </c>
      <c r="AV23" s="163">
        <f>IFERROR(IF(INDEX(SourceData!$A$2:$FR$281,'Row selector'!$O12,165)=0,"-",INDEX(SourceData!$A$2:$FR$281,'Row selector'!$O12,165)),"")</f>
        <v>5.0125312805175781</v>
      </c>
      <c r="AW23" s="115"/>
    </row>
    <row r="24" spans="1:49">
      <c r="A24" s="171" t="str">
        <f>IFERROR(INDEX(SourceData!$A$2:$FR$281,'Row selector'!$O13,1),"")</f>
        <v>Cancer Alliance</v>
      </c>
      <c r="B24" s="168" t="str">
        <f>IFERROR(INDEX(SourceData!$A$2:$FR$281,'Row selector'!$O13,2),"")</f>
        <v>South East London</v>
      </c>
      <c r="C24" s="199" t="str">
        <f t="shared" si="0"/>
        <v>&gt;</v>
      </c>
      <c r="D24" s="161">
        <f>IFERROR(IF(INDEX(SourceData!$A$2:$FR$281,'Row selector'!$O13,121)=0,"-",INDEX(SourceData!$A$2:$FR$281,'Row selector'!$O13,121)),"")</f>
        <v>143</v>
      </c>
      <c r="E24" s="162">
        <f>IFERROR(IF(INDEX(SourceData!$A$2:$FR$281,'Row selector'!$O13,126)=0,"-",INDEX(SourceData!$A$2:$FR$281,'Row selector'!$O13,126)),"")</f>
        <v>15.74147891998291</v>
      </c>
      <c r="F24" s="163">
        <f>IFERROR(IF(INDEX(SourceData!$A$2:$FR$281,'Row selector'!$O13,131)=0,"-",INDEX(SourceData!$A$2:$FR$281,'Row selector'!$O13,131)),"")</f>
        <v>3.9568345546722412</v>
      </c>
      <c r="G24" s="161">
        <f>IFERROR(IF(INDEX(SourceData!$A$2:$FR$281,'Row selector'!$O13,122)=0,"-",INDEX(SourceData!$A$2:$FR$281,'Row selector'!$O13,122)),"")</f>
        <v>152</v>
      </c>
      <c r="H24" s="166">
        <f>IFERROR(IF(INDEX(SourceData!$A$2:$FR$281,'Row selector'!$O13,127)=0,"-",INDEX(SourceData!$A$2:$FR$281,'Row selector'!$O13,127)),"")</f>
        <v>16.732200622558594</v>
      </c>
      <c r="I24" s="167">
        <f>IFERROR(IF(INDEX(SourceData!$A$2:$FR$281,'Row selector'!$O13,132)=0,"-",INDEX(SourceData!$A$2:$FR$281,'Row selector'!$O13,132)),"")</f>
        <v>4.0871200561523437</v>
      </c>
      <c r="J24" s="161">
        <f>IFERROR(IF(INDEX(SourceData!$A$2:$FR$281,'Row selector'!$O13,123)=0,"-",INDEX(SourceData!$A$2:$FR$281,'Row selector'!$O13,123)),"")</f>
        <v>155</v>
      </c>
      <c r="K24" s="162">
        <f>IFERROR(IF(INDEX(SourceData!$A$2:$FR$281,'Row selector'!$O13,128)=0,"-",INDEX(SourceData!$A$2:$FR$281,'Row selector'!$O13,128)),"")</f>
        <v>17.062442779541016</v>
      </c>
      <c r="L24" s="163">
        <f>IFERROR(IF(INDEX(SourceData!$A$2:$FR$281,'Row selector'!$O13,133)=0,"-",INDEX(SourceData!$A$2:$FR$281,'Row selector'!$O13,133)),"")</f>
        <v>3.3724977970123291</v>
      </c>
      <c r="M24" s="161">
        <f>IFERROR(IF(INDEX(SourceData!$A$2:$FR$281,'Row selector'!$O13,124)=0,"-",INDEX(SourceData!$A$2:$FR$281,'Row selector'!$O13,124)),"")</f>
        <v>253</v>
      </c>
      <c r="N24" s="162">
        <f>IFERROR(IF(INDEX(SourceData!$A$2:$FR$281,'Row selector'!$O13,129)=0,"-",INDEX(SourceData!$A$2:$FR$281,'Row selector'!$O13,129)),"")</f>
        <v>27.850309371948242</v>
      </c>
      <c r="O24" s="163">
        <f>IFERROR(IF(INDEX(SourceData!$A$2:$FR$281,'Row selector'!$O13,134)=0,"-",INDEX(SourceData!$A$2:$FR$281,'Row selector'!$O13,134)),"")</f>
        <v>3.6397640705108643</v>
      </c>
      <c r="P24" s="161">
        <f>IFERROR(IF(INDEX(SourceData!$A$2:$FR$281,'Row selector'!$O13,125)=0,"-",INDEX(SourceData!$A$2:$FR$281,'Row selector'!$O13,125)),"")</f>
        <v>204</v>
      </c>
      <c r="Q24" s="162">
        <f>IFERROR(IF(INDEX(SourceData!$A$2:$FR$281,'Row selector'!$O13,130)=0,"-",INDEX(SourceData!$A$2:$FR$281,'Row selector'!$O13,130)),"")</f>
        <v>22.456375122070313</v>
      </c>
      <c r="R24" s="163">
        <f>IFERROR(IF(INDEX(SourceData!$A$2:$FR$281,'Row selector'!$O13,135)=0,"-",INDEX(SourceData!$A$2:$FR$281,'Row selector'!$O13,135)),"")</f>
        <v>3.2924468517303467</v>
      </c>
      <c r="S24" s="161">
        <f>IFERROR(IF(INDEX(SourceData!$A$2:$FR$281,'Row selector'!$O13,136)=0,"-",INDEX(SourceData!$A$2:$FR$281,'Row selector'!$O13,136)),"")</f>
        <v>157</v>
      </c>
      <c r="T24" s="162">
        <f>IFERROR(IF(INDEX(SourceData!$A$2:$FR$281,'Row selector'!$O13,141)=0,"-",INDEX(SourceData!$A$2:$FR$281,'Row selector'!$O13,141)),"")</f>
        <v>17.72035026550293</v>
      </c>
      <c r="U24" s="163">
        <f>IFERROR(IF(INDEX(SourceData!$A$2:$FR$281,'Row selector'!$O13,146)=0,"-",INDEX(SourceData!$A$2:$FR$281,'Row selector'!$O13,146)),"")</f>
        <v>5.0449872016906738</v>
      </c>
      <c r="V24" s="161">
        <f>IFERROR(IF(INDEX(SourceData!$A$2:$FR$281,'Row selector'!$O13,137)=0,"-",INDEX(SourceData!$A$2:$FR$281,'Row selector'!$O13,137)),"")</f>
        <v>150</v>
      </c>
      <c r="W24" s="162">
        <f>IFERROR(IF(INDEX(SourceData!$A$2:$FR$281,'Row selector'!$O13,142)=0,"-",INDEX(SourceData!$A$2:$FR$281,'Row selector'!$O13,142)),"")</f>
        <v>16.930271148681641</v>
      </c>
      <c r="X24" s="163">
        <f>IFERROR(IF(INDEX(SourceData!$A$2:$FR$281,'Row selector'!$O13,147)=0,"-",INDEX(SourceData!$A$2:$FR$281,'Row selector'!$O13,147)),"")</f>
        <v>4.9099836349487305</v>
      </c>
      <c r="Y24" s="161">
        <f>IFERROR(IF(INDEX(SourceData!$A$2:$FR$281,'Row selector'!$O13,138)=0,"-",INDEX(SourceData!$A$2:$FR$281,'Row selector'!$O13,138)),"")</f>
        <v>183</v>
      </c>
      <c r="Z24" s="166">
        <f>IFERROR(IF(INDEX(SourceData!$A$2:$FR$281,'Row selector'!$O13,143)=0,"-",INDEX(SourceData!$A$2:$FR$281,'Row selector'!$O13,143)),"")</f>
        <v>20.654930114746094</v>
      </c>
      <c r="AA24" s="167">
        <f>IFERROR(IF(INDEX(SourceData!$A$2:$FR$281,'Row selector'!$O13,148)=0,"-",INDEX(SourceData!$A$2:$FR$281,'Row selector'!$O13,148)),"")</f>
        <v>4.6803069114685059</v>
      </c>
      <c r="AB24" s="161">
        <f>IFERROR(IF(INDEX(SourceData!$A$2:$FR$281,'Row selector'!$O13,139)=0,"-",INDEX(SourceData!$A$2:$FR$281,'Row selector'!$O13,139)),"")</f>
        <v>266</v>
      </c>
      <c r="AC24" s="162">
        <f>IFERROR(IF(INDEX(SourceData!$A$2:$FR$281,'Row selector'!$O13,144)=0,"-",INDEX(SourceData!$A$2:$FR$281,'Row selector'!$O13,144)),"")</f>
        <v>30.023014068603516</v>
      </c>
      <c r="AD24" s="163">
        <f>IFERROR(IF(INDEX(SourceData!$A$2:$FR$281,'Row selector'!$O13,149)=0,"-",INDEX(SourceData!$A$2:$FR$281,'Row selector'!$O13,149)),"")</f>
        <v>4.5261187553405762</v>
      </c>
      <c r="AE24" s="161">
        <f>IFERROR(IF(INDEX(SourceData!$A$2:$FR$281,'Row selector'!$O13,140)=0,"-",INDEX(SourceData!$A$2:$FR$281,'Row selector'!$O13,140)),"")</f>
        <v>266</v>
      </c>
      <c r="AF24" s="162">
        <f>IFERROR(IF(INDEX(SourceData!$A$2:$FR$281,'Row selector'!$O13,145)=0,"-",INDEX(SourceData!$A$2:$FR$281,'Row selector'!$O13,145)),"")</f>
        <v>30.023014068603516</v>
      </c>
      <c r="AG24" s="163">
        <f>IFERROR(IF(INDEX(SourceData!$A$2:$FR$281,'Row selector'!$O13,150)=0,"-",INDEX(SourceData!$A$2:$FR$281,'Row selector'!$O13,150)),"")</f>
        <v>4.9451570510864258</v>
      </c>
      <c r="AH24" s="161">
        <f>IFERROR(IF(INDEX(SourceData!$A$2:$FR$281,'Row selector'!$O13,151)=0,"-",INDEX(SourceData!$A$2:$FR$281,'Row selector'!$O13,151)),"")</f>
        <v>300</v>
      </c>
      <c r="AI24" s="162">
        <f>IFERROR(IF(INDEX(SourceData!$A$2:$FR$281,'Row selector'!$O13,156)=0,"-",INDEX(SourceData!$A$2:$FR$281,'Row selector'!$O13,156)),"")</f>
        <v>16.718540191650391</v>
      </c>
      <c r="AJ24" s="163">
        <f>IFERROR(IF(INDEX(SourceData!$A$2:$FR$281,'Row selector'!$O13,161)=0,"-",INDEX(SourceData!$A$2:$FR$281,'Row selector'!$O13,161)),"")</f>
        <v>4.4603033065795898</v>
      </c>
      <c r="AK24" s="161">
        <f>IFERROR(IF(INDEX(SourceData!$A$2:$FR$281,'Row selector'!$O13,152)=0,"-",INDEX(SourceData!$A$2:$FR$281,'Row selector'!$O13,152)),"")</f>
        <v>302</v>
      </c>
      <c r="AL24" s="162">
        <f>IFERROR(IF(INDEX(SourceData!$A$2:$FR$281,'Row selector'!$O13,157)=0,"-",INDEX(SourceData!$A$2:$FR$281,'Row selector'!$O13,157)),"")</f>
        <v>16.829998016357422</v>
      </c>
      <c r="AM24" s="163">
        <f>IFERROR(IF(INDEX(SourceData!$A$2:$FR$281,'Row selector'!$O13,162)=0,"-",INDEX(SourceData!$A$2:$FR$281,'Row selector'!$O13,162)),"")</f>
        <v>4.4582223892211914</v>
      </c>
      <c r="AN24" s="161">
        <f>IFERROR(IF(INDEX(SourceData!$A$2:$FR$281,'Row selector'!$O13,153)=0,"-",INDEX(SourceData!$A$2:$FR$281,'Row selector'!$O13,153)),"")</f>
        <v>338</v>
      </c>
      <c r="AO24" s="162">
        <f>IFERROR(IF(INDEX(SourceData!$A$2:$FR$281,'Row selector'!$O13,158)=0,"-",INDEX(SourceData!$A$2:$FR$281,'Row selector'!$O13,158)),"")</f>
        <v>18.836221694946289</v>
      </c>
      <c r="AP24" s="163">
        <f>IFERROR(IF(INDEX(SourceData!$A$2:$FR$281,'Row selector'!$O13,163)=0,"-",INDEX(SourceData!$A$2:$FR$281,'Row selector'!$O13,163)),"")</f>
        <v>3.973665714263916</v>
      </c>
      <c r="AQ24" s="161">
        <f>IFERROR(IF(INDEX(SourceData!$A$2:$FR$281,'Row selector'!$O13,154)=0,"-",INDEX(SourceData!$A$2:$FR$281,'Row selector'!$O13,154)),"")</f>
        <v>519</v>
      </c>
      <c r="AR24" s="166">
        <f>IFERROR(IF(INDEX(SourceData!$A$2:$FR$281,'Row selector'!$O13,159)=0,"-",INDEX(SourceData!$A$2:$FR$281,'Row selector'!$O13,159)),"")</f>
        <v>28.923074722290039</v>
      </c>
      <c r="AS24" s="167">
        <f>IFERROR(IF(INDEX(SourceData!$A$2:$FR$281,'Row selector'!$O13,164)=0,"-",INDEX(SourceData!$A$2:$FR$281,'Row selector'!$O13,164)),"")</f>
        <v>4.04583740234375</v>
      </c>
      <c r="AT24" s="161">
        <f>IFERROR(IF(INDEX(SourceData!$A$2:$FR$281,'Row selector'!$O13,155)=0,"-",INDEX(SourceData!$A$2:$FR$281,'Row selector'!$O13,155)),"")</f>
        <v>470</v>
      </c>
      <c r="AU24" s="162">
        <f>IFERROR(IF(INDEX(SourceData!$A$2:$FR$281,'Row selector'!$O13,160)=0,"-",INDEX(SourceData!$A$2:$FR$281,'Row selector'!$O13,160)),"")</f>
        <v>26.192380905151367</v>
      </c>
      <c r="AV24" s="163">
        <f>IFERROR(IF(INDEX(SourceData!$A$2:$FR$281,'Row selector'!$O13,165)=0,"-",INDEX(SourceData!$A$2:$FR$281,'Row selector'!$O13,165)),"")</f>
        <v>4.0604753494262695</v>
      </c>
      <c r="AW24" s="115"/>
    </row>
    <row r="25" spans="1:49">
      <c r="A25" s="171" t="str">
        <f>IFERROR(INDEX(SourceData!$A$2:$FR$281,'Row selector'!$O14,1),"")</f>
        <v>Cancer Alliance</v>
      </c>
      <c r="B25" s="168" t="str">
        <f>IFERROR(INDEX(SourceData!$A$2:$FR$281,'Row selector'!$O14,2),"")</f>
        <v>South Yorkshire, Bassetlaw, North Derbyshire and Hardwick</v>
      </c>
      <c r="C25" s="199" t="str">
        <f t="shared" si="0"/>
        <v>&gt;</v>
      </c>
      <c r="D25" s="161">
        <f>IFERROR(IF(INDEX(SourceData!$A$2:$FR$281,'Row selector'!$O14,121)=0,"-",INDEX(SourceData!$A$2:$FR$281,'Row selector'!$O14,121)),"")</f>
        <v>269</v>
      </c>
      <c r="E25" s="162">
        <f>IFERROR(IF(INDEX(SourceData!$A$2:$FR$281,'Row selector'!$O14,126)=0,"-",INDEX(SourceData!$A$2:$FR$281,'Row selector'!$O14,126)),"")</f>
        <v>28.244346618652344</v>
      </c>
      <c r="F25" s="163">
        <f>IFERROR(IF(INDEX(SourceData!$A$2:$FR$281,'Row selector'!$O14,131)=0,"-",INDEX(SourceData!$A$2:$FR$281,'Row selector'!$O14,131)),"")</f>
        <v>4.6628532409667969</v>
      </c>
      <c r="G25" s="161">
        <f>IFERROR(IF(INDEX(SourceData!$A$2:$FR$281,'Row selector'!$O14,122)=0,"-",INDEX(SourceData!$A$2:$FR$281,'Row selector'!$O14,122)),"")</f>
        <v>303</v>
      </c>
      <c r="H25" s="166">
        <f>IFERROR(IF(INDEX(SourceData!$A$2:$FR$281,'Row selector'!$O14,127)=0,"-",INDEX(SourceData!$A$2:$FR$281,'Row selector'!$O14,127)),"")</f>
        <v>31.814264297485352</v>
      </c>
      <c r="I25" s="167">
        <f>IFERROR(IF(INDEX(SourceData!$A$2:$FR$281,'Row selector'!$O14,132)=0,"-",INDEX(SourceData!$A$2:$FR$281,'Row selector'!$O14,132)),"")</f>
        <v>4.1798868179321289</v>
      </c>
      <c r="J25" s="161">
        <f>IFERROR(IF(INDEX(SourceData!$A$2:$FR$281,'Row selector'!$O14,123)=0,"-",INDEX(SourceData!$A$2:$FR$281,'Row selector'!$O14,123)),"")</f>
        <v>277</v>
      </c>
      <c r="K25" s="162">
        <f>IFERROR(IF(INDEX(SourceData!$A$2:$FR$281,'Row selector'!$O14,128)=0,"-",INDEX(SourceData!$A$2:$FR$281,'Row selector'!$O14,128)),"")</f>
        <v>29.084325790405273</v>
      </c>
      <c r="L25" s="163">
        <f>IFERROR(IF(INDEX(SourceData!$A$2:$FR$281,'Row selector'!$O14,133)=0,"-",INDEX(SourceData!$A$2:$FR$281,'Row selector'!$O14,133)),"")</f>
        <v>4.081331729888916</v>
      </c>
      <c r="M25" s="161">
        <f>IFERROR(IF(INDEX(SourceData!$A$2:$FR$281,'Row selector'!$O14,124)=0,"-",INDEX(SourceData!$A$2:$FR$281,'Row selector'!$O14,124)),"")</f>
        <v>347</v>
      </c>
      <c r="N25" s="162">
        <f>IFERROR(IF(INDEX(SourceData!$A$2:$FR$281,'Row selector'!$O14,129)=0,"-",INDEX(SourceData!$A$2:$FR$281,'Row selector'!$O14,129)),"")</f>
        <v>36.434158325195313</v>
      </c>
      <c r="O25" s="163">
        <f>IFERROR(IF(INDEX(SourceData!$A$2:$FR$281,'Row selector'!$O14,134)=0,"-",INDEX(SourceData!$A$2:$FR$281,'Row selector'!$O14,134)),"")</f>
        <v>4.5100078582763672</v>
      </c>
      <c r="P25" s="161">
        <f>IFERROR(IF(INDEX(SourceData!$A$2:$FR$281,'Row selector'!$O14,125)=0,"-",INDEX(SourceData!$A$2:$FR$281,'Row selector'!$O14,125)),"")</f>
        <v>357</v>
      </c>
      <c r="Q25" s="162">
        <f>IFERROR(IF(INDEX(SourceData!$A$2:$FR$281,'Row selector'!$O14,130)=0,"-",INDEX(SourceData!$A$2:$FR$281,'Row selector'!$O14,130)),"")</f>
        <v>37.484130859375</v>
      </c>
      <c r="R25" s="163">
        <f>IFERROR(IF(INDEX(SourceData!$A$2:$FR$281,'Row selector'!$O14,135)=0,"-",INDEX(SourceData!$A$2:$FR$281,'Row selector'!$O14,135)),"")</f>
        <v>4.3430657386779785</v>
      </c>
      <c r="S25" s="161">
        <f>IFERROR(IF(INDEX(SourceData!$A$2:$FR$281,'Row selector'!$O14,136)=0,"-",INDEX(SourceData!$A$2:$FR$281,'Row selector'!$O14,136)),"")</f>
        <v>263</v>
      </c>
      <c r="T25" s="162">
        <f>IFERROR(IF(INDEX(SourceData!$A$2:$FR$281,'Row selector'!$O14,141)=0,"-",INDEX(SourceData!$A$2:$FR$281,'Row selector'!$O14,141)),"")</f>
        <v>28.21882438659668</v>
      </c>
      <c r="U25" s="163">
        <f>IFERROR(IF(INDEX(SourceData!$A$2:$FR$281,'Row selector'!$O14,146)=0,"-",INDEX(SourceData!$A$2:$FR$281,'Row selector'!$O14,146)),"")</f>
        <v>5.291750431060791</v>
      </c>
      <c r="V25" s="161">
        <f>IFERROR(IF(INDEX(SourceData!$A$2:$FR$281,'Row selector'!$O14,137)=0,"-",INDEX(SourceData!$A$2:$FR$281,'Row selector'!$O14,137)),"")</f>
        <v>348</v>
      </c>
      <c r="W25" s="162">
        <f>IFERROR(IF(INDEX(SourceData!$A$2:$FR$281,'Row selector'!$O14,142)=0,"-",INDEX(SourceData!$A$2:$FR$281,'Row selector'!$O14,142)),"")</f>
        <v>37.338973999023437</v>
      </c>
      <c r="X25" s="163">
        <f>IFERROR(IF(INDEX(SourceData!$A$2:$FR$281,'Row selector'!$O14,147)=0,"-",INDEX(SourceData!$A$2:$FR$281,'Row selector'!$O14,147)),"")</f>
        <v>5.795170783996582</v>
      </c>
      <c r="Y25" s="161">
        <f>IFERROR(IF(INDEX(SourceData!$A$2:$FR$281,'Row selector'!$O14,138)=0,"-",INDEX(SourceData!$A$2:$FR$281,'Row selector'!$O14,138)),"")</f>
        <v>268</v>
      </c>
      <c r="Z25" s="166">
        <f>IFERROR(IF(INDEX(SourceData!$A$2:$FR$281,'Row selector'!$O14,143)=0,"-",INDEX(SourceData!$A$2:$FR$281,'Row selector'!$O14,143)),"")</f>
        <v>28.755302429199219</v>
      </c>
      <c r="AA25" s="167">
        <f>IFERROR(IF(INDEX(SourceData!$A$2:$FR$281,'Row selector'!$O14,148)=0,"-",INDEX(SourceData!$A$2:$FR$281,'Row selector'!$O14,148)),"")</f>
        <v>4.9953403472900391</v>
      </c>
      <c r="AB25" s="161">
        <f>IFERROR(IF(INDEX(SourceData!$A$2:$FR$281,'Row selector'!$O14,139)=0,"-",INDEX(SourceData!$A$2:$FR$281,'Row selector'!$O14,139)),"")</f>
        <v>328</v>
      </c>
      <c r="AC25" s="162">
        <f>IFERROR(IF(INDEX(SourceData!$A$2:$FR$281,'Row selector'!$O14,144)=0,"-",INDEX(SourceData!$A$2:$FR$281,'Row selector'!$O14,144)),"")</f>
        <v>35.193058013916016</v>
      </c>
      <c r="AD25" s="163">
        <f>IFERROR(IF(INDEX(SourceData!$A$2:$FR$281,'Row selector'!$O14,149)=0,"-",INDEX(SourceData!$A$2:$FR$281,'Row selector'!$O14,149)),"")</f>
        <v>5.7063326835632324</v>
      </c>
      <c r="AE25" s="161">
        <f>IFERROR(IF(INDEX(SourceData!$A$2:$FR$281,'Row selector'!$O14,140)=0,"-",INDEX(SourceData!$A$2:$FR$281,'Row selector'!$O14,140)),"")</f>
        <v>357</v>
      </c>
      <c r="AF25" s="162">
        <f>IFERROR(IF(INDEX(SourceData!$A$2:$FR$281,'Row selector'!$O14,145)=0,"-",INDEX(SourceData!$A$2:$FR$281,'Row selector'!$O14,145)),"")</f>
        <v>38.304637908935547</v>
      </c>
      <c r="AG25" s="163">
        <f>IFERROR(IF(INDEX(SourceData!$A$2:$FR$281,'Row selector'!$O14,150)=0,"-",INDEX(SourceData!$A$2:$FR$281,'Row selector'!$O14,150)),"")</f>
        <v>5.7193207740783691</v>
      </c>
      <c r="AH25" s="161">
        <f>IFERROR(IF(INDEX(SourceData!$A$2:$FR$281,'Row selector'!$O14,151)=0,"-",INDEX(SourceData!$A$2:$FR$281,'Row selector'!$O14,151)),"")</f>
        <v>532</v>
      </c>
      <c r="AI25" s="162">
        <f>IFERROR(IF(INDEX(SourceData!$A$2:$FR$281,'Row selector'!$O14,156)=0,"-",INDEX(SourceData!$A$2:$FR$281,'Row selector'!$O14,156)),"")</f>
        <v>28.231723785400391</v>
      </c>
      <c r="AJ25" s="163">
        <f>IFERROR(IF(INDEX(SourceData!$A$2:$FR$281,'Row selector'!$O14,161)=0,"-",INDEX(SourceData!$A$2:$FR$281,'Row selector'!$O14,161)),"")</f>
        <v>4.9539065361022949</v>
      </c>
      <c r="AK25" s="161">
        <f>IFERROR(IF(INDEX(SourceData!$A$2:$FR$281,'Row selector'!$O14,152)=0,"-",INDEX(SourceData!$A$2:$FR$281,'Row selector'!$O14,152)),"")</f>
        <v>651</v>
      </c>
      <c r="AL25" s="162">
        <f>IFERROR(IF(INDEX(SourceData!$A$2:$FR$281,'Row selector'!$O14,157)=0,"-",INDEX(SourceData!$A$2:$FR$281,'Row selector'!$O14,157)),"")</f>
        <v>34.546714782714844</v>
      </c>
      <c r="AM25" s="163">
        <f>IFERROR(IF(INDEX(SourceData!$A$2:$FR$281,'Row selector'!$O14,162)=0,"-",INDEX(SourceData!$A$2:$FR$281,'Row selector'!$O14,162)),"")</f>
        <v>4.9117245674133301</v>
      </c>
      <c r="AN25" s="161">
        <f>IFERROR(IF(INDEX(SourceData!$A$2:$FR$281,'Row selector'!$O14,153)=0,"-",INDEX(SourceData!$A$2:$FR$281,'Row selector'!$O14,153)),"")</f>
        <v>545</v>
      </c>
      <c r="AO25" s="162">
        <f>IFERROR(IF(INDEX(SourceData!$A$2:$FR$281,'Row selector'!$O14,158)=0,"-",INDEX(SourceData!$A$2:$FR$281,'Row selector'!$O14,158)),"")</f>
        <v>28.921596527099609</v>
      </c>
      <c r="AP25" s="163">
        <f>IFERROR(IF(INDEX(SourceData!$A$2:$FR$281,'Row selector'!$O14,163)=0,"-",INDEX(SourceData!$A$2:$FR$281,'Row selector'!$O14,163)),"")</f>
        <v>4.484858512878418</v>
      </c>
      <c r="AQ25" s="161">
        <f>IFERROR(IF(INDEX(SourceData!$A$2:$FR$281,'Row selector'!$O14,154)=0,"-",INDEX(SourceData!$A$2:$FR$281,'Row selector'!$O14,154)),"")</f>
        <v>675</v>
      </c>
      <c r="AR25" s="166">
        <f>IFERROR(IF(INDEX(SourceData!$A$2:$FR$281,'Row selector'!$O14,159)=0,"-",INDEX(SourceData!$A$2:$FR$281,'Row selector'!$O14,159)),"")</f>
        <v>35.820323944091797</v>
      </c>
      <c r="AS25" s="167">
        <f>IFERROR(IF(INDEX(SourceData!$A$2:$FR$281,'Row selector'!$O14,164)=0,"-",INDEX(SourceData!$A$2:$FR$281,'Row selector'!$O14,164)),"")</f>
        <v>5.0215740203857422</v>
      </c>
      <c r="AT25" s="161">
        <f>IFERROR(IF(INDEX(SourceData!$A$2:$FR$281,'Row selector'!$O14,155)=0,"-",INDEX(SourceData!$A$2:$FR$281,'Row selector'!$O14,155)),"")</f>
        <v>714</v>
      </c>
      <c r="AU25" s="162">
        <f>IFERROR(IF(INDEX(SourceData!$A$2:$FR$281,'Row selector'!$O14,160)=0,"-",INDEX(SourceData!$A$2:$FR$281,'Row selector'!$O14,160)),"")</f>
        <v>37.889942169189453</v>
      </c>
      <c r="AV25" s="163">
        <f>IFERROR(IF(INDEX(SourceData!$A$2:$FR$281,'Row selector'!$O14,165)=0,"-",INDEX(SourceData!$A$2:$FR$281,'Row selector'!$O14,165)),"")</f>
        <v>4.9370765686035156</v>
      </c>
      <c r="AW25" s="115"/>
    </row>
    <row r="26" spans="1:49">
      <c r="A26" s="171" t="str">
        <f>IFERROR(INDEX(SourceData!$A$2:$FR$281,'Row selector'!$O15,1),"")</f>
        <v>Cancer Alliance</v>
      </c>
      <c r="B26" s="168" t="str">
        <f>IFERROR(INDEX(SourceData!$A$2:$FR$281,'Row selector'!$O15,2),"")</f>
        <v>Surrey and Sussex</v>
      </c>
      <c r="C26" s="199" t="str">
        <f t="shared" si="0"/>
        <v>&gt;</v>
      </c>
      <c r="D26" s="161">
        <f>IFERROR(IF(INDEX(SourceData!$A$2:$FR$281,'Row selector'!$O15,121)=0,"-",INDEX(SourceData!$A$2:$FR$281,'Row selector'!$O15,121)),"")</f>
        <v>994</v>
      </c>
      <c r="E26" s="162">
        <f>IFERROR(IF(INDEX(SourceData!$A$2:$FR$281,'Row selector'!$O15,126)=0,"-",INDEX(SourceData!$A$2:$FR$281,'Row selector'!$O15,126)),"")</f>
        <v>64.697410583496094</v>
      </c>
      <c r="F26" s="163">
        <f>IFERROR(IF(INDEX(SourceData!$A$2:$FR$281,'Row selector'!$O15,131)=0,"-",INDEX(SourceData!$A$2:$FR$281,'Row selector'!$O15,131)),"")</f>
        <v>4.3155474662780762</v>
      </c>
      <c r="G26" s="161">
        <f>IFERROR(IF(INDEX(SourceData!$A$2:$FR$281,'Row selector'!$O15,122)=0,"-",INDEX(SourceData!$A$2:$FR$281,'Row selector'!$O15,122)),"")</f>
        <v>677</v>
      </c>
      <c r="H26" s="166">
        <f>IFERROR(IF(INDEX(SourceData!$A$2:$FR$281,'Row selector'!$O15,127)=0,"-",INDEX(SourceData!$A$2:$FR$281,'Row selector'!$O15,127)),"")</f>
        <v>44.064533233642578</v>
      </c>
      <c r="I26" s="167">
        <f>IFERROR(IF(INDEX(SourceData!$A$2:$FR$281,'Row selector'!$O15,132)=0,"-",INDEX(SourceData!$A$2:$FR$281,'Row selector'!$O15,132)),"")</f>
        <v>4.3352971076965332</v>
      </c>
      <c r="J26" s="161">
        <f>IFERROR(IF(INDEX(SourceData!$A$2:$FR$281,'Row selector'!$O15,123)=0,"-",INDEX(SourceData!$A$2:$FR$281,'Row selector'!$O15,123)),"")</f>
        <v>506</v>
      </c>
      <c r="K26" s="162">
        <f>IFERROR(IF(INDEX(SourceData!$A$2:$FR$281,'Row selector'!$O15,128)=0,"-",INDEX(SourceData!$A$2:$FR$281,'Row selector'!$O15,128)),"")</f>
        <v>32.934497833251953</v>
      </c>
      <c r="L26" s="163">
        <f>IFERROR(IF(INDEX(SourceData!$A$2:$FR$281,'Row selector'!$O15,133)=0,"-",INDEX(SourceData!$A$2:$FR$281,'Row selector'!$O15,133)),"")</f>
        <v>4.2353730201721191</v>
      </c>
      <c r="M26" s="161">
        <f>IFERROR(IF(INDEX(SourceData!$A$2:$FR$281,'Row selector'!$O15,124)=0,"-",INDEX(SourceData!$A$2:$FR$281,'Row selector'!$O15,124)),"")</f>
        <v>343</v>
      </c>
      <c r="N26" s="162">
        <f>IFERROR(IF(INDEX(SourceData!$A$2:$FR$281,'Row selector'!$O15,129)=0,"-",INDEX(SourceData!$A$2:$FR$281,'Row selector'!$O15,129)),"")</f>
        <v>22.325162887573242</v>
      </c>
      <c r="O26" s="163">
        <f>IFERROR(IF(INDEX(SourceData!$A$2:$FR$281,'Row selector'!$O15,134)=0,"-",INDEX(SourceData!$A$2:$FR$281,'Row selector'!$O15,134)),"")</f>
        <v>4.3705401420593262</v>
      </c>
      <c r="P26" s="161">
        <f>IFERROR(IF(INDEX(SourceData!$A$2:$FR$281,'Row selector'!$O15,125)=0,"-",INDEX(SourceData!$A$2:$FR$281,'Row selector'!$O15,125)),"")</f>
        <v>96</v>
      </c>
      <c r="Q26" s="162">
        <f>IFERROR(IF(INDEX(SourceData!$A$2:$FR$281,'Row selector'!$O15,130)=0,"-",INDEX(SourceData!$A$2:$FR$281,'Row selector'!$O15,130)),"")</f>
        <v>6.2484421730041504</v>
      </c>
      <c r="R26" s="163">
        <f>IFERROR(IF(INDEX(SourceData!$A$2:$FR$281,'Row selector'!$O15,135)=0,"-",INDEX(SourceData!$A$2:$FR$281,'Row selector'!$O15,135)),"")</f>
        <v>4.4198894500732422</v>
      </c>
      <c r="S26" s="161">
        <f>IFERROR(IF(INDEX(SourceData!$A$2:$FR$281,'Row selector'!$O15,136)=0,"-",INDEX(SourceData!$A$2:$FR$281,'Row selector'!$O15,136)),"")</f>
        <v>1064</v>
      </c>
      <c r="T26" s="162">
        <f>IFERROR(IF(INDEX(SourceData!$A$2:$FR$281,'Row selector'!$O15,141)=0,"-",INDEX(SourceData!$A$2:$FR$281,'Row selector'!$O15,141)),"")</f>
        <v>72.092384338378906</v>
      </c>
      <c r="U26" s="163">
        <f>IFERROR(IF(INDEX(SourceData!$A$2:$FR$281,'Row selector'!$O15,146)=0,"-",INDEX(SourceData!$A$2:$FR$281,'Row selector'!$O15,146)),"")</f>
        <v>5.4191708564758301</v>
      </c>
      <c r="V26" s="161">
        <f>IFERROR(IF(INDEX(SourceData!$A$2:$FR$281,'Row selector'!$O15,137)=0,"-",INDEX(SourceData!$A$2:$FR$281,'Row selector'!$O15,137)),"")</f>
        <v>737</v>
      </c>
      <c r="W26" s="162">
        <f>IFERROR(IF(INDEX(SourceData!$A$2:$FR$281,'Row selector'!$O15,142)=0,"-",INDEX(SourceData!$A$2:$FR$281,'Row selector'!$O15,142)),"")</f>
        <v>49.936172485351563</v>
      </c>
      <c r="X26" s="163">
        <f>IFERROR(IF(INDEX(SourceData!$A$2:$FR$281,'Row selector'!$O15,147)=0,"-",INDEX(SourceData!$A$2:$FR$281,'Row selector'!$O15,147)),"")</f>
        <v>5.7582621574401855</v>
      </c>
      <c r="Y26" s="161">
        <f>IFERROR(IF(INDEX(SourceData!$A$2:$FR$281,'Row selector'!$O15,138)=0,"-",INDEX(SourceData!$A$2:$FR$281,'Row selector'!$O15,138)),"")</f>
        <v>563</v>
      </c>
      <c r="Z26" s="166">
        <f>IFERROR(IF(INDEX(SourceData!$A$2:$FR$281,'Row selector'!$O15,143)=0,"-",INDEX(SourceData!$A$2:$FR$281,'Row selector'!$O15,143)),"")</f>
        <v>38.146629333496094</v>
      </c>
      <c r="AA26" s="167">
        <f>IFERROR(IF(INDEX(SourceData!$A$2:$FR$281,'Row selector'!$O15,148)=0,"-",INDEX(SourceData!$A$2:$FR$281,'Row selector'!$O15,148)),"")</f>
        <v>5.7110977172851563</v>
      </c>
      <c r="AB26" s="161">
        <f>IFERROR(IF(INDEX(SourceData!$A$2:$FR$281,'Row selector'!$O15,139)=0,"-",INDEX(SourceData!$A$2:$FR$281,'Row selector'!$O15,139)),"")</f>
        <v>313</v>
      </c>
      <c r="AC26" s="162">
        <f>IFERROR(IF(INDEX(SourceData!$A$2:$FR$281,'Row selector'!$O15,144)=0,"-",INDEX(SourceData!$A$2:$FR$281,'Row selector'!$O15,144)),"")</f>
        <v>21.20762825012207</v>
      </c>
      <c r="AD26" s="163">
        <f>IFERROR(IF(INDEX(SourceData!$A$2:$FR$281,'Row selector'!$O15,149)=0,"-",INDEX(SourceData!$A$2:$FR$281,'Row selector'!$O15,149)),"")</f>
        <v>5.1752643585205078</v>
      </c>
      <c r="AE26" s="161">
        <f>IFERROR(IF(INDEX(SourceData!$A$2:$FR$281,'Row selector'!$O15,140)=0,"-",INDEX(SourceData!$A$2:$FR$281,'Row selector'!$O15,140)),"")</f>
        <v>94</v>
      </c>
      <c r="AF26" s="162">
        <f>IFERROR(IF(INDEX(SourceData!$A$2:$FR$281,'Row selector'!$O15,145)=0,"-",INDEX(SourceData!$A$2:$FR$281,'Row selector'!$O15,145)),"")</f>
        <v>6.3690643310546875</v>
      </c>
      <c r="AG26" s="163">
        <f>IFERROR(IF(INDEX(SourceData!$A$2:$FR$281,'Row selector'!$O15,150)=0,"-",INDEX(SourceData!$A$2:$FR$281,'Row selector'!$O15,150)),"")</f>
        <v>5.2572708129882812</v>
      </c>
      <c r="AH26" s="161">
        <f>IFERROR(IF(INDEX(SourceData!$A$2:$FR$281,'Row selector'!$O15,151)=0,"-",INDEX(SourceData!$A$2:$FR$281,'Row selector'!$O15,151)),"")</f>
        <v>2058</v>
      </c>
      <c r="AI26" s="162">
        <f>IFERROR(IF(INDEX(SourceData!$A$2:$FR$281,'Row selector'!$O15,156)=0,"-",INDEX(SourceData!$A$2:$FR$281,'Row selector'!$O15,156)),"")</f>
        <v>68.320640563964844</v>
      </c>
      <c r="AJ26" s="163">
        <f>IFERROR(IF(INDEX(SourceData!$A$2:$FR$281,'Row selector'!$O15,161)=0,"-",INDEX(SourceData!$A$2:$FR$281,'Row selector'!$O15,161)),"")</f>
        <v>4.8234000205993652</v>
      </c>
      <c r="AK26" s="161">
        <f>IFERROR(IF(INDEX(SourceData!$A$2:$FR$281,'Row selector'!$O15,152)=0,"-",INDEX(SourceData!$A$2:$FR$281,'Row selector'!$O15,152)),"")</f>
        <v>1414</v>
      </c>
      <c r="AL26" s="162">
        <f>IFERROR(IF(INDEX(SourceData!$A$2:$FR$281,'Row selector'!$O15,157)=0,"-",INDEX(SourceData!$A$2:$FR$281,'Row selector'!$O15,157)),"")</f>
        <v>46.941390991210937</v>
      </c>
      <c r="AM26" s="163">
        <f>IFERROR(IF(INDEX(SourceData!$A$2:$FR$281,'Row selector'!$O15,162)=0,"-",INDEX(SourceData!$A$2:$FR$281,'Row selector'!$O15,162)),"")</f>
        <v>4.9762449264526367</v>
      </c>
      <c r="AN26" s="161">
        <f>IFERROR(IF(INDEX(SourceData!$A$2:$FR$281,'Row selector'!$O15,153)=0,"-",INDEX(SourceData!$A$2:$FR$281,'Row selector'!$O15,153)),"")</f>
        <v>1069</v>
      </c>
      <c r="AO26" s="162">
        <f>IFERROR(IF(INDEX(SourceData!$A$2:$FR$281,'Row selector'!$O15,158)=0,"-",INDEX(SourceData!$A$2:$FR$281,'Row selector'!$O15,158)),"")</f>
        <v>35.48822021484375</v>
      </c>
      <c r="AP26" s="163">
        <f>IFERROR(IF(INDEX(SourceData!$A$2:$FR$281,'Row selector'!$O15,163)=0,"-",INDEX(SourceData!$A$2:$FR$281,'Row selector'!$O15,163)),"")</f>
        <v>4.9025454521179199</v>
      </c>
      <c r="AQ26" s="161">
        <f>IFERROR(IF(INDEX(SourceData!$A$2:$FR$281,'Row selector'!$O15,154)=0,"-",INDEX(SourceData!$A$2:$FR$281,'Row selector'!$O15,154)),"")</f>
        <v>656</v>
      </c>
      <c r="AR26" s="166">
        <f>IFERROR(IF(INDEX(SourceData!$A$2:$FR$281,'Row selector'!$O15,159)=0,"-",INDEX(SourceData!$A$2:$FR$281,'Row selector'!$O15,159)),"")</f>
        <v>21.777618408203125</v>
      </c>
      <c r="AS26" s="167">
        <f>IFERROR(IF(INDEX(SourceData!$A$2:$FR$281,'Row selector'!$O15,164)=0,"-",INDEX(SourceData!$A$2:$FR$281,'Row selector'!$O15,164)),"")</f>
        <v>4.7207827568054199</v>
      </c>
      <c r="AT26" s="161">
        <f>IFERROR(IF(INDEX(SourceData!$A$2:$FR$281,'Row selector'!$O15,155)=0,"-",INDEX(SourceData!$A$2:$FR$281,'Row selector'!$O15,155)),"")</f>
        <v>190</v>
      </c>
      <c r="AU26" s="162">
        <f>IFERROR(IF(INDEX(SourceData!$A$2:$FR$281,'Row selector'!$O15,160)=0,"-",INDEX(SourceData!$A$2:$FR$281,'Row selector'!$O15,160)),"")</f>
        <v>6.3075418472290039</v>
      </c>
      <c r="AV26" s="163">
        <f>IFERROR(IF(INDEX(SourceData!$A$2:$FR$281,'Row selector'!$O15,165)=0,"-",INDEX(SourceData!$A$2:$FR$281,'Row selector'!$O15,165)),"")</f>
        <v>4.7979798316955566</v>
      </c>
      <c r="AW26" s="115"/>
    </row>
    <row r="27" spans="1:49">
      <c r="A27" s="171" t="str">
        <f>IFERROR(INDEX(SourceData!$A$2:$FR$281,'Row selector'!$O16,1),"")</f>
        <v>Cancer Alliance</v>
      </c>
      <c r="B27" s="168" t="str">
        <f>IFERROR(INDEX(SourceData!$A$2:$FR$281,'Row selector'!$O16,2),"")</f>
        <v>Thames Valley</v>
      </c>
      <c r="C27" s="199" t="str">
        <f t="shared" si="0"/>
        <v>&gt;</v>
      </c>
      <c r="D27" s="161">
        <f>IFERROR(IF(INDEX(SourceData!$A$2:$FR$281,'Row selector'!$O16,121)=0,"-",INDEX(SourceData!$A$2:$FR$281,'Row selector'!$O16,121)),"")</f>
        <v>927</v>
      </c>
      <c r="E27" s="162">
        <f>IFERROR(IF(INDEX(SourceData!$A$2:$FR$281,'Row selector'!$O16,126)=0,"-",INDEX(SourceData!$A$2:$FR$281,'Row selector'!$O16,126)),"")</f>
        <v>78.701583862304688</v>
      </c>
      <c r="F27" s="163">
        <f>IFERROR(IF(INDEX(SourceData!$A$2:$FR$281,'Row selector'!$O16,131)=0,"-",INDEX(SourceData!$A$2:$FR$281,'Row selector'!$O16,131)),"")</f>
        <v>4.3695497512817383</v>
      </c>
      <c r="G27" s="161">
        <f>IFERROR(IF(INDEX(SourceData!$A$2:$FR$281,'Row selector'!$O16,122)=0,"-",INDEX(SourceData!$A$2:$FR$281,'Row selector'!$O16,122)),"")</f>
        <v>449</v>
      </c>
      <c r="H27" s="166">
        <f>IFERROR(IF(INDEX(SourceData!$A$2:$FR$281,'Row selector'!$O16,127)=0,"-",INDEX(SourceData!$A$2:$FR$281,'Row selector'!$O16,127)),"")</f>
        <v>38.119754791259766</v>
      </c>
      <c r="I27" s="167">
        <f>IFERROR(IF(INDEX(SourceData!$A$2:$FR$281,'Row selector'!$O16,132)=0,"-",INDEX(SourceData!$A$2:$FR$281,'Row selector'!$O16,132)),"")</f>
        <v>4.5280356407165527</v>
      </c>
      <c r="J27" s="161">
        <f>IFERROR(IF(INDEX(SourceData!$A$2:$FR$281,'Row selector'!$O16,123)=0,"-",INDEX(SourceData!$A$2:$FR$281,'Row selector'!$O16,123)),"")</f>
        <v>296</v>
      </c>
      <c r="K27" s="162">
        <f>IFERROR(IF(INDEX(SourceData!$A$2:$FR$281,'Row selector'!$O16,128)=0,"-",INDEX(SourceData!$A$2:$FR$281,'Row selector'!$O16,128)),"")</f>
        <v>25.130170822143555</v>
      </c>
      <c r="L27" s="163">
        <f>IFERROR(IF(INDEX(SourceData!$A$2:$FR$281,'Row selector'!$O16,133)=0,"-",INDEX(SourceData!$A$2:$FR$281,'Row selector'!$O16,133)),"")</f>
        <v>4.1573033332824707</v>
      </c>
      <c r="M27" s="161">
        <f>IFERROR(IF(INDEX(SourceData!$A$2:$FR$281,'Row selector'!$O16,124)=0,"-",INDEX(SourceData!$A$2:$FR$281,'Row selector'!$O16,124)),"")</f>
        <v>211</v>
      </c>
      <c r="N27" s="162">
        <f>IFERROR(IF(INDEX(SourceData!$A$2:$FR$281,'Row selector'!$O16,129)=0,"-",INDEX(SourceData!$A$2:$FR$281,'Row selector'!$O16,129)),"")</f>
        <v>17.913736343383789</v>
      </c>
      <c r="O27" s="163">
        <f>IFERROR(IF(INDEX(SourceData!$A$2:$FR$281,'Row selector'!$O16,134)=0,"-",INDEX(SourceData!$A$2:$FR$281,'Row selector'!$O16,134)),"")</f>
        <v>4.685765266418457</v>
      </c>
      <c r="P27" s="161">
        <f>IFERROR(IF(INDEX(SourceData!$A$2:$FR$281,'Row selector'!$O16,125)=0,"-",INDEX(SourceData!$A$2:$FR$281,'Row selector'!$O16,125)),"")</f>
        <v>63</v>
      </c>
      <c r="Q27" s="162">
        <f>IFERROR(IF(INDEX(SourceData!$A$2:$FR$281,'Row selector'!$O16,130)=0,"-",INDEX(SourceData!$A$2:$FR$281,'Row selector'!$O16,130)),"")</f>
        <v>5.3486514091491699</v>
      </c>
      <c r="R27" s="163">
        <f>IFERROR(IF(INDEX(SourceData!$A$2:$FR$281,'Row selector'!$O16,135)=0,"-",INDEX(SourceData!$A$2:$FR$281,'Row selector'!$O16,135)),"")</f>
        <v>4.2367181777954102</v>
      </c>
      <c r="S27" s="161">
        <f>IFERROR(IF(INDEX(SourceData!$A$2:$FR$281,'Row selector'!$O16,136)=0,"-",INDEX(SourceData!$A$2:$FR$281,'Row selector'!$O16,136)),"")</f>
        <v>1050</v>
      </c>
      <c r="T27" s="162">
        <f>IFERROR(IF(INDEX(SourceData!$A$2:$FR$281,'Row selector'!$O16,141)=0,"-",INDEX(SourceData!$A$2:$FR$281,'Row selector'!$O16,141)),"")</f>
        <v>90.440910339355469</v>
      </c>
      <c r="U27" s="163">
        <f>IFERROR(IF(INDEX(SourceData!$A$2:$FR$281,'Row selector'!$O16,146)=0,"-",INDEX(SourceData!$A$2:$FR$281,'Row selector'!$O16,146)),"")</f>
        <v>5.8833417892456055</v>
      </c>
      <c r="V27" s="161">
        <f>IFERROR(IF(INDEX(SourceData!$A$2:$FR$281,'Row selector'!$O16,137)=0,"-",INDEX(SourceData!$A$2:$FR$281,'Row selector'!$O16,137)),"")</f>
        <v>509</v>
      </c>
      <c r="W27" s="162">
        <f>IFERROR(IF(INDEX(SourceData!$A$2:$FR$281,'Row selector'!$O16,142)=0,"-",INDEX(SourceData!$A$2:$FR$281,'Row selector'!$O16,142)),"")</f>
        <v>43.842308044433594</v>
      </c>
      <c r="X27" s="163">
        <f>IFERROR(IF(INDEX(SourceData!$A$2:$FR$281,'Row selector'!$O16,147)=0,"-",INDEX(SourceData!$A$2:$FR$281,'Row selector'!$O16,147)),"")</f>
        <v>6.3513851165771484</v>
      </c>
      <c r="Y27" s="161">
        <f>IFERROR(IF(INDEX(SourceData!$A$2:$FR$281,'Row selector'!$O16,138)=0,"-",INDEX(SourceData!$A$2:$FR$281,'Row selector'!$O16,138)),"")</f>
        <v>335</v>
      </c>
      <c r="Z27" s="166">
        <f>IFERROR(IF(INDEX(SourceData!$A$2:$FR$281,'Row selector'!$O16,143)=0,"-",INDEX(SourceData!$A$2:$FR$281,'Row selector'!$O16,143)),"")</f>
        <v>28.854957580566406</v>
      </c>
      <c r="AA27" s="167">
        <f>IFERROR(IF(INDEX(SourceData!$A$2:$FR$281,'Row selector'!$O16,148)=0,"-",INDEX(SourceData!$A$2:$FR$281,'Row selector'!$O16,148)),"")</f>
        <v>5.748112678527832</v>
      </c>
      <c r="AB27" s="161">
        <f>IFERROR(IF(INDEX(SourceData!$A$2:$FR$281,'Row selector'!$O16,139)=0,"-",INDEX(SourceData!$A$2:$FR$281,'Row selector'!$O16,139)),"")</f>
        <v>198</v>
      </c>
      <c r="AC27" s="162">
        <f>IFERROR(IF(INDEX(SourceData!$A$2:$FR$281,'Row selector'!$O16,144)=0,"-",INDEX(SourceData!$A$2:$FR$281,'Row selector'!$O16,144)),"")</f>
        <v>17.054571151733398</v>
      </c>
      <c r="AD27" s="163">
        <f>IFERROR(IF(INDEX(SourceData!$A$2:$FR$281,'Row selector'!$O16,149)=0,"-",INDEX(SourceData!$A$2:$FR$281,'Row selector'!$O16,149)),"")</f>
        <v>5.5539970397949219</v>
      </c>
      <c r="AE27" s="161">
        <f>IFERROR(IF(INDEX(SourceData!$A$2:$FR$281,'Row selector'!$O16,140)=0,"-",INDEX(SourceData!$A$2:$FR$281,'Row selector'!$O16,140)),"")</f>
        <v>62</v>
      </c>
      <c r="AF27" s="162">
        <f>IFERROR(IF(INDEX(SourceData!$A$2:$FR$281,'Row selector'!$O16,145)=0,"-",INDEX(SourceData!$A$2:$FR$281,'Row selector'!$O16,145)),"")</f>
        <v>5.3403205871582031</v>
      </c>
      <c r="AG27" s="163">
        <f>IFERROR(IF(INDEX(SourceData!$A$2:$FR$281,'Row selector'!$O16,150)=0,"-",INDEX(SourceData!$A$2:$FR$281,'Row selector'!$O16,150)),"")</f>
        <v>5.5456171035766602</v>
      </c>
      <c r="AH27" s="161">
        <f>IFERROR(IF(INDEX(SourceData!$A$2:$FR$281,'Row selector'!$O16,151)=0,"-",INDEX(SourceData!$A$2:$FR$281,'Row selector'!$O16,151)),"")</f>
        <v>1977</v>
      </c>
      <c r="AI27" s="162">
        <f>IFERROR(IF(INDEX(SourceData!$A$2:$FR$281,'Row selector'!$O16,156)=0,"-",INDEX(SourceData!$A$2:$FR$281,'Row selector'!$O16,156)),"")</f>
        <v>84.52886962890625</v>
      </c>
      <c r="AJ27" s="163">
        <f>IFERROR(IF(INDEX(SourceData!$A$2:$FR$281,'Row selector'!$O16,161)=0,"-",INDEX(SourceData!$A$2:$FR$281,'Row selector'!$O16,161)),"")</f>
        <v>5.0611848831176758</v>
      </c>
      <c r="AK27" s="161">
        <f>IFERROR(IF(INDEX(SourceData!$A$2:$FR$281,'Row selector'!$O16,152)=0,"-",INDEX(SourceData!$A$2:$FR$281,'Row selector'!$O16,152)),"")</f>
        <v>958</v>
      </c>
      <c r="AL27" s="162">
        <f>IFERROR(IF(INDEX(SourceData!$A$2:$FR$281,'Row selector'!$O16,157)=0,"-",INDEX(SourceData!$A$2:$FR$281,'Row selector'!$O16,157)),"")</f>
        <v>40.960372924804688</v>
      </c>
      <c r="AM27" s="163">
        <f>IFERROR(IF(INDEX(SourceData!$A$2:$FR$281,'Row selector'!$O16,162)=0,"-",INDEX(SourceData!$A$2:$FR$281,'Row selector'!$O16,162)),"")</f>
        <v>5.3430004119873047</v>
      </c>
      <c r="AN27" s="161">
        <f>IFERROR(IF(INDEX(SourceData!$A$2:$FR$281,'Row selector'!$O16,153)=0,"-",INDEX(SourceData!$A$2:$FR$281,'Row selector'!$O16,153)),"")</f>
        <v>631</v>
      </c>
      <c r="AO27" s="162">
        <f>IFERROR(IF(INDEX(SourceData!$A$2:$FR$281,'Row selector'!$O16,158)=0,"-",INDEX(SourceData!$A$2:$FR$281,'Row selector'!$O16,158)),"")</f>
        <v>26.979116439819336</v>
      </c>
      <c r="AP27" s="163">
        <f>IFERROR(IF(INDEX(SourceData!$A$2:$FR$281,'Row selector'!$O16,163)=0,"-",INDEX(SourceData!$A$2:$FR$281,'Row selector'!$O16,163)),"")</f>
        <v>4.8733396530151367</v>
      </c>
      <c r="AQ27" s="161">
        <f>IFERROR(IF(INDEX(SourceData!$A$2:$FR$281,'Row selector'!$O16,154)=0,"-",INDEX(SourceData!$A$2:$FR$281,'Row selector'!$O16,154)),"")</f>
        <v>409</v>
      </c>
      <c r="AR27" s="166">
        <f>IFERROR(IF(INDEX(SourceData!$A$2:$FR$281,'Row selector'!$O16,159)=0,"-",INDEX(SourceData!$A$2:$FR$281,'Row selector'!$O16,159)),"")</f>
        <v>17.48725700378418</v>
      </c>
      <c r="AS27" s="167">
        <f>IFERROR(IF(INDEX(SourceData!$A$2:$FR$281,'Row selector'!$O16,164)=0,"-",INDEX(SourceData!$A$2:$FR$281,'Row selector'!$O16,164)),"")</f>
        <v>5.0694098472595215</v>
      </c>
      <c r="AT27" s="161">
        <f>IFERROR(IF(INDEX(SourceData!$A$2:$FR$281,'Row selector'!$O16,155)=0,"-",INDEX(SourceData!$A$2:$FR$281,'Row selector'!$O16,155)),"")</f>
        <v>125</v>
      </c>
      <c r="AU27" s="162">
        <f>IFERROR(IF(INDEX(SourceData!$A$2:$FR$281,'Row selector'!$O16,160)=0,"-",INDEX(SourceData!$A$2:$FR$281,'Row selector'!$O16,160)),"")</f>
        <v>5.3445162773132324</v>
      </c>
      <c r="AV27" s="163">
        <f>IFERROR(IF(INDEX(SourceData!$A$2:$FR$281,'Row selector'!$O16,165)=0,"-",INDEX(SourceData!$A$2:$FR$281,'Row selector'!$O16,165)),"")</f>
        <v>4.798464298248291</v>
      </c>
      <c r="AW27" s="115"/>
    </row>
    <row r="28" spans="1:49">
      <c r="A28" s="171" t="str">
        <f>IFERROR(INDEX(SourceData!$A$2:$FR$281,'Row selector'!$O17,1),"")</f>
        <v>Cancer Alliance</v>
      </c>
      <c r="B28" s="168" t="str">
        <f>IFERROR(INDEX(SourceData!$A$2:$FR$281,'Row selector'!$O17,2),"")</f>
        <v>UCLH Cancer Collaborative</v>
      </c>
      <c r="C28" s="199" t="str">
        <f t="shared" si="0"/>
        <v>&gt;</v>
      </c>
      <c r="D28" s="161">
        <f>IFERROR(IF(INDEX(SourceData!$A$2:$FR$281,'Row selector'!$O17,121)=0,"-",INDEX(SourceData!$A$2:$FR$281,'Row selector'!$O17,121)),"")</f>
        <v>120</v>
      </c>
      <c r="E28" s="162">
        <f>IFERROR(IF(INDEX(SourceData!$A$2:$FR$281,'Row selector'!$O17,126)=0,"-",INDEX(SourceData!$A$2:$FR$281,'Row selector'!$O17,126)),"")</f>
        <v>7.0035243034362793</v>
      </c>
      <c r="F28" s="163">
        <f>IFERROR(IF(INDEX(SourceData!$A$2:$FR$281,'Row selector'!$O17,131)=0,"-",INDEX(SourceData!$A$2:$FR$281,'Row selector'!$O17,131)),"")</f>
        <v>4.0227956771850586</v>
      </c>
      <c r="G28" s="161">
        <f>IFERROR(IF(INDEX(SourceData!$A$2:$FR$281,'Row selector'!$O17,122)=0,"-",INDEX(SourceData!$A$2:$FR$281,'Row selector'!$O17,122)),"")</f>
        <v>208</v>
      </c>
      <c r="H28" s="166">
        <f>IFERROR(IF(INDEX(SourceData!$A$2:$FR$281,'Row selector'!$O17,127)=0,"-",INDEX(SourceData!$A$2:$FR$281,'Row selector'!$O17,127)),"")</f>
        <v>12.139442443847656</v>
      </c>
      <c r="I28" s="167">
        <f>IFERROR(IF(INDEX(SourceData!$A$2:$FR$281,'Row selector'!$O17,132)=0,"-",INDEX(SourceData!$A$2:$FR$281,'Row selector'!$O17,132)),"")</f>
        <v>4.0625</v>
      </c>
      <c r="J28" s="161">
        <f>IFERROR(IF(INDEX(SourceData!$A$2:$FR$281,'Row selector'!$O17,123)=0,"-",INDEX(SourceData!$A$2:$FR$281,'Row selector'!$O17,123)),"")</f>
        <v>247</v>
      </c>
      <c r="K28" s="162">
        <f>IFERROR(IF(INDEX(SourceData!$A$2:$FR$281,'Row selector'!$O17,128)=0,"-",INDEX(SourceData!$A$2:$FR$281,'Row selector'!$O17,128)),"")</f>
        <v>14.41558837890625</v>
      </c>
      <c r="L28" s="163">
        <f>IFERROR(IF(INDEX(SourceData!$A$2:$FR$281,'Row selector'!$O17,133)=0,"-",INDEX(SourceData!$A$2:$FR$281,'Row selector'!$O17,133)),"")</f>
        <v>3.3337831497192383</v>
      </c>
      <c r="M28" s="161">
        <f>IFERROR(IF(INDEX(SourceData!$A$2:$FR$281,'Row selector'!$O17,124)=0,"-",INDEX(SourceData!$A$2:$FR$281,'Row selector'!$O17,124)),"")</f>
        <v>401</v>
      </c>
      <c r="N28" s="162">
        <f>IFERROR(IF(INDEX(SourceData!$A$2:$FR$281,'Row selector'!$O17,129)=0,"-",INDEX(SourceData!$A$2:$FR$281,'Row selector'!$O17,129)),"")</f>
        <v>23.403444290161133</v>
      </c>
      <c r="O28" s="163">
        <f>IFERROR(IF(INDEX(SourceData!$A$2:$FR$281,'Row selector'!$O17,134)=0,"-",INDEX(SourceData!$A$2:$FR$281,'Row selector'!$O17,134)),"")</f>
        <v>3.3374948501586914</v>
      </c>
      <c r="P28" s="161">
        <f>IFERROR(IF(INDEX(SourceData!$A$2:$FR$281,'Row selector'!$O17,125)=0,"-",INDEX(SourceData!$A$2:$FR$281,'Row selector'!$O17,125)),"")</f>
        <v>540</v>
      </c>
      <c r="Q28" s="162">
        <f>IFERROR(IF(INDEX(SourceData!$A$2:$FR$281,'Row selector'!$O17,130)=0,"-",INDEX(SourceData!$A$2:$FR$281,'Row selector'!$O17,130)),"")</f>
        <v>31.515859603881836</v>
      </c>
      <c r="R28" s="163">
        <f>IFERROR(IF(INDEX(SourceData!$A$2:$FR$281,'Row selector'!$O17,135)=0,"-",INDEX(SourceData!$A$2:$FR$281,'Row selector'!$O17,135)),"")</f>
        <v>3.6101083755493164</v>
      </c>
      <c r="S28" s="161">
        <f>IFERROR(IF(INDEX(SourceData!$A$2:$FR$281,'Row selector'!$O17,136)=0,"-",INDEX(SourceData!$A$2:$FR$281,'Row selector'!$O17,136)),"")</f>
        <v>128</v>
      </c>
      <c r="T28" s="162">
        <f>IFERROR(IF(INDEX(SourceData!$A$2:$FR$281,'Row selector'!$O17,141)=0,"-",INDEX(SourceData!$A$2:$FR$281,'Row selector'!$O17,141)),"")</f>
        <v>7.4218130111694336</v>
      </c>
      <c r="U28" s="163">
        <f>IFERROR(IF(INDEX(SourceData!$A$2:$FR$281,'Row selector'!$O17,146)=0,"-",INDEX(SourceData!$A$2:$FR$281,'Row selector'!$O17,146)),"")</f>
        <v>4.9980478286743164</v>
      </c>
      <c r="V28" s="161">
        <f>IFERROR(IF(INDEX(SourceData!$A$2:$FR$281,'Row selector'!$O17,137)=0,"-",INDEX(SourceData!$A$2:$FR$281,'Row selector'!$O17,137)),"")</f>
        <v>224</v>
      </c>
      <c r="W28" s="162">
        <f>IFERROR(IF(INDEX(SourceData!$A$2:$FR$281,'Row selector'!$O17,142)=0,"-",INDEX(SourceData!$A$2:$FR$281,'Row selector'!$O17,142)),"")</f>
        <v>12.98817253112793</v>
      </c>
      <c r="X28" s="163">
        <f>IFERROR(IF(INDEX(SourceData!$A$2:$FR$281,'Row selector'!$O17,147)=0,"-",INDEX(SourceData!$A$2:$FR$281,'Row selector'!$O17,147)),"")</f>
        <v>5.2905054092407227</v>
      </c>
      <c r="Y28" s="161">
        <f>IFERROR(IF(INDEX(SourceData!$A$2:$FR$281,'Row selector'!$O17,138)=0,"-",INDEX(SourceData!$A$2:$FR$281,'Row selector'!$O17,138)),"")</f>
        <v>303</v>
      </c>
      <c r="Z28" s="166">
        <f>IFERROR(IF(INDEX(SourceData!$A$2:$FR$281,'Row selector'!$O17,143)=0,"-",INDEX(SourceData!$A$2:$FR$281,'Row selector'!$O17,143)),"")</f>
        <v>17.568822860717773</v>
      </c>
      <c r="AA28" s="167">
        <f>IFERROR(IF(INDEX(SourceData!$A$2:$FR$281,'Row selector'!$O17,148)=0,"-",INDEX(SourceData!$A$2:$FR$281,'Row selector'!$O17,148)),"")</f>
        <v>5.0457949638366699</v>
      </c>
      <c r="AB28" s="161">
        <f>IFERROR(IF(INDEX(SourceData!$A$2:$FR$281,'Row selector'!$O17,139)=0,"-",INDEX(SourceData!$A$2:$FR$281,'Row selector'!$O17,139)),"")</f>
        <v>363</v>
      </c>
      <c r="AC28" s="162">
        <f>IFERROR(IF(INDEX(SourceData!$A$2:$FR$281,'Row selector'!$O17,144)=0,"-",INDEX(SourceData!$A$2:$FR$281,'Row selector'!$O17,144)),"")</f>
        <v>21.047798156738281</v>
      </c>
      <c r="AD28" s="163">
        <f>IFERROR(IF(INDEX(SourceData!$A$2:$FR$281,'Row selector'!$O17,149)=0,"-",INDEX(SourceData!$A$2:$FR$281,'Row selector'!$O17,149)),"")</f>
        <v>3.7399547100067139</v>
      </c>
      <c r="AE28" s="161">
        <f>IFERROR(IF(INDEX(SourceData!$A$2:$FR$281,'Row selector'!$O17,140)=0,"-",INDEX(SourceData!$A$2:$FR$281,'Row selector'!$O17,140)),"")</f>
        <v>548</v>
      </c>
      <c r="AF28" s="162">
        <f>IFERROR(IF(INDEX(SourceData!$A$2:$FR$281,'Row selector'!$O17,145)=0,"-",INDEX(SourceData!$A$2:$FR$281,'Row selector'!$O17,145)),"")</f>
        <v>31.774637222290039</v>
      </c>
      <c r="AG28" s="163">
        <f>IFERROR(IF(INDEX(SourceData!$A$2:$FR$281,'Row selector'!$O17,150)=0,"-",INDEX(SourceData!$A$2:$FR$281,'Row selector'!$O17,150)),"")</f>
        <v>4.4647221565246582</v>
      </c>
      <c r="AH28" s="161">
        <f>IFERROR(IF(INDEX(SourceData!$A$2:$FR$281,'Row selector'!$O17,151)=0,"-",INDEX(SourceData!$A$2:$FR$281,'Row selector'!$O17,151)),"")</f>
        <v>248</v>
      </c>
      <c r="AI28" s="162">
        <f>IFERROR(IF(INDEX(SourceData!$A$2:$FR$281,'Row selector'!$O17,156)=0,"-",INDEX(SourceData!$A$2:$FR$281,'Row selector'!$O17,156)),"")</f>
        <v>7.2133512496948242</v>
      </c>
      <c r="AJ28" s="163">
        <f>IFERROR(IF(INDEX(SourceData!$A$2:$FR$281,'Row selector'!$O17,161)=0,"-",INDEX(SourceData!$A$2:$FR$281,'Row selector'!$O17,161)),"")</f>
        <v>4.473304271697998</v>
      </c>
      <c r="AK28" s="161">
        <f>IFERROR(IF(INDEX(SourceData!$A$2:$FR$281,'Row selector'!$O17,152)=0,"-",INDEX(SourceData!$A$2:$FR$281,'Row selector'!$O17,152)),"")</f>
        <v>432</v>
      </c>
      <c r="AL28" s="162">
        <f>IFERROR(IF(INDEX(SourceData!$A$2:$FR$281,'Row selector'!$O17,157)=0,"-",INDEX(SourceData!$A$2:$FR$281,'Row selector'!$O17,157)),"")</f>
        <v>12.565193176269531</v>
      </c>
      <c r="AM28" s="163">
        <f>IFERROR(IF(INDEX(SourceData!$A$2:$FR$281,'Row selector'!$O17,162)=0,"-",INDEX(SourceData!$A$2:$FR$281,'Row selector'!$O17,162)),"")</f>
        <v>4.6183452606201172</v>
      </c>
      <c r="AN28" s="161">
        <f>IFERROR(IF(INDEX(SourceData!$A$2:$FR$281,'Row selector'!$O17,153)=0,"-",INDEX(SourceData!$A$2:$FR$281,'Row selector'!$O17,153)),"")</f>
        <v>550</v>
      </c>
      <c r="AO28" s="162">
        <f>IFERROR(IF(INDEX(SourceData!$A$2:$FR$281,'Row selector'!$O17,158)=0,"-",INDEX(SourceData!$A$2:$FR$281,'Row selector'!$O17,158)),"")</f>
        <v>15.99735164642334</v>
      </c>
      <c r="AP28" s="163">
        <f>IFERROR(IF(INDEX(SourceData!$A$2:$FR$281,'Row selector'!$O17,163)=0,"-",INDEX(SourceData!$A$2:$FR$281,'Row selector'!$O17,163)),"")</f>
        <v>4.100193977355957</v>
      </c>
      <c r="AQ28" s="161">
        <f>IFERROR(IF(INDEX(SourceData!$A$2:$FR$281,'Row selector'!$O17,154)=0,"-",INDEX(SourceData!$A$2:$FR$281,'Row selector'!$O17,154)),"")</f>
        <v>764</v>
      </c>
      <c r="AR28" s="166">
        <f>IFERROR(IF(INDEX(SourceData!$A$2:$FR$281,'Row selector'!$O17,159)=0,"-",INDEX(SourceData!$A$2:$FR$281,'Row selector'!$O17,159)),"")</f>
        <v>22.221776962280273</v>
      </c>
      <c r="AS28" s="167">
        <f>IFERROR(IF(INDEX(SourceData!$A$2:$FR$281,'Row selector'!$O17,164)=0,"-",INDEX(SourceData!$A$2:$FR$281,'Row selector'!$O17,164)),"")</f>
        <v>3.5173335075378418</v>
      </c>
      <c r="AT28" s="161">
        <f>IFERROR(IF(INDEX(SourceData!$A$2:$FR$281,'Row selector'!$O17,155)=0,"-",INDEX(SourceData!$A$2:$FR$281,'Row selector'!$O17,155)),"")</f>
        <v>1088</v>
      </c>
      <c r="AU28" s="162">
        <f>IFERROR(IF(INDEX(SourceData!$A$2:$FR$281,'Row selector'!$O17,160)=0,"-",INDEX(SourceData!$A$2:$FR$281,'Row selector'!$O17,160)),"")</f>
        <v>31.645669937133789</v>
      </c>
      <c r="AV28" s="163">
        <f>IFERROR(IF(INDEX(SourceData!$A$2:$FR$281,'Row selector'!$O17,165)=0,"-",INDEX(SourceData!$A$2:$FR$281,'Row selector'!$O17,165)),"")</f>
        <v>3.9952995777130127</v>
      </c>
      <c r="AW28" s="115"/>
    </row>
    <row r="29" spans="1:49">
      <c r="A29" s="171" t="str">
        <f>IFERROR(INDEX(SourceData!$A$2:$FR$281,'Row selector'!$O18,1),"")</f>
        <v>Cancer Alliance</v>
      </c>
      <c r="B29" s="168" t="str">
        <f>IFERROR(INDEX(SourceData!$A$2:$FR$281,'Row selector'!$O18,2),"")</f>
        <v>Wessex</v>
      </c>
      <c r="C29" s="199" t="str">
        <f t="shared" si="0"/>
        <v>&gt;</v>
      </c>
      <c r="D29" s="161">
        <f>IFERROR(IF(INDEX(SourceData!$A$2:$FR$281,'Row selector'!$O18,121)=0,"-",INDEX(SourceData!$A$2:$FR$281,'Row selector'!$O18,121)),"")</f>
        <v>804</v>
      </c>
      <c r="E29" s="162">
        <f>IFERROR(IF(INDEX(SourceData!$A$2:$FR$281,'Row selector'!$O18,126)=0,"-",INDEX(SourceData!$A$2:$FR$281,'Row selector'!$O18,126)),"")</f>
        <v>61.689178466796875</v>
      </c>
      <c r="F29" s="163">
        <f>IFERROR(IF(INDEX(SourceData!$A$2:$FR$281,'Row selector'!$O18,131)=0,"-",INDEX(SourceData!$A$2:$FR$281,'Row selector'!$O18,131)),"")</f>
        <v>4.7333097457885742</v>
      </c>
      <c r="G29" s="161">
        <f>IFERROR(IF(INDEX(SourceData!$A$2:$FR$281,'Row selector'!$O18,122)=0,"-",INDEX(SourceData!$A$2:$FR$281,'Row selector'!$O18,122)),"")</f>
        <v>674</v>
      </c>
      <c r="H29" s="166">
        <f>IFERROR(IF(INDEX(SourceData!$A$2:$FR$281,'Row selector'!$O18,127)=0,"-",INDEX(SourceData!$A$2:$FR$281,'Row selector'!$O18,127)),"")</f>
        <v>51.714561462402344</v>
      </c>
      <c r="I29" s="167">
        <f>IFERROR(IF(INDEX(SourceData!$A$2:$FR$281,'Row selector'!$O18,132)=0,"-",INDEX(SourceData!$A$2:$FR$281,'Row selector'!$O18,132)),"")</f>
        <v>4.775062084197998</v>
      </c>
      <c r="J29" s="161">
        <f>IFERROR(IF(INDEX(SourceData!$A$2:$FR$281,'Row selector'!$O18,123)=0,"-",INDEX(SourceData!$A$2:$FR$281,'Row selector'!$O18,123)),"")</f>
        <v>619</v>
      </c>
      <c r="K29" s="162">
        <f>IFERROR(IF(INDEX(SourceData!$A$2:$FR$281,'Row selector'!$O18,128)=0,"-",INDEX(SourceData!$A$2:$FR$281,'Row selector'!$O18,128)),"")</f>
        <v>47.494529724121094</v>
      </c>
      <c r="L29" s="163">
        <f>IFERROR(IF(INDEX(SourceData!$A$2:$FR$281,'Row selector'!$O18,133)=0,"-",INDEX(SourceData!$A$2:$FR$281,'Row selector'!$O18,133)),"")</f>
        <v>4.7648372650146484</v>
      </c>
      <c r="M29" s="161">
        <f>IFERROR(IF(INDEX(SourceData!$A$2:$FR$281,'Row selector'!$O18,124)=0,"-",INDEX(SourceData!$A$2:$FR$281,'Row selector'!$O18,124)),"")</f>
        <v>409</v>
      </c>
      <c r="N29" s="162">
        <f>IFERROR(IF(INDEX(SourceData!$A$2:$FR$281,'Row selector'!$O18,129)=0,"-",INDEX(SourceData!$A$2:$FR$281,'Row selector'!$O18,129)),"")</f>
        <v>31.381683349609375</v>
      </c>
      <c r="O29" s="163">
        <f>IFERROR(IF(INDEX(SourceData!$A$2:$FR$281,'Row selector'!$O18,134)=0,"-",INDEX(SourceData!$A$2:$FR$281,'Row selector'!$O18,134)),"")</f>
        <v>4.8970308303833008</v>
      </c>
      <c r="P29" s="161">
        <f>IFERROR(IF(INDEX(SourceData!$A$2:$FR$281,'Row selector'!$O18,125)=0,"-",INDEX(SourceData!$A$2:$FR$281,'Row selector'!$O18,125)),"")</f>
        <v>160</v>
      </c>
      <c r="Q29" s="162">
        <f>IFERROR(IF(INDEX(SourceData!$A$2:$FR$281,'Row selector'!$O18,130)=0,"-",INDEX(SourceData!$A$2:$FR$281,'Row selector'!$O18,130)),"")</f>
        <v>12.276453018188477</v>
      </c>
      <c r="R29" s="163">
        <f>IFERROR(IF(INDEX(SourceData!$A$2:$FR$281,'Row selector'!$O18,135)=0,"-",INDEX(SourceData!$A$2:$FR$281,'Row selector'!$O18,135)),"")</f>
        <v>4.917025089263916</v>
      </c>
      <c r="S29" s="161">
        <f>IFERROR(IF(INDEX(SourceData!$A$2:$FR$281,'Row selector'!$O18,136)=0,"-",INDEX(SourceData!$A$2:$FR$281,'Row selector'!$O18,136)),"")</f>
        <v>977</v>
      </c>
      <c r="T29" s="162">
        <f>IFERROR(IF(INDEX(SourceData!$A$2:$FR$281,'Row selector'!$O18,141)=0,"-",INDEX(SourceData!$A$2:$FR$281,'Row selector'!$O18,141)),"")</f>
        <v>76.885482788085938</v>
      </c>
      <c r="U29" s="163">
        <f>IFERROR(IF(INDEX(SourceData!$A$2:$FR$281,'Row selector'!$O18,146)=0,"-",INDEX(SourceData!$A$2:$FR$281,'Row selector'!$O18,146)),"")</f>
        <v>6.5224647521972656</v>
      </c>
      <c r="V29" s="161">
        <f>IFERROR(IF(INDEX(SourceData!$A$2:$FR$281,'Row selector'!$O18,137)=0,"-",INDEX(SourceData!$A$2:$FR$281,'Row selector'!$O18,137)),"")</f>
        <v>850</v>
      </c>
      <c r="W29" s="162">
        <f>IFERROR(IF(INDEX(SourceData!$A$2:$FR$281,'Row selector'!$O18,142)=0,"-",INDEX(SourceData!$A$2:$FR$281,'Row selector'!$O18,142)),"")</f>
        <v>66.891159057617188</v>
      </c>
      <c r="X29" s="163">
        <f>IFERROR(IF(INDEX(SourceData!$A$2:$FR$281,'Row selector'!$O18,147)=0,"-",INDEX(SourceData!$A$2:$FR$281,'Row selector'!$O18,147)),"")</f>
        <v>6.7864270210266113</v>
      </c>
      <c r="Y29" s="161">
        <f>IFERROR(IF(INDEX(SourceData!$A$2:$FR$281,'Row selector'!$O18,138)=0,"-",INDEX(SourceData!$A$2:$FR$281,'Row selector'!$O18,138)),"")</f>
        <v>686</v>
      </c>
      <c r="Z29" s="166">
        <f>IFERROR(IF(INDEX(SourceData!$A$2:$FR$281,'Row selector'!$O18,143)=0,"-",INDEX(SourceData!$A$2:$FR$281,'Row selector'!$O18,143)),"")</f>
        <v>53.985099792480469</v>
      </c>
      <c r="AA29" s="167">
        <f>IFERROR(IF(INDEX(SourceData!$A$2:$FR$281,'Row selector'!$O18,148)=0,"-",INDEX(SourceData!$A$2:$FR$281,'Row selector'!$O18,148)),"")</f>
        <v>6.3808016777038574</v>
      </c>
      <c r="AB29" s="161">
        <f>IFERROR(IF(INDEX(SourceData!$A$2:$FR$281,'Row selector'!$O18,139)=0,"-",INDEX(SourceData!$A$2:$FR$281,'Row selector'!$O18,139)),"")</f>
        <v>420</v>
      </c>
      <c r="AC29" s="162">
        <f>IFERROR(IF(INDEX(SourceData!$A$2:$FR$281,'Row selector'!$O18,144)=0,"-",INDEX(SourceData!$A$2:$FR$281,'Row selector'!$O18,144)),"")</f>
        <v>33.052101135253906</v>
      </c>
      <c r="AD29" s="163">
        <f>IFERROR(IF(INDEX(SourceData!$A$2:$FR$281,'Row selector'!$O18,149)=0,"-",INDEX(SourceData!$A$2:$FR$281,'Row selector'!$O18,149)),"")</f>
        <v>6.2277579307556152</v>
      </c>
      <c r="AE29" s="161">
        <f>IFERROR(IF(INDEX(SourceData!$A$2:$FR$281,'Row selector'!$O18,140)=0,"-",INDEX(SourceData!$A$2:$FR$281,'Row selector'!$O18,140)),"")</f>
        <v>143</v>
      </c>
      <c r="AF29" s="162">
        <f>IFERROR(IF(INDEX(SourceData!$A$2:$FR$281,'Row selector'!$O18,145)=0,"-",INDEX(SourceData!$A$2:$FR$281,'Row selector'!$O18,145)),"")</f>
        <v>11.253454208374023</v>
      </c>
      <c r="AG29" s="163">
        <f>IFERROR(IF(INDEX(SourceData!$A$2:$FR$281,'Row selector'!$O18,150)=0,"-",INDEX(SourceData!$A$2:$FR$281,'Row selector'!$O18,150)),"")</f>
        <v>5.6701030731201172</v>
      </c>
      <c r="AH29" s="161">
        <f>IFERROR(IF(INDEX(SourceData!$A$2:$FR$281,'Row selector'!$O18,151)=0,"-",INDEX(SourceData!$A$2:$FR$281,'Row selector'!$O18,151)),"")</f>
        <v>1781</v>
      </c>
      <c r="AI29" s="162">
        <f>IFERROR(IF(INDEX(SourceData!$A$2:$FR$281,'Row selector'!$O18,156)=0,"-",INDEX(SourceData!$A$2:$FR$281,'Row selector'!$O18,156)),"")</f>
        <v>69.191139221191406</v>
      </c>
      <c r="AJ29" s="163">
        <f>IFERROR(IF(INDEX(SourceData!$A$2:$FR$281,'Row selector'!$O18,161)=0,"-",INDEX(SourceData!$A$2:$FR$281,'Row selector'!$O18,161)),"")</f>
        <v>5.5717191696166992</v>
      </c>
      <c r="AK29" s="161">
        <f>IFERROR(IF(INDEX(SourceData!$A$2:$FR$281,'Row selector'!$O18,152)=0,"-",INDEX(SourceData!$A$2:$FR$281,'Row selector'!$O18,152)),"")</f>
        <v>1524</v>
      </c>
      <c r="AL29" s="162">
        <f>IFERROR(IF(INDEX(SourceData!$A$2:$FR$281,'Row selector'!$O18,157)=0,"-",INDEX(SourceData!$A$2:$FR$281,'Row selector'!$O18,157)),"")</f>
        <v>59.206790924072266</v>
      </c>
      <c r="AM29" s="163">
        <f>IFERROR(IF(INDEX(SourceData!$A$2:$FR$281,'Row selector'!$O18,162)=0,"-",INDEX(SourceData!$A$2:$FR$281,'Row selector'!$O18,162)),"")</f>
        <v>5.7207207679748535</v>
      </c>
      <c r="AN29" s="161">
        <f>IFERROR(IF(INDEX(SourceData!$A$2:$FR$281,'Row selector'!$O18,153)=0,"-",INDEX(SourceData!$A$2:$FR$281,'Row selector'!$O18,153)),"")</f>
        <v>1305</v>
      </c>
      <c r="AO29" s="162">
        <f>IFERROR(IF(INDEX(SourceData!$A$2:$FR$281,'Row selector'!$O18,158)=0,"-",INDEX(SourceData!$A$2:$FR$281,'Row selector'!$O18,158)),"")</f>
        <v>50.69873046875</v>
      </c>
      <c r="AP29" s="163">
        <f>IFERROR(IF(INDEX(SourceData!$A$2:$FR$281,'Row selector'!$O18,163)=0,"-",INDEX(SourceData!$A$2:$FR$281,'Row selector'!$O18,163)),"")</f>
        <v>5.4965882301330566</v>
      </c>
      <c r="AQ29" s="161">
        <f>IFERROR(IF(INDEX(SourceData!$A$2:$FR$281,'Row selector'!$O18,154)=0,"-",INDEX(SourceData!$A$2:$FR$281,'Row selector'!$O18,154)),"")</f>
        <v>829</v>
      </c>
      <c r="AR29" s="166">
        <f>IFERROR(IF(INDEX(SourceData!$A$2:$FR$281,'Row selector'!$O18,159)=0,"-",INDEX(SourceData!$A$2:$FR$281,'Row selector'!$O18,159)),"")</f>
        <v>32.206317901611328</v>
      </c>
      <c r="AS29" s="167">
        <f>IFERROR(IF(INDEX(SourceData!$A$2:$FR$281,'Row selector'!$O18,164)=0,"-",INDEX(SourceData!$A$2:$FR$281,'Row selector'!$O18,164)),"")</f>
        <v>5.491520881652832</v>
      </c>
      <c r="AT29" s="161">
        <f>IFERROR(IF(INDEX(SourceData!$A$2:$FR$281,'Row selector'!$O18,155)=0,"-",INDEX(SourceData!$A$2:$FR$281,'Row selector'!$O18,155)),"")</f>
        <v>303</v>
      </c>
      <c r="AU29" s="162">
        <f>IFERROR(IF(INDEX(SourceData!$A$2:$FR$281,'Row selector'!$O18,160)=0,"-",INDEX(SourceData!$A$2:$FR$281,'Row selector'!$O18,160)),"")</f>
        <v>11.771429061889648</v>
      </c>
      <c r="AV29" s="163">
        <f>IFERROR(IF(INDEX(SourceData!$A$2:$FR$281,'Row selector'!$O18,165)=0,"-",INDEX(SourceData!$A$2:$FR$281,'Row selector'!$O18,165)),"")</f>
        <v>5.245844841003418</v>
      </c>
      <c r="AW29" s="115"/>
    </row>
    <row r="30" spans="1:49">
      <c r="A30" s="171" t="str">
        <f>IFERROR(INDEX(SourceData!$A$2:$FR$281,'Row selector'!$O19,1),"")</f>
        <v>Cancer Alliance</v>
      </c>
      <c r="B30" s="168" t="str">
        <f>IFERROR(INDEX(SourceData!$A$2:$FR$281,'Row selector'!$O19,2),"")</f>
        <v>West Midlands</v>
      </c>
      <c r="C30" s="199" t="str">
        <f t="shared" si="0"/>
        <v>&gt;</v>
      </c>
      <c r="D30" s="161">
        <f>IFERROR(IF(INDEX(SourceData!$A$2:$FR$281,'Row selector'!$O19,121)=0,"-",INDEX(SourceData!$A$2:$FR$281,'Row selector'!$O19,121)),"")</f>
        <v>885</v>
      </c>
      <c r="E30" s="162">
        <f>IFERROR(IF(INDEX(SourceData!$A$2:$FR$281,'Row selector'!$O19,126)=0,"-",INDEX(SourceData!$A$2:$FR$281,'Row selector'!$O19,126)),"")</f>
        <v>30.224533081054688</v>
      </c>
      <c r="F30" s="163">
        <f>IFERROR(IF(INDEX(SourceData!$A$2:$FR$281,'Row selector'!$O19,131)=0,"-",INDEX(SourceData!$A$2:$FR$281,'Row selector'!$O19,131)),"")</f>
        <v>4.3236112594604492</v>
      </c>
      <c r="G30" s="161">
        <f>IFERROR(IF(INDEX(SourceData!$A$2:$FR$281,'Row selector'!$O19,122)=0,"-",INDEX(SourceData!$A$2:$FR$281,'Row selector'!$O19,122)),"")</f>
        <v>1059</v>
      </c>
      <c r="H30" s="166">
        <f>IFERROR(IF(INDEX(SourceData!$A$2:$FR$281,'Row selector'!$O19,127)=0,"-",INDEX(SourceData!$A$2:$FR$281,'Row selector'!$O19,127)),"")</f>
        <v>36.166984558105469</v>
      </c>
      <c r="I30" s="167">
        <f>IFERROR(IF(INDEX(SourceData!$A$2:$FR$281,'Row selector'!$O19,132)=0,"-",INDEX(SourceData!$A$2:$FR$281,'Row selector'!$O19,132)),"")</f>
        <v>4.3551568984985352</v>
      </c>
      <c r="J30" s="161">
        <f>IFERROR(IF(INDEX(SourceData!$A$2:$FR$281,'Row selector'!$O19,123)=0,"-",INDEX(SourceData!$A$2:$FR$281,'Row selector'!$O19,123)),"")</f>
        <v>922</v>
      </c>
      <c r="K30" s="162">
        <f>IFERROR(IF(INDEX(SourceData!$A$2:$FR$281,'Row selector'!$O19,128)=0,"-",INDEX(SourceData!$A$2:$FR$281,'Row selector'!$O19,128)),"")</f>
        <v>31.488157272338867</v>
      </c>
      <c r="L30" s="163">
        <f>IFERROR(IF(INDEX(SourceData!$A$2:$FR$281,'Row selector'!$O19,133)=0,"-",INDEX(SourceData!$A$2:$FR$281,'Row selector'!$O19,133)),"")</f>
        <v>4.292564868927002</v>
      </c>
      <c r="M30" s="161">
        <f>IFERROR(IF(INDEX(SourceData!$A$2:$FR$281,'Row selector'!$O19,124)=0,"-",INDEX(SourceData!$A$2:$FR$281,'Row selector'!$O19,124)),"")</f>
        <v>826</v>
      </c>
      <c r="N30" s="162">
        <f>IFERROR(IF(INDEX(SourceData!$A$2:$FR$281,'Row selector'!$O19,129)=0,"-",INDEX(SourceData!$A$2:$FR$281,'Row selector'!$O19,129)),"")</f>
        <v>28.209564208984375</v>
      </c>
      <c r="O30" s="163">
        <f>IFERROR(IF(INDEX(SourceData!$A$2:$FR$281,'Row selector'!$O19,134)=0,"-",INDEX(SourceData!$A$2:$FR$281,'Row selector'!$O19,134)),"")</f>
        <v>4.392448902130127</v>
      </c>
      <c r="P30" s="161">
        <f>IFERROR(IF(INDEX(SourceData!$A$2:$FR$281,'Row selector'!$O19,125)=0,"-",INDEX(SourceData!$A$2:$FR$281,'Row selector'!$O19,125)),"")</f>
        <v>877</v>
      </c>
      <c r="Q30" s="162">
        <f>IFERROR(IF(INDEX(SourceData!$A$2:$FR$281,'Row selector'!$O19,130)=0,"-",INDEX(SourceData!$A$2:$FR$281,'Row selector'!$O19,130)),"")</f>
        <v>29.951316833496094</v>
      </c>
      <c r="R30" s="163">
        <f>IFERROR(IF(INDEX(SourceData!$A$2:$FR$281,'Row selector'!$O19,135)=0,"-",INDEX(SourceData!$A$2:$FR$281,'Row selector'!$O19,135)),"")</f>
        <v>4.0056638717651367</v>
      </c>
      <c r="S30" s="161">
        <f>IFERROR(IF(INDEX(SourceData!$A$2:$FR$281,'Row selector'!$O19,136)=0,"-",INDEX(SourceData!$A$2:$FR$281,'Row selector'!$O19,136)),"")</f>
        <v>1035</v>
      </c>
      <c r="T30" s="162">
        <f>IFERROR(IF(INDEX(SourceData!$A$2:$FR$281,'Row selector'!$O19,141)=0,"-",INDEX(SourceData!$A$2:$FR$281,'Row selector'!$O19,141)),"")</f>
        <v>36.029460906982422</v>
      </c>
      <c r="U30" s="163">
        <f>IFERROR(IF(INDEX(SourceData!$A$2:$FR$281,'Row selector'!$O19,146)=0,"-",INDEX(SourceData!$A$2:$FR$281,'Row selector'!$O19,146)),"")</f>
        <v>5.8587117195129395</v>
      </c>
      <c r="V30" s="161">
        <f>IFERROR(IF(INDEX(SourceData!$A$2:$FR$281,'Row selector'!$O19,137)=0,"-",INDEX(SourceData!$A$2:$FR$281,'Row selector'!$O19,137)),"")</f>
        <v>1228</v>
      </c>
      <c r="W30" s="162">
        <f>IFERROR(IF(INDEX(SourceData!$A$2:$FR$281,'Row selector'!$O19,142)=0,"-",INDEX(SourceData!$A$2:$FR$281,'Row selector'!$O19,142)),"")</f>
        <v>42.748001098632813</v>
      </c>
      <c r="X30" s="163">
        <f>IFERROR(IF(INDEX(SourceData!$A$2:$FR$281,'Row selector'!$O19,147)=0,"-",INDEX(SourceData!$A$2:$FR$281,'Row selector'!$O19,147)),"")</f>
        <v>5.895909309387207</v>
      </c>
      <c r="Y30" s="161">
        <f>IFERROR(IF(INDEX(SourceData!$A$2:$FR$281,'Row selector'!$O19,138)=0,"-",INDEX(SourceData!$A$2:$FR$281,'Row selector'!$O19,138)),"")</f>
        <v>973</v>
      </c>
      <c r="Z30" s="166">
        <f>IFERROR(IF(INDEX(SourceData!$A$2:$FR$281,'Row selector'!$O19,143)=0,"-",INDEX(SourceData!$A$2:$FR$281,'Row selector'!$O19,143)),"")</f>
        <v>33.871177673339844</v>
      </c>
      <c r="AA30" s="167">
        <f>IFERROR(IF(INDEX(SourceData!$A$2:$FR$281,'Row selector'!$O19,148)=0,"-",INDEX(SourceData!$A$2:$FR$281,'Row selector'!$O19,148)),"")</f>
        <v>5.6681814193725586</v>
      </c>
      <c r="AB30" s="161">
        <f>IFERROR(IF(INDEX(SourceData!$A$2:$FR$281,'Row selector'!$O19,139)=0,"-",INDEX(SourceData!$A$2:$FR$281,'Row selector'!$O19,139)),"")</f>
        <v>832</v>
      </c>
      <c r="AC30" s="162">
        <f>IFERROR(IF(INDEX(SourceData!$A$2:$FR$281,'Row selector'!$O19,144)=0,"-",INDEX(SourceData!$A$2:$FR$281,'Row selector'!$O19,144)),"")</f>
        <v>28.962814331054687</v>
      </c>
      <c r="AD30" s="163">
        <f>IFERROR(IF(INDEX(SourceData!$A$2:$FR$281,'Row selector'!$O19,149)=0,"-",INDEX(SourceData!$A$2:$FR$281,'Row selector'!$O19,149)),"")</f>
        <v>5.5522189140319824</v>
      </c>
      <c r="AE30" s="161">
        <f>IFERROR(IF(INDEX(SourceData!$A$2:$FR$281,'Row selector'!$O19,140)=0,"-",INDEX(SourceData!$A$2:$FR$281,'Row selector'!$O19,140)),"")</f>
        <v>947</v>
      </c>
      <c r="AF30" s="162">
        <f>IFERROR(IF(INDEX(SourceData!$A$2:$FR$281,'Row selector'!$O19,145)=0,"-",INDEX(SourceData!$A$2:$FR$281,'Row selector'!$O19,145)),"")</f>
        <v>32.966087341308594</v>
      </c>
      <c r="AG30" s="163">
        <f>IFERROR(IF(INDEX(SourceData!$A$2:$FR$281,'Row selector'!$O19,150)=0,"-",INDEX(SourceData!$A$2:$FR$281,'Row selector'!$O19,150)),"")</f>
        <v>5.3394227027893066</v>
      </c>
      <c r="AH30" s="161">
        <f>IFERROR(IF(INDEX(SourceData!$A$2:$FR$281,'Row selector'!$O19,151)=0,"-",INDEX(SourceData!$A$2:$FR$281,'Row selector'!$O19,151)),"")</f>
        <v>1920</v>
      </c>
      <c r="AI30" s="162">
        <f>IFERROR(IF(INDEX(SourceData!$A$2:$FR$281,'Row selector'!$O19,156)=0,"-",INDEX(SourceData!$A$2:$FR$281,'Row selector'!$O19,156)),"")</f>
        <v>33.099258422851563</v>
      </c>
      <c r="AJ30" s="163">
        <f>IFERROR(IF(INDEX(SourceData!$A$2:$FR$281,'Row selector'!$O19,161)=0,"-",INDEX(SourceData!$A$2:$FR$281,'Row selector'!$O19,161)),"")</f>
        <v>5.0347452163696289</v>
      </c>
      <c r="AK30" s="161">
        <f>IFERROR(IF(INDEX(SourceData!$A$2:$FR$281,'Row selector'!$O19,152)=0,"-",INDEX(SourceData!$A$2:$FR$281,'Row selector'!$O19,152)),"")</f>
        <v>2287</v>
      </c>
      <c r="AL30" s="162">
        <f>IFERROR(IF(INDEX(SourceData!$A$2:$FR$281,'Row selector'!$O19,157)=0,"-",INDEX(SourceData!$A$2:$FR$281,'Row selector'!$O19,157)),"")</f>
        <v>39.426044464111328</v>
      </c>
      <c r="AM30" s="163">
        <f>IFERROR(IF(INDEX(SourceData!$A$2:$FR$281,'Row selector'!$O19,162)=0,"-",INDEX(SourceData!$A$2:$FR$281,'Row selector'!$O19,162)),"")</f>
        <v>5.0660109519958496</v>
      </c>
      <c r="AN30" s="161">
        <f>IFERROR(IF(INDEX(SourceData!$A$2:$FR$281,'Row selector'!$O19,153)=0,"-",INDEX(SourceData!$A$2:$FR$281,'Row selector'!$O19,153)),"")</f>
        <v>1895</v>
      </c>
      <c r="AO30" s="162">
        <f>IFERROR(IF(INDEX(SourceData!$A$2:$FR$281,'Row selector'!$O19,158)=0,"-",INDEX(SourceData!$A$2:$FR$281,'Row selector'!$O19,158)),"")</f>
        <v>32.668277740478516</v>
      </c>
      <c r="AP30" s="163">
        <f>IFERROR(IF(INDEX(SourceData!$A$2:$FR$281,'Row selector'!$O19,163)=0,"-",INDEX(SourceData!$A$2:$FR$281,'Row selector'!$O19,163)),"")</f>
        <v>4.9036097526550293</v>
      </c>
      <c r="AQ30" s="161">
        <f>IFERROR(IF(INDEX(SourceData!$A$2:$FR$281,'Row selector'!$O19,154)=0,"-",INDEX(SourceData!$A$2:$FR$281,'Row selector'!$O19,154)),"")</f>
        <v>1658</v>
      </c>
      <c r="AR30" s="166">
        <f>IFERROR(IF(INDEX(SourceData!$A$2:$FR$281,'Row selector'!$O19,159)=0,"-",INDEX(SourceData!$A$2:$FR$281,'Row selector'!$O19,159)),"")</f>
        <v>28.582590103149414</v>
      </c>
      <c r="AS30" s="167">
        <f>IFERROR(IF(INDEX(SourceData!$A$2:$FR$281,'Row selector'!$O19,164)=0,"-",INDEX(SourceData!$A$2:$FR$281,'Row selector'!$O19,164)),"")</f>
        <v>4.9067773818969727</v>
      </c>
      <c r="AT30" s="161">
        <f>IFERROR(IF(INDEX(SourceData!$A$2:$FR$281,'Row selector'!$O19,155)=0,"-",INDEX(SourceData!$A$2:$FR$281,'Row selector'!$O19,155)),"")</f>
        <v>1824</v>
      </c>
      <c r="AU30" s="162">
        <f>IFERROR(IF(INDEX(SourceData!$A$2:$FR$281,'Row selector'!$O19,160)=0,"-",INDEX(SourceData!$A$2:$FR$281,'Row selector'!$O19,160)),"")</f>
        <v>31.444295883178711</v>
      </c>
      <c r="AV30" s="163">
        <f>IFERROR(IF(INDEX(SourceData!$A$2:$FR$281,'Row selector'!$O19,165)=0,"-",INDEX(SourceData!$A$2:$FR$281,'Row selector'!$O19,165)),"")</f>
        <v>4.6025738716125488</v>
      </c>
      <c r="AW30" s="115"/>
    </row>
    <row r="31" spans="1:49">
      <c r="A31" s="171" t="str">
        <f>IFERROR(INDEX(SourceData!$A$2:$FR$281,'Row selector'!$O20,1),"")</f>
        <v>Cancer Alliance</v>
      </c>
      <c r="B31" s="168" t="str">
        <f>IFERROR(INDEX(SourceData!$A$2:$FR$281,'Row selector'!$O20,2),"")</f>
        <v>West Yorkshire</v>
      </c>
      <c r="C31" s="199" t="str">
        <f t="shared" si="0"/>
        <v>&gt;</v>
      </c>
      <c r="D31" s="161">
        <f>IFERROR(IF(INDEX(SourceData!$A$2:$FR$281,'Row selector'!$O20,121)=0,"-",INDEX(SourceData!$A$2:$FR$281,'Row selector'!$O20,121)),"")</f>
        <v>467</v>
      </c>
      <c r="E31" s="162">
        <f>IFERROR(IF(INDEX(SourceData!$A$2:$FR$281,'Row selector'!$O20,126)=0,"-",INDEX(SourceData!$A$2:$FR$281,'Row selector'!$O20,126)),"")</f>
        <v>36.681709289550781</v>
      </c>
      <c r="F31" s="163">
        <f>IFERROR(IF(INDEX(SourceData!$A$2:$FR$281,'Row selector'!$O20,131)=0,"-",INDEX(SourceData!$A$2:$FR$281,'Row selector'!$O20,131)),"")</f>
        <v>4.471038818359375</v>
      </c>
      <c r="G31" s="161">
        <f>IFERROR(IF(INDEX(SourceData!$A$2:$FR$281,'Row selector'!$O20,122)=0,"-",INDEX(SourceData!$A$2:$FR$281,'Row selector'!$O20,122)),"")</f>
        <v>463</v>
      </c>
      <c r="H31" s="166">
        <f>IFERROR(IF(INDEX(SourceData!$A$2:$FR$281,'Row selector'!$O20,127)=0,"-",INDEX(SourceData!$A$2:$FR$281,'Row selector'!$O20,127)),"")</f>
        <v>36.367519378662109</v>
      </c>
      <c r="I31" s="167">
        <f>IFERROR(IF(INDEX(SourceData!$A$2:$FR$281,'Row selector'!$O20,132)=0,"-",INDEX(SourceData!$A$2:$FR$281,'Row selector'!$O20,132)),"")</f>
        <v>4.5450081825256348</v>
      </c>
      <c r="J31" s="161">
        <f>IFERROR(IF(INDEX(SourceData!$A$2:$FR$281,'Row selector'!$O20,123)=0,"-",INDEX(SourceData!$A$2:$FR$281,'Row selector'!$O20,123)),"")</f>
        <v>399</v>
      </c>
      <c r="K31" s="162">
        <f>IFERROR(IF(INDEX(SourceData!$A$2:$FR$281,'Row selector'!$O20,128)=0,"-",INDEX(SourceData!$A$2:$FR$281,'Row selector'!$O20,128)),"")</f>
        <v>31.340476989746094</v>
      </c>
      <c r="L31" s="163">
        <f>IFERROR(IF(INDEX(SourceData!$A$2:$FR$281,'Row selector'!$O20,133)=0,"-",INDEX(SourceData!$A$2:$FR$281,'Row selector'!$O20,133)),"")</f>
        <v>4.7835988998413086</v>
      </c>
      <c r="M31" s="161">
        <f>IFERROR(IF(INDEX(SourceData!$A$2:$FR$281,'Row selector'!$O20,124)=0,"-",INDEX(SourceData!$A$2:$FR$281,'Row selector'!$O20,124)),"")</f>
        <v>344</v>
      </c>
      <c r="N31" s="162">
        <f>IFERROR(IF(INDEX(SourceData!$A$2:$FR$281,'Row selector'!$O20,129)=0,"-",INDEX(SourceData!$A$2:$FR$281,'Row selector'!$O20,129)),"")</f>
        <v>27.020360946655273</v>
      </c>
      <c r="O31" s="163">
        <f>IFERROR(IF(INDEX(SourceData!$A$2:$FR$281,'Row selector'!$O20,134)=0,"-",INDEX(SourceData!$A$2:$FR$281,'Row selector'!$O20,134)),"")</f>
        <v>4.2764792442321777</v>
      </c>
      <c r="P31" s="161">
        <f>IFERROR(IF(INDEX(SourceData!$A$2:$FR$281,'Row selector'!$O20,125)=0,"-",INDEX(SourceData!$A$2:$FR$281,'Row selector'!$O20,125)),"")</f>
        <v>350</v>
      </c>
      <c r="Q31" s="162">
        <f>IFERROR(IF(INDEX(SourceData!$A$2:$FR$281,'Row selector'!$O20,130)=0,"-",INDEX(SourceData!$A$2:$FR$281,'Row selector'!$O20,130)),"")</f>
        <v>27.491645812988281</v>
      </c>
      <c r="R31" s="163">
        <f>IFERROR(IF(INDEX(SourceData!$A$2:$FR$281,'Row selector'!$O20,135)=0,"-",INDEX(SourceData!$A$2:$FR$281,'Row selector'!$O20,135)),"")</f>
        <v>3.9949777126312256</v>
      </c>
      <c r="S31" s="161">
        <f>IFERROR(IF(INDEX(SourceData!$A$2:$FR$281,'Row selector'!$O20,136)=0,"-",INDEX(SourceData!$A$2:$FR$281,'Row selector'!$O20,136)),"")</f>
        <v>565</v>
      </c>
      <c r="T31" s="162">
        <f>IFERROR(IF(INDEX(SourceData!$A$2:$FR$281,'Row selector'!$O20,141)=0,"-",INDEX(SourceData!$A$2:$FR$281,'Row selector'!$O20,141)),"")</f>
        <v>45.818809509277344</v>
      </c>
      <c r="U31" s="163">
        <f>IFERROR(IF(INDEX(SourceData!$A$2:$FR$281,'Row selector'!$O20,146)=0,"-",INDEX(SourceData!$A$2:$FR$281,'Row selector'!$O20,146)),"")</f>
        <v>6.2617754936218262</v>
      </c>
      <c r="V31" s="161">
        <f>IFERROR(IF(INDEX(SourceData!$A$2:$FR$281,'Row selector'!$O20,137)=0,"-",INDEX(SourceData!$A$2:$FR$281,'Row selector'!$O20,137)),"")</f>
        <v>507</v>
      </c>
      <c r="W31" s="162">
        <f>IFERROR(IF(INDEX(SourceData!$A$2:$FR$281,'Row selector'!$O20,142)=0,"-",INDEX(SourceData!$A$2:$FR$281,'Row selector'!$O20,142)),"")</f>
        <v>41.115287780761719</v>
      </c>
      <c r="X31" s="163">
        <f>IFERROR(IF(INDEX(SourceData!$A$2:$FR$281,'Row selector'!$O20,147)=0,"-",INDEX(SourceData!$A$2:$FR$281,'Row selector'!$O20,147)),"")</f>
        <v>6.1150646209716797</v>
      </c>
      <c r="Y31" s="161">
        <f>IFERROR(IF(INDEX(SourceData!$A$2:$FR$281,'Row selector'!$O20,138)=0,"-",INDEX(SourceData!$A$2:$FR$281,'Row selector'!$O20,138)),"")</f>
        <v>428</v>
      </c>
      <c r="Z31" s="166">
        <f>IFERROR(IF(INDEX(SourceData!$A$2:$FR$281,'Row selector'!$O20,143)=0,"-",INDEX(SourceData!$A$2:$FR$281,'Row selector'!$O20,143)),"")</f>
        <v>34.708763122558594</v>
      </c>
      <c r="AA31" s="167">
        <f>IFERROR(IF(INDEX(SourceData!$A$2:$FR$281,'Row selector'!$O20,148)=0,"-",INDEX(SourceData!$A$2:$FR$281,'Row selector'!$O20,148)),"")</f>
        <v>6.7348542213439941</v>
      </c>
      <c r="AB31" s="161">
        <f>IFERROR(IF(INDEX(SourceData!$A$2:$FR$281,'Row selector'!$O20,139)=0,"-",INDEX(SourceData!$A$2:$FR$281,'Row selector'!$O20,139)),"")</f>
        <v>400</v>
      </c>
      <c r="AC31" s="162">
        <f>IFERROR(IF(INDEX(SourceData!$A$2:$FR$281,'Row selector'!$O20,144)=0,"-",INDEX(SourceData!$A$2:$FR$281,'Row selector'!$O20,144)),"")</f>
        <v>32.438095092773437</v>
      </c>
      <c r="AD31" s="163">
        <f>IFERROR(IF(INDEX(SourceData!$A$2:$FR$281,'Row selector'!$O20,149)=0,"-",INDEX(SourceData!$A$2:$FR$281,'Row selector'!$O20,149)),"")</f>
        <v>6.5606036186218262</v>
      </c>
      <c r="AE31" s="161">
        <f>IFERROR(IF(INDEX(SourceData!$A$2:$FR$281,'Row selector'!$O20,140)=0,"-",INDEX(SourceData!$A$2:$FR$281,'Row selector'!$O20,140)),"")</f>
        <v>375</v>
      </c>
      <c r="AF31" s="162">
        <f>IFERROR(IF(INDEX(SourceData!$A$2:$FR$281,'Row selector'!$O20,145)=0,"-",INDEX(SourceData!$A$2:$FR$281,'Row selector'!$O20,145)),"")</f>
        <v>30.410715103149414</v>
      </c>
      <c r="AG31" s="163">
        <f>IFERROR(IF(INDEX(SourceData!$A$2:$FR$281,'Row selector'!$O20,150)=0,"-",INDEX(SourceData!$A$2:$FR$281,'Row selector'!$O20,150)),"")</f>
        <v>5.603705883026123</v>
      </c>
      <c r="AH31" s="161">
        <f>IFERROR(IF(INDEX(SourceData!$A$2:$FR$281,'Row selector'!$O20,151)=0,"-",INDEX(SourceData!$A$2:$FR$281,'Row selector'!$O20,151)),"")</f>
        <v>1032</v>
      </c>
      <c r="AI31" s="162">
        <f>IFERROR(IF(INDEX(SourceData!$A$2:$FR$281,'Row selector'!$O20,156)=0,"-",INDEX(SourceData!$A$2:$FR$281,'Row selector'!$O20,156)),"")</f>
        <v>41.177352905273438</v>
      </c>
      <c r="AJ31" s="163">
        <f>IFERROR(IF(INDEX(SourceData!$A$2:$FR$281,'Row selector'!$O20,161)=0,"-",INDEX(SourceData!$A$2:$FR$281,'Row selector'!$O20,161)),"")</f>
        <v>5.3010067939758301</v>
      </c>
      <c r="AK31" s="161">
        <f>IFERROR(IF(INDEX(SourceData!$A$2:$FR$281,'Row selector'!$O20,152)=0,"-",INDEX(SourceData!$A$2:$FR$281,'Row selector'!$O20,152)),"")</f>
        <v>970</v>
      </c>
      <c r="AL31" s="162">
        <f>IFERROR(IF(INDEX(SourceData!$A$2:$FR$281,'Row selector'!$O20,157)=0,"-",INDEX(SourceData!$A$2:$FR$281,'Row selector'!$O20,157)),"")</f>
        <v>38.703521728515625</v>
      </c>
      <c r="AM31" s="163">
        <f>IFERROR(IF(INDEX(SourceData!$A$2:$FR$281,'Row selector'!$O20,162)=0,"-",INDEX(SourceData!$A$2:$FR$281,'Row selector'!$O20,162)),"")</f>
        <v>5.249485969543457</v>
      </c>
      <c r="AN31" s="161">
        <f>IFERROR(IF(INDEX(SourceData!$A$2:$FR$281,'Row selector'!$O20,153)=0,"-",INDEX(SourceData!$A$2:$FR$281,'Row selector'!$O20,153)),"")</f>
        <v>827</v>
      </c>
      <c r="AO31" s="162">
        <f>IFERROR(IF(INDEX(SourceData!$A$2:$FR$281,'Row selector'!$O20,158)=0,"-",INDEX(SourceData!$A$2:$FR$281,'Row selector'!$O20,158)),"")</f>
        <v>32.99774169921875</v>
      </c>
      <c r="AP31" s="163">
        <f>IFERROR(IF(INDEX(SourceData!$A$2:$FR$281,'Row selector'!$O20,163)=0,"-",INDEX(SourceData!$A$2:$FR$281,'Row selector'!$O20,163)),"")</f>
        <v>5.6273818016052246</v>
      </c>
      <c r="AQ31" s="161">
        <f>IFERROR(IF(INDEX(SourceData!$A$2:$FR$281,'Row selector'!$O20,154)=0,"-",INDEX(SourceData!$A$2:$FR$281,'Row selector'!$O20,154)),"")</f>
        <v>744</v>
      </c>
      <c r="AR31" s="166">
        <f>IFERROR(IF(INDEX(SourceData!$A$2:$FR$281,'Row selector'!$O20,159)=0,"-",INDEX(SourceData!$A$2:$FR$281,'Row selector'!$O20,159)),"")</f>
        <v>29.685998916625977</v>
      </c>
      <c r="AS31" s="167">
        <f>IFERROR(IF(INDEX(SourceData!$A$2:$FR$281,'Row selector'!$O20,164)=0,"-",INDEX(SourceData!$A$2:$FR$281,'Row selector'!$O20,164)),"")</f>
        <v>5.2612967491149902</v>
      </c>
      <c r="AT31" s="161">
        <f>IFERROR(IF(INDEX(SourceData!$A$2:$FR$281,'Row selector'!$O20,155)=0,"-",INDEX(SourceData!$A$2:$FR$281,'Row selector'!$O20,155)),"")</f>
        <v>725</v>
      </c>
      <c r="AU31" s="162">
        <f>IFERROR(IF(INDEX(SourceData!$A$2:$FR$281,'Row selector'!$O20,160)=0,"-",INDEX(SourceData!$A$2:$FR$281,'Row selector'!$O20,160)),"")</f>
        <v>28.927888870239258</v>
      </c>
      <c r="AV31" s="163">
        <f>IFERROR(IF(INDEX(SourceData!$A$2:$FR$281,'Row selector'!$O20,165)=0,"-",INDEX(SourceData!$A$2:$FR$281,'Row selector'!$O20,165)),"")</f>
        <v>4.691645622253418</v>
      </c>
      <c r="AW31" s="115"/>
    </row>
    <row r="32" spans="1:49">
      <c r="A32" s="171" t="str">
        <f>IFERROR(INDEX(SourceData!$A$2:$FR$281,'Row selector'!$O21,1),"")</f>
        <v/>
      </c>
      <c r="B32" s="168" t="str">
        <f>IFERROR(INDEX(SourceData!$A$2:$FR$281,'Row selector'!$O21,2),"")</f>
        <v/>
      </c>
      <c r="C32" s="199" t="str">
        <f t="shared" si="0"/>
        <v/>
      </c>
      <c r="D32" s="161" t="str">
        <f>IFERROR(IF(INDEX(SourceData!$A$2:$FR$281,'Row selector'!$O21,121)=0,"-",INDEX(SourceData!$A$2:$FR$281,'Row selector'!$O21,121)),"")</f>
        <v/>
      </c>
      <c r="E32" s="162" t="str">
        <f>IFERROR(IF(INDEX(SourceData!$A$2:$FR$281,'Row selector'!$O21,126)=0,"-",INDEX(SourceData!$A$2:$FR$281,'Row selector'!$O21,126)),"")</f>
        <v/>
      </c>
      <c r="F32" s="163" t="str">
        <f>IFERROR(IF(INDEX(SourceData!$A$2:$FR$281,'Row selector'!$O21,131)=0,"-",INDEX(SourceData!$A$2:$FR$281,'Row selector'!$O21,131)),"")</f>
        <v/>
      </c>
      <c r="G32" s="161" t="str">
        <f>IFERROR(IF(INDEX(SourceData!$A$2:$FR$281,'Row selector'!$O21,122)=0,"-",INDEX(SourceData!$A$2:$FR$281,'Row selector'!$O21,122)),"")</f>
        <v/>
      </c>
      <c r="H32" s="166" t="str">
        <f>IFERROR(IF(INDEX(SourceData!$A$2:$FR$281,'Row selector'!$O21,127)=0,"-",INDEX(SourceData!$A$2:$FR$281,'Row selector'!$O21,127)),"")</f>
        <v/>
      </c>
      <c r="I32" s="167" t="str">
        <f>IFERROR(IF(INDEX(SourceData!$A$2:$FR$281,'Row selector'!$O21,132)=0,"-",INDEX(SourceData!$A$2:$FR$281,'Row selector'!$O21,132)),"")</f>
        <v/>
      </c>
      <c r="J32" s="161" t="str">
        <f>IFERROR(IF(INDEX(SourceData!$A$2:$FR$281,'Row selector'!$O21,123)=0,"-",INDEX(SourceData!$A$2:$FR$281,'Row selector'!$O21,123)),"")</f>
        <v/>
      </c>
      <c r="K32" s="162" t="str">
        <f>IFERROR(IF(INDEX(SourceData!$A$2:$FR$281,'Row selector'!$O21,128)=0,"-",INDEX(SourceData!$A$2:$FR$281,'Row selector'!$O21,128)),"")</f>
        <v/>
      </c>
      <c r="L32" s="163" t="str">
        <f>IFERROR(IF(INDEX(SourceData!$A$2:$FR$281,'Row selector'!$O21,133)=0,"-",INDEX(SourceData!$A$2:$FR$281,'Row selector'!$O21,133)),"")</f>
        <v/>
      </c>
      <c r="M32" s="161" t="str">
        <f>IFERROR(IF(INDEX(SourceData!$A$2:$FR$281,'Row selector'!$O21,124)=0,"-",INDEX(SourceData!$A$2:$FR$281,'Row selector'!$O21,124)),"")</f>
        <v/>
      </c>
      <c r="N32" s="162" t="str">
        <f>IFERROR(IF(INDEX(SourceData!$A$2:$FR$281,'Row selector'!$O21,129)=0,"-",INDEX(SourceData!$A$2:$FR$281,'Row selector'!$O21,129)),"")</f>
        <v/>
      </c>
      <c r="O32" s="163" t="str">
        <f>IFERROR(IF(INDEX(SourceData!$A$2:$FR$281,'Row selector'!$O21,134)=0,"-",INDEX(SourceData!$A$2:$FR$281,'Row selector'!$O21,134)),"")</f>
        <v/>
      </c>
      <c r="P32" s="161" t="str">
        <f>IFERROR(IF(INDEX(SourceData!$A$2:$FR$281,'Row selector'!$O21,125)=0,"-",INDEX(SourceData!$A$2:$FR$281,'Row selector'!$O21,125)),"")</f>
        <v/>
      </c>
      <c r="Q32" s="162" t="str">
        <f>IFERROR(IF(INDEX(SourceData!$A$2:$FR$281,'Row selector'!$O21,130)=0,"-",INDEX(SourceData!$A$2:$FR$281,'Row selector'!$O21,130)),"")</f>
        <v/>
      </c>
      <c r="R32" s="163" t="str">
        <f>IFERROR(IF(INDEX(SourceData!$A$2:$FR$281,'Row selector'!$O21,135)=0,"-",INDEX(SourceData!$A$2:$FR$281,'Row selector'!$O21,135)),"")</f>
        <v/>
      </c>
      <c r="S32" s="161" t="str">
        <f>IFERROR(IF(INDEX(SourceData!$A$2:$FR$281,'Row selector'!$O21,136)=0,"-",INDEX(SourceData!$A$2:$FR$281,'Row selector'!$O21,136)),"")</f>
        <v/>
      </c>
      <c r="T32" s="162" t="str">
        <f>IFERROR(IF(INDEX(SourceData!$A$2:$FR$281,'Row selector'!$O21,141)=0,"-",INDEX(SourceData!$A$2:$FR$281,'Row selector'!$O21,141)),"")</f>
        <v/>
      </c>
      <c r="U32" s="163" t="str">
        <f>IFERROR(IF(INDEX(SourceData!$A$2:$FR$281,'Row selector'!$O21,146)=0,"-",INDEX(SourceData!$A$2:$FR$281,'Row selector'!$O21,146)),"")</f>
        <v/>
      </c>
      <c r="V32" s="161" t="str">
        <f>IFERROR(IF(INDEX(SourceData!$A$2:$FR$281,'Row selector'!$O21,137)=0,"-",INDEX(SourceData!$A$2:$FR$281,'Row selector'!$O21,137)),"")</f>
        <v/>
      </c>
      <c r="W32" s="162" t="str">
        <f>IFERROR(IF(INDEX(SourceData!$A$2:$FR$281,'Row selector'!$O21,142)=0,"-",INDEX(SourceData!$A$2:$FR$281,'Row selector'!$O21,142)),"")</f>
        <v/>
      </c>
      <c r="X32" s="163" t="str">
        <f>IFERROR(IF(INDEX(SourceData!$A$2:$FR$281,'Row selector'!$O21,147)=0,"-",INDEX(SourceData!$A$2:$FR$281,'Row selector'!$O21,147)),"")</f>
        <v/>
      </c>
      <c r="Y32" s="161" t="str">
        <f>IFERROR(IF(INDEX(SourceData!$A$2:$FR$281,'Row selector'!$O21,138)=0,"-",INDEX(SourceData!$A$2:$FR$281,'Row selector'!$O21,138)),"")</f>
        <v/>
      </c>
      <c r="Z32" s="166" t="str">
        <f>IFERROR(IF(INDEX(SourceData!$A$2:$FR$281,'Row selector'!$O21,143)=0,"-",INDEX(SourceData!$A$2:$FR$281,'Row selector'!$O21,143)),"")</f>
        <v/>
      </c>
      <c r="AA32" s="167" t="str">
        <f>IFERROR(IF(INDEX(SourceData!$A$2:$FR$281,'Row selector'!$O21,148)=0,"-",INDEX(SourceData!$A$2:$FR$281,'Row selector'!$O21,148)),"")</f>
        <v/>
      </c>
      <c r="AB32" s="161" t="str">
        <f>IFERROR(IF(INDEX(SourceData!$A$2:$FR$281,'Row selector'!$O21,139)=0,"-",INDEX(SourceData!$A$2:$FR$281,'Row selector'!$O21,139)),"")</f>
        <v/>
      </c>
      <c r="AC32" s="162" t="str">
        <f>IFERROR(IF(INDEX(SourceData!$A$2:$FR$281,'Row selector'!$O21,144)=0,"-",INDEX(SourceData!$A$2:$FR$281,'Row selector'!$O21,144)),"")</f>
        <v/>
      </c>
      <c r="AD32" s="163" t="str">
        <f>IFERROR(IF(INDEX(SourceData!$A$2:$FR$281,'Row selector'!$O21,149)=0,"-",INDEX(SourceData!$A$2:$FR$281,'Row selector'!$O21,149)),"")</f>
        <v/>
      </c>
      <c r="AE32" s="161" t="str">
        <f>IFERROR(IF(INDEX(SourceData!$A$2:$FR$281,'Row selector'!$O21,140)=0,"-",INDEX(SourceData!$A$2:$FR$281,'Row selector'!$O21,140)),"")</f>
        <v/>
      </c>
      <c r="AF32" s="162" t="str">
        <f>IFERROR(IF(INDEX(SourceData!$A$2:$FR$281,'Row selector'!$O21,145)=0,"-",INDEX(SourceData!$A$2:$FR$281,'Row selector'!$O21,145)),"")</f>
        <v/>
      </c>
      <c r="AG32" s="163" t="str">
        <f>IFERROR(IF(INDEX(SourceData!$A$2:$FR$281,'Row selector'!$O21,150)=0,"-",INDEX(SourceData!$A$2:$FR$281,'Row selector'!$O21,150)),"")</f>
        <v/>
      </c>
      <c r="AH32" s="161" t="str">
        <f>IFERROR(IF(INDEX(SourceData!$A$2:$FR$281,'Row selector'!$O21,151)=0,"-",INDEX(SourceData!$A$2:$FR$281,'Row selector'!$O21,151)),"")</f>
        <v/>
      </c>
      <c r="AI32" s="162" t="str">
        <f>IFERROR(IF(INDEX(SourceData!$A$2:$FR$281,'Row selector'!$O21,156)=0,"-",INDEX(SourceData!$A$2:$FR$281,'Row selector'!$O21,156)),"")</f>
        <v/>
      </c>
      <c r="AJ32" s="163" t="str">
        <f>IFERROR(IF(INDEX(SourceData!$A$2:$FR$281,'Row selector'!$O21,161)=0,"-",INDEX(SourceData!$A$2:$FR$281,'Row selector'!$O21,161)),"")</f>
        <v/>
      </c>
      <c r="AK32" s="161" t="str">
        <f>IFERROR(IF(INDEX(SourceData!$A$2:$FR$281,'Row selector'!$O21,152)=0,"-",INDEX(SourceData!$A$2:$FR$281,'Row selector'!$O21,152)),"")</f>
        <v/>
      </c>
      <c r="AL32" s="162" t="str">
        <f>IFERROR(IF(INDEX(SourceData!$A$2:$FR$281,'Row selector'!$O21,157)=0,"-",INDEX(SourceData!$A$2:$FR$281,'Row selector'!$O21,157)),"")</f>
        <v/>
      </c>
      <c r="AM32" s="163" t="str">
        <f>IFERROR(IF(INDEX(SourceData!$A$2:$FR$281,'Row selector'!$O21,162)=0,"-",INDEX(SourceData!$A$2:$FR$281,'Row selector'!$O21,162)),"")</f>
        <v/>
      </c>
      <c r="AN32" s="161" t="str">
        <f>IFERROR(IF(INDEX(SourceData!$A$2:$FR$281,'Row selector'!$O21,153)=0,"-",INDEX(SourceData!$A$2:$FR$281,'Row selector'!$O21,153)),"")</f>
        <v/>
      </c>
      <c r="AO32" s="162" t="str">
        <f>IFERROR(IF(INDEX(SourceData!$A$2:$FR$281,'Row selector'!$O21,158)=0,"-",INDEX(SourceData!$A$2:$FR$281,'Row selector'!$O21,158)),"")</f>
        <v/>
      </c>
      <c r="AP32" s="163" t="str">
        <f>IFERROR(IF(INDEX(SourceData!$A$2:$FR$281,'Row selector'!$O21,163)=0,"-",INDEX(SourceData!$A$2:$FR$281,'Row selector'!$O21,163)),"")</f>
        <v/>
      </c>
      <c r="AQ32" s="161" t="str">
        <f>IFERROR(IF(INDEX(SourceData!$A$2:$FR$281,'Row selector'!$O21,154)=0,"-",INDEX(SourceData!$A$2:$FR$281,'Row selector'!$O21,154)),"")</f>
        <v/>
      </c>
      <c r="AR32" s="166" t="str">
        <f>IFERROR(IF(INDEX(SourceData!$A$2:$FR$281,'Row selector'!$O21,159)=0,"-",INDEX(SourceData!$A$2:$FR$281,'Row selector'!$O21,159)),"")</f>
        <v/>
      </c>
      <c r="AS32" s="167" t="str">
        <f>IFERROR(IF(INDEX(SourceData!$A$2:$FR$281,'Row selector'!$O21,164)=0,"-",INDEX(SourceData!$A$2:$FR$281,'Row selector'!$O21,164)),"")</f>
        <v/>
      </c>
      <c r="AT32" s="161" t="str">
        <f>IFERROR(IF(INDEX(SourceData!$A$2:$FR$281,'Row selector'!$O21,155)=0,"-",INDEX(SourceData!$A$2:$FR$281,'Row selector'!$O21,155)),"")</f>
        <v/>
      </c>
      <c r="AU32" s="162" t="str">
        <f>IFERROR(IF(INDEX(SourceData!$A$2:$FR$281,'Row selector'!$O21,160)=0,"-",INDEX(SourceData!$A$2:$FR$281,'Row selector'!$O21,160)),"")</f>
        <v/>
      </c>
      <c r="AV32" s="163" t="str">
        <f>IFERROR(IF(INDEX(SourceData!$A$2:$FR$281,'Row selector'!$O21,165)=0,"-",INDEX(SourceData!$A$2:$FR$281,'Row selector'!$O21,165)),"")</f>
        <v/>
      </c>
      <c r="AW32" s="115"/>
    </row>
    <row r="33" spans="1:49">
      <c r="A33" s="171" t="str">
        <f>IFERROR(INDEX(SourceData!$A$2:$FR$281,'Row selector'!$O22,1),"")</f>
        <v/>
      </c>
      <c r="B33" s="168" t="str">
        <f>IFERROR(INDEX(SourceData!$A$2:$FR$281,'Row selector'!$O22,2),"")</f>
        <v/>
      </c>
      <c r="C33" s="199" t="str">
        <f t="shared" si="0"/>
        <v/>
      </c>
      <c r="D33" s="161" t="str">
        <f>IFERROR(IF(INDEX(SourceData!$A$2:$FR$281,'Row selector'!$O22,121)=0,"-",INDEX(SourceData!$A$2:$FR$281,'Row selector'!$O22,121)),"")</f>
        <v/>
      </c>
      <c r="E33" s="162" t="str">
        <f>IFERROR(IF(INDEX(SourceData!$A$2:$FR$281,'Row selector'!$O22,126)=0,"-",INDEX(SourceData!$A$2:$FR$281,'Row selector'!$O22,126)),"")</f>
        <v/>
      </c>
      <c r="F33" s="163" t="str">
        <f>IFERROR(IF(INDEX(SourceData!$A$2:$FR$281,'Row selector'!$O22,131)=0,"-",INDEX(SourceData!$A$2:$FR$281,'Row selector'!$O22,131)),"")</f>
        <v/>
      </c>
      <c r="G33" s="161" t="str">
        <f>IFERROR(IF(INDEX(SourceData!$A$2:$FR$281,'Row selector'!$O22,122)=0,"-",INDEX(SourceData!$A$2:$FR$281,'Row selector'!$O22,122)),"")</f>
        <v/>
      </c>
      <c r="H33" s="166" t="str">
        <f>IFERROR(IF(INDEX(SourceData!$A$2:$FR$281,'Row selector'!$O22,127)=0,"-",INDEX(SourceData!$A$2:$FR$281,'Row selector'!$O22,127)),"")</f>
        <v/>
      </c>
      <c r="I33" s="167" t="str">
        <f>IFERROR(IF(INDEX(SourceData!$A$2:$FR$281,'Row selector'!$O22,132)=0,"-",INDEX(SourceData!$A$2:$FR$281,'Row selector'!$O22,132)),"")</f>
        <v/>
      </c>
      <c r="J33" s="161" t="str">
        <f>IFERROR(IF(INDEX(SourceData!$A$2:$FR$281,'Row selector'!$O22,123)=0,"-",INDEX(SourceData!$A$2:$FR$281,'Row selector'!$O22,123)),"")</f>
        <v/>
      </c>
      <c r="K33" s="162" t="str">
        <f>IFERROR(IF(INDEX(SourceData!$A$2:$FR$281,'Row selector'!$O22,128)=0,"-",INDEX(SourceData!$A$2:$FR$281,'Row selector'!$O22,128)),"")</f>
        <v/>
      </c>
      <c r="L33" s="163" t="str">
        <f>IFERROR(IF(INDEX(SourceData!$A$2:$FR$281,'Row selector'!$O22,133)=0,"-",INDEX(SourceData!$A$2:$FR$281,'Row selector'!$O22,133)),"")</f>
        <v/>
      </c>
      <c r="M33" s="161" t="str">
        <f>IFERROR(IF(INDEX(SourceData!$A$2:$FR$281,'Row selector'!$O22,124)=0,"-",INDEX(SourceData!$A$2:$FR$281,'Row selector'!$O22,124)),"")</f>
        <v/>
      </c>
      <c r="N33" s="162" t="str">
        <f>IFERROR(IF(INDEX(SourceData!$A$2:$FR$281,'Row selector'!$O22,129)=0,"-",INDEX(SourceData!$A$2:$FR$281,'Row selector'!$O22,129)),"")</f>
        <v/>
      </c>
      <c r="O33" s="163" t="str">
        <f>IFERROR(IF(INDEX(SourceData!$A$2:$FR$281,'Row selector'!$O22,134)=0,"-",INDEX(SourceData!$A$2:$FR$281,'Row selector'!$O22,134)),"")</f>
        <v/>
      </c>
      <c r="P33" s="161" t="str">
        <f>IFERROR(IF(INDEX(SourceData!$A$2:$FR$281,'Row selector'!$O22,125)=0,"-",INDEX(SourceData!$A$2:$FR$281,'Row selector'!$O22,125)),"")</f>
        <v/>
      </c>
      <c r="Q33" s="162" t="str">
        <f>IFERROR(IF(INDEX(SourceData!$A$2:$FR$281,'Row selector'!$O22,130)=0,"-",INDEX(SourceData!$A$2:$FR$281,'Row selector'!$O22,130)),"")</f>
        <v/>
      </c>
      <c r="R33" s="163" t="str">
        <f>IFERROR(IF(INDEX(SourceData!$A$2:$FR$281,'Row selector'!$O22,135)=0,"-",INDEX(SourceData!$A$2:$FR$281,'Row selector'!$O22,135)),"")</f>
        <v/>
      </c>
      <c r="S33" s="161" t="str">
        <f>IFERROR(IF(INDEX(SourceData!$A$2:$FR$281,'Row selector'!$O22,136)=0,"-",INDEX(SourceData!$A$2:$FR$281,'Row selector'!$O22,136)),"")</f>
        <v/>
      </c>
      <c r="T33" s="162" t="str">
        <f>IFERROR(IF(INDEX(SourceData!$A$2:$FR$281,'Row selector'!$O22,141)=0,"-",INDEX(SourceData!$A$2:$FR$281,'Row selector'!$O22,141)),"")</f>
        <v/>
      </c>
      <c r="U33" s="163" t="str">
        <f>IFERROR(IF(INDEX(SourceData!$A$2:$FR$281,'Row selector'!$O22,146)=0,"-",INDEX(SourceData!$A$2:$FR$281,'Row selector'!$O22,146)),"")</f>
        <v/>
      </c>
      <c r="V33" s="161" t="str">
        <f>IFERROR(IF(INDEX(SourceData!$A$2:$FR$281,'Row selector'!$O22,137)=0,"-",INDEX(SourceData!$A$2:$FR$281,'Row selector'!$O22,137)),"")</f>
        <v/>
      </c>
      <c r="W33" s="162" t="str">
        <f>IFERROR(IF(INDEX(SourceData!$A$2:$FR$281,'Row selector'!$O22,142)=0,"-",INDEX(SourceData!$A$2:$FR$281,'Row selector'!$O22,142)),"")</f>
        <v/>
      </c>
      <c r="X33" s="163" t="str">
        <f>IFERROR(IF(INDEX(SourceData!$A$2:$FR$281,'Row selector'!$O22,147)=0,"-",INDEX(SourceData!$A$2:$FR$281,'Row selector'!$O22,147)),"")</f>
        <v/>
      </c>
      <c r="Y33" s="161" t="str">
        <f>IFERROR(IF(INDEX(SourceData!$A$2:$FR$281,'Row selector'!$O22,138)=0,"-",INDEX(SourceData!$A$2:$FR$281,'Row selector'!$O22,138)),"")</f>
        <v/>
      </c>
      <c r="Z33" s="166" t="str">
        <f>IFERROR(IF(INDEX(SourceData!$A$2:$FR$281,'Row selector'!$O22,143)=0,"-",INDEX(SourceData!$A$2:$FR$281,'Row selector'!$O22,143)),"")</f>
        <v/>
      </c>
      <c r="AA33" s="167" t="str">
        <f>IFERROR(IF(INDEX(SourceData!$A$2:$FR$281,'Row selector'!$O22,148)=0,"-",INDEX(SourceData!$A$2:$FR$281,'Row selector'!$O22,148)),"")</f>
        <v/>
      </c>
      <c r="AB33" s="161" t="str">
        <f>IFERROR(IF(INDEX(SourceData!$A$2:$FR$281,'Row selector'!$O22,139)=0,"-",INDEX(SourceData!$A$2:$FR$281,'Row selector'!$O22,139)),"")</f>
        <v/>
      </c>
      <c r="AC33" s="162" t="str">
        <f>IFERROR(IF(INDEX(SourceData!$A$2:$FR$281,'Row selector'!$O22,144)=0,"-",INDEX(SourceData!$A$2:$FR$281,'Row selector'!$O22,144)),"")</f>
        <v/>
      </c>
      <c r="AD33" s="163" t="str">
        <f>IFERROR(IF(INDEX(SourceData!$A$2:$FR$281,'Row selector'!$O22,149)=0,"-",INDEX(SourceData!$A$2:$FR$281,'Row selector'!$O22,149)),"")</f>
        <v/>
      </c>
      <c r="AE33" s="161" t="str">
        <f>IFERROR(IF(INDEX(SourceData!$A$2:$FR$281,'Row selector'!$O22,140)=0,"-",INDEX(SourceData!$A$2:$FR$281,'Row selector'!$O22,140)),"")</f>
        <v/>
      </c>
      <c r="AF33" s="162" t="str">
        <f>IFERROR(IF(INDEX(SourceData!$A$2:$FR$281,'Row selector'!$O22,145)=0,"-",INDEX(SourceData!$A$2:$FR$281,'Row selector'!$O22,145)),"")</f>
        <v/>
      </c>
      <c r="AG33" s="163" t="str">
        <f>IFERROR(IF(INDEX(SourceData!$A$2:$FR$281,'Row selector'!$O22,150)=0,"-",INDEX(SourceData!$A$2:$FR$281,'Row selector'!$O22,150)),"")</f>
        <v/>
      </c>
      <c r="AH33" s="161" t="str">
        <f>IFERROR(IF(INDEX(SourceData!$A$2:$FR$281,'Row selector'!$O22,151)=0,"-",INDEX(SourceData!$A$2:$FR$281,'Row selector'!$O22,151)),"")</f>
        <v/>
      </c>
      <c r="AI33" s="162" t="str">
        <f>IFERROR(IF(INDEX(SourceData!$A$2:$FR$281,'Row selector'!$O22,156)=0,"-",INDEX(SourceData!$A$2:$FR$281,'Row selector'!$O22,156)),"")</f>
        <v/>
      </c>
      <c r="AJ33" s="163" t="str">
        <f>IFERROR(IF(INDEX(SourceData!$A$2:$FR$281,'Row selector'!$O22,161)=0,"-",INDEX(SourceData!$A$2:$FR$281,'Row selector'!$O22,161)),"")</f>
        <v/>
      </c>
      <c r="AK33" s="161" t="str">
        <f>IFERROR(IF(INDEX(SourceData!$A$2:$FR$281,'Row selector'!$O22,152)=0,"-",INDEX(SourceData!$A$2:$FR$281,'Row selector'!$O22,152)),"")</f>
        <v/>
      </c>
      <c r="AL33" s="162" t="str">
        <f>IFERROR(IF(INDEX(SourceData!$A$2:$FR$281,'Row selector'!$O22,157)=0,"-",INDEX(SourceData!$A$2:$FR$281,'Row selector'!$O22,157)),"")</f>
        <v/>
      </c>
      <c r="AM33" s="163" t="str">
        <f>IFERROR(IF(INDEX(SourceData!$A$2:$FR$281,'Row selector'!$O22,162)=0,"-",INDEX(SourceData!$A$2:$FR$281,'Row selector'!$O22,162)),"")</f>
        <v/>
      </c>
      <c r="AN33" s="161" t="str">
        <f>IFERROR(IF(INDEX(SourceData!$A$2:$FR$281,'Row selector'!$O22,153)=0,"-",INDEX(SourceData!$A$2:$FR$281,'Row selector'!$O22,153)),"")</f>
        <v/>
      </c>
      <c r="AO33" s="162" t="str">
        <f>IFERROR(IF(INDEX(SourceData!$A$2:$FR$281,'Row selector'!$O22,158)=0,"-",INDEX(SourceData!$A$2:$FR$281,'Row selector'!$O22,158)),"")</f>
        <v/>
      </c>
      <c r="AP33" s="163" t="str">
        <f>IFERROR(IF(INDEX(SourceData!$A$2:$FR$281,'Row selector'!$O22,163)=0,"-",INDEX(SourceData!$A$2:$FR$281,'Row selector'!$O22,163)),"")</f>
        <v/>
      </c>
      <c r="AQ33" s="161" t="str">
        <f>IFERROR(IF(INDEX(SourceData!$A$2:$FR$281,'Row selector'!$O22,154)=0,"-",INDEX(SourceData!$A$2:$FR$281,'Row selector'!$O22,154)),"")</f>
        <v/>
      </c>
      <c r="AR33" s="166" t="str">
        <f>IFERROR(IF(INDEX(SourceData!$A$2:$FR$281,'Row selector'!$O22,159)=0,"-",INDEX(SourceData!$A$2:$FR$281,'Row selector'!$O22,159)),"")</f>
        <v/>
      </c>
      <c r="AS33" s="167" t="str">
        <f>IFERROR(IF(INDEX(SourceData!$A$2:$FR$281,'Row selector'!$O22,164)=0,"-",INDEX(SourceData!$A$2:$FR$281,'Row selector'!$O22,164)),"")</f>
        <v/>
      </c>
      <c r="AT33" s="161" t="str">
        <f>IFERROR(IF(INDEX(SourceData!$A$2:$FR$281,'Row selector'!$O22,155)=0,"-",INDEX(SourceData!$A$2:$FR$281,'Row selector'!$O22,155)),"")</f>
        <v/>
      </c>
      <c r="AU33" s="162" t="str">
        <f>IFERROR(IF(INDEX(SourceData!$A$2:$FR$281,'Row selector'!$O22,160)=0,"-",INDEX(SourceData!$A$2:$FR$281,'Row selector'!$O22,160)),"")</f>
        <v/>
      </c>
      <c r="AV33" s="163" t="str">
        <f>IFERROR(IF(INDEX(SourceData!$A$2:$FR$281,'Row selector'!$O22,165)=0,"-",INDEX(SourceData!$A$2:$FR$281,'Row selector'!$O22,165)),"")</f>
        <v/>
      </c>
      <c r="AW33" s="115"/>
    </row>
    <row r="34" spans="1:49">
      <c r="A34" s="171" t="str">
        <f>IFERROR(INDEX(SourceData!$A$2:$FR$281,'Row selector'!$O23,1),"")</f>
        <v/>
      </c>
      <c r="B34" s="168" t="str">
        <f>IFERROR(INDEX(SourceData!$A$2:$FR$281,'Row selector'!$O23,2),"")</f>
        <v/>
      </c>
      <c r="C34" s="199" t="str">
        <f t="shared" si="0"/>
        <v/>
      </c>
      <c r="D34" s="161" t="str">
        <f>IFERROR(IF(INDEX(SourceData!$A$2:$FR$281,'Row selector'!$O23,121)=0,"-",INDEX(SourceData!$A$2:$FR$281,'Row selector'!$O23,121)),"")</f>
        <v/>
      </c>
      <c r="E34" s="162" t="str">
        <f>IFERROR(IF(INDEX(SourceData!$A$2:$FR$281,'Row selector'!$O23,126)=0,"-",INDEX(SourceData!$A$2:$FR$281,'Row selector'!$O23,126)),"")</f>
        <v/>
      </c>
      <c r="F34" s="163" t="str">
        <f>IFERROR(IF(INDEX(SourceData!$A$2:$FR$281,'Row selector'!$O23,131)=0,"-",INDEX(SourceData!$A$2:$FR$281,'Row selector'!$O23,131)),"")</f>
        <v/>
      </c>
      <c r="G34" s="161" t="str">
        <f>IFERROR(IF(INDEX(SourceData!$A$2:$FR$281,'Row selector'!$O23,122)=0,"-",INDEX(SourceData!$A$2:$FR$281,'Row selector'!$O23,122)),"")</f>
        <v/>
      </c>
      <c r="H34" s="166" t="str">
        <f>IFERROR(IF(INDEX(SourceData!$A$2:$FR$281,'Row selector'!$O23,127)=0,"-",INDEX(SourceData!$A$2:$FR$281,'Row selector'!$O23,127)),"")</f>
        <v/>
      </c>
      <c r="I34" s="167" t="str">
        <f>IFERROR(IF(INDEX(SourceData!$A$2:$FR$281,'Row selector'!$O23,132)=0,"-",INDEX(SourceData!$A$2:$FR$281,'Row selector'!$O23,132)),"")</f>
        <v/>
      </c>
      <c r="J34" s="161" t="str">
        <f>IFERROR(IF(INDEX(SourceData!$A$2:$FR$281,'Row selector'!$O23,123)=0,"-",INDEX(SourceData!$A$2:$FR$281,'Row selector'!$O23,123)),"")</f>
        <v/>
      </c>
      <c r="K34" s="162" t="str">
        <f>IFERROR(IF(INDEX(SourceData!$A$2:$FR$281,'Row selector'!$O23,128)=0,"-",INDEX(SourceData!$A$2:$FR$281,'Row selector'!$O23,128)),"")</f>
        <v/>
      </c>
      <c r="L34" s="163" t="str">
        <f>IFERROR(IF(INDEX(SourceData!$A$2:$FR$281,'Row selector'!$O23,133)=0,"-",INDEX(SourceData!$A$2:$FR$281,'Row selector'!$O23,133)),"")</f>
        <v/>
      </c>
      <c r="M34" s="161" t="str">
        <f>IFERROR(IF(INDEX(SourceData!$A$2:$FR$281,'Row selector'!$O23,124)=0,"-",INDEX(SourceData!$A$2:$FR$281,'Row selector'!$O23,124)),"")</f>
        <v/>
      </c>
      <c r="N34" s="162" t="str">
        <f>IFERROR(IF(INDEX(SourceData!$A$2:$FR$281,'Row selector'!$O23,129)=0,"-",INDEX(SourceData!$A$2:$FR$281,'Row selector'!$O23,129)),"")</f>
        <v/>
      </c>
      <c r="O34" s="163" t="str">
        <f>IFERROR(IF(INDEX(SourceData!$A$2:$FR$281,'Row selector'!$O23,134)=0,"-",INDEX(SourceData!$A$2:$FR$281,'Row selector'!$O23,134)),"")</f>
        <v/>
      </c>
      <c r="P34" s="161" t="str">
        <f>IFERROR(IF(INDEX(SourceData!$A$2:$FR$281,'Row selector'!$O23,125)=0,"-",INDEX(SourceData!$A$2:$FR$281,'Row selector'!$O23,125)),"")</f>
        <v/>
      </c>
      <c r="Q34" s="162" t="str">
        <f>IFERROR(IF(INDEX(SourceData!$A$2:$FR$281,'Row selector'!$O23,130)=0,"-",INDEX(SourceData!$A$2:$FR$281,'Row selector'!$O23,130)),"")</f>
        <v/>
      </c>
      <c r="R34" s="163" t="str">
        <f>IFERROR(IF(INDEX(SourceData!$A$2:$FR$281,'Row selector'!$O23,135)=0,"-",INDEX(SourceData!$A$2:$FR$281,'Row selector'!$O23,135)),"")</f>
        <v/>
      </c>
      <c r="S34" s="161" t="str">
        <f>IFERROR(IF(INDEX(SourceData!$A$2:$FR$281,'Row selector'!$O23,136)=0,"-",INDEX(SourceData!$A$2:$FR$281,'Row selector'!$O23,136)),"")</f>
        <v/>
      </c>
      <c r="T34" s="162" t="str">
        <f>IFERROR(IF(INDEX(SourceData!$A$2:$FR$281,'Row selector'!$O23,141)=0,"-",INDEX(SourceData!$A$2:$FR$281,'Row selector'!$O23,141)),"")</f>
        <v/>
      </c>
      <c r="U34" s="163" t="str">
        <f>IFERROR(IF(INDEX(SourceData!$A$2:$FR$281,'Row selector'!$O23,146)=0,"-",INDEX(SourceData!$A$2:$FR$281,'Row selector'!$O23,146)),"")</f>
        <v/>
      </c>
      <c r="V34" s="161" t="str">
        <f>IFERROR(IF(INDEX(SourceData!$A$2:$FR$281,'Row selector'!$O23,137)=0,"-",INDEX(SourceData!$A$2:$FR$281,'Row selector'!$O23,137)),"")</f>
        <v/>
      </c>
      <c r="W34" s="162" t="str">
        <f>IFERROR(IF(INDEX(SourceData!$A$2:$FR$281,'Row selector'!$O23,142)=0,"-",INDEX(SourceData!$A$2:$FR$281,'Row selector'!$O23,142)),"")</f>
        <v/>
      </c>
      <c r="X34" s="163" t="str">
        <f>IFERROR(IF(INDEX(SourceData!$A$2:$FR$281,'Row selector'!$O23,147)=0,"-",INDEX(SourceData!$A$2:$FR$281,'Row selector'!$O23,147)),"")</f>
        <v/>
      </c>
      <c r="Y34" s="161" t="str">
        <f>IFERROR(IF(INDEX(SourceData!$A$2:$FR$281,'Row selector'!$O23,138)=0,"-",INDEX(SourceData!$A$2:$FR$281,'Row selector'!$O23,138)),"")</f>
        <v/>
      </c>
      <c r="Z34" s="166" t="str">
        <f>IFERROR(IF(INDEX(SourceData!$A$2:$FR$281,'Row selector'!$O23,143)=0,"-",INDEX(SourceData!$A$2:$FR$281,'Row selector'!$O23,143)),"")</f>
        <v/>
      </c>
      <c r="AA34" s="167" t="str">
        <f>IFERROR(IF(INDEX(SourceData!$A$2:$FR$281,'Row selector'!$O23,148)=0,"-",INDEX(SourceData!$A$2:$FR$281,'Row selector'!$O23,148)),"")</f>
        <v/>
      </c>
      <c r="AB34" s="161" t="str">
        <f>IFERROR(IF(INDEX(SourceData!$A$2:$FR$281,'Row selector'!$O23,139)=0,"-",INDEX(SourceData!$A$2:$FR$281,'Row selector'!$O23,139)),"")</f>
        <v/>
      </c>
      <c r="AC34" s="162" t="str">
        <f>IFERROR(IF(INDEX(SourceData!$A$2:$FR$281,'Row selector'!$O23,144)=0,"-",INDEX(SourceData!$A$2:$FR$281,'Row selector'!$O23,144)),"")</f>
        <v/>
      </c>
      <c r="AD34" s="163" t="str">
        <f>IFERROR(IF(INDEX(SourceData!$A$2:$FR$281,'Row selector'!$O23,149)=0,"-",INDEX(SourceData!$A$2:$FR$281,'Row selector'!$O23,149)),"")</f>
        <v/>
      </c>
      <c r="AE34" s="161" t="str">
        <f>IFERROR(IF(INDEX(SourceData!$A$2:$FR$281,'Row selector'!$O23,140)=0,"-",INDEX(SourceData!$A$2:$FR$281,'Row selector'!$O23,140)),"")</f>
        <v/>
      </c>
      <c r="AF34" s="162" t="str">
        <f>IFERROR(IF(INDEX(SourceData!$A$2:$FR$281,'Row selector'!$O23,145)=0,"-",INDEX(SourceData!$A$2:$FR$281,'Row selector'!$O23,145)),"")</f>
        <v/>
      </c>
      <c r="AG34" s="163" t="str">
        <f>IFERROR(IF(INDEX(SourceData!$A$2:$FR$281,'Row selector'!$O23,150)=0,"-",INDEX(SourceData!$A$2:$FR$281,'Row selector'!$O23,150)),"")</f>
        <v/>
      </c>
      <c r="AH34" s="161" t="str">
        <f>IFERROR(IF(INDEX(SourceData!$A$2:$FR$281,'Row selector'!$O23,151)=0,"-",INDEX(SourceData!$A$2:$FR$281,'Row selector'!$O23,151)),"")</f>
        <v/>
      </c>
      <c r="AI34" s="162" t="str">
        <f>IFERROR(IF(INDEX(SourceData!$A$2:$FR$281,'Row selector'!$O23,156)=0,"-",INDEX(SourceData!$A$2:$FR$281,'Row selector'!$O23,156)),"")</f>
        <v/>
      </c>
      <c r="AJ34" s="163" t="str">
        <f>IFERROR(IF(INDEX(SourceData!$A$2:$FR$281,'Row selector'!$O23,161)=0,"-",INDEX(SourceData!$A$2:$FR$281,'Row selector'!$O23,161)),"")</f>
        <v/>
      </c>
      <c r="AK34" s="161" t="str">
        <f>IFERROR(IF(INDEX(SourceData!$A$2:$FR$281,'Row selector'!$O23,152)=0,"-",INDEX(SourceData!$A$2:$FR$281,'Row selector'!$O23,152)),"")</f>
        <v/>
      </c>
      <c r="AL34" s="162" t="str">
        <f>IFERROR(IF(INDEX(SourceData!$A$2:$FR$281,'Row selector'!$O23,157)=0,"-",INDEX(SourceData!$A$2:$FR$281,'Row selector'!$O23,157)),"")</f>
        <v/>
      </c>
      <c r="AM34" s="163" t="str">
        <f>IFERROR(IF(INDEX(SourceData!$A$2:$FR$281,'Row selector'!$O23,162)=0,"-",INDEX(SourceData!$A$2:$FR$281,'Row selector'!$O23,162)),"")</f>
        <v/>
      </c>
      <c r="AN34" s="161" t="str">
        <f>IFERROR(IF(INDEX(SourceData!$A$2:$FR$281,'Row selector'!$O23,153)=0,"-",INDEX(SourceData!$A$2:$FR$281,'Row selector'!$O23,153)),"")</f>
        <v/>
      </c>
      <c r="AO34" s="162" t="str">
        <f>IFERROR(IF(INDEX(SourceData!$A$2:$FR$281,'Row selector'!$O23,158)=0,"-",INDEX(SourceData!$A$2:$FR$281,'Row selector'!$O23,158)),"")</f>
        <v/>
      </c>
      <c r="AP34" s="163" t="str">
        <f>IFERROR(IF(INDEX(SourceData!$A$2:$FR$281,'Row selector'!$O23,163)=0,"-",INDEX(SourceData!$A$2:$FR$281,'Row selector'!$O23,163)),"")</f>
        <v/>
      </c>
      <c r="AQ34" s="161" t="str">
        <f>IFERROR(IF(INDEX(SourceData!$A$2:$FR$281,'Row selector'!$O23,154)=0,"-",INDEX(SourceData!$A$2:$FR$281,'Row selector'!$O23,154)),"")</f>
        <v/>
      </c>
      <c r="AR34" s="166" t="str">
        <f>IFERROR(IF(INDEX(SourceData!$A$2:$FR$281,'Row selector'!$O23,159)=0,"-",INDEX(SourceData!$A$2:$FR$281,'Row selector'!$O23,159)),"")</f>
        <v/>
      </c>
      <c r="AS34" s="167" t="str">
        <f>IFERROR(IF(INDEX(SourceData!$A$2:$FR$281,'Row selector'!$O23,164)=0,"-",INDEX(SourceData!$A$2:$FR$281,'Row selector'!$O23,164)),"")</f>
        <v/>
      </c>
      <c r="AT34" s="161" t="str">
        <f>IFERROR(IF(INDEX(SourceData!$A$2:$FR$281,'Row selector'!$O23,155)=0,"-",INDEX(SourceData!$A$2:$FR$281,'Row selector'!$O23,155)),"")</f>
        <v/>
      </c>
      <c r="AU34" s="162" t="str">
        <f>IFERROR(IF(INDEX(SourceData!$A$2:$FR$281,'Row selector'!$O23,160)=0,"-",INDEX(SourceData!$A$2:$FR$281,'Row selector'!$O23,160)),"")</f>
        <v/>
      </c>
      <c r="AV34" s="163" t="str">
        <f>IFERROR(IF(INDEX(SourceData!$A$2:$FR$281,'Row selector'!$O23,165)=0,"-",INDEX(SourceData!$A$2:$FR$281,'Row selector'!$O23,165)),"")</f>
        <v/>
      </c>
      <c r="AW34" s="115"/>
    </row>
    <row r="35" spans="1:49">
      <c r="A35" s="171" t="str">
        <f>IFERROR(INDEX(SourceData!$A$2:$FR$281,'Row selector'!$O24,1),"")</f>
        <v/>
      </c>
      <c r="B35" s="168" t="str">
        <f>IFERROR(INDEX(SourceData!$A$2:$FR$281,'Row selector'!$O24,2),"")</f>
        <v/>
      </c>
      <c r="C35" s="199" t="str">
        <f t="shared" si="0"/>
        <v/>
      </c>
      <c r="D35" s="161" t="str">
        <f>IFERROR(IF(INDEX(SourceData!$A$2:$FR$281,'Row selector'!$O24,121)=0,"-",INDEX(SourceData!$A$2:$FR$281,'Row selector'!$O24,121)),"")</f>
        <v/>
      </c>
      <c r="E35" s="162" t="str">
        <f>IFERROR(IF(INDEX(SourceData!$A$2:$FR$281,'Row selector'!$O24,126)=0,"-",INDEX(SourceData!$A$2:$FR$281,'Row selector'!$O24,126)),"")</f>
        <v/>
      </c>
      <c r="F35" s="163" t="str">
        <f>IFERROR(IF(INDEX(SourceData!$A$2:$FR$281,'Row selector'!$O24,131)=0,"-",INDEX(SourceData!$A$2:$FR$281,'Row selector'!$O24,131)),"")</f>
        <v/>
      </c>
      <c r="G35" s="161" t="str">
        <f>IFERROR(IF(INDEX(SourceData!$A$2:$FR$281,'Row selector'!$O24,122)=0,"-",INDEX(SourceData!$A$2:$FR$281,'Row selector'!$O24,122)),"")</f>
        <v/>
      </c>
      <c r="H35" s="166" t="str">
        <f>IFERROR(IF(INDEX(SourceData!$A$2:$FR$281,'Row selector'!$O24,127)=0,"-",INDEX(SourceData!$A$2:$FR$281,'Row selector'!$O24,127)),"")</f>
        <v/>
      </c>
      <c r="I35" s="167" t="str">
        <f>IFERROR(IF(INDEX(SourceData!$A$2:$FR$281,'Row selector'!$O24,132)=0,"-",INDEX(SourceData!$A$2:$FR$281,'Row selector'!$O24,132)),"")</f>
        <v/>
      </c>
      <c r="J35" s="161" t="str">
        <f>IFERROR(IF(INDEX(SourceData!$A$2:$FR$281,'Row selector'!$O24,123)=0,"-",INDEX(SourceData!$A$2:$FR$281,'Row selector'!$O24,123)),"")</f>
        <v/>
      </c>
      <c r="K35" s="162" t="str">
        <f>IFERROR(IF(INDEX(SourceData!$A$2:$FR$281,'Row selector'!$O24,128)=0,"-",INDEX(SourceData!$A$2:$FR$281,'Row selector'!$O24,128)),"")</f>
        <v/>
      </c>
      <c r="L35" s="163" t="str">
        <f>IFERROR(IF(INDEX(SourceData!$A$2:$FR$281,'Row selector'!$O24,133)=0,"-",INDEX(SourceData!$A$2:$FR$281,'Row selector'!$O24,133)),"")</f>
        <v/>
      </c>
      <c r="M35" s="161" t="str">
        <f>IFERROR(IF(INDEX(SourceData!$A$2:$FR$281,'Row selector'!$O24,124)=0,"-",INDEX(SourceData!$A$2:$FR$281,'Row selector'!$O24,124)),"")</f>
        <v/>
      </c>
      <c r="N35" s="162" t="str">
        <f>IFERROR(IF(INDEX(SourceData!$A$2:$FR$281,'Row selector'!$O24,129)=0,"-",INDEX(SourceData!$A$2:$FR$281,'Row selector'!$O24,129)),"")</f>
        <v/>
      </c>
      <c r="O35" s="163" t="str">
        <f>IFERROR(IF(INDEX(SourceData!$A$2:$FR$281,'Row selector'!$O24,134)=0,"-",INDEX(SourceData!$A$2:$FR$281,'Row selector'!$O24,134)),"")</f>
        <v/>
      </c>
      <c r="P35" s="161" t="str">
        <f>IFERROR(IF(INDEX(SourceData!$A$2:$FR$281,'Row selector'!$O24,125)=0,"-",INDEX(SourceData!$A$2:$FR$281,'Row selector'!$O24,125)),"")</f>
        <v/>
      </c>
      <c r="Q35" s="162" t="str">
        <f>IFERROR(IF(INDEX(SourceData!$A$2:$FR$281,'Row selector'!$O24,130)=0,"-",INDEX(SourceData!$A$2:$FR$281,'Row selector'!$O24,130)),"")</f>
        <v/>
      </c>
      <c r="R35" s="163" t="str">
        <f>IFERROR(IF(INDEX(SourceData!$A$2:$FR$281,'Row selector'!$O24,135)=0,"-",INDEX(SourceData!$A$2:$FR$281,'Row selector'!$O24,135)),"")</f>
        <v/>
      </c>
      <c r="S35" s="161" t="str">
        <f>IFERROR(IF(INDEX(SourceData!$A$2:$FR$281,'Row selector'!$O24,136)=0,"-",INDEX(SourceData!$A$2:$FR$281,'Row selector'!$O24,136)),"")</f>
        <v/>
      </c>
      <c r="T35" s="162" t="str">
        <f>IFERROR(IF(INDEX(SourceData!$A$2:$FR$281,'Row selector'!$O24,141)=0,"-",INDEX(SourceData!$A$2:$FR$281,'Row selector'!$O24,141)),"")</f>
        <v/>
      </c>
      <c r="U35" s="163" t="str">
        <f>IFERROR(IF(INDEX(SourceData!$A$2:$FR$281,'Row selector'!$O24,146)=0,"-",INDEX(SourceData!$A$2:$FR$281,'Row selector'!$O24,146)),"")</f>
        <v/>
      </c>
      <c r="V35" s="161" t="str">
        <f>IFERROR(IF(INDEX(SourceData!$A$2:$FR$281,'Row selector'!$O24,137)=0,"-",INDEX(SourceData!$A$2:$FR$281,'Row selector'!$O24,137)),"")</f>
        <v/>
      </c>
      <c r="W35" s="162" t="str">
        <f>IFERROR(IF(INDEX(SourceData!$A$2:$FR$281,'Row selector'!$O24,142)=0,"-",INDEX(SourceData!$A$2:$FR$281,'Row selector'!$O24,142)),"")</f>
        <v/>
      </c>
      <c r="X35" s="163" t="str">
        <f>IFERROR(IF(INDEX(SourceData!$A$2:$FR$281,'Row selector'!$O24,147)=0,"-",INDEX(SourceData!$A$2:$FR$281,'Row selector'!$O24,147)),"")</f>
        <v/>
      </c>
      <c r="Y35" s="161" t="str">
        <f>IFERROR(IF(INDEX(SourceData!$A$2:$FR$281,'Row selector'!$O24,138)=0,"-",INDEX(SourceData!$A$2:$FR$281,'Row selector'!$O24,138)),"")</f>
        <v/>
      </c>
      <c r="Z35" s="166" t="str">
        <f>IFERROR(IF(INDEX(SourceData!$A$2:$FR$281,'Row selector'!$O24,143)=0,"-",INDEX(SourceData!$A$2:$FR$281,'Row selector'!$O24,143)),"")</f>
        <v/>
      </c>
      <c r="AA35" s="167" t="str">
        <f>IFERROR(IF(INDEX(SourceData!$A$2:$FR$281,'Row selector'!$O24,148)=0,"-",INDEX(SourceData!$A$2:$FR$281,'Row selector'!$O24,148)),"")</f>
        <v/>
      </c>
      <c r="AB35" s="161" t="str">
        <f>IFERROR(IF(INDEX(SourceData!$A$2:$FR$281,'Row selector'!$O24,139)=0,"-",INDEX(SourceData!$A$2:$FR$281,'Row selector'!$O24,139)),"")</f>
        <v/>
      </c>
      <c r="AC35" s="162" t="str">
        <f>IFERROR(IF(INDEX(SourceData!$A$2:$FR$281,'Row selector'!$O24,144)=0,"-",INDEX(SourceData!$A$2:$FR$281,'Row selector'!$O24,144)),"")</f>
        <v/>
      </c>
      <c r="AD35" s="163" t="str">
        <f>IFERROR(IF(INDEX(SourceData!$A$2:$FR$281,'Row selector'!$O24,149)=0,"-",INDEX(SourceData!$A$2:$FR$281,'Row selector'!$O24,149)),"")</f>
        <v/>
      </c>
      <c r="AE35" s="161" t="str">
        <f>IFERROR(IF(INDEX(SourceData!$A$2:$FR$281,'Row selector'!$O24,140)=0,"-",INDEX(SourceData!$A$2:$FR$281,'Row selector'!$O24,140)),"")</f>
        <v/>
      </c>
      <c r="AF35" s="162" t="str">
        <f>IFERROR(IF(INDEX(SourceData!$A$2:$FR$281,'Row selector'!$O24,145)=0,"-",INDEX(SourceData!$A$2:$FR$281,'Row selector'!$O24,145)),"")</f>
        <v/>
      </c>
      <c r="AG35" s="163" t="str">
        <f>IFERROR(IF(INDEX(SourceData!$A$2:$FR$281,'Row selector'!$O24,150)=0,"-",INDEX(SourceData!$A$2:$FR$281,'Row selector'!$O24,150)),"")</f>
        <v/>
      </c>
      <c r="AH35" s="161" t="str">
        <f>IFERROR(IF(INDEX(SourceData!$A$2:$FR$281,'Row selector'!$O24,151)=0,"-",INDEX(SourceData!$A$2:$FR$281,'Row selector'!$O24,151)),"")</f>
        <v/>
      </c>
      <c r="AI35" s="162" t="str">
        <f>IFERROR(IF(INDEX(SourceData!$A$2:$FR$281,'Row selector'!$O24,156)=0,"-",INDEX(SourceData!$A$2:$FR$281,'Row selector'!$O24,156)),"")</f>
        <v/>
      </c>
      <c r="AJ35" s="163" t="str">
        <f>IFERROR(IF(INDEX(SourceData!$A$2:$FR$281,'Row selector'!$O24,161)=0,"-",INDEX(SourceData!$A$2:$FR$281,'Row selector'!$O24,161)),"")</f>
        <v/>
      </c>
      <c r="AK35" s="161" t="str">
        <f>IFERROR(IF(INDEX(SourceData!$A$2:$FR$281,'Row selector'!$O24,152)=0,"-",INDEX(SourceData!$A$2:$FR$281,'Row selector'!$O24,152)),"")</f>
        <v/>
      </c>
      <c r="AL35" s="162" t="str">
        <f>IFERROR(IF(INDEX(SourceData!$A$2:$FR$281,'Row selector'!$O24,157)=0,"-",INDEX(SourceData!$A$2:$FR$281,'Row selector'!$O24,157)),"")</f>
        <v/>
      </c>
      <c r="AM35" s="163" t="str">
        <f>IFERROR(IF(INDEX(SourceData!$A$2:$FR$281,'Row selector'!$O24,162)=0,"-",INDEX(SourceData!$A$2:$FR$281,'Row selector'!$O24,162)),"")</f>
        <v/>
      </c>
      <c r="AN35" s="161" t="str">
        <f>IFERROR(IF(INDEX(SourceData!$A$2:$FR$281,'Row selector'!$O24,153)=0,"-",INDEX(SourceData!$A$2:$FR$281,'Row selector'!$O24,153)),"")</f>
        <v/>
      </c>
      <c r="AO35" s="162" t="str">
        <f>IFERROR(IF(INDEX(SourceData!$A$2:$FR$281,'Row selector'!$O24,158)=0,"-",INDEX(SourceData!$A$2:$FR$281,'Row selector'!$O24,158)),"")</f>
        <v/>
      </c>
      <c r="AP35" s="163" t="str">
        <f>IFERROR(IF(INDEX(SourceData!$A$2:$FR$281,'Row selector'!$O24,163)=0,"-",INDEX(SourceData!$A$2:$FR$281,'Row selector'!$O24,163)),"")</f>
        <v/>
      </c>
      <c r="AQ35" s="161" t="str">
        <f>IFERROR(IF(INDEX(SourceData!$A$2:$FR$281,'Row selector'!$O24,154)=0,"-",INDEX(SourceData!$A$2:$FR$281,'Row selector'!$O24,154)),"")</f>
        <v/>
      </c>
      <c r="AR35" s="166" t="str">
        <f>IFERROR(IF(INDEX(SourceData!$A$2:$FR$281,'Row selector'!$O24,159)=0,"-",INDEX(SourceData!$A$2:$FR$281,'Row selector'!$O24,159)),"")</f>
        <v/>
      </c>
      <c r="AS35" s="167" t="str">
        <f>IFERROR(IF(INDEX(SourceData!$A$2:$FR$281,'Row selector'!$O24,164)=0,"-",INDEX(SourceData!$A$2:$FR$281,'Row selector'!$O24,164)),"")</f>
        <v/>
      </c>
      <c r="AT35" s="161" t="str">
        <f>IFERROR(IF(INDEX(SourceData!$A$2:$FR$281,'Row selector'!$O24,155)=0,"-",INDEX(SourceData!$A$2:$FR$281,'Row selector'!$O24,155)),"")</f>
        <v/>
      </c>
      <c r="AU35" s="162" t="str">
        <f>IFERROR(IF(INDEX(SourceData!$A$2:$FR$281,'Row selector'!$O24,160)=0,"-",INDEX(SourceData!$A$2:$FR$281,'Row selector'!$O24,160)),"")</f>
        <v/>
      </c>
      <c r="AV35" s="163" t="str">
        <f>IFERROR(IF(INDEX(SourceData!$A$2:$FR$281,'Row selector'!$O24,165)=0,"-",INDEX(SourceData!$A$2:$FR$281,'Row selector'!$O24,165)),"")</f>
        <v/>
      </c>
      <c r="AW35" s="115"/>
    </row>
    <row r="36" spans="1:49">
      <c r="A36" s="171" t="str">
        <f>IFERROR(INDEX(SourceData!$A$2:$FR$281,'Row selector'!$O25,1),"")</f>
        <v/>
      </c>
      <c r="B36" s="168" t="str">
        <f>IFERROR(INDEX(SourceData!$A$2:$FR$281,'Row selector'!$O25,2),"")</f>
        <v/>
      </c>
      <c r="C36" s="199" t="str">
        <f t="shared" si="0"/>
        <v/>
      </c>
      <c r="D36" s="161" t="str">
        <f>IFERROR(IF(INDEX(SourceData!$A$2:$FR$281,'Row selector'!$O25,121)=0,"-",INDEX(SourceData!$A$2:$FR$281,'Row selector'!$O25,121)),"")</f>
        <v/>
      </c>
      <c r="E36" s="162" t="str">
        <f>IFERROR(IF(INDEX(SourceData!$A$2:$FR$281,'Row selector'!$O25,126)=0,"-",INDEX(SourceData!$A$2:$FR$281,'Row selector'!$O25,126)),"")</f>
        <v/>
      </c>
      <c r="F36" s="163" t="str">
        <f>IFERROR(IF(INDEX(SourceData!$A$2:$FR$281,'Row selector'!$O25,131)=0,"-",INDEX(SourceData!$A$2:$FR$281,'Row selector'!$O25,131)),"")</f>
        <v/>
      </c>
      <c r="G36" s="161" t="str">
        <f>IFERROR(IF(INDEX(SourceData!$A$2:$FR$281,'Row selector'!$O25,122)=0,"-",INDEX(SourceData!$A$2:$FR$281,'Row selector'!$O25,122)),"")</f>
        <v/>
      </c>
      <c r="H36" s="166" t="str">
        <f>IFERROR(IF(INDEX(SourceData!$A$2:$FR$281,'Row selector'!$O25,127)=0,"-",INDEX(SourceData!$A$2:$FR$281,'Row selector'!$O25,127)),"")</f>
        <v/>
      </c>
      <c r="I36" s="167" t="str">
        <f>IFERROR(IF(INDEX(SourceData!$A$2:$FR$281,'Row selector'!$O25,132)=0,"-",INDEX(SourceData!$A$2:$FR$281,'Row selector'!$O25,132)),"")</f>
        <v/>
      </c>
      <c r="J36" s="161" t="str">
        <f>IFERROR(IF(INDEX(SourceData!$A$2:$FR$281,'Row selector'!$O25,123)=0,"-",INDEX(SourceData!$A$2:$FR$281,'Row selector'!$O25,123)),"")</f>
        <v/>
      </c>
      <c r="K36" s="162" t="str">
        <f>IFERROR(IF(INDEX(SourceData!$A$2:$FR$281,'Row selector'!$O25,128)=0,"-",INDEX(SourceData!$A$2:$FR$281,'Row selector'!$O25,128)),"")</f>
        <v/>
      </c>
      <c r="L36" s="163" t="str">
        <f>IFERROR(IF(INDEX(SourceData!$A$2:$FR$281,'Row selector'!$O25,133)=0,"-",INDEX(SourceData!$A$2:$FR$281,'Row selector'!$O25,133)),"")</f>
        <v/>
      </c>
      <c r="M36" s="161" t="str">
        <f>IFERROR(IF(INDEX(SourceData!$A$2:$FR$281,'Row selector'!$O25,124)=0,"-",INDEX(SourceData!$A$2:$FR$281,'Row selector'!$O25,124)),"")</f>
        <v/>
      </c>
      <c r="N36" s="162" t="str">
        <f>IFERROR(IF(INDEX(SourceData!$A$2:$FR$281,'Row selector'!$O25,129)=0,"-",INDEX(SourceData!$A$2:$FR$281,'Row selector'!$O25,129)),"")</f>
        <v/>
      </c>
      <c r="O36" s="163" t="str">
        <f>IFERROR(IF(INDEX(SourceData!$A$2:$FR$281,'Row selector'!$O25,134)=0,"-",INDEX(SourceData!$A$2:$FR$281,'Row selector'!$O25,134)),"")</f>
        <v/>
      </c>
      <c r="P36" s="161" t="str">
        <f>IFERROR(IF(INDEX(SourceData!$A$2:$FR$281,'Row selector'!$O25,125)=0,"-",INDEX(SourceData!$A$2:$FR$281,'Row selector'!$O25,125)),"")</f>
        <v/>
      </c>
      <c r="Q36" s="162" t="str">
        <f>IFERROR(IF(INDEX(SourceData!$A$2:$FR$281,'Row selector'!$O25,130)=0,"-",INDEX(SourceData!$A$2:$FR$281,'Row selector'!$O25,130)),"")</f>
        <v/>
      </c>
      <c r="R36" s="163" t="str">
        <f>IFERROR(IF(INDEX(SourceData!$A$2:$FR$281,'Row selector'!$O25,135)=0,"-",INDEX(SourceData!$A$2:$FR$281,'Row selector'!$O25,135)),"")</f>
        <v/>
      </c>
      <c r="S36" s="161" t="str">
        <f>IFERROR(IF(INDEX(SourceData!$A$2:$FR$281,'Row selector'!$O25,136)=0,"-",INDEX(SourceData!$A$2:$FR$281,'Row selector'!$O25,136)),"")</f>
        <v/>
      </c>
      <c r="T36" s="162" t="str">
        <f>IFERROR(IF(INDEX(SourceData!$A$2:$FR$281,'Row selector'!$O25,141)=0,"-",INDEX(SourceData!$A$2:$FR$281,'Row selector'!$O25,141)),"")</f>
        <v/>
      </c>
      <c r="U36" s="163" t="str">
        <f>IFERROR(IF(INDEX(SourceData!$A$2:$FR$281,'Row selector'!$O25,146)=0,"-",INDEX(SourceData!$A$2:$FR$281,'Row selector'!$O25,146)),"")</f>
        <v/>
      </c>
      <c r="V36" s="161" t="str">
        <f>IFERROR(IF(INDEX(SourceData!$A$2:$FR$281,'Row selector'!$O25,137)=0,"-",INDEX(SourceData!$A$2:$FR$281,'Row selector'!$O25,137)),"")</f>
        <v/>
      </c>
      <c r="W36" s="162" t="str">
        <f>IFERROR(IF(INDEX(SourceData!$A$2:$FR$281,'Row selector'!$O25,142)=0,"-",INDEX(SourceData!$A$2:$FR$281,'Row selector'!$O25,142)),"")</f>
        <v/>
      </c>
      <c r="X36" s="163" t="str">
        <f>IFERROR(IF(INDEX(SourceData!$A$2:$FR$281,'Row selector'!$O25,147)=0,"-",INDEX(SourceData!$A$2:$FR$281,'Row selector'!$O25,147)),"")</f>
        <v/>
      </c>
      <c r="Y36" s="161" t="str">
        <f>IFERROR(IF(INDEX(SourceData!$A$2:$FR$281,'Row selector'!$O25,138)=0,"-",INDEX(SourceData!$A$2:$FR$281,'Row selector'!$O25,138)),"")</f>
        <v/>
      </c>
      <c r="Z36" s="166" t="str">
        <f>IFERROR(IF(INDEX(SourceData!$A$2:$FR$281,'Row selector'!$O25,143)=0,"-",INDEX(SourceData!$A$2:$FR$281,'Row selector'!$O25,143)),"")</f>
        <v/>
      </c>
      <c r="AA36" s="167" t="str">
        <f>IFERROR(IF(INDEX(SourceData!$A$2:$FR$281,'Row selector'!$O25,148)=0,"-",INDEX(SourceData!$A$2:$FR$281,'Row selector'!$O25,148)),"")</f>
        <v/>
      </c>
      <c r="AB36" s="161" t="str">
        <f>IFERROR(IF(INDEX(SourceData!$A$2:$FR$281,'Row selector'!$O25,139)=0,"-",INDEX(SourceData!$A$2:$FR$281,'Row selector'!$O25,139)),"")</f>
        <v/>
      </c>
      <c r="AC36" s="162" t="str">
        <f>IFERROR(IF(INDEX(SourceData!$A$2:$FR$281,'Row selector'!$O25,144)=0,"-",INDEX(SourceData!$A$2:$FR$281,'Row selector'!$O25,144)),"")</f>
        <v/>
      </c>
      <c r="AD36" s="163" t="str">
        <f>IFERROR(IF(INDEX(SourceData!$A$2:$FR$281,'Row selector'!$O25,149)=0,"-",INDEX(SourceData!$A$2:$FR$281,'Row selector'!$O25,149)),"")</f>
        <v/>
      </c>
      <c r="AE36" s="161" t="str">
        <f>IFERROR(IF(INDEX(SourceData!$A$2:$FR$281,'Row selector'!$O25,140)=0,"-",INDEX(SourceData!$A$2:$FR$281,'Row selector'!$O25,140)),"")</f>
        <v/>
      </c>
      <c r="AF36" s="162" t="str">
        <f>IFERROR(IF(INDEX(SourceData!$A$2:$FR$281,'Row selector'!$O25,145)=0,"-",INDEX(SourceData!$A$2:$FR$281,'Row selector'!$O25,145)),"")</f>
        <v/>
      </c>
      <c r="AG36" s="163" t="str">
        <f>IFERROR(IF(INDEX(SourceData!$A$2:$FR$281,'Row selector'!$O25,150)=0,"-",INDEX(SourceData!$A$2:$FR$281,'Row selector'!$O25,150)),"")</f>
        <v/>
      </c>
      <c r="AH36" s="161" t="str">
        <f>IFERROR(IF(INDEX(SourceData!$A$2:$FR$281,'Row selector'!$O25,151)=0,"-",INDEX(SourceData!$A$2:$FR$281,'Row selector'!$O25,151)),"")</f>
        <v/>
      </c>
      <c r="AI36" s="162" t="str">
        <f>IFERROR(IF(INDEX(SourceData!$A$2:$FR$281,'Row selector'!$O25,156)=0,"-",INDEX(SourceData!$A$2:$FR$281,'Row selector'!$O25,156)),"")</f>
        <v/>
      </c>
      <c r="AJ36" s="163" t="str">
        <f>IFERROR(IF(INDEX(SourceData!$A$2:$FR$281,'Row selector'!$O25,161)=0,"-",INDEX(SourceData!$A$2:$FR$281,'Row selector'!$O25,161)),"")</f>
        <v/>
      </c>
      <c r="AK36" s="161" t="str">
        <f>IFERROR(IF(INDEX(SourceData!$A$2:$FR$281,'Row selector'!$O25,152)=0,"-",INDEX(SourceData!$A$2:$FR$281,'Row selector'!$O25,152)),"")</f>
        <v/>
      </c>
      <c r="AL36" s="162" t="str">
        <f>IFERROR(IF(INDEX(SourceData!$A$2:$FR$281,'Row selector'!$O25,157)=0,"-",INDEX(SourceData!$A$2:$FR$281,'Row selector'!$O25,157)),"")</f>
        <v/>
      </c>
      <c r="AM36" s="163" t="str">
        <f>IFERROR(IF(INDEX(SourceData!$A$2:$FR$281,'Row selector'!$O25,162)=0,"-",INDEX(SourceData!$A$2:$FR$281,'Row selector'!$O25,162)),"")</f>
        <v/>
      </c>
      <c r="AN36" s="161" t="str">
        <f>IFERROR(IF(INDEX(SourceData!$A$2:$FR$281,'Row selector'!$O25,153)=0,"-",INDEX(SourceData!$A$2:$FR$281,'Row selector'!$O25,153)),"")</f>
        <v/>
      </c>
      <c r="AO36" s="162" t="str">
        <f>IFERROR(IF(INDEX(SourceData!$A$2:$FR$281,'Row selector'!$O25,158)=0,"-",INDEX(SourceData!$A$2:$FR$281,'Row selector'!$O25,158)),"")</f>
        <v/>
      </c>
      <c r="AP36" s="163" t="str">
        <f>IFERROR(IF(INDEX(SourceData!$A$2:$FR$281,'Row selector'!$O25,163)=0,"-",INDEX(SourceData!$A$2:$FR$281,'Row selector'!$O25,163)),"")</f>
        <v/>
      </c>
      <c r="AQ36" s="161" t="str">
        <f>IFERROR(IF(INDEX(SourceData!$A$2:$FR$281,'Row selector'!$O25,154)=0,"-",INDEX(SourceData!$A$2:$FR$281,'Row selector'!$O25,154)),"")</f>
        <v/>
      </c>
      <c r="AR36" s="166" t="str">
        <f>IFERROR(IF(INDEX(SourceData!$A$2:$FR$281,'Row selector'!$O25,159)=0,"-",INDEX(SourceData!$A$2:$FR$281,'Row selector'!$O25,159)),"")</f>
        <v/>
      </c>
      <c r="AS36" s="167" t="str">
        <f>IFERROR(IF(INDEX(SourceData!$A$2:$FR$281,'Row selector'!$O25,164)=0,"-",INDEX(SourceData!$A$2:$FR$281,'Row selector'!$O25,164)),"")</f>
        <v/>
      </c>
      <c r="AT36" s="161" t="str">
        <f>IFERROR(IF(INDEX(SourceData!$A$2:$FR$281,'Row selector'!$O25,155)=0,"-",INDEX(SourceData!$A$2:$FR$281,'Row selector'!$O25,155)),"")</f>
        <v/>
      </c>
      <c r="AU36" s="162" t="str">
        <f>IFERROR(IF(INDEX(SourceData!$A$2:$FR$281,'Row selector'!$O25,160)=0,"-",INDEX(SourceData!$A$2:$FR$281,'Row selector'!$O25,160)),"")</f>
        <v/>
      </c>
      <c r="AV36" s="163" t="str">
        <f>IFERROR(IF(INDEX(SourceData!$A$2:$FR$281,'Row selector'!$O25,165)=0,"-",INDEX(SourceData!$A$2:$FR$281,'Row selector'!$O25,165)),"")</f>
        <v/>
      </c>
      <c r="AW36" s="115"/>
    </row>
    <row r="37" spans="1:49">
      <c r="A37" s="171" t="str">
        <f>IFERROR(INDEX(SourceData!$A$2:$FR$281,'Row selector'!$O26,1),"")</f>
        <v/>
      </c>
      <c r="B37" s="168" t="str">
        <f>IFERROR(INDEX(SourceData!$A$2:$FR$281,'Row selector'!$O26,2),"")</f>
        <v/>
      </c>
      <c r="C37" s="199" t="str">
        <f t="shared" si="0"/>
        <v/>
      </c>
      <c r="D37" s="161" t="str">
        <f>IFERROR(IF(INDEX(SourceData!$A$2:$FR$281,'Row selector'!$O26,121)=0,"-",INDEX(SourceData!$A$2:$FR$281,'Row selector'!$O26,121)),"")</f>
        <v/>
      </c>
      <c r="E37" s="162" t="str">
        <f>IFERROR(IF(INDEX(SourceData!$A$2:$FR$281,'Row selector'!$O26,126)=0,"-",INDEX(SourceData!$A$2:$FR$281,'Row selector'!$O26,126)),"")</f>
        <v/>
      </c>
      <c r="F37" s="163" t="str">
        <f>IFERROR(IF(INDEX(SourceData!$A$2:$FR$281,'Row selector'!$O26,131)=0,"-",INDEX(SourceData!$A$2:$FR$281,'Row selector'!$O26,131)),"")</f>
        <v/>
      </c>
      <c r="G37" s="161" t="str">
        <f>IFERROR(IF(INDEX(SourceData!$A$2:$FR$281,'Row selector'!$O26,122)=0,"-",INDEX(SourceData!$A$2:$FR$281,'Row selector'!$O26,122)),"")</f>
        <v/>
      </c>
      <c r="H37" s="166" t="str">
        <f>IFERROR(IF(INDEX(SourceData!$A$2:$FR$281,'Row selector'!$O26,127)=0,"-",INDEX(SourceData!$A$2:$FR$281,'Row selector'!$O26,127)),"")</f>
        <v/>
      </c>
      <c r="I37" s="167" t="str">
        <f>IFERROR(IF(INDEX(SourceData!$A$2:$FR$281,'Row selector'!$O26,132)=0,"-",INDEX(SourceData!$A$2:$FR$281,'Row selector'!$O26,132)),"")</f>
        <v/>
      </c>
      <c r="J37" s="161" t="str">
        <f>IFERROR(IF(INDEX(SourceData!$A$2:$FR$281,'Row selector'!$O26,123)=0,"-",INDEX(SourceData!$A$2:$FR$281,'Row selector'!$O26,123)),"")</f>
        <v/>
      </c>
      <c r="K37" s="162" t="str">
        <f>IFERROR(IF(INDEX(SourceData!$A$2:$FR$281,'Row selector'!$O26,128)=0,"-",INDEX(SourceData!$A$2:$FR$281,'Row selector'!$O26,128)),"")</f>
        <v/>
      </c>
      <c r="L37" s="163" t="str">
        <f>IFERROR(IF(INDEX(SourceData!$A$2:$FR$281,'Row selector'!$O26,133)=0,"-",INDEX(SourceData!$A$2:$FR$281,'Row selector'!$O26,133)),"")</f>
        <v/>
      </c>
      <c r="M37" s="161" t="str">
        <f>IFERROR(IF(INDEX(SourceData!$A$2:$FR$281,'Row selector'!$O26,124)=0,"-",INDEX(SourceData!$A$2:$FR$281,'Row selector'!$O26,124)),"")</f>
        <v/>
      </c>
      <c r="N37" s="162" t="str">
        <f>IFERROR(IF(INDEX(SourceData!$A$2:$FR$281,'Row selector'!$O26,129)=0,"-",INDEX(SourceData!$A$2:$FR$281,'Row selector'!$O26,129)),"")</f>
        <v/>
      </c>
      <c r="O37" s="163" t="str">
        <f>IFERROR(IF(INDEX(SourceData!$A$2:$FR$281,'Row selector'!$O26,134)=0,"-",INDEX(SourceData!$A$2:$FR$281,'Row selector'!$O26,134)),"")</f>
        <v/>
      </c>
      <c r="P37" s="161" t="str">
        <f>IFERROR(IF(INDEX(SourceData!$A$2:$FR$281,'Row selector'!$O26,125)=0,"-",INDEX(SourceData!$A$2:$FR$281,'Row selector'!$O26,125)),"")</f>
        <v/>
      </c>
      <c r="Q37" s="162" t="str">
        <f>IFERROR(IF(INDEX(SourceData!$A$2:$FR$281,'Row selector'!$O26,130)=0,"-",INDEX(SourceData!$A$2:$FR$281,'Row selector'!$O26,130)),"")</f>
        <v/>
      </c>
      <c r="R37" s="163" t="str">
        <f>IFERROR(IF(INDEX(SourceData!$A$2:$FR$281,'Row selector'!$O26,135)=0,"-",INDEX(SourceData!$A$2:$FR$281,'Row selector'!$O26,135)),"")</f>
        <v/>
      </c>
      <c r="S37" s="161" t="str">
        <f>IFERROR(IF(INDEX(SourceData!$A$2:$FR$281,'Row selector'!$O26,136)=0,"-",INDEX(SourceData!$A$2:$FR$281,'Row selector'!$O26,136)),"")</f>
        <v/>
      </c>
      <c r="T37" s="162" t="str">
        <f>IFERROR(IF(INDEX(SourceData!$A$2:$FR$281,'Row selector'!$O26,141)=0,"-",INDEX(SourceData!$A$2:$FR$281,'Row selector'!$O26,141)),"")</f>
        <v/>
      </c>
      <c r="U37" s="163" t="str">
        <f>IFERROR(IF(INDEX(SourceData!$A$2:$FR$281,'Row selector'!$O26,146)=0,"-",INDEX(SourceData!$A$2:$FR$281,'Row selector'!$O26,146)),"")</f>
        <v/>
      </c>
      <c r="V37" s="161" t="str">
        <f>IFERROR(IF(INDEX(SourceData!$A$2:$FR$281,'Row selector'!$O26,137)=0,"-",INDEX(SourceData!$A$2:$FR$281,'Row selector'!$O26,137)),"")</f>
        <v/>
      </c>
      <c r="W37" s="162" t="str">
        <f>IFERROR(IF(INDEX(SourceData!$A$2:$FR$281,'Row selector'!$O26,142)=0,"-",INDEX(SourceData!$A$2:$FR$281,'Row selector'!$O26,142)),"")</f>
        <v/>
      </c>
      <c r="X37" s="163" t="str">
        <f>IFERROR(IF(INDEX(SourceData!$A$2:$FR$281,'Row selector'!$O26,147)=0,"-",INDEX(SourceData!$A$2:$FR$281,'Row selector'!$O26,147)),"")</f>
        <v/>
      </c>
      <c r="Y37" s="161" t="str">
        <f>IFERROR(IF(INDEX(SourceData!$A$2:$FR$281,'Row selector'!$O26,138)=0,"-",INDEX(SourceData!$A$2:$FR$281,'Row selector'!$O26,138)),"")</f>
        <v/>
      </c>
      <c r="Z37" s="166" t="str">
        <f>IFERROR(IF(INDEX(SourceData!$A$2:$FR$281,'Row selector'!$O26,143)=0,"-",INDEX(SourceData!$A$2:$FR$281,'Row selector'!$O26,143)),"")</f>
        <v/>
      </c>
      <c r="AA37" s="167" t="str">
        <f>IFERROR(IF(INDEX(SourceData!$A$2:$FR$281,'Row selector'!$O26,148)=0,"-",INDEX(SourceData!$A$2:$FR$281,'Row selector'!$O26,148)),"")</f>
        <v/>
      </c>
      <c r="AB37" s="161" t="str">
        <f>IFERROR(IF(INDEX(SourceData!$A$2:$FR$281,'Row selector'!$O26,139)=0,"-",INDEX(SourceData!$A$2:$FR$281,'Row selector'!$O26,139)),"")</f>
        <v/>
      </c>
      <c r="AC37" s="162" t="str">
        <f>IFERROR(IF(INDEX(SourceData!$A$2:$FR$281,'Row selector'!$O26,144)=0,"-",INDEX(SourceData!$A$2:$FR$281,'Row selector'!$O26,144)),"")</f>
        <v/>
      </c>
      <c r="AD37" s="163" t="str">
        <f>IFERROR(IF(INDEX(SourceData!$A$2:$FR$281,'Row selector'!$O26,149)=0,"-",INDEX(SourceData!$A$2:$FR$281,'Row selector'!$O26,149)),"")</f>
        <v/>
      </c>
      <c r="AE37" s="161" t="str">
        <f>IFERROR(IF(INDEX(SourceData!$A$2:$FR$281,'Row selector'!$O26,140)=0,"-",INDEX(SourceData!$A$2:$FR$281,'Row selector'!$O26,140)),"")</f>
        <v/>
      </c>
      <c r="AF37" s="162" t="str">
        <f>IFERROR(IF(INDEX(SourceData!$A$2:$FR$281,'Row selector'!$O26,145)=0,"-",INDEX(SourceData!$A$2:$FR$281,'Row selector'!$O26,145)),"")</f>
        <v/>
      </c>
      <c r="AG37" s="163" t="str">
        <f>IFERROR(IF(INDEX(SourceData!$A$2:$FR$281,'Row selector'!$O26,150)=0,"-",INDEX(SourceData!$A$2:$FR$281,'Row selector'!$O26,150)),"")</f>
        <v/>
      </c>
      <c r="AH37" s="161" t="str">
        <f>IFERROR(IF(INDEX(SourceData!$A$2:$FR$281,'Row selector'!$O26,151)=0,"-",INDEX(SourceData!$A$2:$FR$281,'Row selector'!$O26,151)),"")</f>
        <v/>
      </c>
      <c r="AI37" s="162" t="str">
        <f>IFERROR(IF(INDEX(SourceData!$A$2:$FR$281,'Row selector'!$O26,156)=0,"-",INDEX(SourceData!$A$2:$FR$281,'Row selector'!$O26,156)),"")</f>
        <v/>
      </c>
      <c r="AJ37" s="163" t="str">
        <f>IFERROR(IF(INDEX(SourceData!$A$2:$FR$281,'Row selector'!$O26,161)=0,"-",INDEX(SourceData!$A$2:$FR$281,'Row selector'!$O26,161)),"")</f>
        <v/>
      </c>
      <c r="AK37" s="161" t="str">
        <f>IFERROR(IF(INDEX(SourceData!$A$2:$FR$281,'Row selector'!$O26,152)=0,"-",INDEX(SourceData!$A$2:$FR$281,'Row selector'!$O26,152)),"")</f>
        <v/>
      </c>
      <c r="AL37" s="162" t="str">
        <f>IFERROR(IF(INDEX(SourceData!$A$2:$FR$281,'Row selector'!$O26,157)=0,"-",INDEX(SourceData!$A$2:$FR$281,'Row selector'!$O26,157)),"")</f>
        <v/>
      </c>
      <c r="AM37" s="163" t="str">
        <f>IFERROR(IF(INDEX(SourceData!$A$2:$FR$281,'Row selector'!$O26,162)=0,"-",INDEX(SourceData!$A$2:$FR$281,'Row selector'!$O26,162)),"")</f>
        <v/>
      </c>
      <c r="AN37" s="161" t="str">
        <f>IFERROR(IF(INDEX(SourceData!$A$2:$FR$281,'Row selector'!$O26,153)=0,"-",INDEX(SourceData!$A$2:$FR$281,'Row selector'!$O26,153)),"")</f>
        <v/>
      </c>
      <c r="AO37" s="162" t="str">
        <f>IFERROR(IF(INDEX(SourceData!$A$2:$FR$281,'Row selector'!$O26,158)=0,"-",INDEX(SourceData!$A$2:$FR$281,'Row selector'!$O26,158)),"")</f>
        <v/>
      </c>
      <c r="AP37" s="163" t="str">
        <f>IFERROR(IF(INDEX(SourceData!$A$2:$FR$281,'Row selector'!$O26,163)=0,"-",INDEX(SourceData!$A$2:$FR$281,'Row selector'!$O26,163)),"")</f>
        <v/>
      </c>
      <c r="AQ37" s="161" t="str">
        <f>IFERROR(IF(INDEX(SourceData!$A$2:$FR$281,'Row selector'!$O26,154)=0,"-",INDEX(SourceData!$A$2:$FR$281,'Row selector'!$O26,154)),"")</f>
        <v/>
      </c>
      <c r="AR37" s="166" t="str">
        <f>IFERROR(IF(INDEX(SourceData!$A$2:$FR$281,'Row selector'!$O26,159)=0,"-",INDEX(SourceData!$A$2:$FR$281,'Row selector'!$O26,159)),"")</f>
        <v/>
      </c>
      <c r="AS37" s="167" t="str">
        <f>IFERROR(IF(INDEX(SourceData!$A$2:$FR$281,'Row selector'!$O26,164)=0,"-",INDEX(SourceData!$A$2:$FR$281,'Row selector'!$O26,164)),"")</f>
        <v/>
      </c>
      <c r="AT37" s="161" t="str">
        <f>IFERROR(IF(INDEX(SourceData!$A$2:$FR$281,'Row selector'!$O26,155)=0,"-",INDEX(SourceData!$A$2:$FR$281,'Row selector'!$O26,155)),"")</f>
        <v/>
      </c>
      <c r="AU37" s="162" t="str">
        <f>IFERROR(IF(INDEX(SourceData!$A$2:$FR$281,'Row selector'!$O26,160)=0,"-",INDEX(SourceData!$A$2:$FR$281,'Row selector'!$O26,160)),"")</f>
        <v/>
      </c>
      <c r="AV37" s="163" t="str">
        <f>IFERROR(IF(INDEX(SourceData!$A$2:$FR$281,'Row selector'!$O26,165)=0,"-",INDEX(SourceData!$A$2:$FR$281,'Row selector'!$O26,165)),"")</f>
        <v/>
      </c>
      <c r="AW37" s="115"/>
    </row>
    <row r="38" spans="1:49">
      <c r="A38" s="171" t="str">
        <f>IFERROR(INDEX(SourceData!$A$2:$FR$281,'Row selector'!$O27,1),"")</f>
        <v/>
      </c>
      <c r="B38" s="168" t="str">
        <f>IFERROR(INDEX(SourceData!$A$2:$FR$281,'Row selector'!$O27,2),"")</f>
        <v/>
      </c>
      <c r="C38" s="199" t="str">
        <f t="shared" si="0"/>
        <v/>
      </c>
      <c r="D38" s="161" t="str">
        <f>IFERROR(IF(INDEX(SourceData!$A$2:$FR$281,'Row selector'!$O27,121)=0,"-",INDEX(SourceData!$A$2:$FR$281,'Row selector'!$O27,121)),"")</f>
        <v/>
      </c>
      <c r="E38" s="162" t="str">
        <f>IFERROR(IF(INDEX(SourceData!$A$2:$FR$281,'Row selector'!$O27,126)=0,"-",INDEX(SourceData!$A$2:$FR$281,'Row selector'!$O27,126)),"")</f>
        <v/>
      </c>
      <c r="F38" s="163" t="str">
        <f>IFERROR(IF(INDEX(SourceData!$A$2:$FR$281,'Row selector'!$O27,131)=0,"-",INDEX(SourceData!$A$2:$FR$281,'Row selector'!$O27,131)),"")</f>
        <v/>
      </c>
      <c r="G38" s="161" t="str">
        <f>IFERROR(IF(INDEX(SourceData!$A$2:$FR$281,'Row selector'!$O27,122)=0,"-",INDEX(SourceData!$A$2:$FR$281,'Row selector'!$O27,122)),"")</f>
        <v/>
      </c>
      <c r="H38" s="166" t="str">
        <f>IFERROR(IF(INDEX(SourceData!$A$2:$FR$281,'Row selector'!$O27,127)=0,"-",INDEX(SourceData!$A$2:$FR$281,'Row selector'!$O27,127)),"")</f>
        <v/>
      </c>
      <c r="I38" s="167" t="str">
        <f>IFERROR(IF(INDEX(SourceData!$A$2:$FR$281,'Row selector'!$O27,132)=0,"-",INDEX(SourceData!$A$2:$FR$281,'Row selector'!$O27,132)),"")</f>
        <v/>
      </c>
      <c r="J38" s="161" t="str">
        <f>IFERROR(IF(INDEX(SourceData!$A$2:$FR$281,'Row selector'!$O27,123)=0,"-",INDEX(SourceData!$A$2:$FR$281,'Row selector'!$O27,123)),"")</f>
        <v/>
      </c>
      <c r="K38" s="162" t="str">
        <f>IFERROR(IF(INDEX(SourceData!$A$2:$FR$281,'Row selector'!$O27,128)=0,"-",INDEX(SourceData!$A$2:$FR$281,'Row selector'!$O27,128)),"")</f>
        <v/>
      </c>
      <c r="L38" s="163" t="str">
        <f>IFERROR(IF(INDEX(SourceData!$A$2:$FR$281,'Row selector'!$O27,133)=0,"-",INDEX(SourceData!$A$2:$FR$281,'Row selector'!$O27,133)),"")</f>
        <v/>
      </c>
      <c r="M38" s="161" t="str">
        <f>IFERROR(IF(INDEX(SourceData!$A$2:$FR$281,'Row selector'!$O27,124)=0,"-",INDEX(SourceData!$A$2:$FR$281,'Row selector'!$O27,124)),"")</f>
        <v/>
      </c>
      <c r="N38" s="162" t="str">
        <f>IFERROR(IF(INDEX(SourceData!$A$2:$FR$281,'Row selector'!$O27,129)=0,"-",INDEX(SourceData!$A$2:$FR$281,'Row selector'!$O27,129)),"")</f>
        <v/>
      </c>
      <c r="O38" s="163" t="str">
        <f>IFERROR(IF(INDEX(SourceData!$A$2:$FR$281,'Row selector'!$O27,134)=0,"-",INDEX(SourceData!$A$2:$FR$281,'Row selector'!$O27,134)),"")</f>
        <v/>
      </c>
      <c r="P38" s="161" t="str">
        <f>IFERROR(IF(INDEX(SourceData!$A$2:$FR$281,'Row selector'!$O27,125)=0,"-",INDEX(SourceData!$A$2:$FR$281,'Row selector'!$O27,125)),"")</f>
        <v/>
      </c>
      <c r="Q38" s="162" t="str">
        <f>IFERROR(IF(INDEX(SourceData!$A$2:$FR$281,'Row selector'!$O27,130)=0,"-",INDEX(SourceData!$A$2:$FR$281,'Row selector'!$O27,130)),"")</f>
        <v/>
      </c>
      <c r="R38" s="163" t="str">
        <f>IFERROR(IF(INDEX(SourceData!$A$2:$FR$281,'Row selector'!$O27,135)=0,"-",INDEX(SourceData!$A$2:$FR$281,'Row selector'!$O27,135)),"")</f>
        <v/>
      </c>
      <c r="S38" s="161" t="str">
        <f>IFERROR(IF(INDEX(SourceData!$A$2:$FR$281,'Row selector'!$O27,136)=0,"-",INDEX(SourceData!$A$2:$FR$281,'Row selector'!$O27,136)),"")</f>
        <v/>
      </c>
      <c r="T38" s="162" t="str">
        <f>IFERROR(IF(INDEX(SourceData!$A$2:$FR$281,'Row selector'!$O27,141)=0,"-",INDEX(SourceData!$A$2:$FR$281,'Row selector'!$O27,141)),"")</f>
        <v/>
      </c>
      <c r="U38" s="163" t="str">
        <f>IFERROR(IF(INDEX(SourceData!$A$2:$FR$281,'Row selector'!$O27,146)=0,"-",INDEX(SourceData!$A$2:$FR$281,'Row selector'!$O27,146)),"")</f>
        <v/>
      </c>
      <c r="V38" s="161" t="str">
        <f>IFERROR(IF(INDEX(SourceData!$A$2:$FR$281,'Row selector'!$O27,137)=0,"-",INDEX(SourceData!$A$2:$FR$281,'Row selector'!$O27,137)),"")</f>
        <v/>
      </c>
      <c r="W38" s="162" t="str">
        <f>IFERROR(IF(INDEX(SourceData!$A$2:$FR$281,'Row selector'!$O27,142)=0,"-",INDEX(SourceData!$A$2:$FR$281,'Row selector'!$O27,142)),"")</f>
        <v/>
      </c>
      <c r="X38" s="163" t="str">
        <f>IFERROR(IF(INDEX(SourceData!$A$2:$FR$281,'Row selector'!$O27,147)=0,"-",INDEX(SourceData!$A$2:$FR$281,'Row selector'!$O27,147)),"")</f>
        <v/>
      </c>
      <c r="Y38" s="161" t="str">
        <f>IFERROR(IF(INDEX(SourceData!$A$2:$FR$281,'Row selector'!$O27,138)=0,"-",INDEX(SourceData!$A$2:$FR$281,'Row selector'!$O27,138)),"")</f>
        <v/>
      </c>
      <c r="Z38" s="166" t="str">
        <f>IFERROR(IF(INDEX(SourceData!$A$2:$FR$281,'Row selector'!$O27,143)=0,"-",INDEX(SourceData!$A$2:$FR$281,'Row selector'!$O27,143)),"")</f>
        <v/>
      </c>
      <c r="AA38" s="167" t="str">
        <f>IFERROR(IF(INDEX(SourceData!$A$2:$FR$281,'Row selector'!$O27,148)=0,"-",INDEX(SourceData!$A$2:$FR$281,'Row selector'!$O27,148)),"")</f>
        <v/>
      </c>
      <c r="AB38" s="161" t="str">
        <f>IFERROR(IF(INDEX(SourceData!$A$2:$FR$281,'Row selector'!$O27,139)=0,"-",INDEX(SourceData!$A$2:$FR$281,'Row selector'!$O27,139)),"")</f>
        <v/>
      </c>
      <c r="AC38" s="162" t="str">
        <f>IFERROR(IF(INDEX(SourceData!$A$2:$FR$281,'Row selector'!$O27,144)=0,"-",INDEX(SourceData!$A$2:$FR$281,'Row selector'!$O27,144)),"")</f>
        <v/>
      </c>
      <c r="AD38" s="163" t="str">
        <f>IFERROR(IF(INDEX(SourceData!$A$2:$FR$281,'Row selector'!$O27,149)=0,"-",INDEX(SourceData!$A$2:$FR$281,'Row selector'!$O27,149)),"")</f>
        <v/>
      </c>
      <c r="AE38" s="161" t="str">
        <f>IFERROR(IF(INDEX(SourceData!$A$2:$FR$281,'Row selector'!$O27,140)=0,"-",INDEX(SourceData!$A$2:$FR$281,'Row selector'!$O27,140)),"")</f>
        <v/>
      </c>
      <c r="AF38" s="162" t="str">
        <f>IFERROR(IF(INDEX(SourceData!$A$2:$FR$281,'Row selector'!$O27,145)=0,"-",INDEX(SourceData!$A$2:$FR$281,'Row selector'!$O27,145)),"")</f>
        <v/>
      </c>
      <c r="AG38" s="163" t="str">
        <f>IFERROR(IF(INDEX(SourceData!$A$2:$FR$281,'Row selector'!$O27,150)=0,"-",INDEX(SourceData!$A$2:$FR$281,'Row selector'!$O27,150)),"")</f>
        <v/>
      </c>
      <c r="AH38" s="161" t="str">
        <f>IFERROR(IF(INDEX(SourceData!$A$2:$FR$281,'Row selector'!$O27,151)=0,"-",INDEX(SourceData!$A$2:$FR$281,'Row selector'!$O27,151)),"")</f>
        <v/>
      </c>
      <c r="AI38" s="162" t="str">
        <f>IFERROR(IF(INDEX(SourceData!$A$2:$FR$281,'Row selector'!$O27,156)=0,"-",INDEX(SourceData!$A$2:$FR$281,'Row selector'!$O27,156)),"")</f>
        <v/>
      </c>
      <c r="AJ38" s="163" t="str">
        <f>IFERROR(IF(INDEX(SourceData!$A$2:$FR$281,'Row selector'!$O27,161)=0,"-",INDEX(SourceData!$A$2:$FR$281,'Row selector'!$O27,161)),"")</f>
        <v/>
      </c>
      <c r="AK38" s="161" t="str">
        <f>IFERROR(IF(INDEX(SourceData!$A$2:$FR$281,'Row selector'!$O27,152)=0,"-",INDEX(SourceData!$A$2:$FR$281,'Row selector'!$O27,152)),"")</f>
        <v/>
      </c>
      <c r="AL38" s="162" t="str">
        <f>IFERROR(IF(INDEX(SourceData!$A$2:$FR$281,'Row selector'!$O27,157)=0,"-",INDEX(SourceData!$A$2:$FR$281,'Row selector'!$O27,157)),"")</f>
        <v/>
      </c>
      <c r="AM38" s="163" t="str">
        <f>IFERROR(IF(INDEX(SourceData!$A$2:$FR$281,'Row selector'!$O27,162)=0,"-",INDEX(SourceData!$A$2:$FR$281,'Row selector'!$O27,162)),"")</f>
        <v/>
      </c>
      <c r="AN38" s="161" t="str">
        <f>IFERROR(IF(INDEX(SourceData!$A$2:$FR$281,'Row selector'!$O27,153)=0,"-",INDEX(SourceData!$A$2:$FR$281,'Row selector'!$O27,153)),"")</f>
        <v/>
      </c>
      <c r="AO38" s="162" t="str">
        <f>IFERROR(IF(INDEX(SourceData!$A$2:$FR$281,'Row selector'!$O27,158)=0,"-",INDEX(SourceData!$A$2:$FR$281,'Row selector'!$O27,158)),"")</f>
        <v/>
      </c>
      <c r="AP38" s="163" t="str">
        <f>IFERROR(IF(INDEX(SourceData!$A$2:$FR$281,'Row selector'!$O27,163)=0,"-",INDEX(SourceData!$A$2:$FR$281,'Row selector'!$O27,163)),"")</f>
        <v/>
      </c>
      <c r="AQ38" s="161" t="str">
        <f>IFERROR(IF(INDEX(SourceData!$A$2:$FR$281,'Row selector'!$O27,154)=0,"-",INDEX(SourceData!$A$2:$FR$281,'Row selector'!$O27,154)),"")</f>
        <v/>
      </c>
      <c r="AR38" s="166" t="str">
        <f>IFERROR(IF(INDEX(SourceData!$A$2:$FR$281,'Row selector'!$O27,159)=0,"-",INDEX(SourceData!$A$2:$FR$281,'Row selector'!$O27,159)),"")</f>
        <v/>
      </c>
      <c r="AS38" s="167" t="str">
        <f>IFERROR(IF(INDEX(SourceData!$A$2:$FR$281,'Row selector'!$O27,164)=0,"-",INDEX(SourceData!$A$2:$FR$281,'Row selector'!$O27,164)),"")</f>
        <v/>
      </c>
      <c r="AT38" s="161" t="str">
        <f>IFERROR(IF(INDEX(SourceData!$A$2:$FR$281,'Row selector'!$O27,155)=0,"-",INDEX(SourceData!$A$2:$FR$281,'Row selector'!$O27,155)),"")</f>
        <v/>
      </c>
      <c r="AU38" s="162" t="str">
        <f>IFERROR(IF(INDEX(SourceData!$A$2:$FR$281,'Row selector'!$O27,160)=0,"-",INDEX(SourceData!$A$2:$FR$281,'Row selector'!$O27,160)),"")</f>
        <v/>
      </c>
      <c r="AV38" s="163" t="str">
        <f>IFERROR(IF(INDEX(SourceData!$A$2:$FR$281,'Row selector'!$O27,165)=0,"-",INDEX(SourceData!$A$2:$FR$281,'Row selector'!$O27,165)),"")</f>
        <v/>
      </c>
      <c r="AW38" s="115"/>
    </row>
    <row r="39" spans="1:49">
      <c r="A39" s="171" t="str">
        <f>IFERROR(INDEX(SourceData!$A$2:$FR$281,'Row selector'!$O28,1),"")</f>
        <v/>
      </c>
      <c r="B39" s="168" t="str">
        <f>IFERROR(INDEX(SourceData!$A$2:$FR$281,'Row selector'!$O28,2),"")</f>
        <v/>
      </c>
      <c r="C39" s="199" t="str">
        <f t="shared" si="0"/>
        <v/>
      </c>
      <c r="D39" s="161" t="str">
        <f>IFERROR(IF(INDEX(SourceData!$A$2:$FR$281,'Row selector'!$O28,121)=0,"-",INDEX(SourceData!$A$2:$FR$281,'Row selector'!$O28,121)),"")</f>
        <v/>
      </c>
      <c r="E39" s="162" t="str">
        <f>IFERROR(IF(INDEX(SourceData!$A$2:$FR$281,'Row selector'!$O28,126)=0,"-",INDEX(SourceData!$A$2:$FR$281,'Row selector'!$O28,126)),"")</f>
        <v/>
      </c>
      <c r="F39" s="163" t="str">
        <f>IFERROR(IF(INDEX(SourceData!$A$2:$FR$281,'Row selector'!$O28,131)=0,"-",INDEX(SourceData!$A$2:$FR$281,'Row selector'!$O28,131)),"")</f>
        <v/>
      </c>
      <c r="G39" s="161" t="str">
        <f>IFERROR(IF(INDEX(SourceData!$A$2:$FR$281,'Row selector'!$O28,122)=0,"-",INDEX(SourceData!$A$2:$FR$281,'Row selector'!$O28,122)),"")</f>
        <v/>
      </c>
      <c r="H39" s="166" t="str">
        <f>IFERROR(IF(INDEX(SourceData!$A$2:$FR$281,'Row selector'!$O28,127)=0,"-",INDEX(SourceData!$A$2:$FR$281,'Row selector'!$O28,127)),"")</f>
        <v/>
      </c>
      <c r="I39" s="167" t="str">
        <f>IFERROR(IF(INDEX(SourceData!$A$2:$FR$281,'Row selector'!$O28,132)=0,"-",INDEX(SourceData!$A$2:$FR$281,'Row selector'!$O28,132)),"")</f>
        <v/>
      </c>
      <c r="J39" s="161" t="str">
        <f>IFERROR(IF(INDEX(SourceData!$A$2:$FR$281,'Row selector'!$O28,123)=0,"-",INDEX(SourceData!$A$2:$FR$281,'Row selector'!$O28,123)),"")</f>
        <v/>
      </c>
      <c r="K39" s="162" t="str">
        <f>IFERROR(IF(INDEX(SourceData!$A$2:$FR$281,'Row selector'!$O28,128)=0,"-",INDEX(SourceData!$A$2:$FR$281,'Row selector'!$O28,128)),"")</f>
        <v/>
      </c>
      <c r="L39" s="163" t="str">
        <f>IFERROR(IF(INDEX(SourceData!$A$2:$FR$281,'Row selector'!$O28,133)=0,"-",INDEX(SourceData!$A$2:$FR$281,'Row selector'!$O28,133)),"")</f>
        <v/>
      </c>
      <c r="M39" s="161" t="str">
        <f>IFERROR(IF(INDEX(SourceData!$A$2:$FR$281,'Row selector'!$O28,124)=0,"-",INDEX(SourceData!$A$2:$FR$281,'Row selector'!$O28,124)),"")</f>
        <v/>
      </c>
      <c r="N39" s="162" t="str">
        <f>IFERROR(IF(INDEX(SourceData!$A$2:$FR$281,'Row selector'!$O28,129)=0,"-",INDEX(SourceData!$A$2:$FR$281,'Row selector'!$O28,129)),"")</f>
        <v/>
      </c>
      <c r="O39" s="163" t="str">
        <f>IFERROR(IF(INDEX(SourceData!$A$2:$FR$281,'Row selector'!$O28,134)=0,"-",INDEX(SourceData!$A$2:$FR$281,'Row selector'!$O28,134)),"")</f>
        <v/>
      </c>
      <c r="P39" s="161" t="str">
        <f>IFERROR(IF(INDEX(SourceData!$A$2:$FR$281,'Row selector'!$O28,125)=0,"-",INDEX(SourceData!$A$2:$FR$281,'Row selector'!$O28,125)),"")</f>
        <v/>
      </c>
      <c r="Q39" s="162" t="str">
        <f>IFERROR(IF(INDEX(SourceData!$A$2:$FR$281,'Row selector'!$O28,130)=0,"-",INDEX(SourceData!$A$2:$FR$281,'Row selector'!$O28,130)),"")</f>
        <v/>
      </c>
      <c r="R39" s="163" t="str">
        <f>IFERROR(IF(INDEX(SourceData!$A$2:$FR$281,'Row selector'!$O28,135)=0,"-",INDEX(SourceData!$A$2:$FR$281,'Row selector'!$O28,135)),"")</f>
        <v/>
      </c>
      <c r="S39" s="161" t="str">
        <f>IFERROR(IF(INDEX(SourceData!$A$2:$FR$281,'Row selector'!$O28,136)=0,"-",INDEX(SourceData!$A$2:$FR$281,'Row selector'!$O28,136)),"")</f>
        <v/>
      </c>
      <c r="T39" s="162" t="str">
        <f>IFERROR(IF(INDEX(SourceData!$A$2:$FR$281,'Row selector'!$O28,141)=0,"-",INDEX(SourceData!$A$2:$FR$281,'Row selector'!$O28,141)),"")</f>
        <v/>
      </c>
      <c r="U39" s="163" t="str">
        <f>IFERROR(IF(INDEX(SourceData!$A$2:$FR$281,'Row selector'!$O28,146)=0,"-",INDEX(SourceData!$A$2:$FR$281,'Row selector'!$O28,146)),"")</f>
        <v/>
      </c>
      <c r="V39" s="161" t="str">
        <f>IFERROR(IF(INDEX(SourceData!$A$2:$FR$281,'Row selector'!$O28,137)=0,"-",INDEX(SourceData!$A$2:$FR$281,'Row selector'!$O28,137)),"")</f>
        <v/>
      </c>
      <c r="W39" s="162" t="str">
        <f>IFERROR(IF(INDEX(SourceData!$A$2:$FR$281,'Row selector'!$O28,142)=0,"-",INDEX(SourceData!$A$2:$FR$281,'Row selector'!$O28,142)),"")</f>
        <v/>
      </c>
      <c r="X39" s="163" t="str">
        <f>IFERROR(IF(INDEX(SourceData!$A$2:$FR$281,'Row selector'!$O28,147)=0,"-",INDEX(SourceData!$A$2:$FR$281,'Row selector'!$O28,147)),"")</f>
        <v/>
      </c>
      <c r="Y39" s="161" t="str">
        <f>IFERROR(IF(INDEX(SourceData!$A$2:$FR$281,'Row selector'!$O28,138)=0,"-",INDEX(SourceData!$A$2:$FR$281,'Row selector'!$O28,138)),"")</f>
        <v/>
      </c>
      <c r="Z39" s="166" t="str">
        <f>IFERROR(IF(INDEX(SourceData!$A$2:$FR$281,'Row selector'!$O28,143)=0,"-",INDEX(SourceData!$A$2:$FR$281,'Row selector'!$O28,143)),"")</f>
        <v/>
      </c>
      <c r="AA39" s="167" t="str">
        <f>IFERROR(IF(INDEX(SourceData!$A$2:$FR$281,'Row selector'!$O28,148)=0,"-",INDEX(SourceData!$A$2:$FR$281,'Row selector'!$O28,148)),"")</f>
        <v/>
      </c>
      <c r="AB39" s="161" t="str">
        <f>IFERROR(IF(INDEX(SourceData!$A$2:$FR$281,'Row selector'!$O28,139)=0,"-",INDEX(SourceData!$A$2:$FR$281,'Row selector'!$O28,139)),"")</f>
        <v/>
      </c>
      <c r="AC39" s="162" t="str">
        <f>IFERROR(IF(INDEX(SourceData!$A$2:$FR$281,'Row selector'!$O28,144)=0,"-",INDEX(SourceData!$A$2:$FR$281,'Row selector'!$O28,144)),"")</f>
        <v/>
      </c>
      <c r="AD39" s="163" t="str">
        <f>IFERROR(IF(INDEX(SourceData!$A$2:$FR$281,'Row selector'!$O28,149)=0,"-",INDEX(SourceData!$A$2:$FR$281,'Row selector'!$O28,149)),"")</f>
        <v/>
      </c>
      <c r="AE39" s="161" t="str">
        <f>IFERROR(IF(INDEX(SourceData!$A$2:$FR$281,'Row selector'!$O28,140)=0,"-",INDEX(SourceData!$A$2:$FR$281,'Row selector'!$O28,140)),"")</f>
        <v/>
      </c>
      <c r="AF39" s="162" t="str">
        <f>IFERROR(IF(INDEX(SourceData!$A$2:$FR$281,'Row selector'!$O28,145)=0,"-",INDEX(SourceData!$A$2:$FR$281,'Row selector'!$O28,145)),"")</f>
        <v/>
      </c>
      <c r="AG39" s="163" t="str">
        <f>IFERROR(IF(INDEX(SourceData!$A$2:$FR$281,'Row selector'!$O28,150)=0,"-",INDEX(SourceData!$A$2:$FR$281,'Row selector'!$O28,150)),"")</f>
        <v/>
      </c>
      <c r="AH39" s="161" t="str">
        <f>IFERROR(IF(INDEX(SourceData!$A$2:$FR$281,'Row selector'!$O28,151)=0,"-",INDEX(SourceData!$A$2:$FR$281,'Row selector'!$O28,151)),"")</f>
        <v/>
      </c>
      <c r="AI39" s="162" t="str">
        <f>IFERROR(IF(INDEX(SourceData!$A$2:$FR$281,'Row selector'!$O28,156)=0,"-",INDEX(SourceData!$A$2:$FR$281,'Row selector'!$O28,156)),"")</f>
        <v/>
      </c>
      <c r="AJ39" s="163" t="str">
        <f>IFERROR(IF(INDEX(SourceData!$A$2:$FR$281,'Row selector'!$O28,161)=0,"-",INDEX(SourceData!$A$2:$FR$281,'Row selector'!$O28,161)),"")</f>
        <v/>
      </c>
      <c r="AK39" s="161" t="str">
        <f>IFERROR(IF(INDEX(SourceData!$A$2:$FR$281,'Row selector'!$O28,152)=0,"-",INDEX(SourceData!$A$2:$FR$281,'Row selector'!$O28,152)),"")</f>
        <v/>
      </c>
      <c r="AL39" s="162" t="str">
        <f>IFERROR(IF(INDEX(SourceData!$A$2:$FR$281,'Row selector'!$O28,157)=0,"-",INDEX(SourceData!$A$2:$FR$281,'Row selector'!$O28,157)),"")</f>
        <v/>
      </c>
      <c r="AM39" s="163" t="str">
        <f>IFERROR(IF(INDEX(SourceData!$A$2:$FR$281,'Row selector'!$O28,162)=0,"-",INDEX(SourceData!$A$2:$FR$281,'Row selector'!$O28,162)),"")</f>
        <v/>
      </c>
      <c r="AN39" s="161" t="str">
        <f>IFERROR(IF(INDEX(SourceData!$A$2:$FR$281,'Row selector'!$O28,153)=0,"-",INDEX(SourceData!$A$2:$FR$281,'Row selector'!$O28,153)),"")</f>
        <v/>
      </c>
      <c r="AO39" s="162" t="str">
        <f>IFERROR(IF(INDEX(SourceData!$A$2:$FR$281,'Row selector'!$O28,158)=0,"-",INDEX(SourceData!$A$2:$FR$281,'Row selector'!$O28,158)),"")</f>
        <v/>
      </c>
      <c r="AP39" s="163" t="str">
        <f>IFERROR(IF(INDEX(SourceData!$A$2:$FR$281,'Row selector'!$O28,163)=0,"-",INDEX(SourceData!$A$2:$FR$281,'Row selector'!$O28,163)),"")</f>
        <v/>
      </c>
      <c r="AQ39" s="161" t="str">
        <f>IFERROR(IF(INDEX(SourceData!$A$2:$FR$281,'Row selector'!$O28,154)=0,"-",INDEX(SourceData!$A$2:$FR$281,'Row selector'!$O28,154)),"")</f>
        <v/>
      </c>
      <c r="AR39" s="166" t="str">
        <f>IFERROR(IF(INDEX(SourceData!$A$2:$FR$281,'Row selector'!$O28,159)=0,"-",INDEX(SourceData!$A$2:$FR$281,'Row selector'!$O28,159)),"")</f>
        <v/>
      </c>
      <c r="AS39" s="167" t="str">
        <f>IFERROR(IF(INDEX(SourceData!$A$2:$FR$281,'Row selector'!$O28,164)=0,"-",INDEX(SourceData!$A$2:$FR$281,'Row selector'!$O28,164)),"")</f>
        <v/>
      </c>
      <c r="AT39" s="161" t="str">
        <f>IFERROR(IF(INDEX(SourceData!$A$2:$FR$281,'Row selector'!$O28,155)=0,"-",INDEX(SourceData!$A$2:$FR$281,'Row selector'!$O28,155)),"")</f>
        <v/>
      </c>
      <c r="AU39" s="162" t="str">
        <f>IFERROR(IF(INDEX(SourceData!$A$2:$FR$281,'Row selector'!$O28,160)=0,"-",INDEX(SourceData!$A$2:$FR$281,'Row selector'!$O28,160)),"")</f>
        <v/>
      </c>
      <c r="AV39" s="163" t="str">
        <f>IFERROR(IF(INDEX(SourceData!$A$2:$FR$281,'Row selector'!$O28,165)=0,"-",INDEX(SourceData!$A$2:$FR$281,'Row selector'!$O28,165)),"")</f>
        <v/>
      </c>
      <c r="AW39" s="115"/>
    </row>
    <row r="40" spans="1:49">
      <c r="A40" s="171" t="str">
        <f>IFERROR(INDEX(SourceData!$A$2:$FR$281,'Row selector'!$O29,1),"")</f>
        <v/>
      </c>
      <c r="B40" s="168" t="str">
        <f>IFERROR(INDEX(SourceData!$A$2:$FR$281,'Row selector'!$O29,2),"")</f>
        <v/>
      </c>
      <c r="C40" s="199" t="str">
        <f t="shared" si="0"/>
        <v/>
      </c>
      <c r="D40" s="161" t="str">
        <f>IFERROR(IF(INDEX(SourceData!$A$2:$FR$281,'Row selector'!$O29,121)=0,"-",INDEX(SourceData!$A$2:$FR$281,'Row selector'!$O29,121)),"")</f>
        <v/>
      </c>
      <c r="E40" s="162" t="str">
        <f>IFERROR(IF(INDEX(SourceData!$A$2:$FR$281,'Row selector'!$O29,126)=0,"-",INDEX(SourceData!$A$2:$FR$281,'Row selector'!$O29,126)),"")</f>
        <v/>
      </c>
      <c r="F40" s="163" t="str">
        <f>IFERROR(IF(INDEX(SourceData!$A$2:$FR$281,'Row selector'!$O29,131)=0,"-",INDEX(SourceData!$A$2:$FR$281,'Row selector'!$O29,131)),"")</f>
        <v/>
      </c>
      <c r="G40" s="161" t="str">
        <f>IFERROR(IF(INDEX(SourceData!$A$2:$FR$281,'Row selector'!$O29,122)=0,"-",INDEX(SourceData!$A$2:$FR$281,'Row selector'!$O29,122)),"")</f>
        <v/>
      </c>
      <c r="H40" s="166" t="str">
        <f>IFERROR(IF(INDEX(SourceData!$A$2:$FR$281,'Row selector'!$O29,127)=0,"-",INDEX(SourceData!$A$2:$FR$281,'Row selector'!$O29,127)),"")</f>
        <v/>
      </c>
      <c r="I40" s="167" t="str">
        <f>IFERROR(IF(INDEX(SourceData!$A$2:$FR$281,'Row selector'!$O29,132)=0,"-",INDEX(SourceData!$A$2:$FR$281,'Row selector'!$O29,132)),"")</f>
        <v/>
      </c>
      <c r="J40" s="161" t="str">
        <f>IFERROR(IF(INDEX(SourceData!$A$2:$FR$281,'Row selector'!$O29,123)=0,"-",INDEX(SourceData!$A$2:$FR$281,'Row selector'!$O29,123)),"")</f>
        <v/>
      </c>
      <c r="K40" s="162" t="str">
        <f>IFERROR(IF(INDEX(SourceData!$A$2:$FR$281,'Row selector'!$O29,128)=0,"-",INDEX(SourceData!$A$2:$FR$281,'Row selector'!$O29,128)),"")</f>
        <v/>
      </c>
      <c r="L40" s="163" t="str">
        <f>IFERROR(IF(INDEX(SourceData!$A$2:$FR$281,'Row selector'!$O29,133)=0,"-",INDEX(SourceData!$A$2:$FR$281,'Row selector'!$O29,133)),"")</f>
        <v/>
      </c>
      <c r="M40" s="161" t="str">
        <f>IFERROR(IF(INDEX(SourceData!$A$2:$FR$281,'Row selector'!$O29,124)=0,"-",INDEX(SourceData!$A$2:$FR$281,'Row selector'!$O29,124)),"")</f>
        <v/>
      </c>
      <c r="N40" s="162" t="str">
        <f>IFERROR(IF(INDEX(SourceData!$A$2:$FR$281,'Row selector'!$O29,129)=0,"-",INDEX(SourceData!$A$2:$FR$281,'Row selector'!$O29,129)),"")</f>
        <v/>
      </c>
      <c r="O40" s="163" t="str">
        <f>IFERROR(IF(INDEX(SourceData!$A$2:$FR$281,'Row selector'!$O29,134)=0,"-",INDEX(SourceData!$A$2:$FR$281,'Row selector'!$O29,134)),"")</f>
        <v/>
      </c>
      <c r="P40" s="161" t="str">
        <f>IFERROR(IF(INDEX(SourceData!$A$2:$FR$281,'Row selector'!$O29,125)=0,"-",INDEX(SourceData!$A$2:$FR$281,'Row selector'!$O29,125)),"")</f>
        <v/>
      </c>
      <c r="Q40" s="162" t="str">
        <f>IFERROR(IF(INDEX(SourceData!$A$2:$FR$281,'Row selector'!$O29,130)=0,"-",INDEX(SourceData!$A$2:$FR$281,'Row selector'!$O29,130)),"")</f>
        <v/>
      </c>
      <c r="R40" s="163" t="str">
        <f>IFERROR(IF(INDEX(SourceData!$A$2:$FR$281,'Row selector'!$O29,135)=0,"-",INDEX(SourceData!$A$2:$FR$281,'Row selector'!$O29,135)),"")</f>
        <v/>
      </c>
      <c r="S40" s="161" t="str">
        <f>IFERROR(IF(INDEX(SourceData!$A$2:$FR$281,'Row selector'!$O29,136)=0,"-",INDEX(SourceData!$A$2:$FR$281,'Row selector'!$O29,136)),"")</f>
        <v/>
      </c>
      <c r="T40" s="162" t="str">
        <f>IFERROR(IF(INDEX(SourceData!$A$2:$FR$281,'Row selector'!$O29,141)=0,"-",INDEX(SourceData!$A$2:$FR$281,'Row selector'!$O29,141)),"")</f>
        <v/>
      </c>
      <c r="U40" s="163" t="str">
        <f>IFERROR(IF(INDEX(SourceData!$A$2:$FR$281,'Row selector'!$O29,146)=0,"-",INDEX(SourceData!$A$2:$FR$281,'Row selector'!$O29,146)),"")</f>
        <v/>
      </c>
      <c r="V40" s="161" t="str">
        <f>IFERROR(IF(INDEX(SourceData!$A$2:$FR$281,'Row selector'!$O29,137)=0,"-",INDEX(SourceData!$A$2:$FR$281,'Row selector'!$O29,137)),"")</f>
        <v/>
      </c>
      <c r="W40" s="162" t="str">
        <f>IFERROR(IF(INDEX(SourceData!$A$2:$FR$281,'Row selector'!$O29,142)=0,"-",INDEX(SourceData!$A$2:$FR$281,'Row selector'!$O29,142)),"")</f>
        <v/>
      </c>
      <c r="X40" s="163" t="str">
        <f>IFERROR(IF(INDEX(SourceData!$A$2:$FR$281,'Row selector'!$O29,147)=0,"-",INDEX(SourceData!$A$2:$FR$281,'Row selector'!$O29,147)),"")</f>
        <v/>
      </c>
      <c r="Y40" s="161" t="str">
        <f>IFERROR(IF(INDEX(SourceData!$A$2:$FR$281,'Row selector'!$O29,138)=0,"-",INDEX(SourceData!$A$2:$FR$281,'Row selector'!$O29,138)),"")</f>
        <v/>
      </c>
      <c r="Z40" s="166" t="str">
        <f>IFERROR(IF(INDEX(SourceData!$A$2:$FR$281,'Row selector'!$O29,143)=0,"-",INDEX(SourceData!$A$2:$FR$281,'Row selector'!$O29,143)),"")</f>
        <v/>
      </c>
      <c r="AA40" s="167" t="str">
        <f>IFERROR(IF(INDEX(SourceData!$A$2:$FR$281,'Row selector'!$O29,148)=0,"-",INDEX(SourceData!$A$2:$FR$281,'Row selector'!$O29,148)),"")</f>
        <v/>
      </c>
      <c r="AB40" s="161" t="str">
        <f>IFERROR(IF(INDEX(SourceData!$A$2:$FR$281,'Row selector'!$O29,139)=0,"-",INDEX(SourceData!$A$2:$FR$281,'Row selector'!$O29,139)),"")</f>
        <v/>
      </c>
      <c r="AC40" s="162" t="str">
        <f>IFERROR(IF(INDEX(SourceData!$A$2:$FR$281,'Row selector'!$O29,144)=0,"-",INDEX(SourceData!$A$2:$FR$281,'Row selector'!$O29,144)),"")</f>
        <v/>
      </c>
      <c r="AD40" s="163" t="str">
        <f>IFERROR(IF(INDEX(SourceData!$A$2:$FR$281,'Row selector'!$O29,149)=0,"-",INDEX(SourceData!$A$2:$FR$281,'Row selector'!$O29,149)),"")</f>
        <v/>
      </c>
      <c r="AE40" s="161" t="str">
        <f>IFERROR(IF(INDEX(SourceData!$A$2:$FR$281,'Row selector'!$O29,140)=0,"-",INDEX(SourceData!$A$2:$FR$281,'Row selector'!$O29,140)),"")</f>
        <v/>
      </c>
      <c r="AF40" s="162" t="str">
        <f>IFERROR(IF(INDEX(SourceData!$A$2:$FR$281,'Row selector'!$O29,145)=0,"-",INDEX(SourceData!$A$2:$FR$281,'Row selector'!$O29,145)),"")</f>
        <v/>
      </c>
      <c r="AG40" s="163" t="str">
        <f>IFERROR(IF(INDEX(SourceData!$A$2:$FR$281,'Row selector'!$O29,150)=0,"-",INDEX(SourceData!$A$2:$FR$281,'Row selector'!$O29,150)),"")</f>
        <v/>
      </c>
      <c r="AH40" s="161" t="str">
        <f>IFERROR(IF(INDEX(SourceData!$A$2:$FR$281,'Row selector'!$O29,151)=0,"-",INDEX(SourceData!$A$2:$FR$281,'Row selector'!$O29,151)),"")</f>
        <v/>
      </c>
      <c r="AI40" s="162" t="str">
        <f>IFERROR(IF(INDEX(SourceData!$A$2:$FR$281,'Row selector'!$O29,156)=0,"-",INDEX(SourceData!$A$2:$FR$281,'Row selector'!$O29,156)),"")</f>
        <v/>
      </c>
      <c r="AJ40" s="163" t="str">
        <f>IFERROR(IF(INDEX(SourceData!$A$2:$FR$281,'Row selector'!$O29,161)=0,"-",INDEX(SourceData!$A$2:$FR$281,'Row selector'!$O29,161)),"")</f>
        <v/>
      </c>
      <c r="AK40" s="161" t="str">
        <f>IFERROR(IF(INDEX(SourceData!$A$2:$FR$281,'Row selector'!$O29,152)=0,"-",INDEX(SourceData!$A$2:$FR$281,'Row selector'!$O29,152)),"")</f>
        <v/>
      </c>
      <c r="AL40" s="162" t="str">
        <f>IFERROR(IF(INDEX(SourceData!$A$2:$FR$281,'Row selector'!$O29,157)=0,"-",INDEX(SourceData!$A$2:$FR$281,'Row selector'!$O29,157)),"")</f>
        <v/>
      </c>
      <c r="AM40" s="163" t="str">
        <f>IFERROR(IF(INDEX(SourceData!$A$2:$FR$281,'Row selector'!$O29,162)=0,"-",INDEX(SourceData!$A$2:$FR$281,'Row selector'!$O29,162)),"")</f>
        <v/>
      </c>
      <c r="AN40" s="161" t="str">
        <f>IFERROR(IF(INDEX(SourceData!$A$2:$FR$281,'Row selector'!$O29,153)=0,"-",INDEX(SourceData!$A$2:$FR$281,'Row selector'!$O29,153)),"")</f>
        <v/>
      </c>
      <c r="AO40" s="162" t="str">
        <f>IFERROR(IF(INDEX(SourceData!$A$2:$FR$281,'Row selector'!$O29,158)=0,"-",INDEX(SourceData!$A$2:$FR$281,'Row selector'!$O29,158)),"")</f>
        <v/>
      </c>
      <c r="AP40" s="163" t="str">
        <f>IFERROR(IF(INDEX(SourceData!$A$2:$FR$281,'Row selector'!$O29,163)=0,"-",INDEX(SourceData!$A$2:$FR$281,'Row selector'!$O29,163)),"")</f>
        <v/>
      </c>
      <c r="AQ40" s="161" t="str">
        <f>IFERROR(IF(INDEX(SourceData!$A$2:$FR$281,'Row selector'!$O29,154)=0,"-",INDEX(SourceData!$A$2:$FR$281,'Row selector'!$O29,154)),"")</f>
        <v/>
      </c>
      <c r="AR40" s="166" t="str">
        <f>IFERROR(IF(INDEX(SourceData!$A$2:$FR$281,'Row selector'!$O29,159)=0,"-",INDEX(SourceData!$A$2:$FR$281,'Row selector'!$O29,159)),"")</f>
        <v/>
      </c>
      <c r="AS40" s="167" t="str">
        <f>IFERROR(IF(INDEX(SourceData!$A$2:$FR$281,'Row selector'!$O29,164)=0,"-",INDEX(SourceData!$A$2:$FR$281,'Row selector'!$O29,164)),"")</f>
        <v/>
      </c>
      <c r="AT40" s="161" t="str">
        <f>IFERROR(IF(INDEX(SourceData!$A$2:$FR$281,'Row selector'!$O29,155)=0,"-",INDEX(SourceData!$A$2:$FR$281,'Row selector'!$O29,155)),"")</f>
        <v/>
      </c>
      <c r="AU40" s="162" t="str">
        <f>IFERROR(IF(INDEX(SourceData!$A$2:$FR$281,'Row selector'!$O29,160)=0,"-",INDEX(SourceData!$A$2:$FR$281,'Row selector'!$O29,160)),"")</f>
        <v/>
      </c>
      <c r="AV40" s="163" t="str">
        <f>IFERROR(IF(INDEX(SourceData!$A$2:$FR$281,'Row selector'!$O29,165)=0,"-",INDEX(SourceData!$A$2:$FR$281,'Row selector'!$O29,165)),"")</f>
        <v/>
      </c>
      <c r="AW40" s="115"/>
    </row>
    <row r="41" spans="1:49">
      <c r="A41" s="171" t="str">
        <f>IFERROR(INDEX(SourceData!$A$2:$FR$281,'Row selector'!$O30,1),"")</f>
        <v/>
      </c>
      <c r="B41" s="168" t="str">
        <f>IFERROR(INDEX(SourceData!$A$2:$FR$281,'Row selector'!$O30,2),"")</f>
        <v/>
      </c>
      <c r="C41" s="199" t="str">
        <f t="shared" si="0"/>
        <v/>
      </c>
      <c r="D41" s="161" t="str">
        <f>IFERROR(IF(INDEX(SourceData!$A$2:$FR$281,'Row selector'!$O30,121)=0,"-",INDEX(SourceData!$A$2:$FR$281,'Row selector'!$O30,121)),"")</f>
        <v/>
      </c>
      <c r="E41" s="162" t="str">
        <f>IFERROR(IF(INDEX(SourceData!$A$2:$FR$281,'Row selector'!$O30,126)=0,"-",INDEX(SourceData!$A$2:$FR$281,'Row selector'!$O30,126)),"")</f>
        <v/>
      </c>
      <c r="F41" s="163" t="str">
        <f>IFERROR(IF(INDEX(SourceData!$A$2:$FR$281,'Row selector'!$O30,131)=0,"-",INDEX(SourceData!$A$2:$FR$281,'Row selector'!$O30,131)),"")</f>
        <v/>
      </c>
      <c r="G41" s="161" t="str">
        <f>IFERROR(IF(INDEX(SourceData!$A$2:$FR$281,'Row selector'!$O30,122)=0,"-",INDEX(SourceData!$A$2:$FR$281,'Row selector'!$O30,122)),"")</f>
        <v/>
      </c>
      <c r="H41" s="166" t="str">
        <f>IFERROR(IF(INDEX(SourceData!$A$2:$FR$281,'Row selector'!$O30,127)=0,"-",INDEX(SourceData!$A$2:$FR$281,'Row selector'!$O30,127)),"")</f>
        <v/>
      </c>
      <c r="I41" s="167" t="str">
        <f>IFERROR(IF(INDEX(SourceData!$A$2:$FR$281,'Row selector'!$O30,132)=0,"-",INDEX(SourceData!$A$2:$FR$281,'Row selector'!$O30,132)),"")</f>
        <v/>
      </c>
      <c r="J41" s="161" t="str">
        <f>IFERROR(IF(INDEX(SourceData!$A$2:$FR$281,'Row selector'!$O30,123)=0,"-",INDEX(SourceData!$A$2:$FR$281,'Row selector'!$O30,123)),"")</f>
        <v/>
      </c>
      <c r="K41" s="162" t="str">
        <f>IFERROR(IF(INDEX(SourceData!$A$2:$FR$281,'Row selector'!$O30,128)=0,"-",INDEX(SourceData!$A$2:$FR$281,'Row selector'!$O30,128)),"")</f>
        <v/>
      </c>
      <c r="L41" s="163" t="str">
        <f>IFERROR(IF(INDEX(SourceData!$A$2:$FR$281,'Row selector'!$O30,133)=0,"-",INDEX(SourceData!$A$2:$FR$281,'Row selector'!$O30,133)),"")</f>
        <v/>
      </c>
      <c r="M41" s="161" t="str">
        <f>IFERROR(IF(INDEX(SourceData!$A$2:$FR$281,'Row selector'!$O30,124)=0,"-",INDEX(SourceData!$A$2:$FR$281,'Row selector'!$O30,124)),"")</f>
        <v/>
      </c>
      <c r="N41" s="162" t="str">
        <f>IFERROR(IF(INDEX(SourceData!$A$2:$FR$281,'Row selector'!$O30,129)=0,"-",INDEX(SourceData!$A$2:$FR$281,'Row selector'!$O30,129)),"")</f>
        <v/>
      </c>
      <c r="O41" s="163" t="str">
        <f>IFERROR(IF(INDEX(SourceData!$A$2:$FR$281,'Row selector'!$O30,134)=0,"-",INDEX(SourceData!$A$2:$FR$281,'Row selector'!$O30,134)),"")</f>
        <v/>
      </c>
      <c r="P41" s="161" t="str">
        <f>IFERROR(IF(INDEX(SourceData!$A$2:$FR$281,'Row selector'!$O30,125)=0,"-",INDEX(SourceData!$A$2:$FR$281,'Row selector'!$O30,125)),"")</f>
        <v/>
      </c>
      <c r="Q41" s="162" t="str">
        <f>IFERROR(IF(INDEX(SourceData!$A$2:$FR$281,'Row selector'!$O30,130)=0,"-",INDEX(SourceData!$A$2:$FR$281,'Row selector'!$O30,130)),"")</f>
        <v/>
      </c>
      <c r="R41" s="163" t="str">
        <f>IFERROR(IF(INDEX(SourceData!$A$2:$FR$281,'Row selector'!$O30,135)=0,"-",INDEX(SourceData!$A$2:$FR$281,'Row selector'!$O30,135)),"")</f>
        <v/>
      </c>
      <c r="S41" s="161" t="str">
        <f>IFERROR(IF(INDEX(SourceData!$A$2:$FR$281,'Row selector'!$O30,136)=0,"-",INDEX(SourceData!$A$2:$FR$281,'Row selector'!$O30,136)),"")</f>
        <v/>
      </c>
      <c r="T41" s="162" t="str">
        <f>IFERROR(IF(INDEX(SourceData!$A$2:$FR$281,'Row selector'!$O30,141)=0,"-",INDEX(SourceData!$A$2:$FR$281,'Row selector'!$O30,141)),"")</f>
        <v/>
      </c>
      <c r="U41" s="163" t="str">
        <f>IFERROR(IF(INDEX(SourceData!$A$2:$FR$281,'Row selector'!$O30,146)=0,"-",INDEX(SourceData!$A$2:$FR$281,'Row selector'!$O30,146)),"")</f>
        <v/>
      </c>
      <c r="V41" s="161" t="str">
        <f>IFERROR(IF(INDEX(SourceData!$A$2:$FR$281,'Row selector'!$O30,137)=0,"-",INDEX(SourceData!$A$2:$FR$281,'Row selector'!$O30,137)),"")</f>
        <v/>
      </c>
      <c r="W41" s="162" t="str">
        <f>IFERROR(IF(INDEX(SourceData!$A$2:$FR$281,'Row selector'!$O30,142)=0,"-",INDEX(SourceData!$A$2:$FR$281,'Row selector'!$O30,142)),"")</f>
        <v/>
      </c>
      <c r="X41" s="163" t="str">
        <f>IFERROR(IF(INDEX(SourceData!$A$2:$FR$281,'Row selector'!$O30,147)=0,"-",INDEX(SourceData!$A$2:$FR$281,'Row selector'!$O30,147)),"")</f>
        <v/>
      </c>
      <c r="Y41" s="161" t="str">
        <f>IFERROR(IF(INDEX(SourceData!$A$2:$FR$281,'Row selector'!$O30,138)=0,"-",INDEX(SourceData!$A$2:$FR$281,'Row selector'!$O30,138)),"")</f>
        <v/>
      </c>
      <c r="Z41" s="166" t="str">
        <f>IFERROR(IF(INDEX(SourceData!$A$2:$FR$281,'Row selector'!$O30,143)=0,"-",INDEX(SourceData!$A$2:$FR$281,'Row selector'!$O30,143)),"")</f>
        <v/>
      </c>
      <c r="AA41" s="167" t="str">
        <f>IFERROR(IF(INDEX(SourceData!$A$2:$FR$281,'Row selector'!$O30,148)=0,"-",INDEX(SourceData!$A$2:$FR$281,'Row selector'!$O30,148)),"")</f>
        <v/>
      </c>
      <c r="AB41" s="161" t="str">
        <f>IFERROR(IF(INDEX(SourceData!$A$2:$FR$281,'Row selector'!$O30,139)=0,"-",INDEX(SourceData!$A$2:$FR$281,'Row selector'!$O30,139)),"")</f>
        <v/>
      </c>
      <c r="AC41" s="162" t="str">
        <f>IFERROR(IF(INDEX(SourceData!$A$2:$FR$281,'Row selector'!$O30,144)=0,"-",INDEX(SourceData!$A$2:$FR$281,'Row selector'!$O30,144)),"")</f>
        <v/>
      </c>
      <c r="AD41" s="163" t="str">
        <f>IFERROR(IF(INDEX(SourceData!$A$2:$FR$281,'Row selector'!$O30,149)=0,"-",INDEX(SourceData!$A$2:$FR$281,'Row selector'!$O30,149)),"")</f>
        <v/>
      </c>
      <c r="AE41" s="161" t="str">
        <f>IFERROR(IF(INDEX(SourceData!$A$2:$FR$281,'Row selector'!$O30,140)=0,"-",INDEX(SourceData!$A$2:$FR$281,'Row selector'!$O30,140)),"")</f>
        <v/>
      </c>
      <c r="AF41" s="162" t="str">
        <f>IFERROR(IF(INDEX(SourceData!$A$2:$FR$281,'Row selector'!$O30,145)=0,"-",INDEX(SourceData!$A$2:$FR$281,'Row selector'!$O30,145)),"")</f>
        <v/>
      </c>
      <c r="AG41" s="163" t="str">
        <f>IFERROR(IF(INDEX(SourceData!$A$2:$FR$281,'Row selector'!$O30,150)=0,"-",INDEX(SourceData!$A$2:$FR$281,'Row selector'!$O30,150)),"")</f>
        <v/>
      </c>
      <c r="AH41" s="161" t="str">
        <f>IFERROR(IF(INDEX(SourceData!$A$2:$FR$281,'Row selector'!$O30,151)=0,"-",INDEX(SourceData!$A$2:$FR$281,'Row selector'!$O30,151)),"")</f>
        <v/>
      </c>
      <c r="AI41" s="162" t="str">
        <f>IFERROR(IF(INDEX(SourceData!$A$2:$FR$281,'Row selector'!$O30,156)=0,"-",INDEX(SourceData!$A$2:$FR$281,'Row selector'!$O30,156)),"")</f>
        <v/>
      </c>
      <c r="AJ41" s="163" t="str">
        <f>IFERROR(IF(INDEX(SourceData!$A$2:$FR$281,'Row selector'!$O30,161)=0,"-",INDEX(SourceData!$A$2:$FR$281,'Row selector'!$O30,161)),"")</f>
        <v/>
      </c>
      <c r="AK41" s="161" t="str">
        <f>IFERROR(IF(INDEX(SourceData!$A$2:$FR$281,'Row selector'!$O30,152)=0,"-",INDEX(SourceData!$A$2:$FR$281,'Row selector'!$O30,152)),"")</f>
        <v/>
      </c>
      <c r="AL41" s="162" t="str">
        <f>IFERROR(IF(INDEX(SourceData!$A$2:$FR$281,'Row selector'!$O30,157)=0,"-",INDEX(SourceData!$A$2:$FR$281,'Row selector'!$O30,157)),"")</f>
        <v/>
      </c>
      <c r="AM41" s="163" t="str">
        <f>IFERROR(IF(INDEX(SourceData!$A$2:$FR$281,'Row selector'!$O30,162)=0,"-",INDEX(SourceData!$A$2:$FR$281,'Row selector'!$O30,162)),"")</f>
        <v/>
      </c>
      <c r="AN41" s="161" t="str">
        <f>IFERROR(IF(INDEX(SourceData!$A$2:$FR$281,'Row selector'!$O30,153)=0,"-",INDEX(SourceData!$A$2:$FR$281,'Row selector'!$O30,153)),"")</f>
        <v/>
      </c>
      <c r="AO41" s="162" t="str">
        <f>IFERROR(IF(INDEX(SourceData!$A$2:$FR$281,'Row selector'!$O30,158)=0,"-",INDEX(SourceData!$A$2:$FR$281,'Row selector'!$O30,158)),"")</f>
        <v/>
      </c>
      <c r="AP41" s="163" t="str">
        <f>IFERROR(IF(INDEX(SourceData!$A$2:$FR$281,'Row selector'!$O30,163)=0,"-",INDEX(SourceData!$A$2:$FR$281,'Row selector'!$O30,163)),"")</f>
        <v/>
      </c>
      <c r="AQ41" s="161" t="str">
        <f>IFERROR(IF(INDEX(SourceData!$A$2:$FR$281,'Row selector'!$O30,154)=0,"-",INDEX(SourceData!$A$2:$FR$281,'Row selector'!$O30,154)),"")</f>
        <v/>
      </c>
      <c r="AR41" s="166" t="str">
        <f>IFERROR(IF(INDEX(SourceData!$A$2:$FR$281,'Row selector'!$O30,159)=0,"-",INDEX(SourceData!$A$2:$FR$281,'Row selector'!$O30,159)),"")</f>
        <v/>
      </c>
      <c r="AS41" s="167" t="str">
        <f>IFERROR(IF(INDEX(SourceData!$A$2:$FR$281,'Row selector'!$O30,164)=0,"-",INDEX(SourceData!$A$2:$FR$281,'Row selector'!$O30,164)),"")</f>
        <v/>
      </c>
      <c r="AT41" s="161" t="str">
        <f>IFERROR(IF(INDEX(SourceData!$A$2:$FR$281,'Row selector'!$O30,155)=0,"-",INDEX(SourceData!$A$2:$FR$281,'Row selector'!$O30,155)),"")</f>
        <v/>
      </c>
      <c r="AU41" s="162" t="str">
        <f>IFERROR(IF(INDEX(SourceData!$A$2:$FR$281,'Row selector'!$O30,160)=0,"-",INDEX(SourceData!$A$2:$FR$281,'Row selector'!$O30,160)),"")</f>
        <v/>
      </c>
      <c r="AV41" s="163" t="str">
        <f>IFERROR(IF(INDEX(SourceData!$A$2:$FR$281,'Row selector'!$O30,165)=0,"-",INDEX(SourceData!$A$2:$FR$281,'Row selector'!$O30,165)),"")</f>
        <v/>
      </c>
      <c r="AW41" s="115"/>
    </row>
    <row r="42" spans="1:49">
      <c r="A42" s="171" t="str">
        <f>IFERROR(INDEX(SourceData!$A$2:$FR$281,'Row selector'!$O31,1),"")</f>
        <v/>
      </c>
      <c r="B42" s="168" t="str">
        <f>IFERROR(INDEX(SourceData!$A$2:$FR$281,'Row selector'!$O31,2),"")</f>
        <v/>
      </c>
      <c r="C42" s="199" t="str">
        <f t="shared" si="0"/>
        <v/>
      </c>
      <c r="D42" s="161" t="str">
        <f>IFERROR(IF(INDEX(SourceData!$A$2:$FR$281,'Row selector'!$O31,121)=0,"-",INDEX(SourceData!$A$2:$FR$281,'Row selector'!$O31,121)),"")</f>
        <v/>
      </c>
      <c r="E42" s="162" t="str">
        <f>IFERROR(IF(INDEX(SourceData!$A$2:$FR$281,'Row selector'!$O31,126)=0,"-",INDEX(SourceData!$A$2:$FR$281,'Row selector'!$O31,126)),"")</f>
        <v/>
      </c>
      <c r="F42" s="163" t="str">
        <f>IFERROR(IF(INDEX(SourceData!$A$2:$FR$281,'Row selector'!$O31,131)=0,"-",INDEX(SourceData!$A$2:$FR$281,'Row selector'!$O31,131)),"")</f>
        <v/>
      </c>
      <c r="G42" s="161" t="str">
        <f>IFERROR(IF(INDEX(SourceData!$A$2:$FR$281,'Row selector'!$O31,122)=0,"-",INDEX(SourceData!$A$2:$FR$281,'Row selector'!$O31,122)),"")</f>
        <v/>
      </c>
      <c r="H42" s="166" t="str">
        <f>IFERROR(IF(INDEX(SourceData!$A$2:$FR$281,'Row selector'!$O31,127)=0,"-",INDEX(SourceData!$A$2:$FR$281,'Row selector'!$O31,127)),"")</f>
        <v/>
      </c>
      <c r="I42" s="167" t="str">
        <f>IFERROR(IF(INDEX(SourceData!$A$2:$FR$281,'Row selector'!$O31,132)=0,"-",INDEX(SourceData!$A$2:$FR$281,'Row selector'!$O31,132)),"")</f>
        <v/>
      </c>
      <c r="J42" s="161" t="str">
        <f>IFERROR(IF(INDEX(SourceData!$A$2:$FR$281,'Row selector'!$O31,123)=0,"-",INDEX(SourceData!$A$2:$FR$281,'Row selector'!$O31,123)),"")</f>
        <v/>
      </c>
      <c r="K42" s="162" t="str">
        <f>IFERROR(IF(INDEX(SourceData!$A$2:$FR$281,'Row selector'!$O31,128)=0,"-",INDEX(SourceData!$A$2:$FR$281,'Row selector'!$O31,128)),"")</f>
        <v/>
      </c>
      <c r="L42" s="163" t="str">
        <f>IFERROR(IF(INDEX(SourceData!$A$2:$FR$281,'Row selector'!$O31,133)=0,"-",INDEX(SourceData!$A$2:$FR$281,'Row selector'!$O31,133)),"")</f>
        <v/>
      </c>
      <c r="M42" s="161" t="str">
        <f>IFERROR(IF(INDEX(SourceData!$A$2:$FR$281,'Row selector'!$O31,124)=0,"-",INDEX(SourceData!$A$2:$FR$281,'Row selector'!$O31,124)),"")</f>
        <v/>
      </c>
      <c r="N42" s="162" t="str">
        <f>IFERROR(IF(INDEX(SourceData!$A$2:$FR$281,'Row selector'!$O31,129)=0,"-",INDEX(SourceData!$A$2:$FR$281,'Row selector'!$O31,129)),"")</f>
        <v/>
      </c>
      <c r="O42" s="163" t="str">
        <f>IFERROR(IF(INDEX(SourceData!$A$2:$FR$281,'Row selector'!$O31,134)=0,"-",INDEX(SourceData!$A$2:$FR$281,'Row selector'!$O31,134)),"")</f>
        <v/>
      </c>
      <c r="P42" s="161" t="str">
        <f>IFERROR(IF(INDEX(SourceData!$A$2:$FR$281,'Row selector'!$O31,125)=0,"-",INDEX(SourceData!$A$2:$FR$281,'Row selector'!$O31,125)),"")</f>
        <v/>
      </c>
      <c r="Q42" s="162" t="str">
        <f>IFERROR(IF(INDEX(SourceData!$A$2:$FR$281,'Row selector'!$O31,130)=0,"-",INDEX(SourceData!$A$2:$FR$281,'Row selector'!$O31,130)),"")</f>
        <v/>
      </c>
      <c r="R42" s="163" t="str">
        <f>IFERROR(IF(INDEX(SourceData!$A$2:$FR$281,'Row selector'!$O31,135)=0,"-",INDEX(SourceData!$A$2:$FR$281,'Row selector'!$O31,135)),"")</f>
        <v/>
      </c>
      <c r="S42" s="161" t="str">
        <f>IFERROR(IF(INDEX(SourceData!$A$2:$FR$281,'Row selector'!$O31,136)=0,"-",INDEX(SourceData!$A$2:$FR$281,'Row selector'!$O31,136)),"")</f>
        <v/>
      </c>
      <c r="T42" s="162" t="str">
        <f>IFERROR(IF(INDEX(SourceData!$A$2:$FR$281,'Row selector'!$O31,141)=0,"-",INDEX(SourceData!$A$2:$FR$281,'Row selector'!$O31,141)),"")</f>
        <v/>
      </c>
      <c r="U42" s="163" t="str">
        <f>IFERROR(IF(INDEX(SourceData!$A$2:$FR$281,'Row selector'!$O31,146)=0,"-",INDEX(SourceData!$A$2:$FR$281,'Row selector'!$O31,146)),"")</f>
        <v/>
      </c>
      <c r="V42" s="161" t="str">
        <f>IFERROR(IF(INDEX(SourceData!$A$2:$FR$281,'Row selector'!$O31,137)=0,"-",INDEX(SourceData!$A$2:$FR$281,'Row selector'!$O31,137)),"")</f>
        <v/>
      </c>
      <c r="W42" s="162" t="str">
        <f>IFERROR(IF(INDEX(SourceData!$A$2:$FR$281,'Row selector'!$O31,142)=0,"-",INDEX(SourceData!$A$2:$FR$281,'Row selector'!$O31,142)),"")</f>
        <v/>
      </c>
      <c r="X42" s="163" t="str">
        <f>IFERROR(IF(INDEX(SourceData!$A$2:$FR$281,'Row selector'!$O31,147)=0,"-",INDEX(SourceData!$A$2:$FR$281,'Row selector'!$O31,147)),"")</f>
        <v/>
      </c>
      <c r="Y42" s="161" t="str">
        <f>IFERROR(IF(INDEX(SourceData!$A$2:$FR$281,'Row selector'!$O31,138)=0,"-",INDEX(SourceData!$A$2:$FR$281,'Row selector'!$O31,138)),"")</f>
        <v/>
      </c>
      <c r="Z42" s="166" t="str">
        <f>IFERROR(IF(INDEX(SourceData!$A$2:$FR$281,'Row selector'!$O31,143)=0,"-",INDEX(SourceData!$A$2:$FR$281,'Row selector'!$O31,143)),"")</f>
        <v/>
      </c>
      <c r="AA42" s="167" t="str">
        <f>IFERROR(IF(INDEX(SourceData!$A$2:$FR$281,'Row selector'!$O31,148)=0,"-",INDEX(SourceData!$A$2:$FR$281,'Row selector'!$O31,148)),"")</f>
        <v/>
      </c>
      <c r="AB42" s="161" t="str">
        <f>IFERROR(IF(INDEX(SourceData!$A$2:$FR$281,'Row selector'!$O31,139)=0,"-",INDEX(SourceData!$A$2:$FR$281,'Row selector'!$O31,139)),"")</f>
        <v/>
      </c>
      <c r="AC42" s="162" t="str">
        <f>IFERROR(IF(INDEX(SourceData!$A$2:$FR$281,'Row selector'!$O31,144)=0,"-",INDEX(SourceData!$A$2:$FR$281,'Row selector'!$O31,144)),"")</f>
        <v/>
      </c>
      <c r="AD42" s="163" t="str">
        <f>IFERROR(IF(INDEX(SourceData!$A$2:$FR$281,'Row selector'!$O31,149)=0,"-",INDEX(SourceData!$A$2:$FR$281,'Row selector'!$O31,149)),"")</f>
        <v/>
      </c>
      <c r="AE42" s="161" t="str">
        <f>IFERROR(IF(INDEX(SourceData!$A$2:$FR$281,'Row selector'!$O31,140)=0,"-",INDEX(SourceData!$A$2:$FR$281,'Row selector'!$O31,140)),"")</f>
        <v/>
      </c>
      <c r="AF42" s="162" t="str">
        <f>IFERROR(IF(INDEX(SourceData!$A$2:$FR$281,'Row selector'!$O31,145)=0,"-",INDEX(SourceData!$A$2:$FR$281,'Row selector'!$O31,145)),"")</f>
        <v/>
      </c>
      <c r="AG42" s="163" t="str">
        <f>IFERROR(IF(INDEX(SourceData!$A$2:$FR$281,'Row selector'!$O31,150)=0,"-",INDEX(SourceData!$A$2:$FR$281,'Row selector'!$O31,150)),"")</f>
        <v/>
      </c>
      <c r="AH42" s="161" t="str">
        <f>IFERROR(IF(INDEX(SourceData!$A$2:$FR$281,'Row selector'!$O31,151)=0,"-",INDEX(SourceData!$A$2:$FR$281,'Row selector'!$O31,151)),"")</f>
        <v/>
      </c>
      <c r="AI42" s="162" t="str">
        <f>IFERROR(IF(INDEX(SourceData!$A$2:$FR$281,'Row selector'!$O31,156)=0,"-",INDEX(SourceData!$A$2:$FR$281,'Row selector'!$O31,156)),"")</f>
        <v/>
      </c>
      <c r="AJ42" s="163" t="str">
        <f>IFERROR(IF(INDEX(SourceData!$A$2:$FR$281,'Row selector'!$O31,161)=0,"-",INDEX(SourceData!$A$2:$FR$281,'Row selector'!$O31,161)),"")</f>
        <v/>
      </c>
      <c r="AK42" s="161" t="str">
        <f>IFERROR(IF(INDEX(SourceData!$A$2:$FR$281,'Row selector'!$O31,152)=0,"-",INDEX(SourceData!$A$2:$FR$281,'Row selector'!$O31,152)),"")</f>
        <v/>
      </c>
      <c r="AL42" s="162" t="str">
        <f>IFERROR(IF(INDEX(SourceData!$A$2:$FR$281,'Row selector'!$O31,157)=0,"-",INDEX(SourceData!$A$2:$FR$281,'Row selector'!$O31,157)),"")</f>
        <v/>
      </c>
      <c r="AM42" s="163" t="str">
        <f>IFERROR(IF(INDEX(SourceData!$A$2:$FR$281,'Row selector'!$O31,162)=0,"-",INDEX(SourceData!$A$2:$FR$281,'Row selector'!$O31,162)),"")</f>
        <v/>
      </c>
      <c r="AN42" s="161" t="str">
        <f>IFERROR(IF(INDEX(SourceData!$A$2:$FR$281,'Row selector'!$O31,153)=0,"-",INDEX(SourceData!$A$2:$FR$281,'Row selector'!$O31,153)),"")</f>
        <v/>
      </c>
      <c r="AO42" s="162" t="str">
        <f>IFERROR(IF(INDEX(SourceData!$A$2:$FR$281,'Row selector'!$O31,158)=0,"-",INDEX(SourceData!$A$2:$FR$281,'Row selector'!$O31,158)),"")</f>
        <v/>
      </c>
      <c r="AP42" s="163" t="str">
        <f>IFERROR(IF(INDEX(SourceData!$A$2:$FR$281,'Row selector'!$O31,163)=0,"-",INDEX(SourceData!$A$2:$FR$281,'Row selector'!$O31,163)),"")</f>
        <v/>
      </c>
      <c r="AQ42" s="161" t="str">
        <f>IFERROR(IF(INDEX(SourceData!$A$2:$FR$281,'Row selector'!$O31,154)=0,"-",INDEX(SourceData!$A$2:$FR$281,'Row selector'!$O31,154)),"")</f>
        <v/>
      </c>
      <c r="AR42" s="166" t="str">
        <f>IFERROR(IF(INDEX(SourceData!$A$2:$FR$281,'Row selector'!$O31,159)=0,"-",INDEX(SourceData!$A$2:$FR$281,'Row selector'!$O31,159)),"")</f>
        <v/>
      </c>
      <c r="AS42" s="167" t="str">
        <f>IFERROR(IF(INDEX(SourceData!$A$2:$FR$281,'Row selector'!$O31,164)=0,"-",INDEX(SourceData!$A$2:$FR$281,'Row selector'!$O31,164)),"")</f>
        <v/>
      </c>
      <c r="AT42" s="161" t="str">
        <f>IFERROR(IF(INDEX(SourceData!$A$2:$FR$281,'Row selector'!$O31,155)=0,"-",INDEX(SourceData!$A$2:$FR$281,'Row selector'!$O31,155)),"")</f>
        <v/>
      </c>
      <c r="AU42" s="162" t="str">
        <f>IFERROR(IF(INDEX(SourceData!$A$2:$FR$281,'Row selector'!$O31,160)=0,"-",INDEX(SourceData!$A$2:$FR$281,'Row selector'!$O31,160)),"")</f>
        <v/>
      </c>
      <c r="AV42" s="163" t="str">
        <f>IFERROR(IF(INDEX(SourceData!$A$2:$FR$281,'Row selector'!$O31,165)=0,"-",INDEX(SourceData!$A$2:$FR$281,'Row selector'!$O31,165)),"")</f>
        <v/>
      </c>
      <c r="AW42" s="115"/>
    </row>
    <row r="43" spans="1:49">
      <c r="A43" s="171" t="str">
        <f>IFERROR(INDEX(SourceData!$A$2:$FR$281,'Row selector'!$O32,1),"")</f>
        <v/>
      </c>
      <c r="B43" s="168" t="str">
        <f>IFERROR(INDEX(SourceData!$A$2:$FR$281,'Row selector'!$O32,2),"")</f>
        <v/>
      </c>
      <c r="C43" s="199" t="str">
        <f t="shared" si="0"/>
        <v/>
      </c>
      <c r="D43" s="161" t="str">
        <f>IFERROR(IF(INDEX(SourceData!$A$2:$FR$281,'Row selector'!$O32,121)=0,"-",INDEX(SourceData!$A$2:$FR$281,'Row selector'!$O32,121)),"")</f>
        <v/>
      </c>
      <c r="E43" s="162" t="str">
        <f>IFERROR(IF(INDEX(SourceData!$A$2:$FR$281,'Row selector'!$O32,126)=0,"-",INDEX(SourceData!$A$2:$FR$281,'Row selector'!$O32,126)),"")</f>
        <v/>
      </c>
      <c r="F43" s="163" t="str">
        <f>IFERROR(IF(INDEX(SourceData!$A$2:$FR$281,'Row selector'!$O32,131)=0,"-",INDEX(SourceData!$A$2:$FR$281,'Row selector'!$O32,131)),"")</f>
        <v/>
      </c>
      <c r="G43" s="161" t="str">
        <f>IFERROR(IF(INDEX(SourceData!$A$2:$FR$281,'Row selector'!$O32,122)=0,"-",INDEX(SourceData!$A$2:$FR$281,'Row selector'!$O32,122)),"")</f>
        <v/>
      </c>
      <c r="H43" s="166" t="str">
        <f>IFERROR(IF(INDEX(SourceData!$A$2:$FR$281,'Row selector'!$O32,127)=0,"-",INDEX(SourceData!$A$2:$FR$281,'Row selector'!$O32,127)),"")</f>
        <v/>
      </c>
      <c r="I43" s="167" t="str">
        <f>IFERROR(IF(INDEX(SourceData!$A$2:$FR$281,'Row selector'!$O32,132)=0,"-",INDEX(SourceData!$A$2:$FR$281,'Row selector'!$O32,132)),"")</f>
        <v/>
      </c>
      <c r="J43" s="161" t="str">
        <f>IFERROR(IF(INDEX(SourceData!$A$2:$FR$281,'Row selector'!$O32,123)=0,"-",INDEX(SourceData!$A$2:$FR$281,'Row selector'!$O32,123)),"")</f>
        <v/>
      </c>
      <c r="K43" s="162" t="str">
        <f>IFERROR(IF(INDEX(SourceData!$A$2:$FR$281,'Row selector'!$O32,128)=0,"-",INDEX(SourceData!$A$2:$FR$281,'Row selector'!$O32,128)),"")</f>
        <v/>
      </c>
      <c r="L43" s="163" t="str">
        <f>IFERROR(IF(INDEX(SourceData!$A$2:$FR$281,'Row selector'!$O32,133)=0,"-",INDEX(SourceData!$A$2:$FR$281,'Row selector'!$O32,133)),"")</f>
        <v/>
      </c>
      <c r="M43" s="161" t="str">
        <f>IFERROR(IF(INDEX(SourceData!$A$2:$FR$281,'Row selector'!$O32,124)=0,"-",INDEX(SourceData!$A$2:$FR$281,'Row selector'!$O32,124)),"")</f>
        <v/>
      </c>
      <c r="N43" s="162" t="str">
        <f>IFERROR(IF(INDEX(SourceData!$A$2:$FR$281,'Row selector'!$O32,129)=0,"-",INDEX(SourceData!$A$2:$FR$281,'Row selector'!$O32,129)),"")</f>
        <v/>
      </c>
      <c r="O43" s="163" t="str">
        <f>IFERROR(IF(INDEX(SourceData!$A$2:$FR$281,'Row selector'!$O32,134)=0,"-",INDEX(SourceData!$A$2:$FR$281,'Row selector'!$O32,134)),"")</f>
        <v/>
      </c>
      <c r="P43" s="161" t="str">
        <f>IFERROR(IF(INDEX(SourceData!$A$2:$FR$281,'Row selector'!$O32,125)=0,"-",INDEX(SourceData!$A$2:$FR$281,'Row selector'!$O32,125)),"")</f>
        <v/>
      </c>
      <c r="Q43" s="162" t="str">
        <f>IFERROR(IF(INDEX(SourceData!$A$2:$FR$281,'Row selector'!$O32,130)=0,"-",INDEX(SourceData!$A$2:$FR$281,'Row selector'!$O32,130)),"")</f>
        <v/>
      </c>
      <c r="R43" s="163" t="str">
        <f>IFERROR(IF(INDEX(SourceData!$A$2:$FR$281,'Row selector'!$O32,135)=0,"-",INDEX(SourceData!$A$2:$FR$281,'Row selector'!$O32,135)),"")</f>
        <v/>
      </c>
      <c r="S43" s="161" t="str">
        <f>IFERROR(IF(INDEX(SourceData!$A$2:$FR$281,'Row selector'!$O32,136)=0,"-",INDEX(SourceData!$A$2:$FR$281,'Row selector'!$O32,136)),"")</f>
        <v/>
      </c>
      <c r="T43" s="162" t="str">
        <f>IFERROR(IF(INDEX(SourceData!$A$2:$FR$281,'Row selector'!$O32,141)=0,"-",INDEX(SourceData!$A$2:$FR$281,'Row selector'!$O32,141)),"")</f>
        <v/>
      </c>
      <c r="U43" s="163" t="str">
        <f>IFERROR(IF(INDEX(SourceData!$A$2:$FR$281,'Row selector'!$O32,146)=0,"-",INDEX(SourceData!$A$2:$FR$281,'Row selector'!$O32,146)),"")</f>
        <v/>
      </c>
      <c r="V43" s="161" t="str">
        <f>IFERROR(IF(INDEX(SourceData!$A$2:$FR$281,'Row selector'!$O32,137)=0,"-",INDEX(SourceData!$A$2:$FR$281,'Row selector'!$O32,137)),"")</f>
        <v/>
      </c>
      <c r="W43" s="162" t="str">
        <f>IFERROR(IF(INDEX(SourceData!$A$2:$FR$281,'Row selector'!$O32,142)=0,"-",INDEX(SourceData!$A$2:$FR$281,'Row selector'!$O32,142)),"")</f>
        <v/>
      </c>
      <c r="X43" s="163" t="str">
        <f>IFERROR(IF(INDEX(SourceData!$A$2:$FR$281,'Row selector'!$O32,147)=0,"-",INDEX(SourceData!$A$2:$FR$281,'Row selector'!$O32,147)),"")</f>
        <v/>
      </c>
      <c r="Y43" s="161" t="str">
        <f>IFERROR(IF(INDEX(SourceData!$A$2:$FR$281,'Row selector'!$O32,138)=0,"-",INDEX(SourceData!$A$2:$FR$281,'Row selector'!$O32,138)),"")</f>
        <v/>
      </c>
      <c r="Z43" s="166" t="str">
        <f>IFERROR(IF(INDEX(SourceData!$A$2:$FR$281,'Row selector'!$O32,143)=0,"-",INDEX(SourceData!$A$2:$FR$281,'Row selector'!$O32,143)),"")</f>
        <v/>
      </c>
      <c r="AA43" s="167" t="str">
        <f>IFERROR(IF(INDEX(SourceData!$A$2:$FR$281,'Row selector'!$O32,148)=0,"-",INDEX(SourceData!$A$2:$FR$281,'Row selector'!$O32,148)),"")</f>
        <v/>
      </c>
      <c r="AB43" s="161" t="str">
        <f>IFERROR(IF(INDEX(SourceData!$A$2:$FR$281,'Row selector'!$O32,139)=0,"-",INDEX(SourceData!$A$2:$FR$281,'Row selector'!$O32,139)),"")</f>
        <v/>
      </c>
      <c r="AC43" s="162" t="str">
        <f>IFERROR(IF(INDEX(SourceData!$A$2:$FR$281,'Row selector'!$O32,144)=0,"-",INDEX(SourceData!$A$2:$FR$281,'Row selector'!$O32,144)),"")</f>
        <v/>
      </c>
      <c r="AD43" s="163" t="str">
        <f>IFERROR(IF(INDEX(SourceData!$A$2:$FR$281,'Row selector'!$O32,149)=0,"-",INDEX(SourceData!$A$2:$FR$281,'Row selector'!$O32,149)),"")</f>
        <v/>
      </c>
      <c r="AE43" s="161" t="str">
        <f>IFERROR(IF(INDEX(SourceData!$A$2:$FR$281,'Row selector'!$O32,140)=0,"-",INDEX(SourceData!$A$2:$FR$281,'Row selector'!$O32,140)),"")</f>
        <v/>
      </c>
      <c r="AF43" s="162" t="str">
        <f>IFERROR(IF(INDEX(SourceData!$A$2:$FR$281,'Row selector'!$O32,145)=0,"-",INDEX(SourceData!$A$2:$FR$281,'Row selector'!$O32,145)),"")</f>
        <v/>
      </c>
      <c r="AG43" s="163" t="str">
        <f>IFERROR(IF(INDEX(SourceData!$A$2:$FR$281,'Row selector'!$O32,150)=0,"-",INDEX(SourceData!$A$2:$FR$281,'Row selector'!$O32,150)),"")</f>
        <v/>
      </c>
      <c r="AH43" s="161" t="str">
        <f>IFERROR(IF(INDEX(SourceData!$A$2:$FR$281,'Row selector'!$O32,151)=0,"-",INDEX(SourceData!$A$2:$FR$281,'Row selector'!$O32,151)),"")</f>
        <v/>
      </c>
      <c r="AI43" s="162" t="str">
        <f>IFERROR(IF(INDEX(SourceData!$A$2:$FR$281,'Row selector'!$O32,156)=0,"-",INDEX(SourceData!$A$2:$FR$281,'Row selector'!$O32,156)),"")</f>
        <v/>
      </c>
      <c r="AJ43" s="163" t="str">
        <f>IFERROR(IF(INDEX(SourceData!$A$2:$FR$281,'Row selector'!$O32,161)=0,"-",INDEX(SourceData!$A$2:$FR$281,'Row selector'!$O32,161)),"")</f>
        <v/>
      </c>
      <c r="AK43" s="161" t="str">
        <f>IFERROR(IF(INDEX(SourceData!$A$2:$FR$281,'Row selector'!$O32,152)=0,"-",INDEX(SourceData!$A$2:$FR$281,'Row selector'!$O32,152)),"")</f>
        <v/>
      </c>
      <c r="AL43" s="162" t="str">
        <f>IFERROR(IF(INDEX(SourceData!$A$2:$FR$281,'Row selector'!$O32,157)=0,"-",INDEX(SourceData!$A$2:$FR$281,'Row selector'!$O32,157)),"")</f>
        <v/>
      </c>
      <c r="AM43" s="163" t="str">
        <f>IFERROR(IF(INDEX(SourceData!$A$2:$FR$281,'Row selector'!$O32,162)=0,"-",INDEX(SourceData!$A$2:$FR$281,'Row selector'!$O32,162)),"")</f>
        <v/>
      </c>
      <c r="AN43" s="161" t="str">
        <f>IFERROR(IF(INDEX(SourceData!$A$2:$FR$281,'Row selector'!$O32,153)=0,"-",INDEX(SourceData!$A$2:$FR$281,'Row selector'!$O32,153)),"")</f>
        <v/>
      </c>
      <c r="AO43" s="162" t="str">
        <f>IFERROR(IF(INDEX(SourceData!$A$2:$FR$281,'Row selector'!$O32,158)=0,"-",INDEX(SourceData!$A$2:$FR$281,'Row selector'!$O32,158)),"")</f>
        <v/>
      </c>
      <c r="AP43" s="163" t="str">
        <f>IFERROR(IF(INDEX(SourceData!$A$2:$FR$281,'Row selector'!$O32,163)=0,"-",INDEX(SourceData!$A$2:$FR$281,'Row selector'!$O32,163)),"")</f>
        <v/>
      </c>
      <c r="AQ43" s="161" t="str">
        <f>IFERROR(IF(INDEX(SourceData!$A$2:$FR$281,'Row selector'!$O32,154)=0,"-",INDEX(SourceData!$A$2:$FR$281,'Row selector'!$O32,154)),"")</f>
        <v/>
      </c>
      <c r="AR43" s="166" t="str">
        <f>IFERROR(IF(INDEX(SourceData!$A$2:$FR$281,'Row selector'!$O32,159)=0,"-",INDEX(SourceData!$A$2:$FR$281,'Row selector'!$O32,159)),"")</f>
        <v/>
      </c>
      <c r="AS43" s="167" t="str">
        <f>IFERROR(IF(INDEX(SourceData!$A$2:$FR$281,'Row selector'!$O32,164)=0,"-",INDEX(SourceData!$A$2:$FR$281,'Row selector'!$O32,164)),"")</f>
        <v/>
      </c>
      <c r="AT43" s="161" t="str">
        <f>IFERROR(IF(INDEX(SourceData!$A$2:$FR$281,'Row selector'!$O32,155)=0,"-",INDEX(SourceData!$A$2:$FR$281,'Row selector'!$O32,155)),"")</f>
        <v/>
      </c>
      <c r="AU43" s="162" t="str">
        <f>IFERROR(IF(INDEX(SourceData!$A$2:$FR$281,'Row selector'!$O32,160)=0,"-",INDEX(SourceData!$A$2:$FR$281,'Row selector'!$O32,160)),"")</f>
        <v/>
      </c>
      <c r="AV43" s="163" t="str">
        <f>IFERROR(IF(INDEX(SourceData!$A$2:$FR$281,'Row selector'!$O32,165)=0,"-",INDEX(SourceData!$A$2:$FR$281,'Row selector'!$O32,165)),"")</f>
        <v/>
      </c>
      <c r="AW43" s="115"/>
    </row>
    <row r="44" spans="1:49">
      <c r="A44" s="171" t="str">
        <f>IFERROR(INDEX(SourceData!$A$2:$FR$281,'Row selector'!$O33,1),"")</f>
        <v/>
      </c>
      <c r="B44" s="168" t="str">
        <f>IFERROR(INDEX(SourceData!$A$2:$FR$281,'Row selector'!$O33,2),"")</f>
        <v/>
      </c>
      <c r="C44" s="199" t="str">
        <f t="shared" si="0"/>
        <v/>
      </c>
      <c r="D44" s="161" t="str">
        <f>IFERROR(IF(INDEX(SourceData!$A$2:$FR$281,'Row selector'!$O33,121)=0,"-",INDEX(SourceData!$A$2:$FR$281,'Row selector'!$O33,121)),"")</f>
        <v/>
      </c>
      <c r="E44" s="162" t="str">
        <f>IFERROR(IF(INDEX(SourceData!$A$2:$FR$281,'Row selector'!$O33,126)=0,"-",INDEX(SourceData!$A$2:$FR$281,'Row selector'!$O33,126)),"")</f>
        <v/>
      </c>
      <c r="F44" s="163" t="str">
        <f>IFERROR(IF(INDEX(SourceData!$A$2:$FR$281,'Row selector'!$O33,131)=0,"-",INDEX(SourceData!$A$2:$FR$281,'Row selector'!$O33,131)),"")</f>
        <v/>
      </c>
      <c r="G44" s="161" t="str">
        <f>IFERROR(IF(INDEX(SourceData!$A$2:$FR$281,'Row selector'!$O33,122)=0,"-",INDEX(SourceData!$A$2:$FR$281,'Row selector'!$O33,122)),"")</f>
        <v/>
      </c>
      <c r="H44" s="166" t="str">
        <f>IFERROR(IF(INDEX(SourceData!$A$2:$FR$281,'Row selector'!$O33,127)=0,"-",INDEX(SourceData!$A$2:$FR$281,'Row selector'!$O33,127)),"")</f>
        <v/>
      </c>
      <c r="I44" s="167" t="str">
        <f>IFERROR(IF(INDEX(SourceData!$A$2:$FR$281,'Row selector'!$O33,132)=0,"-",INDEX(SourceData!$A$2:$FR$281,'Row selector'!$O33,132)),"")</f>
        <v/>
      </c>
      <c r="J44" s="161" t="str">
        <f>IFERROR(IF(INDEX(SourceData!$A$2:$FR$281,'Row selector'!$O33,123)=0,"-",INDEX(SourceData!$A$2:$FR$281,'Row selector'!$O33,123)),"")</f>
        <v/>
      </c>
      <c r="K44" s="162" t="str">
        <f>IFERROR(IF(INDEX(SourceData!$A$2:$FR$281,'Row selector'!$O33,128)=0,"-",INDEX(SourceData!$A$2:$FR$281,'Row selector'!$O33,128)),"")</f>
        <v/>
      </c>
      <c r="L44" s="163" t="str">
        <f>IFERROR(IF(INDEX(SourceData!$A$2:$FR$281,'Row selector'!$O33,133)=0,"-",INDEX(SourceData!$A$2:$FR$281,'Row selector'!$O33,133)),"")</f>
        <v/>
      </c>
      <c r="M44" s="161" t="str">
        <f>IFERROR(IF(INDEX(SourceData!$A$2:$FR$281,'Row selector'!$O33,124)=0,"-",INDEX(SourceData!$A$2:$FR$281,'Row selector'!$O33,124)),"")</f>
        <v/>
      </c>
      <c r="N44" s="162" t="str">
        <f>IFERROR(IF(INDEX(SourceData!$A$2:$FR$281,'Row selector'!$O33,129)=0,"-",INDEX(SourceData!$A$2:$FR$281,'Row selector'!$O33,129)),"")</f>
        <v/>
      </c>
      <c r="O44" s="163" t="str">
        <f>IFERROR(IF(INDEX(SourceData!$A$2:$FR$281,'Row selector'!$O33,134)=0,"-",INDEX(SourceData!$A$2:$FR$281,'Row selector'!$O33,134)),"")</f>
        <v/>
      </c>
      <c r="P44" s="161" t="str">
        <f>IFERROR(IF(INDEX(SourceData!$A$2:$FR$281,'Row selector'!$O33,125)=0,"-",INDEX(SourceData!$A$2:$FR$281,'Row selector'!$O33,125)),"")</f>
        <v/>
      </c>
      <c r="Q44" s="162" t="str">
        <f>IFERROR(IF(INDEX(SourceData!$A$2:$FR$281,'Row selector'!$O33,130)=0,"-",INDEX(SourceData!$A$2:$FR$281,'Row selector'!$O33,130)),"")</f>
        <v/>
      </c>
      <c r="R44" s="163" t="str">
        <f>IFERROR(IF(INDEX(SourceData!$A$2:$FR$281,'Row selector'!$O33,135)=0,"-",INDEX(SourceData!$A$2:$FR$281,'Row selector'!$O33,135)),"")</f>
        <v/>
      </c>
      <c r="S44" s="161" t="str">
        <f>IFERROR(IF(INDEX(SourceData!$A$2:$FR$281,'Row selector'!$O33,136)=0,"-",INDEX(SourceData!$A$2:$FR$281,'Row selector'!$O33,136)),"")</f>
        <v/>
      </c>
      <c r="T44" s="162" t="str">
        <f>IFERROR(IF(INDEX(SourceData!$A$2:$FR$281,'Row selector'!$O33,141)=0,"-",INDEX(SourceData!$A$2:$FR$281,'Row selector'!$O33,141)),"")</f>
        <v/>
      </c>
      <c r="U44" s="163" t="str">
        <f>IFERROR(IF(INDEX(SourceData!$A$2:$FR$281,'Row selector'!$O33,146)=0,"-",INDEX(SourceData!$A$2:$FR$281,'Row selector'!$O33,146)),"")</f>
        <v/>
      </c>
      <c r="V44" s="161" t="str">
        <f>IFERROR(IF(INDEX(SourceData!$A$2:$FR$281,'Row selector'!$O33,137)=0,"-",INDEX(SourceData!$A$2:$FR$281,'Row selector'!$O33,137)),"")</f>
        <v/>
      </c>
      <c r="W44" s="162" t="str">
        <f>IFERROR(IF(INDEX(SourceData!$A$2:$FR$281,'Row selector'!$O33,142)=0,"-",INDEX(SourceData!$A$2:$FR$281,'Row selector'!$O33,142)),"")</f>
        <v/>
      </c>
      <c r="X44" s="163" t="str">
        <f>IFERROR(IF(INDEX(SourceData!$A$2:$FR$281,'Row selector'!$O33,147)=0,"-",INDEX(SourceData!$A$2:$FR$281,'Row selector'!$O33,147)),"")</f>
        <v/>
      </c>
      <c r="Y44" s="161" t="str">
        <f>IFERROR(IF(INDEX(SourceData!$A$2:$FR$281,'Row selector'!$O33,138)=0,"-",INDEX(SourceData!$A$2:$FR$281,'Row selector'!$O33,138)),"")</f>
        <v/>
      </c>
      <c r="Z44" s="166" t="str">
        <f>IFERROR(IF(INDEX(SourceData!$A$2:$FR$281,'Row selector'!$O33,143)=0,"-",INDEX(SourceData!$A$2:$FR$281,'Row selector'!$O33,143)),"")</f>
        <v/>
      </c>
      <c r="AA44" s="167" t="str">
        <f>IFERROR(IF(INDEX(SourceData!$A$2:$FR$281,'Row selector'!$O33,148)=0,"-",INDEX(SourceData!$A$2:$FR$281,'Row selector'!$O33,148)),"")</f>
        <v/>
      </c>
      <c r="AB44" s="161" t="str">
        <f>IFERROR(IF(INDEX(SourceData!$A$2:$FR$281,'Row selector'!$O33,139)=0,"-",INDEX(SourceData!$A$2:$FR$281,'Row selector'!$O33,139)),"")</f>
        <v/>
      </c>
      <c r="AC44" s="162" t="str">
        <f>IFERROR(IF(INDEX(SourceData!$A$2:$FR$281,'Row selector'!$O33,144)=0,"-",INDEX(SourceData!$A$2:$FR$281,'Row selector'!$O33,144)),"")</f>
        <v/>
      </c>
      <c r="AD44" s="163" t="str">
        <f>IFERROR(IF(INDEX(SourceData!$A$2:$FR$281,'Row selector'!$O33,149)=0,"-",INDEX(SourceData!$A$2:$FR$281,'Row selector'!$O33,149)),"")</f>
        <v/>
      </c>
      <c r="AE44" s="161" t="str">
        <f>IFERROR(IF(INDEX(SourceData!$A$2:$FR$281,'Row selector'!$O33,140)=0,"-",INDEX(SourceData!$A$2:$FR$281,'Row selector'!$O33,140)),"")</f>
        <v/>
      </c>
      <c r="AF44" s="162" t="str">
        <f>IFERROR(IF(INDEX(SourceData!$A$2:$FR$281,'Row selector'!$O33,145)=0,"-",INDEX(SourceData!$A$2:$FR$281,'Row selector'!$O33,145)),"")</f>
        <v/>
      </c>
      <c r="AG44" s="163" t="str">
        <f>IFERROR(IF(INDEX(SourceData!$A$2:$FR$281,'Row selector'!$O33,150)=0,"-",INDEX(SourceData!$A$2:$FR$281,'Row selector'!$O33,150)),"")</f>
        <v/>
      </c>
      <c r="AH44" s="161" t="str">
        <f>IFERROR(IF(INDEX(SourceData!$A$2:$FR$281,'Row selector'!$O33,151)=0,"-",INDEX(SourceData!$A$2:$FR$281,'Row selector'!$O33,151)),"")</f>
        <v/>
      </c>
      <c r="AI44" s="162" t="str">
        <f>IFERROR(IF(INDEX(SourceData!$A$2:$FR$281,'Row selector'!$O33,156)=0,"-",INDEX(SourceData!$A$2:$FR$281,'Row selector'!$O33,156)),"")</f>
        <v/>
      </c>
      <c r="AJ44" s="163" t="str">
        <f>IFERROR(IF(INDEX(SourceData!$A$2:$FR$281,'Row selector'!$O33,161)=0,"-",INDEX(SourceData!$A$2:$FR$281,'Row selector'!$O33,161)),"")</f>
        <v/>
      </c>
      <c r="AK44" s="161" t="str">
        <f>IFERROR(IF(INDEX(SourceData!$A$2:$FR$281,'Row selector'!$O33,152)=0,"-",INDEX(SourceData!$A$2:$FR$281,'Row selector'!$O33,152)),"")</f>
        <v/>
      </c>
      <c r="AL44" s="162" t="str">
        <f>IFERROR(IF(INDEX(SourceData!$A$2:$FR$281,'Row selector'!$O33,157)=0,"-",INDEX(SourceData!$A$2:$FR$281,'Row selector'!$O33,157)),"")</f>
        <v/>
      </c>
      <c r="AM44" s="163" t="str">
        <f>IFERROR(IF(INDEX(SourceData!$A$2:$FR$281,'Row selector'!$O33,162)=0,"-",INDEX(SourceData!$A$2:$FR$281,'Row selector'!$O33,162)),"")</f>
        <v/>
      </c>
      <c r="AN44" s="161" t="str">
        <f>IFERROR(IF(INDEX(SourceData!$A$2:$FR$281,'Row selector'!$O33,153)=0,"-",INDEX(SourceData!$A$2:$FR$281,'Row selector'!$O33,153)),"")</f>
        <v/>
      </c>
      <c r="AO44" s="162" t="str">
        <f>IFERROR(IF(INDEX(SourceData!$A$2:$FR$281,'Row selector'!$O33,158)=0,"-",INDEX(SourceData!$A$2:$FR$281,'Row selector'!$O33,158)),"")</f>
        <v/>
      </c>
      <c r="AP44" s="163" t="str">
        <f>IFERROR(IF(INDEX(SourceData!$A$2:$FR$281,'Row selector'!$O33,163)=0,"-",INDEX(SourceData!$A$2:$FR$281,'Row selector'!$O33,163)),"")</f>
        <v/>
      </c>
      <c r="AQ44" s="161" t="str">
        <f>IFERROR(IF(INDEX(SourceData!$A$2:$FR$281,'Row selector'!$O33,154)=0,"-",INDEX(SourceData!$A$2:$FR$281,'Row selector'!$O33,154)),"")</f>
        <v/>
      </c>
      <c r="AR44" s="166" t="str">
        <f>IFERROR(IF(INDEX(SourceData!$A$2:$FR$281,'Row selector'!$O33,159)=0,"-",INDEX(SourceData!$A$2:$FR$281,'Row selector'!$O33,159)),"")</f>
        <v/>
      </c>
      <c r="AS44" s="167" t="str">
        <f>IFERROR(IF(INDEX(SourceData!$A$2:$FR$281,'Row selector'!$O33,164)=0,"-",INDEX(SourceData!$A$2:$FR$281,'Row selector'!$O33,164)),"")</f>
        <v/>
      </c>
      <c r="AT44" s="161" t="str">
        <f>IFERROR(IF(INDEX(SourceData!$A$2:$FR$281,'Row selector'!$O33,155)=0,"-",INDEX(SourceData!$A$2:$FR$281,'Row selector'!$O33,155)),"")</f>
        <v/>
      </c>
      <c r="AU44" s="162" t="str">
        <f>IFERROR(IF(INDEX(SourceData!$A$2:$FR$281,'Row selector'!$O33,160)=0,"-",INDEX(SourceData!$A$2:$FR$281,'Row selector'!$O33,160)),"")</f>
        <v/>
      </c>
      <c r="AV44" s="163" t="str">
        <f>IFERROR(IF(INDEX(SourceData!$A$2:$FR$281,'Row selector'!$O33,165)=0,"-",INDEX(SourceData!$A$2:$FR$281,'Row selector'!$O33,165)),"")</f>
        <v/>
      </c>
      <c r="AW44" s="115"/>
    </row>
    <row r="45" spans="1:49">
      <c r="A45" s="171" t="str">
        <f>IFERROR(INDEX(SourceData!$A$2:$FR$281,'Row selector'!$O34,1),"")</f>
        <v/>
      </c>
      <c r="B45" s="168" t="str">
        <f>IFERROR(INDEX(SourceData!$A$2:$FR$281,'Row selector'!$O34,2),"")</f>
        <v/>
      </c>
      <c r="C45" s="199" t="str">
        <f t="shared" si="0"/>
        <v/>
      </c>
      <c r="D45" s="161" t="str">
        <f>IFERROR(IF(INDEX(SourceData!$A$2:$FR$281,'Row selector'!$O34,121)=0,"-",INDEX(SourceData!$A$2:$FR$281,'Row selector'!$O34,121)),"")</f>
        <v/>
      </c>
      <c r="E45" s="162" t="str">
        <f>IFERROR(IF(INDEX(SourceData!$A$2:$FR$281,'Row selector'!$O34,126)=0,"-",INDEX(SourceData!$A$2:$FR$281,'Row selector'!$O34,126)),"")</f>
        <v/>
      </c>
      <c r="F45" s="163" t="str">
        <f>IFERROR(IF(INDEX(SourceData!$A$2:$FR$281,'Row selector'!$O34,131)=0,"-",INDEX(SourceData!$A$2:$FR$281,'Row selector'!$O34,131)),"")</f>
        <v/>
      </c>
      <c r="G45" s="161" t="str">
        <f>IFERROR(IF(INDEX(SourceData!$A$2:$FR$281,'Row selector'!$O34,122)=0,"-",INDEX(SourceData!$A$2:$FR$281,'Row selector'!$O34,122)),"")</f>
        <v/>
      </c>
      <c r="H45" s="166" t="str">
        <f>IFERROR(IF(INDEX(SourceData!$A$2:$FR$281,'Row selector'!$O34,127)=0,"-",INDEX(SourceData!$A$2:$FR$281,'Row selector'!$O34,127)),"")</f>
        <v/>
      </c>
      <c r="I45" s="167" t="str">
        <f>IFERROR(IF(INDEX(SourceData!$A$2:$FR$281,'Row selector'!$O34,132)=0,"-",INDEX(SourceData!$A$2:$FR$281,'Row selector'!$O34,132)),"")</f>
        <v/>
      </c>
      <c r="J45" s="161" t="str">
        <f>IFERROR(IF(INDEX(SourceData!$A$2:$FR$281,'Row selector'!$O34,123)=0,"-",INDEX(SourceData!$A$2:$FR$281,'Row selector'!$O34,123)),"")</f>
        <v/>
      </c>
      <c r="K45" s="162" t="str">
        <f>IFERROR(IF(INDEX(SourceData!$A$2:$FR$281,'Row selector'!$O34,128)=0,"-",INDEX(SourceData!$A$2:$FR$281,'Row selector'!$O34,128)),"")</f>
        <v/>
      </c>
      <c r="L45" s="163" t="str">
        <f>IFERROR(IF(INDEX(SourceData!$A$2:$FR$281,'Row selector'!$O34,133)=0,"-",INDEX(SourceData!$A$2:$FR$281,'Row selector'!$O34,133)),"")</f>
        <v/>
      </c>
      <c r="M45" s="161" t="str">
        <f>IFERROR(IF(INDEX(SourceData!$A$2:$FR$281,'Row selector'!$O34,124)=0,"-",INDEX(SourceData!$A$2:$FR$281,'Row selector'!$O34,124)),"")</f>
        <v/>
      </c>
      <c r="N45" s="162" t="str">
        <f>IFERROR(IF(INDEX(SourceData!$A$2:$FR$281,'Row selector'!$O34,129)=0,"-",INDEX(SourceData!$A$2:$FR$281,'Row selector'!$O34,129)),"")</f>
        <v/>
      </c>
      <c r="O45" s="163" t="str">
        <f>IFERROR(IF(INDEX(SourceData!$A$2:$FR$281,'Row selector'!$O34,134)=0,"-",INDEX(SourceData!$A$2:$FR$281,'Row selector'!$O34,134)),"")</f>
        <v/>
      </c>
      <c r="P45" s="161" t="str">
        <f>IFERROR(IF(INDEX(SourceData!$A$2:$FR$281,'Row selector'!$O34,125)=0,"-",INDEX(SourceData!$A$2:$FR$281,'Row selector'!$O34,125)),"")</f>
        <v/>
      </c>
      <c r="Q45" s="162" t="str">
        <f>IFERROR(IF(INDEX(SourceData!$A$2:$FR$281,'Row selector'!$O34,130)=0,"-",INDEX(SourceData!$A$2:$FR$281,'Row selector'!$O34,130)),"")</f>
        <v/>
      </c>
      <c r="R45" s="163" t="str">
        <f>IFERROR(IF(INDEX(SourceData!$A$2:$FR$281,'Row selector'!$O34,135)=0,"-",INDEX(SourceData!$A$2:$FR$281,'Row selector'!$O34,135)),"")</f>
        <v/>
      </c>
      <c r="S45" s="161" t="str">
        <f>IFERROR(IF(INDEX(SourceData!$A$2:$FR$281,'Row selector'!$O34,136)=0,"-",INDEX(SourceData!$A$2:$FR$281,'Row selector'!$O34,136)),"")</f>
        <v/>
      </c>
      <c r="T45" s="162" t="str">
        <f>IFERROR(IF(INDEX(SourceData!$A$2:$FR$281,'Row selector'!$O34,141)=0,"-",INDEX(SourceData!$A$2:$FR$281,'Row selector'!$O34,141)),"")</f>
        <v/>
      </c>
      <c r="U45" s="163" t="str">
        <f>IFERROR(IF(INDEX(SourceData!$A$2:$FR$281,'Row selector'!$O34,146)=0,"-",INDEX(SourceData!$A$2:$FR$281,'Row selector'!$O34,146)),"")</f>
        <v/>
      </c>
      <c r="V45" s="161" t="str">
        <f>IFERROR(IF(INDEX(SourceData!$A$2:$FR$281,'Row selector'!$O34,137)=0,"-",INDEX(SourceData!$A$2:$FR$281,'Row selector'!$O34,137)),"")</f>
        <v/>
      </c>
      <c r="W45" s="162" t="str">
        <f>IFERROR(IF(INDEX(SourceData!$A$2:$FR$281,'Row selector'!$O34,142)=0,"-",INDEX(SourceData!$A$2:$FR$281,'Row selector'!$O34,142)),"")</f>
        <v/>
      </c>
      <c r="X45" s="163" t="str">
        <f>IFERROR(IF(INDEX(SourceData!$A$2:$FR$281,'Row selector'!$O34,147)=0,"-",INDEX(SourceData!$A$2:$FR$281,'Row selector'!$O34,147)),"")</f>
        <v/>
      </c>
      <c r="Y45" s="161" t="str">
        <f>IFERROR(IF(INDEX(SourceData!$A$2:$FR$281,'Row selector'!$O34,138)=0,"-",INDEX(SourceData!$A$2:$FR$281,'Row selector'!$O34,138)),"")</f>
        <v/>
      </c>
      <c r="Z45" s="166" t="str">
        <f>IFERROR(IF(INDEX(SourceData!$A$2:$FR$281,'Row selector'!$O34,143)=0,"-",INDEX(SourceData!$A$2:$FR$281,'Row selector'!$O34,143)),"")</f>
        <v/>
      </c>
      <c r="AA45" s="167" t="str">
        <f>IFERROR(IF(INDEX(SourceData!$A$2:$FR$281,'Row selector'!$O34,148)=0,"-",INDEX(SourceData!$A$2:$FR$281,'Row selector'!$O34,148)),"")</f>
        <v/>
      </c>
      <c r="AB45" s="161" t="str">
        <f>IFERROR(IF(INDEX(SourceData!$A$2:$FR$281,'Row selector'!$O34,139)=0,"-",INDEX(SourceData!$A$2:$FR$281,'Row selector'!$O34,139)),"")</f>
        <v/>
      </c>
      <c r="AC45" s="162" t="str">
        <f>IFERROR(IF(INDEX(SourceData!$A$2:$FR$281,'Row selector'!$O34,144)=0,"-",INDEX(SourceData!$A$2:$FR$281,'Row selector'!$O34,144)),"")</f>
        <v/>
      </c>
      <c r="AD45" s="163" t="str">
        <f>IFERROR(IF(INDEX(SourceData!$A$2:$FR$281,'Row selector'!$O34,149)=0,"-",INDEX(SourceData!$A$2:$FR$281,'Row selector'!$O34,149)),"")</f>
        <v/>
      </c>
      <c r="AE45" s="161" t="str">
        <f>IFERROR(IF(INDEX(SourceData!$A$2:$FR$281,'Row selector'!$O34,140)=0,"-",INDEX(SourceData!$A$2:$FR$281,'Row selector'!$O34,140)),"")</f>
        <v/>
      </c>
      <c r="AF45" s="162" t="str">
        <f>IFERROR(IF(INDEX(SourceData!$A$2:$FR$281,'Row selector'!$O34,145)=0,"-",INDEX(SourceData!$A$2:$FR$281,'Row selector'!$O34,145)),"")</f>
        <v/>
      </c>
      <c r="AG45" s="163" t="str">
        <f>IFERROR(IF(INDEX(SourceData!$A$2:$FR$281,'Row selector'!$O34,150)=0,"-",INDEX(SourceData!$A$2:$FR$281,'Row selector'!$O34,150)),"")</f>
        <v/>
      </c>
      <c r="AH45" s="161" t="str">
        <f>IFERROR(IF(INDEX(SourceData!$A$2:$FR$281,'Row selector'!$O34,151)=0,"-",INDEX(SourceData!$A$2:$FR$281,'Row selector'!$O34,151)),"")</f>
        <v/>
      </c>
      <c r="AI45" s="162" t="str">
        <f>IFERROR(IF(INDEX(SourceData!$A$2:$FR$281,'Row selector'!$O34,156)=0,"-",INDEX(SourceData!$A$2:$FR$281,'Row selector'!$O34,156)),"")</f>
        <v/>
      </c>
      <c r="AJ45" s="163" t="str">
        <f>IFERROR(IF(INDEX(SourceData!$A$2:$FR$281,'Row selector'!$O34,161)=0,"-",INDEX(SourceData!$A$2:$FR$281,'Row selector'!$O34,161)),"")</f>
        <v/>
      </c>
      <c r="AK45" s="161" t="str">
        <f>IFERROR(IF(INDEX(SourceData!$A$2:$FR$281,'Row selector'!$O34,152)=0,"-",INDEX(SourceData!$A$2:$FR$281,'Row selector'!$O34,152)),"")</f>
        <v/>
      </c>
      <c r="AL45" s="162" t="str">
        <f>IFERROR(IF(INDEX(SourceData!$A$2:$FR$281,'Row selector'!$O34,157)=0,"-",INDEX(SourceData!$A$2:$FR$281,'Row selector'!$O34,157)),"")</f>
        <v/>
      </c>
      <c r="AM45" s="163" t="str">
        <f>IFERROR(IF(INDEX(SourceData!$A$2:$FR$281,'Row selector'!$O34,162)=0,"-",INDEX(SourceData!$A$2:$FR$281,'Row selector'!$O34,162)),"")</f>
        <v/>
      </c>
      <c r="AN45" s="161" t="str">
        <f>IFERROR(IF(INDEX(SourceData!$A$2:$FR$281,'Row selector'!$O34,153)=0,"-",INDEX(SourceData!$A$2:$FR$281,'Row selector'!$O34,153)),"")</f>
        <v/>
      </c>
      <c r="AO45" s="162" t="str">
        <f>IFERROR(IF(INDEX(SourceData!$A$2:$FR$281,'Row selector'!$O34,158)=0,"-",INDEX(SourceData!$A$2:$FR$281,'Row selector'!$O34,158)),"")</f>
        <v/>
      </c>
      <c r="AP45" s="163" t="str">
        <f>IFERROR(IF(INDEX(SourceData!$A$2:$FR$281,'Row selector'!$O34,163)=0,"-",INDEX(SourceData!$A$2:$FR$281,'Row selector'!$O34,163)),"")</f>
        <v/>
      </c>
      <c r="AQ45" s="161" t="str">
        <f>IFERROR(IF(INDEX(SourceData!$A$2:$FR$281,'Row selector'!$O34,154)=0,"-",INDEX(SourceData!$A$2:$FR$281,'Row selector'!$O34,154)),"")</f>
        <v/>
      </c>
      <c r="AR45" s="166" t="str">
        <f>IFERROR(IF(INDEX(SourceData!$A$2:$FR$281,'Row selector'!$O34,159)=0,"-",INDEX(SourceData!$A$2:$FR$281,'Row selector'!$O34,159)),"")</f>
        <v/>
      </c>
      <c r="AS45" s="167" t="str">
        <f>IFERROR(IF(INDEX(SourceData!$A$2:$FR$281,'Row selector'!$O34,164)=0,"-",INDEX(SourceData!$A$2:$FR$281,'Row selector'!$O34,164)),"")</f>
        <v/>
      </c>
      <c r="AT45" s="161" t="str">
        <f>IFERROR(IF(INDEX(SourceData!$A$2:$FR$281,'Row selector'!$O34,155)=0,"-",INDEX(SourceData!$A$2:$FR$281,'Row selector'!$O34,155)),"")</f>
        <v/>
      </c>
      <c r="AU45" s="162" t="str">
        <f>IFERROR(IF(INDEX(SourceData!$A$2:$FR$281,'Row selector'!$O34,160)=0,"-",INDEX(SourceData!$A$2:$FR$281,'Row selector'!$O34,160)),"")</f>
        <v/>
      </c>
      <c r="AV45" s="163" t="str">
        <f>IFERROR(IF(INDEX(SourceData!$A$2:$FR$281,'Row selector'!$O34,165)=0,"-",INDEX(SourceData!$A$2:$FR$281,'Row selector'!$O34,165)),"")</f>
        <v/>
      </c>
      <c r="AW45" s="115"/>
    </row>
    <row r="46" spans="1:49">
      <c r="A46" s="171" t="str">
        <f>IFERROR(INDEX(SourceData!$A$2:$FR$281,'Row selector'!$O35,1),"")</f>
        <v/>
      </c>
      <c r="B46" s="168" t="str">
        <f>IFERROR(INDEX(SourceData!$A$2:$FR$281,'Row selector'!$O35,2),"")</f>
        <v/>
      </c>
      <c r="C46" s="199" t="str">
        <f t="shared" si="0"/>
        <v/>
      </c>
      <c r="D46" s="161" t="str">
        <f>IFERROR(IF(INDEX(SourceData!$A$2:$FR$281,'Row selector'!$O35,121)=0,"-",INDEX(SourceData!$A$2:$FR$281,'Row selector'!$O35,121)),"")</f>
        <v/>
      </c>
      <c r="E46" s="162" t="str">
        <f>IFERROR(IF(INDEX(SourceData!$A$2:$FR$281,'Row selector'!$O35,126)=0,"-",INDEX(SourceData!$A$2:$FR$281,'Row selector'!$O35,126)),"")</f>
        <v/>
      </c>
      <c r="F46" s="163" t="str">
        <f>IFERROR(IF(INDEX(SourceData!$A$2:$FR$281,'Row selector'!$O35,131)=0,"-",INDEX(SourceData!$A$2:$FR$281,'Row selector'!$O35,131)),"")</f>
        <v/>
      </c>
      <c r="G46" s="161" t="str">
        <f>IFERROR(IF(INDEX(SourceData!$A$2:$FR$281,'Row selector'!$O35,122)=0,"-",INDEX(SourceData!$A$2:$FR$281,'Row selector'!$O35,122)),"")</f>
        <v/>
      </c>
      <c r="H46" s="166" t="str">
        <f>IFERROR(IF(INDEX(SourceData!$A$2:$FR$281,'Row selector'!$O35,127)=0,"-",INDEX(SourceData!$A$2:$FR$281,'Row selector'!$O35,127)),"")</f>
        <v/>
      </c>
      <c r="I46" s="167" t="str">
        <f>IFERROR(IF(INDEX(SourceData!$A$2:$FR$281,'Row selector'!$O35,132)=0,"-",INDEX(SourceData!$A$2:$FR$281,'Row selector'!$O35,132)),"")</f>
        <v/>
      </c>
      <c r="J46" s="161" t="str">
        <f>IFERROR(IF(INDEX(SourceData!$A$2:$FR$281,'Row selector'!$O35,123)=0,"-",INDEX(SourceData!$A$2:$FR$281,'Row selector'!$O35,123)),"")</f>
        <v/>
      </c>
      <c r="K46" s="162" t="str">
        <f>IFERROR(IF(INDEX(SourceData!$A$2:$FR$281,'Row selector'!$O35,128)=0,"-",INDEX(SourceData!$A$2:$FR$281,'Row selector'!$O35,128)),"")</f>
        <v/>
      </c>
      <c r="L46" s="163" t="str">
        <f>IFERROR(IF(INDEX(SourceData!$A$2:$FR$281,'Row selector'!$O35,133)=0,"-",INDEX(SourceData!$A$2:$FR$281,'Row selector'!$O35,133)),"")</f>
        <v/>
      </c>
      <c r="M46" s="161" t="str">
        <f>IFERROR(IF(INDEX(SourceData!$A$2:$FR$281,'Row selector'!$O35,124)=0,"-",INDEX(SourceData!$A$2:$FR$281,'Row selector'!$O35,124)),"")</f>
        <v/>
      </c>
      <c r="N46" s="162" t="str">
        <f>IFERROR(IF(INDEX(SourceData!$A$2:$FR$281,'Row selector'!$O35,129)=0,"-",INDEX(SourceData!$A$2:$FR$281,'Row selector'!$O35,129)),"")</f>
        <v/>
      </c>
      <c r="O46" s="163" t="str">
        <f>IFERROR(IF(INDEX(SourceData!$A$2:$FR$281,'Row selector'!$O35,134)=0,"-",INDEX(SourceData!$A$2:$FR$281,'Row selector'!$O35,134)),"")</f>
        <v/>
      </c>
      <c r="P46" s="161" t="str">
        <f>IFERROR(IF(INDEX(SourceData!$A$2:$FR$281,'Row selector'!$O35,125)=0,"-",INDEX(SourceData!$A$2:$FR$281,'Row selector'!$O35,125)),"")</f>
        <v/>
      </c>
      <c r="Q46" s="162" t="str">
        <f>IFERROR(IF(INDEX(SourceData!$A$2:$FR$281,'Row selector'!$O35,130)=0,"-",INDEX(SourceData!$A$2:$FR$281,'Row selector'!$O35,130)),"")</f>
        <v/>
      </c>
      <c r="R46" s="163" t="str">
        <f>IFERROR(IF(INDEX(SourceData!$A$2:$FR$281,'Row selector'!$O35,135)=0,"-",INDEX(SourceData!$A$2:$FR$281,'Row selector'!$O35,135)),"")</f>
        <v/>
      </c>
      <c r="S46" s="161" t="str">
        <f>IFERROR(IF(INDEX(SourceData!$A$2:$FR$281,'Row selector'!$O35,136)=0,"-",INDEX(SourceData!$A$2:$FR$281,'Row selector'!$O35,136)),"")</f>
        <v/>
      </c>
      <c r="T46" s="162" t="str">
        <f>IFERROR(IF(INDEX(SourceData!$A$2:$FR$281,'Row selector'!$O35,141)=0,"-",INDEX(SourceData!$A$2:$FR$281,'Row selector'!$O35,141)),"")</f>
        <v/>
      </c>
      <c r="U46" s="163" t="str">
        <f>IFERROR(IF(INDEX(SourceData!$A$2:$FR$281,'Row selector'!$O35,146)=0,"-",INDEX(SourceData!$A$2:$FR$281,'Row selector'!$O35,146)),"")</f>
        <v/>
      </c>
      <c r="V46" s="161" t="str">
        <f>IFERROR(IF(INDEX(SourceData!$A$2:$FR$281,'Row selector'!$O35,137)=0,"-",INDEX(SourceData!$A$2:$FR$281,'Row selector'!$O35,137)),"")</f>
        <v/>
      </c>
      <c r="W46" s="162" t="str">
        <f>IFERROR(IF(INDEX(SourceData!$A$2:$FR$281,'Row selector'!$O35,142)=0,"-",INDEX(SourceData!$A$2:$FR$281,'Row selector'!$O35,142)),"")</f>
        <v/>
      </c>
      <c r="X46" s="163" t="str">
        <f>IFERROR(IF(INDEX(SourceData!$A$2:$FR$281,'Row selector'!$O35,147)=0,"-",INDEX(SourceData!$A$2:$FR$281,'Row selector'!$O35,147)),"")</f>
        <v/>
      </c>
      <c r="Y46" s="161" t="str">
        <f>IFERROR(IF(INDEX(SourceData!$A$2:$FR$281,'Row selector'!$O35,138)=0,"-",INDEX(SourceData!$A$2:$FR$281,'Row selector'!$O35,138)),"")</f>
        <v/>
      </c>
      <c r="Z46" s="166" t="str">
        <f>IFERROR(IF(INDEX(SourceData!$A$2:$FR$281,'Row selector'!$O35,143)=0,"-",INDEX(SourceData!$A$2:$FR$281,'Row selector'!$O35,143)),"")</f>
        <v/>
      </c>
      <c r="AA46" s="167" t="str">
        <f>IFERROR(IF(INDEX(SourceData!$A$2:$FR$281,'Row selector'!$O35,148)=0,"-",INDEX(SourceData!$A$2:$FR$281,'Row selector'!$O35,148)),"")</f>
        <v/>
      </c>
      <c r="AB46" s="161" t="str">
        <f>IFERROR(IF(INDEX(SourceData!$A$2:$FR$281,'Row selector'!$O35,139)=0,"-",INDEX(SourceData!$A$2:$FR$281,'Row selector'!$O35,139)),"")</f>
        <v/>
      </c>
      <c r="AC46" s="162" t="str">
        <f>IFERROR(IF(INDEX(SourceData!$A$2:$FR$281,'Row selector'!$O35,144)=0,"-",INDEX(SourceData!$A$2:$FR$281,'Row selector'!$O35,144)),"")</f>
        <v/>
      </c>
      <c r="AD46" s="163" t="str">
        <f>IFERROR(IF(INDEX(SourceData!$A$2:$FR$281,'Row selector'!$O35,149)=0,"-",INDEX(SourceData!$A$2:$FR$281,'Row selector'!$O35,149)),"")</f>
        <v/>
      </c>
      <c r="AE46" s="161" t="str">
        <f>IFERROR(IF(INDEX(SourceData!$A$2:$FR$281,'Row selector'!$O35,140)=0,"-",INDEX(SourceData!$A$2:$FR$281,'Row selector'!$O35,140)),"")</f>
        <v/>
      </c>
      <c r="AF46" s="162" t="str">
        <f>IFERROR(IF(INDEX(SourceData!$A$2:$FR$281,'Row selector'!$O35,145)=0,"-",INDEX(SourceData!$A$2:$FR$281,'Row selector'!$O35,145)),"")</f>
        <v/>
      </c>
      <c r="AG46" s="163" t="str">
        <f>IFERROR(IF(INDEX(SourceData!$A$2:$FR$281,'Row selector'!$O35,150)=0,"-",INDEX(SourceData!$A$2:$FR$281,'Row selector'!$O35,150)),"")</f>
        <v/>
      </c>
      <c r="AH46" s="161" t="str">
        <f>IFERROR(IF(INDEX(SourceData!$A$2:$FR$281,'Row selector'!$O35,151)=0,"-",INDEX(SourceData!$A$2:$FR$281,'Row selector'!$O35,151)),"")</f>
        <v/>
      </c>
      <c r="AI46" s="162" t="str">
        <f>IFERROR(IF(INDEX(SourceData!$A$2:$FR$281,'Row selector'!$O35,156)=0,"-",INDEX(SourceData!$A$2:$FR$281,'Row selector'!$O35,156)),"")</f>
        <v/>
      </c>
      <c r="AJ46" s="163" t="str">
        <f>IFERROR(IF(INDEX(SourceData!$A$2:$FR$281,'Row selector'!$O35,161)=0,"-",INDEX(SourceData!$A$2:$FR$281,'Row selector'!$O35,161)),"")</f>
        <v/>
      </c>
      <c r="AK46" s="161" t="str">
        <f>IFERROR(IF(INDEX(SourceData!$A$2:$FR$281,'Row selector'!$O35,152)=0,"-",INDEX(SourceData!$A$2:$FR$281,'Row selector'!$O35,152)),"")</f>
        <v/>
      </c>
      <c r="AL46" s="162" t="str">
        <f>IFERROR(IF(INDEX(SourceData!$A$2:$FR$281,'Row selector'!$O35,157)=0,"-",INDEX(SourceData!$A$2:$FR$281,'Row selector'!$O35,157)),"")</f>
        <v/>
      </c>
      <c r="AM46" s="163" t="str">
        <f>IFERROR(IF(INDEX(SourceData!$A$2:$FR$281,'Row selector'!$O35,162)=0,"-",INDEX(SourceData!$A$2:$FR$281,'Row selector'!$O35,162)),"")</f>
        <v/>
      </c>
      <c r="AN46" s="161" t="str">
        <f>IFERROR(IF(INDEX(SourceData!$A$2:$FR$281,'Row selector'!$O35,153)=0,"-",INDEX(SourceData!$A$2:$FR$281,'Row selector'!$O35,153)),"")</f>
        <v/>
      </c>
      <c r="AO46" s="162" t="str">
        <f>IFERROR(IF(INDEX(SourceData!$A$2:$FR$281,'Row selector'!$O35,158)=0,"-",INDEX(SourceData!$A$2:$FR$281,'Row selector'!$O35,158)),"")</f>
        <v/>
      </c>
      <c r="AP46" s="163" t="str">
        <f>IFERROR(IF(INDEX(SourceData!$A$2:$FR$281,'Row selector'!$O35,163)=0,"-",INDEX(SourceData!$A$2:$FR$281,'Row selector'!$O35,163)),"")</f>
        <v/>
      </c>
      <c r="AQ46" s="161" t="str">
        <f>IFERROR(IF(INDEX(SourceData!$A$2:$FR$281,'Row selector'!$O35,154)=0,"-",INDEX(SourceData!$A$2:$FR$281,'Row selector'!$O35,154)),"")</f>
        <v/>
      </c>
      <c r="AR46" s="166" t="str">
        <f>IFERROR(IF(INDEX(SourceData!$A$2:$FR$281,'Row selector'!$O35,159)=0,"-",INDEX(SourceData!$A$2:$FR$281,'Row selector'!$O35,159)),"")</f>
        <v/>
      </c>
      <c r="AS46" s="167" t="str">
        <f>IFERROR(IF(INDEX(SourceData!$A$2:$FR$281,'Row selector'!$O35,164)=0,"-",INDEX(SourceData!$A$2:$FR$281,'Row selector'!$O35,164)),"")</f>
        <v/>
      </c>
      <c r="AT46" s="161" t="str">
        <f>IFERROR(IF(INDEX(SourceData!$A$2:$FR$281,'Row selector'!$O35,155)=0,"-",INDEX(SourceData!$A$2:$FR$281,'Row selector'!$O35,155)),"")</f>
        <v/>
      </c>
      <c r="AU46" s="162" t="str">
        <f>IFERROR(IF(INDEX(SourceData!$A$2:$FR$281,'Row selector'!$O35,160)=0,"-",INDEX(SourceData!$A$2:$FR$281,'Row selector'!$O35,160)),"")</f>
        <v/>
      </c>
      <c r="AV46" s="163" t="str">
        <f>IFERROR(IF(INDEX(SourceData!$A$2:$FR$281,'Row selector'!$O35,165)=0,"-",INDEX(SourceData!$A$2:$FR$281,'Row selector'!$O35,165)),"")</f>
        <v/>
      </c>
      <c r="AW46" s="115"/>
    </row>
    <row r="47" spans="1:49">
      <c r="A47" s="171" t="str">
        <f>IFERROR(INDEX(SourceData!$A$2:$FR$281,'Row selector'!$O36,1),"")</f>
        <v/>
      </c>
      <c r="B47" s="168" t="str">
        <f>IFERROR(INDEX(SourceData!$A$2:$FR$281,'Row selector'!$O36,2),"")</f>
        <v/>
      </c>
      <c r="C47" s="199" t="str">
        <f t="shared" si="0"/>
        <v/>
      </c>
      <c r="D47" s="161" t="str">
        <f>IFERROR(IF(INDEX(SourceData!$A$2:$FR$281,'Row selector'!$O36,121)=0,"-",INDEX(SourceData!$A$2:$FR$281,'Row selector'!$O36,121)),"")</f>
        <v/>
      </c>
      <c r="E47" s="162" t="str">
        <f>IFERROR(IF(INDEX(SourceData!$A$2:$FR$281,'Row selector'!$O36,126)=0,"-",INDEX(SourceData!$A$2:$FR$281,'Row selector'!$O36,126)),"")</f>
        <v/>
      </c>
      <c r="F47" s="163" t="str">
        <f>IFERROR(IF(INDEX(SourceData!$A$2:$FR$281,'Row selector'!$O36,131)=0,"-",INDEX(SourceData!$A$2:$FR$281,'Row selector'!$O36,131)),"")</f>
        <v/>
      </c>
      <c r="G47" s="161" t="str">
        <f>IFERROR(IF(INDEX(SourceData!$A$2:$FR$281,'Row selector'!$O36,122)=0,"-",INDEX(SourceData!$A$2:$FR$281,'Row selector'!$O36,122)),"")</f>
        <v/>
      </c>
      <c r="H47" s="166" t="str">
        <f>IFERROR(IF(INDEX(SourceData!$A$2:$FR$281,'Row selector'!$O36,127)=0,"-",INDEX(SourceData!$A$2:$FR$281,'Row selector'!$O36,127)),"")</f>
        <v/>
      </c>
      <c r="I47" s="167" t="str">
        <f>IFERROR(IF(INDEX(SourceData!$A$2:$FR$281,'Row selector'!$O36,132)=0,"-",INDEX(SourceData!$A$2:$FR$281,'Row selector'!$O36,132)),"")</f>
        <v/>
      </c>
      <c r="J47" s="161" t="str">
        <f>IFERROR(IF(INDEX(SourceData!$A$2:$FR$281,'Row selector'!$O36,123)=0,"-",INDEX(SourceData!$A$2:$FR$281,'Row selector'!$O36,123)),"")</f>
        <v/>
      </c>
      <c r="K47" s="162" t="str">
        <f>IFERROR(IF(INDEX(SourceData!$A$2:$FR$281,'Row selector'!$O36,128)=0,"-",INDEX(SourceData!$A$2:$FR$281,'Row selector'!$O36,128)),"")</f>
        <v/>
      </c>
      <c r="L47" s="163" t="str">
        <f>IFERROR(IF(INDEX(SourceData!$A$2:$FR$281,'Row selector'!$O36,133)=0,"-",INDEX(SourceData!$A$2:$FR$281,'Row selector'!$O36,133)),"")</f>
        <v/>
      </c>
      <c r="M47" s="161" t="str">
        <f>IFERROR(IF(INDEX(SourceData!$A$2:$FR$281,'Row selector'!$O36,124)=0,"-",INDEX(SourceData!$A$2:$FR$281,'Row selector'!$O36,124)),"")</f>
        <v/>
      </c>
      <c r="N47" s="162" t="str">
        <f>IFERROR(IF(INDEX(SourceData!$A$2:$FR$281,'Row selector'!$O36,129)=0,"-",INDEX(SourceData!$A$2:$FR$281,'Row selector'!$O36,129)),"")</f>
        <v/>
      </c>
      <c r="O47" s="163" t="str">
        <f>IFERROR(IF(INDEX(SourceData!$A$2:$FR$281,'Row selector'!$O36,134)=0,"-",INDEX(SourceData!$A$2:$FR$281,'Row selector'!$O36,134)),"")</f>
        <v/>
      </c>
      <c r="P47" s="161" t="str">
        <f>IFERROR(IF(INDEX(SourceData!$A$2:$FR$281,'Row selector'!$O36,125)=0,"-",INDEX(SourceData!$A$2:$FR$281,'Row selector'!$O36,125)),"")</f>
        <v/>
      </c>
      <c r="Q47" s="162" t="str">
        <f>IFERROR(IF(INDEX(SourceData!$A$2:$FR$281,'Row selector'!$O36,130)=0,"-",INDEX(SourceData!$A$2:$FR$281,'Row selector'!$O36,130)),"")</f>
        <v/>
      </c>
      <c r="R47" s="163" t="str">
        <f>IFERROR(IF(INDEX(SourceData!$A$2:$FR$281,'Row selector'!$O36,135)=0,"-",INDEX(SourceData!$A$2:$FR$281,'Row selector'!$O36,135)),"")</f>
        <v/>
      </c>
      <c r="S47" s="161" t="str">
        <f>IFERROR(IF(INDEX(SourceData!$A$2:$FR$281,'Row selector'!$O36,136)=0,"-",INDEX(SourceData!$A$2:$FR$281,'Row selector'!$O36,136)),"")</f>
        <v/>
      </c>
      <c r="T47" s="162" t="str">
        <f>IFERROR(IF(INDEX(SourceData!$A$2:$FR$281,'Row selector'!$O36,141)=0,"-",INDEX(SourceData!$A$2:$FR$281,'Row selector'!$O36,141)),"")</f>
        <v/>
      </c>
      <c r="U47" s="163" t="str">
        <f>IFERROR(IF(INDEX(SourceData!$A$2:$FR$281,'Row selector'!$O36,146)=0,"-",INDEX(SourceData!$A$2:$FR$281,'Row selector'!$O36,146)),"")</f>
        <v/>
      </c>
      <c r="V47" s="161" t="str">
        <f>IFERROR(IF(INDEX(SourceData!$A$2:$FR$281,'Row selector'!$O36,137)=0,"-",INDEX(SourceData!$A$2:$FR$281,'Row selector'!$O36,137)),"")</f>
        <v/>
      </c>
      <c r="W47" s="162" t="str">
        <f>IFERROR(IF(INDEX(SourceData!$A$2:$FR$281,'Row selector'!$O36,142)=0,"-",INDEX(SourceData!$A$2:$FR$281,'Row selector'!$O36,142)),"")</f>
        <v/>
      </c>
      <c r="X47" s="163" t="str">
        <f>IFERROR(IF(INDEX(SourceData!$A$2:$FR$281,'Row selector'!$O36,147)=0,"-",INDEX(SourceData!$A$2:$FR$281,'Row selector'!$O36,147)),"")</f>
        <v/>
      </c>
      <c r="Y47" s="161" t="str">
        <f>IFERROR(IF(INDEX(SourceData!$A$2:$FR$281,'Row selector'!$O36,138)=0,"-",INDEX(SourceData!$A$2:$FR$281,'Row selector'!$O36,138)),"")</f>
        <v/>
      </c>
      <c r="Z47" s="166" t="str">
        <f>IFERROR(IF(INDEX(SourceData!$A$2:$FR$281,'Row selector'!$O36,143)=0,"-",INDEX(SourceData!$A$2:$FR$281,'Row selector'!$O36,143)),"")</f>
        <v/>
      </c>
      <c r="AA47" s="167" t="str">
        <f>IFERROR(IF(INDEX(SourceData!$A$2:$FR$281,'Row selector'!$O36,148)=0,"-",INDEX(SourceData!$A$2:$FR$281,'Row selector'!$O36,148)),"")</f>
        <v/>
      </c>
      <c r="AB47" s="161" t="str">
        <f>IFERROR(IF(INDEX(SourceData!$A$2:$FR$281,'Row selector'!$O36,139)=0,"-",INDEX(SourceData!$A$2:$FR$281,'Row selector'!$O36,139)),"")</f>
        <v/>
      </c>
      <c r="AC47" s="162" t="str">
        <f>IFERROR(IF(INDEX(SourceData!$A$2:$FR$281,'Row selector'!$O36,144)=0,"-",INDEX(SourceData!$A$2:$FR$281,'Row selector'!$O36,144)),"")</f>
        <v/>
      </c>
      <c r="AD47" s="163" t="str">
        <f>IFERROR(IF(INDEX(SourceData!$A$2:$FR$281,'Row selector'!$O36,149)=0,"-",INDEX(SourceData!$A$2:$FR$281,'Row selector'!$O36,149)),"")</f>
        <v/>
      </c>
      <c r="AE47" s="161" t="str">
        <f>IFERROR(IF(INDEX(SourceData!$A$2:$FR$281,'Row selector'!$O36,140)=0,"-",INDEX(SourceData!$A$2:$FR$281,'Row selector'!$O36,140)),"")</f>
        <v/>
      </c>
      <c r="AF47" s="162" t="str">
        <f>IFERROR(IF(INDEX(SourceData!$A$2:$FR$281,'Row selector'!$O36,145)=0,"-",INDEX(SourceData!$A$2:$FR$281,'Row selector'!$O36,145)),"")</f>
        <v/>
      </c>
      <c r="AG47" s="163" t="str">
        <f>IFERROR(IF(INDEX(SourceData!$A$2:$FR$281,'Row selector'!$O36,150)=0,"-",INDEX(SourceData!$A$2:$FR$281,'Row selector'!$O36,150)),"")</f>
        <v/>
      </c>
      <c r="AH47" s="161" t="str">
        <f>IFERROR(IF(INDEX(SourceData!$A$2:$FR$281,'Row selector'!$O36,151)=0,"-",INDEX(SourceData!$A$2:$FR$281,'Row selector'!$O36,151)),"")</f>
        <v/>
      </c>
      <c r="AI47" s="162" t="str">
        <f>IFERROR(IF(INDEX(SourceData!$A$2:$FR$281,'Row selector'!$O36,156)=0,"-",INDEX(SourceData!$A$2:$FR$281,'Row selector'!$O36,156)),"")</f>
        <v/>
      </c>
      <c r="AJ47" s="163" t="str">
        <f>IFERROR(IF(INDEX(SourceData!$A$2:$FR$281,'Row selector'!$O36,161)=0,"-",INDEX(SourceData!$A$2:$FR$281,'Row selector'!$O36,161)),"")</f>
        <v/>
      </c>
      <c r="AK47" s="161" t="str">
        <f>IFERROR(IF(INDEX(SourceData!$A$2:$FR$281,'Row selector'!$O36,152)=0,"-",INDEX(SourceData!$A$2:$FR$281,'Row selector'!$O36,152)),"")</f>
        <v/>
      </c>
      <c r="AL47" s="162" t="str">
        <f>IFERROR(IF(INDEX(SourceData!$A$2:$FR$281,'Row selector'!$O36,157)=0,"-",INDEX(SourceData!$A$2:$FR$281,'Row selector'!$O36,157)),"")</f>
        <v/>
      </c>
      <c r="AM47" s="163" t="str">
        <f>IFERROR(IF(INDEX(SourceData!$A$2:$FR$281,'Row selector'!$O36,162)=0,"-",INDEX(SourceData!$A$2:$FR$281,'Row selector'!$O36,162)),"")</f>
        <v/>
      </c>
      <c r="AN47" s="161" t="str">
        <f>IFERROR(IF(INDEX(SourceData!$A$2:$FR$281,'Row selector'!$O36,153)=0,"-",INDEX(SourceData!$A$2:$FR$281,'Row selector'!$O36,153)),"")</f>
        <v/>
      </c>
      <c r="AO47" s="162" t="str">
        <f>IFERROR(IF(INDEX(SourceData!$A$2:$FR$281,'Row selector'!$O36,158)=0,"-",INDEX(SourceData!$A$2:$FR$281,'Row selector'!$O36,158)),"")</f>
        <v/>
      </c>
      <c r="AP47" s="163" t="str">
        <f>IFERROR(IF(INDEX(SourceData!$A$2:$FR$281,'Row selector'!$O36,163)=0,"-",INDEX(SourceData!$A$2:$FR$281,'Row selector'!$O36,163)),"")</f>
        <v/>
      </c>
      <c r="AQ47" s="161" t="str">
        <f>IFERROR(IF(INDEX(SourceData!$A$2:$FR$281,'Row selector'!$O36,154)=0,"-",INDEX(SourceData!$A$2:$FR$281,'Row selector'!$O36,154)),"")</f>
        <v/>
      </c>
      <c r="AR47" s="166" t="str">
        <f>IFERROR(IF(INDEX(SourceData!$A$2:$FR$281,'Row selector'!$O36,159)=0,"-",INDEX(SourceData!$A$2:$FR$281,'Row selector'!$O36,159)),"")</f>
        <v/>
      </c>
      <c r="AS47" s="167" t="str">
        <f>IFERROR(IF(INDEX(SourceData!$A$2:$FR$281,'Row selector'!$O36,164)=0,"-",INDEX(SourceData!$A$2:$FR$281,'Row selector'!$O36,164)),"")</f>
        <v/>
      </c>
      <c r="AT47" s="161" t="str">
        <f>IFERROR(IF(INDEX(SourceData!$A$2:$FR$281,'Row selector'!$O36,155)=0,"-",INDEX(SourceData!$A$2:$FR$281,'Row selector'!$O36,155)),"")</f>
        <v/>
      </c>
      <c r="AU47" s="162" t="str">
        <f>IFERROR(IF(INDEX(SourceData!$A$2:$FR$281,'Row selector'!$O36,160)=0,"-",INDEX(SourceData!$A$2:$FR$281,'Row selector'!$O36,160)),"")</f>
        <v/>
      </c>
      <c r="AV47" s="163" t="str">
        <f>IFERROR(IF(INDEX(SourceData!$A$2:$FR$281,'Row selector'!$O36,165)=0,"-",INDEX(SourceData!$A$2:$FR$281,'Row selector'!$O36,165)),"")</f>
        <v/>
      </c>
      <c r="AW47" s="115"/>
    </row>
    <row r="48" spans="1:49">
      <c r="A48" s="171" t="str">
        <f>IFERROR(INDEX(SourceData!$A$2:$FR$281,'Row selector'!$O37,1),"")</f>
        <v/>
      </c>
      <c r="B48" s="168" t="str">
        <f>IFERROR(INDEX(SourceData!$A$2:$FR$281,'Row selector'!$O37,2),"")</f>
        <v/>
      </c>
      <c r="C48" s="199" t="str">
        <f t="shared" si="0"/>
        <v/>
      </c>
      <c r="D48" s="161" t="str">
        <f>IFERROR(IF(INDEX(SourceData!$A$2:$FR$281,'Row selector'!$O37,121)=0,"-",INDEX(SourceData!$A$2:$FR$281,'Row selector'!$O37,121)),"")</f>
        <v/>
      </c>
      <c r="E48" s="162" t="str">
        <f>IFERROR(IF(INDEX(SourceData!$A$2:$FR$281,'Row selector'!$O37,126)=0,"-",INDEX(SourceData!$A$2:$FR$281,'Row selector'!$O37,126)),"")</f>
        <v/>
      </c>
      <c r="F48" s="163" t="str">
        <f>IFERROR(IF(INDEX(SourceData!$A$2:$FR$281,'Row selector'!$O37,131)=0,"-",INDEX(SourceData!$A$2:$FR$281,'Row selector'!$O37,131)),"")</f>
        <v/>
      </c>
      <c r="G48" s="161" t="str">
        <f>IFERROR(IF(INDEX(SourceData!$A$2:$FR$281,'Row selector'!$O37,122)=0,"-",INDEX(SourceData!$A$2:$FR$281,'Row selector'!$O37,122)),"")</f>
        <v/>
      </c>
      <c r="H48" s="166" t="str">
        <f>IFERROR(IF(INDEX(SourceData!$A$2:$FR$281,'Row selector'!$O37,127)=0,"-",INDEX(SourceData!$A$2:$FR$281,'Row selector'!$O37,127)),"")</f>
        <v/>
      </c>
      <c r="I48" s="167" t="str">
        <f>IFERROR(IF(INDEX(SourceData!$A$2:$FR$281,'Row selector'!$O37,132)=0,"-",INDEX(SourceData!$A$2:$FR$281,'Row selector'!$O37,132)),"")</f>
        <v/>
      </c>
      <c r="J48" s="161" t="str">
        <f>IFERROR(IF(INDEX(SourceData!$A$2:$FR$281,'Row selector'!$O37,123)=0,"-",INDEX(SourceData!$A$2:$FR$281,'Row selector'!$O37,123)),"")</f>
        <v/>
      </c>
      <c r="K48" s="162" t="str">
        <f>IFERROR(IF(INDEX(SourceData!$A$2:$FR$281,'Row selector'!$O37,128)=0,"-",INDEX(SourceData!$A$2:$FR$281,'Row selector'!$O37,128)),"")</f>
        <v/>
      </c>
      <c r="L48" s="163" t="str">
        <f>IFERROR(IF(INDEX(SourceData!$A$2:$FR$281,'Row selector'!$O37,133)=0,"-",INDEX(SourceData!$A$2:$FR$281,'Row selector'!$O37,133)),"")</f>
        <v/>
      </c>
      <c r="M48" s="161" t="str">
        <f>IFERROR(IF(INDEX(SourceData!$A$2:$FR$281,'Row selector'!$O37,124)=0,"-",INDEX(SourceData!$A$2:$FR$281,'Row selector'!$O37,124)),"")</f>
        <v/>
      </c>
      <c r="N48" s="162" t="str">
        <f>IFERROR(IF(INDEX(SourceData!$A$2:$FR$281,'Row selector'!$O37,129)=0,"-",INDEX(SourceData!$A$2:$FR$281,'Row selector'!$O37,129)),"")</f>
        <v/>
      </c>
      <c r="O48" s="163" t="str">
        <f>IFERROR(IF(INDEX(SourceData!$A$2:$FR$281,'Row selector'!$O37,134)=0,"-",INDEX(SourceData!$A$2:$FR$281,'Row selector'!$O37,134)),"")</f>
        <v/>
      </c>
      <c r="P48" s="161" t="str">
        <f>IFERROR(IF(INDEX(SourceData!$A$2:$FR$281,'Row selector'!$O37,125)=0,"-",INDEX(SourceData!$A$2:$FR$281,'Row selector'!$O37,125)),"")</f>
        <v/>
      </c>
      <c r="Q48" s="162" t="str">
        <f>IFERROR(IF(INDEX(SourceData!$A$2:$FR$281,'Row selector'!$O37,130)=0,"-",INDEX(SourceData!$A$2:$FR$281,'Row selector'!$O37,130)),"")</f>
        <v/>
      </c>
      <c r="R48" s="163" t="str">
        <f>IFERROR(IF(INDEX(SourceData!$A$2:$FR$281,'Row selector'!$O37,135)=0,"-",INDEX(SourceData!$A$2:$FR$281,'Row selector'!$O37,135)),"")</f>
        <v/>
      </c>
      <c r="S48" s="161" t="str">
        <f>IFERROR(IF(INDEX(SourceData!$A$2:$FR$281,'Row selector'!$O37,136)=0,"-",INDEX(SourceData!$A$2:$FR$281,'Row selector'!$O37,136)),"")</f>
        <v/>
      </c>
      <c r="T48" s="162" t="str">
        <f>IFERROR(IF(INDEX(SourceData!$A$2:$FR$281,'Row selector'!$O37,141)=0,"-",INDEX(SourceData!$A$2:$FR$281,'Row selector'!$O37,141)),"")</f>
        <v/>
      </c>
      <c r="U48" s="163" t="str">
        <f>IFERROR(IF(INDEX(SourceData!$A$2:$FR$281,'Row selector'!$O37,146)=0,"-",INDEX(SourceData!$A$2:$FR$281,'Row selector'!$O37,146)),"")</f>
        <v/>
      </c>
      <c r="V48" s="161" t="str">
        <f>IFERROR(IF(INDEX(SourceData!$A$2:$FR$281,'Row selector'!$O37,137)=0,"-",INDEX(SourceData!$A$2:$FR$281,'Row selector'!$O37,137)),"")</f>
        <v/>
      </c>
      <c r="W48" s="162" t="str">
        <f>IFERROR(IF(INDEX(SourceData!$A$2:$FR$281,'Row selector'!$O37,142)=0,"-",INDEX(SourceData!$A$2:$FR$281,'Row selector'!$O37,142)),"")</f>
        <v/>
      </c>
      <c r="X48" s="163" t="str">
        <f>IFERROR(IF(INDEX(SourceData!$A$2:$FR$281,'Row selector'!$O37,147)=0,"-",INDEX(SourceData!$A$2:$FR$281,'Row selector'!$O37,147)),"")</f>
        <v/>
      </c>
      <c r="Y48" s="161" t="str">
        <f>IFERROR(IF(INDEX(SourceData!$A$2:$FR$281,'Row selector'!$O37,138)=0,"-",INDEX(SourceData!$A$2:$FR$281,'Row selector'!$O37,138)),"")</f>
        <v/>
      </c>
      <c r="Z48" s="166" t="str">
        <f>IFERROR(IF(INDEX(SourceData!$A$2:$FR$281,'Row selector'!$O37,143)=0,"-",INDEX(SourceData!$A$2:$FR$281,'Row selector'!$O37,143)),"")</f>
        <v/>
      </c>
      <c r="AA48" s="167" t="str">
        <f>IFERROR(IF(INDEX(SourceData!$A$2:$FR$281,'Row selector'!$O37,148)=0,"-",INDEX(SourceData!$A$2:$FR$281,'Row selector'!$O37,148)),"")</f>
        <v/>
      </c>
      <c r="AB48" s="161" t="str">
        <f>IFERROR(IF(INDEX(SourceData!$A$2:$FR$281,'Row selector'!$O37,139)=0,"-",INDEX(SourceData!$A$2:$FR$281,'Row selector'!$O37,139)),"")</f>
        <v/>
      </c>
      <c r="AC48" s="162" t="str">
        <f>IFERROR(IF(INDEX(SourceData!$A$2:$FR$281,'Row selector'!$O37,144)=0,"-",INDEX(SourceData!$A$2:$FR$281,'Row selector'!$O37,144)),"")</f>
        <v/>
      </c>
      <c r="AD48" s="163" t="str">
        <f>IFERROR(IF(INDEX(SourceData!$A$2:$FR$281,'Row selector'!$O37,149)=0,"-",INDEX(SourceData!$A$2:$FR$281,'Row selector'!$O37,149)),"")</f>
        <v/>
      </c>
      <c r="AE48" s="161" t="str">
        <f>IFERROR(IF(INDEX(SourceData!$A$2:$FR$281,'Row selector'!$O37,140)=0,"-",INDEX(SourceData!$A$2:$FR$281,'Row selector'!$O37,140)),"")</f>
        <v/>
      </c>
      <c r="AF48" s="162" t="str">
        <f>IFERROR(IF(INDEX(SourceData!$A$2:$FR$281,'Row selector'!$O37,145)=0,"-",INDEX(SourceData!$A$2:$FR$281,'Row selector'!$O37,145)),"")</f>
        <v/>
      </c>
      <c r="AG48" s="163" t="str">
        <f>IFERROR(IF(INDEX(SourceData!$A$2:$FR$281,'Row selector'!$O37,150)=0,"-",INDEX(SourceData!$A$2:$FR$281,'Row selector'!$O37,150)),"")</f>
        <v/>
      </c>
      <c r="AH48" s="161" t="str">
        <f>IFERROR(IF(INDEX(SourceData!$A$2:$FR$281,'Row selector'!$O37,151)=0,"-",INDEX(SourceData!$A$2:$FR$281,'Row selector'!$O37,151)),"")</f>
        <v/>
      </c>
      <c r="AI48" s="162" t="str">
        <f>IFERROR(IF(INDEX(SourceData!$A$2:$FR$281,'Row selector'!$O37,156)=0,"-",INDEX(SourceData!$A$2:$FR$281,'Row selector'!$O37,156)),"")</f>
        <v/>
      </c>
      <c r="AJ48" s="163" t="str">
        <f>IFERROR(IF(INDEX(SourceData!$A$2:$FR$281,'Row selector'!$O37,161)=0,"-",INDEX(SourceData!$A$2:$FR$281,'Row selector'!$O37,161)),"")</f>
        <v/>
      </c>
      <c r="AK48" s="161" t="str">
        <f>IFERROR(IF(INDEX(SourceData!$A$2:$FR$281,'Row selector'!$O37,152)=0,"-",INDEX(SourceData!$A$2:$FR$281,'Row selector'!$O37,152)),"")</f>
        <v/>
      </c>
      <c r="AL48" s="162" t="str">
        <f>IFERROR(IF(INDEX(SourceData!$A$2:$FR$281,'Row selector'!$O37,157)=0,"-",INDEX(SourceData!$A$2:$FR$281,'Row selector'!$O37,157)),"")</f>
        <v/>
      </c>
      <c r="AM48" s="163" t="str">
        <f>IFERROR(IF(INDEX(SourceData!$A$2:$FR$281,'Row selector'!$O37,162)=0,"-",INDEX(SourceData!$A$2:$FR$281,'Row selector'!$O37,162)),"")</f>
        <v/>
      </c>
      <c r="AN48" s="161" t="str">
        <f>IFERROR(IF(INDEX(SourceData!$A$2:$FR$281,'Row selector'!$O37,153)=0,"-",INDEX(SourceData!$A$2:$FR$281,'Row selector'!$O37,153)),"")</f>
        <v/>
      </c>
      <c r="AO48" s="162" t="str">
        <f>IFERROR(IF(INDEX(SourceData!$A$2:$FR$281,'Row selector'!$O37,158)=0,"-",INDEX(SourceData!$A$2:$FR$281,'Row selector'!$O37,158)),"")</f>
        <v/>
      </c>
      <c r="AP48" s="163" t="str">
        <f>IFERROR(IF(INDEX(SourceData!$A$2:$FR$281,'Row selector'!$O37,163)=0,"-",INDEX(SourceData!$A$2:$FR$281,'Row selector'!$O37,163)),"")</f>
        <v/>
      </c>
      <c r="AQ48" s="161" t="str">
        <f>IFERROR(IF(INDEX(SourceData!$A$2:$FR$281,'Row selector'!$O37,154)=0,"-",INDEX(SourceData!$A$2:$FR$281,'Row selector'!$O37,154)),"")</f>
        <v/>
      </c>
      <c r="AR48" s="166" t="str">
        <f>IFERROR(IF(INDEX(SourceData!$A$2:$FR$281,'Row selector'!$O37,159)=0,"-",INDEX(SourceData!$A$2:$FR$281,'Row selector'!$O37,159)),"")</f>
        <v/>
      </c>
      <c r="AS48" s="167" t="str">
        <f>IFERROR(IF(INDEX(SourceData!$A$2:$FR$281,'Row selector'!$O37,164)=0,"-",INDEX(SourceData!$A$2:$FR$281,'Row selector'!$O37,164)),"")</f>
        <v/>
      </c>
      <c r="AT48" s="161" t="str">
        <f>IFERROR(IF(INDEX(SourceData!$A$2:$FR$281,'Row selector'!$O37,155)=0,"-",INDEX(SourceData!$A$2:$FR$281,'Row selector'!$O37,155)),"")</f>
        <v/>
      </c>
      <c r="AU48" s="162" t="str">
        <f>IFERROR(IF(INDEX(SourceData!$A$2:$FR$281,'Row selector'!$O37,160)=0,"-",INDEX(SourceData!$A$2:$FR$281,'Row selector'!$O37,160)),"")</f>
        <v/>
      </c>
      <c r="AV48" s="163" t="str">
        <f>IFERROR(IF(INDEX(SourceData!$A$2:$FR$281,'Row selector'!$O37,165)=0,"-",INDEX(SourceData!$A$2:$FR$281,'Row selector'!$O37,165)),"")</f>
        <v/>
      </c>
      <c r="AW48" s="115"/>
    </row>
    <row r="49" spans="1:49">
      <c r="A49" s="171" t="str">
        <f>IFERROR(INDEX(SourceData!$A$2:$FR$281,'Row selector'!$O38,1),"")</f>
        <v/>
      </c>
      <c r="B49" s="168" t="str">
        <f>IFERROR(INDEX(SourceData!$A$2:$FR$281,'Row selector'!$O38,2),"")</f>
        <v/>
      </c>
      <c r="C49" s="199" t="str">
        <f t="shared" si="0"/>
        <v/>
      </c>
      <c r="D49" s="161" t="str">
        <f>IFERROR(IF(INDEX(SourceData!$A$2:$FR$281,'Row selector'!$O38,121)=0,"-",INDEX(SourceData!$A$2:$FR$281,'Row selector'!$O38,121)),"")</f>
        <v/>
      </c>
      <c r="E49" s="162" t="str">
        <f>IFERROR(IF(INDEX(SourceData!$A$2:$FR$281,'Row selector'!$O38,126)=0,"-",INDEX(SourceData!$A$2:$FR$281,'Row selector'!$O38,126)),"")</f>
        <v/>
      </c>
      <c r="F49" s="163" t="str">
        <f>IFERROR(IF(INDEX(SourceData!$A$2:$FR$281,'Row selector'!$O38,131)=0,"-",INDEX(SourceData!$A$2:$FR$281,'Row selector'!$O38,131)),"")</f>
        <v/>
      </c>
      <c r="G49" s="161" t="str">
        <f>IFERROR(IF(INDEX(SourceData!$A$2:$FR$281,'Row selector'!$O38,122)=0,"-",INDEX(SourceData!$A$2:$FR$281,'Row selector'!$O38,122)),"")</f>
        <v/>
      </c>
      <c r="H49" s="166" t="str">
        <f>IFERROR(IF(INDEX(SourceData!$A$2:$FR$281,'Row selector'!$O38,127)=0,"-",INDEX(SourceData!$A$2:$FR$281,'Row selector'!$O38,127)),"")</f>
        <v/>
      </c>
      <c r="I49" s="167" t="str">
        <f>IFERROR(IF(INDEX(SourceData!$A$2:$FR$281,'Row selector'!$O38,132)=0,"-",INDEX(SourceData!$A$2:$FR$281,'Row selector'!$O38,132)),"")</f>
        <v/>
      </c>
      <c r="J49" s="161" t="str">
        <f>IFERROR(IF(INDEX(SourceData!$A$2:$FR$281,'Row selector'!$O38,123)=0,"-",INDEX(SourceData!$A$2:$FR$281,'Row selector'!$O38,123)),"")</f>
        <v/>
      </c>
      <c r="K49" s="162" t="str">
        <f>IFERROR(IF(INDEX(SourceData!$A$2:$FR$281,'Row selector'!$O38,128)=0,"-",INDEX(SourceData!$A$2:$FR$281,'Row selector'!$O38,128)),"")</f>
        <v/>
      </c>
      <c r="L49" s="163" t="str">
        <f>IFERROR(IF(INDEX(SourceData!$A$2:$FR$281,'Row selector'!$O38,133)=0,"-",INDEX(SourceData!$A$2:$FR$281,'Row selector'!$O38,133)),"")</f>
        <v/>
      </c>
      <c r="M49" s="161" t="str">
        <f>IFERROR(IF(INDEX(SourceData!$A$2:$FR$281,'Row selector'!$O38,124)=0,"-",INDEX(SourceData!$A$2:$FR$281,'Row selector'!$O38,124)),"")</f>
        <v/>
      </c>
      <c r="N49" s="162" t="str">
        <f>IFERROR(IF(INDEX(SourceData!$A$2:$FR$281,'Row selector'!$O38,129)=0,"-",INDEX(SourceData!$A$2:$FR$281,'Row selector'!$O38,129)),"")</f>
        <v/>
      </c>
      <c r="O49" s="163" t="str">
        <f>IFERROR(IF(INDEX(SourceData!$A$2:$FR$281,'Row selector'!$O38,134)=0,"-",INDEX(SourceData!$A$2:$FR$281,'Row selector'!$O38,134)),"")</f>
        <v/>
      </c>
      <c r="P49" s="161" t="str">
        <f>IFERROR(IF(INDEX(SourceData!$A$2:$FR$281,'Row selector'!$O38,125)=0,"-",INDEX(SourceData!$A$2:$FR$281,'Row selector'!$O38,125)),"")</f>
        <v/>
      </c>
      <c r="Q49" s="162" t="str">
        <f>IFERROR(IF(INDEX(SourceData!$A$2:$FR$281,'Row selector'!$O38,130)=0,"-",INDEX(SourceData!$A$2:$FR$281,'Row selector'!$O38,130)),"")</f>
        <v/>
      </c>
      <c r="R49" s="163" t="str">
        <f>IFERROR(IF(INDEX(SourceData!$A$2:$FR$281,'Row selector'!$O38,135)=0,"-",INDEX(SourceData!$A$2:$FR$281,'Row selector'!$O38,135)),"")</f>
        <v/>
      </c>
      <c r="S49" s="161" t="str">
        <f>IFERROR(IF(INDEX(SourceData!$A$2:$FR$281,'Row selector'!$O38,136)=0,"-",INDEX(SourceData!$A$2:$FR$281,'Row selector'!$O38,136)),"")</f>
        <v/>
      </c>
      <c r="T49" s="162" t="str">
        <f>IFERROR(IF(INDEX(SourceData!$A$2:$FR$281,'Row selector'!$O38,141)=0,"-",INDEX(SourceData!$A$2:$FR$281,'Row selector'!$O38,141)),"")</f>
        <v/>
      </c>
      <c r="U49" s="163" t="str">
        <f>IFERROR(IF(INDEX(SourceData!$A$2:$FR$281,'Row selector'!$O38,146)=0,"-",INDEX(SourceData!$A$2:$FR$281,'Row selector'!$O38,146)),"")</f>
        <v/>
      </c>
      <c r="V49" s="161" t="str">
        <f>IFERROR(IF(INDEX(SourceData!$A$2:$FR$281,'Row selector'!$O38,137)=0,"-",INDEX(SourceData!$A$2:$FR$281,'Row selector'!$O38,137)),"")</f>
        <v/>
      </c>
      <c r="W49" s="162" t="str">
        <f>IFERROR(IF(INDEX(SourceData!$A$2:$FR$281,'Row selector'!$O38,142)=0,"-",INDEX(SourceData!$A$2:$FR$281,'Row selector'!$O38,142)),"")</f>
        <v/>
      </c>
      <c r="X49" s="163" t="str">
        <f>IFERROR(IF(INDEX(SourceData!$A$2:$FR$281,'Row selector'!$O38,147)=0,"-",INDEX(SourceData!$A$2:$FR$281,'Row selector'!$O38,147)),"")</f>
        <v/>
      </c>
      <c r="Y49" s="161" t="str">
        <f>IFERROR(IF(INDEX(SourceData!$A$2:$FR$281,'Row selector'!$O38,138)=0,"-",INDEX(SourceData!$A$2:$FR$281,'Row selector'!$O38,138)),"")</f>
        <v/>
      </c>
      <c r="Z49" s="166" t="str">
        <f>IFERROR(IF(INDEX(SourceData!$A$2:$FR$281,'Row selector'!$O38,143)=0,"-",INDEX(SourceData!$A$2:$FR$281,'Row selector'!$O38,143)),"")</f>
        <v/>
      </c>
      <c r="AA49" s="167" t="str">
        <f>IFERROR(IF(INDEX(SourceData!$A$2:$FR$281,'Row selector'!$O38,148)=0,"-",INDEX(SourceData!$A$2:$FR$281,'Row selector'!$O38,148)),"")</f>
        <v/>
      </c>
      <c r="AB49" s="161" t="str">
        <f>IFERROR(IF(INDEX(SourceData!$A$2:$FR$281,'Row selector'!$O38,139)=0,"-",INDEX(SourceData!$A$2:$FR$281,'Row selector'!$O38,139)),"")</f>
        <v/>
      </c>
      <c r="AC49" s="162" t="str">
        <f>IFERROR(IF(INDEX(SourceData!$A$2:$FR$281,'Row selector'!$O38,144)=0,"-",INDEX(SourceData!$A$2:$FR$281,'Row selector'!$O38,144)),"")</f>
        <v/>
      </c>
      <c r="AD49" s="163" t="str">
        <f>IFERROR(IF(INDEX(SourceData!$A$2:$FR$281,'Row selector'!$O38,149)=0,"-",INDEX(SourceData!$A$2:$FR$281,'Row selector'!$O38,149)),"")</f>
        <v/>
      </c>
      <c r="AE49" s="161" t="str">
        <f>IFERROR(IF(INDEX(SourceData!$A$2:$FR$281,'Row selector'!$O38,140)=0,"-",INDEX(SourceData!$A$2:$FR$281,'Row selector'!$O38,140)),"")</f>
        <v/>
      </c>
      <c r="AF49" s="162" t="str">
        <f>IFERROR(IF(INDEX(SourceData!$A$2:$FR$281,'Row selector'!$O38,145)=0,"-",INDEX(SourceData!$A$2:$FR$281,'Row selector'!$O38,145)),"")</f>
        <v/>
      </c>
      <c r="AG49" s="163" t="str">
        <f>IFERROR(IF(INDEX(SourceData!$A$2:$FR$281,'Row selector'!$O38,150)=0,"-",INDEX(SourceData!$A$2:$FR$281,'Row selector'!$O38,150)),"")</f>
        <v/>
      </c>
      <c r="AH49" s="161" t="str">
        <f>IFERROR(IF(INDEX(SourceData!$A$2:$FR$281,'Row selector'!$O38,151)=0,"-",INDEX(SourceData!$A$2:$FR$281,'Row selector'!$O38,151)),"")</f>
        <v/>
      </c>
      <c r="AI49" s="162" t="str">
        <f>IFERROR(IF(INDEX(SourceData!$A$2:$FR$281,'Row selector'!$O38,156)=0,"-",INDEX(SourceData!$A$2:$FR$281,'Row selector'!$O38,156)),"")</f>
        <v/>
      </c>
      <c r="AJ49" s="163" t="str">
        <f>IFERROR(IF(INDEX(SourceData!$A$2:$FR$281,'Row selector'!$O38,161)=0,"-",INDEX(SourceData!$A$2:$FR$281,'Row selector'!$O38,161)),"")</f>
        <v/>
      </c>
      <c r="AK49" s="161" t="str">
        <f>IFERROR(IF(INDEX(SourceData!$A$2:$FR$281,'Row selector'!$O38,152)=0,"-",INDEX(SourceData!$A$2:$FR$281,'Row selector'!$O38,152)),"")</f>
        <v/>
      </c>
      <c r="AL49" s="162" t="str">
        <f>IFERROR(IF(INDEX(SourceData!$A$2:$FR$281,'Row selector'!$O38,157)=0,"-",INDEX(SourceData!$A$2:$FR$281,'Row selector'!$O38,157)),"")</f>
        <v/>
      </c>
      <c r="AM49" s="163" t="str">
        <f>IFERROR(IF(INDEX(SourceData!$A$2:$FR$281,'Row selector'!$O38,162)=0,"-",INDEX(SourceData!$A$2:$FR$281,'Row selector'!$O38,162)),"")</f>
        <v/>
      </c>
      <c r="AN49" s="161" t="str">
        <f>IFERROR(IF(INDEX(SourceData!$A$2:$FR$281,'Row selector'!$O38,153)=0,"-",INDEX(SourceData!$A$2:$FR$281,'Row selector'!$O38,153)),"")</f>
        <v/>
      </c>
      <c r="AO49" s="162" t="str">
        <f>IFERROR(IF(INDEX(SourceData!$A$2:$FR$281,'Row selector'!$O38,158)=0,"-",INDEX(SourceData!$A$2:$FR$281,'Row selector'!$O38,158)),"")</f>
        <v/>
      </c>
      <c r="AP49" s="163" t="str">
        <f>IFERROR(IF(INDEX(SourceData!$A$2:$FR$281,'Row selector'!$O38,163)=0,"-",INDEX(SourceData!$A$2:$FR$281,'Row selector'!$O38,163)),"")</f>
        <v/>
      </c>
      <c r="AQ49" s="161" t="str">
        <f>IFERROR(IF(INDEX(SourceData!$A$2:$FR$281,'Row selector'!$O38,154)=0,"-",INDEX(SourceData!$A$2:$FR$281,'Row selector'!$O38,154)),"")</f>
        <v/>
      </c>
      <c r="AR49" s="166" t="str">
        <f>IFERROR(IF(INDEX(SourceData!$A$2:$FR$281,'Row selector'!$O38,159)=0,"-",INDEX(SourceData!$A$2:$FR$281,'Row selector'!$O38,159)),"")</f>
        <v/>
      </c>
      <c r="AS49" s="167" t="str">
        <f>IFERROR(IF(INDEX(SourceData!$A$2:$FR$281,'Row selector'!$O38,164)=0,"-",INDEX(SourceData!$A$2:$FR$281,'Row selector'!$O38,164)),"")</f>
        <v/>
      </c>
      <c r="AT49" s="161" t="str">
        <f>IFERROR(IF(INDEX(SourceData!$A$2:$FR$281,'Row selector'!$O38,155)=0,"-",INDEX(SourceData!$A$2:$FR$281,'Row selector'!$O38,155)),"")</f>
        <v/>
      </c>
      <c r="AU49" s="162" t="str">
        <f>IFERROR(IF(INDEX(SourceData!$A$2:$FR$281,'Row selector'!$O38,160)=0,"-",INDEX(SourceData!$A$2:$FR$281,'Row selector'!$O38,160)),"")</f>
        <v/>
      </c>
      <c r="AV49" s="163" t="str">
        <f>IFERROR(IF(INDEX(SourceData!$A$2:$FR$281,'Row selector'!$O38,165)=0,"-",INDEX(SourceData!$A$2:$FR$281,'Row selector'!$O38,165)),"")</f>
        <v/>
      </c>
      <c r="AW49" s="115"/>
    </row>
    <row r="50" spans="1:49">
      <c r="A50" s="171" t="str">
        <f>IFERROR(INDEX(SourceData!$A$2:$FR$281,'Row selector'!$O39,1),"")</f>
        <v/>
      </c>
      <c r="B50" s="168" t="str">
        <f>IFERROR(INDEX(SourceData!$A$2:$FR$281,'Row selector'!$O39,2),"")</f>
        <v/>
      </c>
      <c r="C50" s="199" t="str">
        <f t="shared" si="0"/>
        <v/>
      </c>
      <c r="D50" s="161" t="str">
        <f>IFERROR(IF(INDEX(SourceData!$A$2:$FR$281,'Row selector'!$O39,121)=0,"-",INDEX(SourceData!$A$2:$FR$281,'Row selector'!$O39,121)),"")</f>
        <v/>
      </c>
      <c r="E50" s="162" t="str">
        <f>IFERROR(IF(INDEX(SourceData!$A$2:$FR$281,'Row selector'!$O39,126)=0,"-",INDEX(SourceData!$A$2:$FR$281,'Row selector'!$O39,126)),"")</f>
        <v/>
      </c>
      <c r="F50" s="163" t="str">
        <f>IFERROR(IF(INDEX(SourceData!$A$2:$FR$281,'Row selector'!$O39,131)=0,"-",INDEX(SourceData!$A$2:$FR$281,'Row selector'!$O39,131)),"")</f>
        <v/>
      </c>
      <c r="G50" s="161" t="str">
        <f>IFERROR(IF(INDEX(SourceData!$A$2:$FR$281,'Row selector'!$O39,122)=0,"-",INDEX(SourceData!$A$2:$FR$281,'Row selector'!$O39,122)),"")</f>
        <v/>
      </c>
      <c r="H50" s="166" t="str">
        <f>IFERROR(IF(INDEX(SourceData!$A$2:$FR$281,'Row selector'!$O39,127)=0,"-",INDEX(SourceData!$A$2:$FR$281,'Row selector'!$O39,127)),"")</f>
        <v/>
      </c>
      <c r="I50" s="167" t="str">
        <f>IFERROR(IF(INDEX(SourceData!$A$2:$FR$281,'Row selector'!$O39,132)=0,"-",INDEX(SourceData!$A$2:$FR$281,'Row selector'!$O39,132)),"")</f>
        <v/>
      </c>
      <c r="J50" s="161" t="str">
        <f>IFERROR(IF(INDEX(SourceData!$A$2:$FR$281,'Row selector'!$O39,123)=0,"-",INDEX(SourceData!$A$2:$FR$281,'Row selector'!$O39,123)),"")</f>
        <v/>
      </c>
      <c r="K50" s="162" t="str">
        <f>IFERROR(IF(INDEX(SourceData!$A$2:$FR$281,'Row selector'!$O39,128)=0,"-",INDEX(SourceData!$A$2:$FR$281,'Row selector'!$O39,128)),"")</f>
        <v/>
      </c>
      <c r="L50" s="163" t="str">
        <f>IFERROR(IF(INDEX(SourceData!$A$2:$FR$281,'Row selector'!$O39,133)=0,"-",INDEX(SourceData!$A$2:$FR$281,'Row selector'!$O39,133)),"")</f>
        <v/>
      </c>
      <c r="M50" s="161" t="str">
        <f>IFERROR(IF(INDEX(SourceData!$A$2:$FR$281,'Row selector'!$O39,124)=0,"-",INDEX(SourceData!$A$2:$FR$281,'Row selector'!$O39,124)),"")</f>
        <v/>
      </c>
      <c r="N50" s="162" t="str">
        <f>IFERROR(IF(INDEX(SourceData!$A$2:$FR$281,'Row selector'!$O39,129)=0,"-",INDEX(SourceData!$A$2:$FR$281,'Row selector'!$O39,129)),"")</f>
        <v/>
      </c>
      <c r="O50" s="163" t="str">
        <f>IFERROR(IF(INDEX(SourceData!$A$2:$FR$281,'Row selector'!$O39,134)=0,"-",INDEX(SourceData!$A$2:$FR$281,'Row selector'!$O39,134)),"")</f>
        <v/>
      </c>
      <c r="P50" s="161" t="str">
        <f>IFERROR(IF(INDEX(SourceData!$A$2:$FR$281,'Row selector'!$O39,125)=0,"-",INDEX(SourceData!$A$2:$FR$281,'Row selector'!$O39,125)),"")</f>
        <v/>
      </c>
      <c r="Q50" s="162" t="str">
        <f>IFERROR(IF(INDEX(SourceData!$A$2:$FR$281,'Row selector'!$O39,130)=0,"-",INDEX(SourceData!$A$2:$FR$281,'Row selector'!$O39,130)),"")</f>
        <v/>
      </c>
      <c r="R50" s="163" t="str">
        <f>IFERROR(IF(INDEX(SourceData!$A$2:$FR$281,'Row selector'!$O39,135)=0,"-",INDEX(SourceData!$A$2:$FR$281,'Row selector'!$O39,135)),"")</f>
        <v/>
      </c>
      <c r="S50" s="161" t="str">
        <f>IFERROR(IF(INDEX(SourceData!$A$2:$FR$281,'Row selector'!$O39,136)=0,"-",INDEX(SourceData!$A$2:$FR$281,'Row selector'!$O39,136)),"")</f>
        <v/>
      </c>
      <c r="T50" s="162" t="str">
        <f>IFERROR(IF(INDEX(SourceData!$A$2:$FR$281,'Row selector'!$O39,141)=0,"-",INDEX(SourceData!$A$2:$FR$281,'Row selector'!$O39,141)),"")</f>
        <v/>
      </c>
      <c r="U50" s="163" t="str">
        <f>IFERROR(IF(INDEX(SourceData!$A$2:$FR$281,'Row selector'!$O39,146)=0,"-",INDEX(SourceData!$A$2:$FR$281,'Row selector'!$O39,146)),"")</f>
        <v/>
      </c>
      <c r="V50" s="161" t="str">
        <f>IFERROR(IF(INDEX(SourceData!$A$2:$FR$281,'Row selector'!$O39,137)=0,"-",INDEX(SourceData!$A$2:$FR$281,'Row selector'!$O39,137)),"")</f>
        <v/>
      </c>
      <c r="W50" s="162" t="str">
        <f>IFERROR(IF(INDEX(SourceData!$A$2:$FR$281,'Row selector'!$O39,142)=0,"-",INDEX(SourceData!$A$2:$FR$281,'Row selector'!$O39,142)),"")</f>
        <v/>
      </c>
      <c r="X50" s="163" t="str">
        <f>IFERROR(IF(INDEX(SourceData!$A$2:$FR$281,'Row selector'!$O39,147)=0,"-",INDEX(SourceData!$A$2:$FR$281,'Row selector'!$O39,147)),"")</f>
        <v/>
      </c>
      <c r="Y50" s="161" t="str">
        <f>IFERROR(IF(INDEX(SourceData!$A$2:$FR$281,'Row selector'!$O39,138)=0,"-",INDEX(SourceData!$A$2:$FR$281,'Row selector'!$O39,138)),"")</f>
        <v/>
      </c>
      <c r="Z50" s="166" t="str">
        <f>IFERROR(IF(INDEX(SourceData!$A$2:$FR$281,'Row selector'!$O39,143)=0,"-",INDEX(SourceData!$A$2:$FR$281,'Row selector'!$O39,143)),"")</f>
        <v/>
      </c>
      <c r="AA50" s="167" t="str">
        <f>IFERROR(IF(INDEX(SourceData!$A$2:$FR$281,'Row selector'!$O39,148)=0,"-",INDEX(SourceData!$A$2:$FR$281,'Row selector'!$O39,148)),"")</f>
        <v/>
      </c>
      <c r="AB50" s="161" t="str">
        <f>IFERROR(IF(INDEX(SourceData!$A$2:$FR$281,'Row selector'!$O39,139)=0,"-",INDEX(SourceData!$A$2:$FR$281,'Row selector'!$O39,139)),"")</f>
        <v/>
      </c>
      <c r="AC50" s="162" t="str">
        <f>IFERROR(IF(INDEX(SourceData!$A$2:$FR$281,'Row selector'!$O39,144)=0,"-",INDEX(SourceData!$A$2:$FR$281,'Row selector'!$O39,144)),"")</f>
        <v/>
      </c>
      <c r="AD50" s="163" t="str">
        <f>IFERROR(IF(INDEX(SourceData!$A$2:$FR$281,'Row selector'!$O39,149)=0,"-",INDEX(SourceData!$A$2:$FR$281,'Row selector'!$O39,149)),"")</f>
        <v/>
      </c>
      <c r="AE50" s="161" t="str">
        <f>IFERROR(IF(INDEX(SourceData!$A$2:$FR$281,'Row selector'!$O39,140)=0,"-",INDEX(SourceData!$A$2:$FR$281,'Row selector'!$O39,140)),"")</f>
        <v/>
      </c>
      <c r="AF50" s="162" t="str">
        <f>IFERROR(IF(INDEX(SourceData!$A$2:$FR$281,'Row selector'!$O39,145)=0,"-",INDEX(SourceData!$A$2:$FR$281,'Row selector'!$O39,145)),"")</f>
        <v/>
      </c>
      <c r="AG50" s="163" t="str">
        <f>IFERROR(IF(INDEX(SourceData!$A$2:$FR$281,'Row selector'!$O39,150)=0,"-",INDEX(SourceData!$A$2:$FR$281,'Row selector'!$O39,150)),"")</f>
        <v/>
      </c>
      <c r="AH50" s="161" t="str">
        <f>IFERROR(IF(INDEX(SourceData!$A$2:$FR$281,'Row selector'!$O39,151)=0,"-",INDEX(SourceData!$A$2:$FR$281,'Row selector'!$O39,151)),"")</f>
        <v/>
      </c>
      <c r="AI50" s="162" t="str">
        <f>IFERROR(IF(INDEX(SourceData!$A$2:$FR$281,'Row selector'!$O39,156)=0,"-",INDEX(SourceData!$A$2:$FR$281,'Row selector'!$O39,156)),"")</f>
        <v/>
      </c>
      <c r="AJ50" s="163" t="str">
        <f>IFERROR(IF(INDEX(SourceData!$A$2:$FR$281,'Row selector'!$O39,161)=0,"-",INDEX(SourceData!$A$2:$FR$281,'Row selector'!$O39,161)),"")</f>
        <v/>
      </c>
      <c r="AK50" s="161" t="str">
        <f>IFERROR(IF(INDEX(SourceData!$A$2:$FR$281,'Row selector'!$O39,152)=0,"-",INDEX(SourceData!$A$2:$FR$281,'Row selector'!$O39,152)),"")</f>
        <v/>
      </c>
      <c r="AL50" s="162" t="str">
        <f>IFERROR(IF(INDEX(SourceData!$A$2:$FR$281,'Row selector'!$O39,157)=0,"-",INDEX(SourceData!$A$2:$FR$281,'Row selector'!$O39,157)),"")</f>
        <v/>
      </c>
      <c r="AM50" s="163" t="str">
        <f>IFERROR(IF(INDEX(SourceData!$A$2:$FR$281,'Row selector'!$O39,162)=0,"-",INDEX(SourceData!$A$2:$FR$281,'Row selector'!$O39,162)),"")</f>
        <v/>
      </c>
      <c r="AN50" s="161" t="str">
        <f>IFERROR(IF(INDEX(SourceData!$A$2:$FR$281,'Row selector'!$O39,153)=0,"-",INDEX(SourceData!$A$2:$FR$281,'Row selector'!$O39,153)),"")</f>
        <v/>
      </c>
      <c r="AO50" s="162" t="str">
        <f>IFERROR(IF(INDEX(SourceData!$A$2:$FR$281,'Row selector'!$O39,158)=0,"-",INDEX(SourceData!$A$2:$FR$281,'Row selector'!$O39,158)),"")</f>
        <v/>
      </c>
      <c r="AP50" s="163" t="str">
        <f>IFERROR(IF(INDEX(SourceData!$A$2:$FR$281,'Row selector'!$O39,163)=0,"-",INDEX(SourceData!$A$2:$FR$281,'Row selector'!$O39,163)),"")</f>
        <v/>
      </c>
      <c r="AQ50" s="161" t="str">
        <f>IFERROR(IF(INDEX(SourceData!$A$2:$FR$281,'Row selector'!$O39,154)=0,"-",INDEX(SourceData!$A$2:$FR$281,'Row selector'!$O39,154)),"")</f>
        <v/>
      </c>
      <c r="AR50" s="166" t="str">
        <f>IFERROR(IF(INDEX(SourceData!$A$2:$FR$281,'Row selector'!$O39,159)=0,"-",INDEX(SourceData!$A$2:$FR$281,'Row selector'!$O39,159)),"")</f>
        <v/>
      </c>
      <c r="AS50" s="167" t="str">
        <f>IFERROR(IF(INDEX(SourceData!$A$2:$FR$281,'Row selector'!$O39,164)=0,"-",INDEX(SourceData!$A$2:$FR$281,'Row selector'!$O39,164)),"")</f>
        <v/>
      </c>
      <c r="AT50" s="161" t="str">
        <f>IFERROR(IF(INDEX(SourceData!$A$2:$FR$281,'Row selector'!$O39,155)=0,"-",INDEX(SourceData!$A$2:$FR$281,'Row selector'!$O39,155)),"")</f>
        <v/>
      </c>
      <c r="AU50" s="162" t="str">
        <f>IFERROR(IF(INDEX(SourceData!$A$2:$FR$281,'Row selector'!$O39,160)=0,"-",INDEX(SourceData!$A$2:$FR$281,'Row selector'!$O39,160)),"")</f>
        <v/>
      </c>
      <c r="AV50" s="163" t="str">
        <f>IFERROR(IF(INDEX(SourceData!$A$2:$FR$281,'Row selector'!$O39,165)=0,"-",INDEX(SourceData!$A$2:$FR$281,'Row selector'!$O39,165)),"")</f>
        <v/>
      </c>
      <c r="AW50" s="115"/>
    </row>
    <row r="51" spans="1:49">
      <c r="A51" s="171" t="str">
        <f>IFERROR(INDEX(SourceData!$A$2:$FR$281,'Row selector'!$O40,1),"")</f>
        <v/>
      </c>
      <c r="B51" s="168" t="str">
        <f>IFERROR(INDEX(SourceData!$A$2:$FR$281,'Row selector'!$O40,2),"")</f>
        <v/>
      </c>
      <c r="C51" s="199" t="str">
        <f t="shared" si="0"/>
        <v/>
      </c>
      <c r="D51" s="161" t="str">
        <f>IFERROR(IF(INDEX(SourceData!$A$2:$FR$281,'Row selector'!$O40,121)=0,"-",INDEX(SourceData!$A$2:$FR$281,'Row selector'!$O40,121)),"")</f>
        <v/>
      </c>
      <c r="E51" s="162" t="str">
        <f>IFERROR(IF(INDEX(SourceData!$A$2:$FR$281,'Row selector'!$O40,126)=0,"-",INDEX(SourceData!$A$2:$FR$281,'Row selector'!$O40,126)),"")</f>
        <v/>
      </c>
      <c r="F51" s="163" t="str">
        <f>IFERROR(IF(INDEX(SourceData!$A$2:$FR$281,'Row selector'!$O40,131)=0,"-",INDEX(SourceData!$A$2:$FR$281,'Row selector'!$O40,131)),"")</f>
        <v/>
      </c>
      <c r="G51" s="161" t="str">
        <f>IFERROR(IF(INDEX(SourceData!$A$2:$FR$281,'Row selector'!$O40,122)=0,"-",INDEX(SourceData!$A$2:$FR$281,'Row selector'!$O40,122)),"")</f>
        <v/>
      </c>
      <c r="H51" s="166" t="str">
        <f>IFERROR(IF(INDEX(SourceData!$A$2:$FR$281,'Row selector'!$O40,127)=0,"-",INDEX(SourceData!$A$2:$FR$281,'Row selector'!$O40,127)),"")</f>
        <v/>
      </c>
      <c r="I51" s="167" t="str">
        <f>IFERROR(IF(INDEX(SourceData!$A$2:$FR$281,'Row selector'!$O40,132)=0,"-",INDEX(SourceData!$A$2:$FR$281,'Row selector'!$O40,132)),"")</f>
        <v/>
      </c>
      <c r="J51" s="161" t="str">
        <f>IFERROR(IF(INDEX(SourceData!$A$2:$FR$281,'Row selector'!$O40,123)=0,"-",INDEX(SourceData!$A$2:$FR$281,'Row selector'!$O40,123)),"")</f>
        <v/>
      </c>
      <c r="K51" s="162" t="str">
        <f>IFERROR(IF(INDEX(SourceData!$A$2:$FR$281,'Row selector'!$O40,128)=0,"-",INDEX(SourceData!$A$2:$FR$281,'Row selector'!$O40,128)),"")</f>
        <v/>
      </c>
      <c r="L51" s="163" t="str">
        <f>IFERROR(IF(INDEX(SourceData!$A$2:$FR$281,'Row selector'!$O40,133)=0,"-",INDEX(SourceData!$A$2:$FR$281,'Row selector'!$O40,133)),"")</f>
        <v/>
      </c>
      <c r="M51" s="161" t="str">
        <f>IFERROR(IF(INDEX(SourceData!$A$2:$FR$281,'Row selector'!$O40,124)=0,"-",INDEX(SourceData!$A$2:$FR$281,'Row selector'!$O40,124)),"")</f>
        <v/>
      </c>
      <c r="N51" s="162" t="str">
        <f>IFERROR(IF(INDEX(SourceData!$A$2:$FR$281,'Row selector'!$O40,129)=0,"-",INDEX(SourceData!$A$2:$FR$281,'Row selector'!$O40,129)),"")</f>
        <v/>
      </c>
      <c r="O51" s="163" t="str">
        <f>IFERROR(IF(INDEX(SourceData!$A$2:$FR$281,'Row selector'!$O40,134)=0,"-",INDEX(SourceData!$A$2:$FR$281,'Row selector'!$O40,134)),"")</f>
        <v/>
      </c>
      <c r="P51" s="161" t="str">
        <f>IFERROR(IF(INDEX(SourceData!$A$2:$FR$281,'Row selector'!$O40,125)=0,"-",INDEX(SourceData!$A$2:$FR$281,'Row selector'!$O40,125)),"")</f>
        <v/>
      </c>
      <c r="Q51" s="162" t="str">
        <f>IFERROR(IF(INDEX(SourceData!$A$2:$FR$281,'Row selector'!$O40,130)=0,"-",INDEX(SourceData!$A$2:$FR$281,'Row selector'!$O40,130)),"")</f>
        <v/>
      </c>
      <c r="R51" s="163" t="str">
        <f>IFERROR(IF(INDEX(SourceData!$A$2:$FR$281,'Row selector'!$O40,135)=0,"-",INDEX(SourceData!$A$2:$FR$281,'Row selector'!$O40,135)),"")</f>
        <v/>
      </c>
      <c r="S51" s="161" t="str">
        <f>IFERROR(IF(INDEX(SourceData!$A$2:$FR$281,'Row selector'!$O40,136)=0,"-",INDEX(SourceData!$A$2:$FR$281,'Row selector'!$O40,136)),"")</f>
        <v/>
      </c>
      <c r="T51" s="162" t="str">
        <f>IFERROR(IF(INDEX(SourceData!$A$2:$FR$281,'Row selector'!$O40,141)=0,"-",INDEX(SourceData!$A$2:$FR$281,'Row selector'!$O40,141)),"")</f>
        <v/>
      </c>
      <c r="U51" s="163" t="str">
        <f>IFERROR(IF(INDEX(SourceData!$A$2:$FR$281,'Row selector'!$O40,146)=0,"-",INDEX(SourceData!$A$2:$FR$281,'Row selector'!$O40,146)),"")</f>
        <v/>
      </c>
      <c r="V51" s="161" t="str">
        <f>IFERROR(IF(INDEX(SourceData!$A$2:$FR$281,'Row selector'!$O40,137)=0,"-",INDEX(SourceData!$A$2:$FR$281,'Row selector'!$O40,137)),"")</f>
        <v/>
      </c>
      <c r="W51" s="162" t="str">
        <f>IFERROR(IF(INDEX(SourceData!$A$2:$FR$281,'Row selector'!$O40,142)=0,"-",INDEX(SourceData!$A$2:$FR$281,'Row selector'!$O40,142)),"")</f>
        <v/>
      </c>
      <c r="X51" s="163" t="str">
        <f>IFERROR(IF(INDEX(SourceData!$A$2:$FR$281,'Row selector'!$O40,147)=0,"-",INDEX(SourceData!$A$2:$FR$281,'Row selector'!$O40,147)),"")</f>
        <v/>
      </c>
      <c r="Y51" s="161" t="str">
        <f>IFERROR(IF(INDEX(SourceData!$A$2:$FR$281,'Row selector'!$O40,138)=0,"-",INDEX(SourceData!$A$2:$FR$281,'Row selector'!$O40,138)),"")</f>
        <v/>
      </c>
      <c r="Z51" s="166" t="str">
        <f>IFERROR(IF(INDEX(SourceData!$A$2:$FR$281,'Row selector'!$O40,143)=0,"-",INDEX(SourceData!$A$2:$FR$281,'Row selector'!$O40,143)),"")</f>
        <v/>
      </c>
      <c r="AA51" s="167" t="str">
        <f>IFERROR(IF(INDEX(SourceData!$A$2:$FR$281,'Row selector'!$O40,148)=0,"-",INDEX(SourceData!$A$2:$FR$281,'Row selector'!$O40,148)),"")</f>
        <v/>
      </c>
      <c r="AB51" s="161" t="str">
        <f>IFERROR(IF(INDEX(SourceData!$A$2:$FR$281,'Row selector'!$O40,139)=0,"-",INDEX(SourceData!$A$2:$FR$281,'Row selector'!$O40,139)),"")</f>
        <v/>
      </c>
      <c r="AC51" s="162" t="str">
        <f>IFERROR(IF(INDEX(SourceData!$A$2:$FR$281,'Row selector'!$O40,144)=0,"-",INDEX(SourceData!$A$2:$FR$281,'Row selector'!$O40,144)),"")</f>
        <v/>
      </c>
      <c r="AD51" s="163" t="str">
        <f>IFERROR(IF(INDEX(SourceData!$A$2:$FR$281,'Row selector'!$O40,149)=0,"-",INDEX(SourceData!$A$2:$FR$281,'Row selector'!$O40,149)),"")</f>
        <v/>
      </c>
      <c r="AE51" s="161" t="str">
        <f>IFERROR(IF(INDEX(SourceData!$A$2:$FR$281,'Row selector'!$O40,140)=0,"-",INDEX(SourceData!$A$2:$FR$281,'Row selector'!$O40,140)),"")</f>
        <v/>
      </c>
      <c r="AF51" s="162" t="str">
        <f>IFERROR(IF(INDEX(SourceData!$A$2:$FR$281,'Row selector'!$O40,145)=0,"-",INDEX(SourceData!$A$2:$FR$281,'Row selector'!$O40,145)),"")</f>
        <v/>
      </c>
      <c r="AG51" s="163" t="str">
        <f>IFERROR(IF(INDEX(SourceData!$A$2:$FR$281,'Row selector'!$O40,150)=0,"-",INDEX(SourceData!$A$2:$FR$281,'Row selector'!$O40,150)),"")</f>
        <v/>
      </c>
      <c r="AH51" s="161" t="str">
        <f>IFERROR(IF(INDEX(SourceData!$A$2:$FR$281,'Row selector'!$O40,151)=0,"-",INDEX(SourceData!$A$2:$FR$281,'Row selector'!$O40,151)),"")</f>
        <v/>
      </c>
      <c r="AI51" s="162" t="str">
        <f>IFERROR(IF(INDEX(SourceData!$A$2:$FR$281,'Row selector'!$O40,156)=0,"-",INDEX(SourceData!$A$2:$FR$281,'Row selector'!$O40,156)),"")</f>
        <v/>
      </c>
      <c r="AJ51" s="163" t="str">
        <f>IFERROR(IF(INDEX(SourceData!$A$2:$FR$281,'Row selector'!$O40,161)=0,"-",INDEX(SourceData!$A$2:$FR$281,'Row selector'!$O40,161)),"")</f>
        <v/>
      </c>
      <c r="AK51" s="161" t="str">
        <f>IFERROR(IF(INDEX(SourceData!$A$2:$FR$281,'Row selector'!$O40,152)=0,"-",INDEX(SourceData!$A$2:$FR$281,'Row selector'!$O40,152)),"")</f>
        <v/>
      </c>
      <c r="AL51" s="162" t="str">
        <f>IFERROR(IF(INDEX(SourceData!$A$2:$FR$281,'Row selector'!$O40,157)=0,"-",INDEX(SourceData!$A$2:$FR$281,'Row selector'!$O40,157)),"")</f>
        <v/>
      </c>
      <c r="AM51" s="163" t="str">
        <f>IFERROR(IF(INDEX(SourceData!$A$2:$FR$281,'Row selector'!$O40,162)=0,"-",INDEX(SourceData!$A$2:$FR$281,'Row selector'!$O40,162)),"")</f>
        <v/>
      </c>
      <c r="AN51" s="161" t="str">
        <f>IFERROR(IF(INDEX(SourceData!$A$2:$FR$281,'Row selector'!$O40,153)=0,"-",INDEX(SourceData!$A$2:$FR$281,'Row selector'!$O40,153)),"")</f>
        <v/>
      </c>
      <c r="AO51" s="162" t="str">
        <f>IFERROR(IF(INDEX(SourceData!$A$2:$FR$281,'Row selector'!$O40,158)=0,"-",INDEX(SourceData!$A$2:$FR$281,'Row selector'!$O40,158)),"")</f>
        <v/>
      </c>
      <c r="AP51" s="163" t="str">
        <f>IFERROR(IF(INDEX(SourceData!$A$2:$FR$281,'Row selector'!$O40,163)=0,"-",INDEX(SourceData!$A$2:$FR$281,'Row selector'!$O40,163)),"")</f>
        <v/>
      </c>
      <c r="AQ51" s="161" t="str">
        <f>IFERROR(IF(INDEX(SourceData!$A$2:$FR$281,'Row selector'!$O40,154)=0,"-",INDEX(SourceData!$A$2:$FR$281,'Row selector'!$O40,154)),"")</f>
        <v/>
      </c>
      <c r="AR51" s="166" t="str">
        <f>IFERROR(IF(INDEX(SourceData!$A$2:$FR$281,'Row selector'!$O40,159)=0,"-",INDEX(SourceData!$A$2:$FR$281,'Row selector'!$O40,159)),"")</f>
        <v/>
      </c>
      <c r="AS51" s="167" t="str">
        <f>IFERROR(IF(INDEX(SourceData!$A$2:$FR$281,'Row selector'!$O40,164)=0,"-",INDEX(SourceData!$A$2:$FR$281,'Row selector'!$O40,164)),"")</f>
        <v/>
      </c>
      <c r="AT51" s="161" t="str">
        <f>IFERROR(IF(INDEX(SourceData!$A$2:$FR$281,'Row selector'!$O40,155)=0,"-",INDEX(SourceData!$A$2:$FR$281,'Row selector'!$O40,155)),"")</f>
        <v/>
      </c>
      <c r="AU51" s="162" t="str">
        <f>IFERROR(IF(INDEX(SourceData!$A$2:$FR$281,'Row selector'!$O40,160)=0,"-",INDEX(SourceData!$A$2:$FR$281,'Row selector'!$O40,160)),"")</f>
        <v/>
      </c>
      <c r="AV51" s="163" t="str">
        <f>IFERROR(IF(INDEX(SourceData!$A$2:$FR$281,'Row selector'!$O40,165)=0,"-",INDEX(SourceData!$A$2:$FR$281,'Row selector'!$O40,165)),"")</f>
        <v/>
      </c>
      <c r="AW51" s="115"/>
    </row>
    <row r="52" spans="1:49">
      <c r="A52" s="171" t="str">
        <f>IFERROR(INDEX(SourceData!$A$2:$FR$281,'Row selector'!$O41,1),"")</f>
        <v/>
      </c>
      <c r="B52" s="168" t="str">
        <f>IFERROR(INDEX(SourceData!$A$2:$FR$281,'Row selector'!$O41,2),"")</f>
        <v/>
      </c>
      <c r="C52" s="199" t="str">
        <f t="shared" si="0"/>
        <v/>
      </c>
      <c r="D52" s="161" t="str">
        <f>IFERROR(IF(INDEX(SourceData!$A$2:$FR$281,'Row selector'!$O41,121)=0,"-",INDEX(SourceData!$A$2:$FR$281,'Row selector'!$O41,121)),"")</f>
        <v/>
      </c>
      <c r="E52" s="162" t="str">
        <f>IFERROR(IF(INDEX(SourceData!$A$2:$FR$281,'Row selector'!$O41,126)=0,"-",INDEX(SourceData!$A$2:$FR$281,'Row selector'!$O41,126)),"")</f>
        <v/>
      </c>
      <c r="F52" s="163" t="str">
        <f>IFERROR(IF(INDEX(SourceData!$A$2:$FR$281,'Row selector'!$O41,131)=0,"-",INDEX(SourceData!$A$2:$FR$281,'Row selector'!$O41,131)),"")</f>
        <v/>
      </c>
      <c r="G52" s="161" t="str">
        <f>IFERROR(IF(INDEX(SourceData!$A$2:$FR$281,'Row selector'!$O41,122)=0,"-",INDEX(SourceData!$A$2:$FR$281,'Row selector'!$O41,122)),"")</f>
        <v/>
      </c>
      <c r="H52" s="166" t="str">
        <f>IFERROR(IF(INDEX(SourceData!$A$2:$FR$281,'Row selector'!$O41,127)=0,"-",INDEX(SourceData!$A$2:$FR$281,'Row selector'!$O41,127)),"")</f>
        <v/>
      </c>
      <c r="I52" s="167" t="str">
        <f>IFERROR(IF(INDEX(SourceData!$A$2:$FR$281,'Row selector'!$O41,132)=0,"-",INDEX(SourceData!$A$2:$FR$281,'Row selector'!$O41,132)),"")</f>
        <v/>
      </c>
      <c r="J52" s="161" t="str">
        <f>IFERROR(IF(INDEX(SourceData!$A$2:$FR$281,'Row selector'!$O41,123)=0,"-",INDEX(SourceData!$A$2:$FR$281,'Row selector'!$O41,123)),"")</f>
        <v/>
      </c>
      <c r="K52" s="162" t="str">
        <f>IFERROR(IF(INDEX(SourceData!$A$2:$FR$281,'Row selector'!$O41,128)=0,"-",INDEX(SourceData!$A$2:$FR$281,'Row selector'!$O41,128)),"")</f>
        <v/>
      </c>
      <c r="L52" s="163" t="str">
        <f>IFERROR(IF(INDEX(SourceData!$A$2:$FR$281,'Row selector'!$O41,133)=0,"-",INDEX(SourceData!$A$2:$FR$281,'Row selector'!$O41,133)),"")</f>
        <v/>
      </c>
      <c r="M52" s="161" t="str">
        <f>IFERROR(IF(INDEX(SourceData!$A$2:$FR$281,'Row selector'!$O41,124)=0,"-",INDEX(SourceData!$A$2:$FR$281,'Row selector'!$O41,124)),"")</f>
        <v/>
      </c>
      <c r="N52" s="162" t="str">
        <f>IFERROR(IF(INDEX(SourceData!$A$2:$FR$281,'Row selector'!$O41,129)=0,"-",INDEX(SourceData!$A$2:$FR$281,'Row selector'!$O41,129)),"")</f>
        <v/>
      </c>
      <c r="O52" s="163" t="str">
        <f>IFERROR(IF(INDEX(SourceData!$A$2:$FR$281,'Row selector'!$O41,134)=0,"-",INDEX(SourceData!$A$2:$FR$281,'Row selector'!$O41,134)),"")</f>
        <v/>
      </c>
      <c r="P52" s="161" t="str">
        <f>IFERROR(IF(INDEX(SourceData!$A$2:$FR$281,'Row selector'!$O41,125)=0,"-",INDEX(SourceData!$A$2:$FR$281,'Row selector'!$O41,125)),"")</f>
        <v/>
      </c>
      <c r="Q52" s="162" t="str">
        <f>IFERROR(IF(INDEX(SourceData!$A$2:$FR$281,'Row selector'!$O41,130)=0,"-",INDEX(SourceData!$A$2:$FR$281,'Row selector'!$O41,130)),"")</f>
        <v/>
      </c>
      <c r="R52" s="163" t="str">
        <f>IFERROR(IF(INDEX(SourceData!$A$2:$FR$281,'Row selector'!$O41,135)=0,"-",INDEX(SourceData!$A$2:$FR$281,'Row selector'!$O41,135)),"")</f>
        <v/>
      </c>
      <c r="S52" s="161" t="str">
        <f>IFERROR(IF(INDEX(SourceData!$A$2:$FR$281,'Row selector'!$O41,136)=0,"-",INDEX(SourceData!$A$2:$FR$281,'Row selector'!$O41,136)),"")</f>
        <v/>
      </c>
      <c r="T52" s="162" t="str">
        <f>IFERROR(IF(INDEX(SourceData!$A$2:$FR$281,'Row selector'!$O41,141)=0,"-",INDEX(SourceData!$A$2:$FR$281,'Row selector'!$O41,141)),"")</f>
        <v/>
      </c>
      <c r="U52" s="163" t="str">
        <f>IFERROR(IF(INDEX(SourceData!$A$2:$FR$281,'Row selector'!$O41,146)=0,"-",INDEX(SourceData!$A$2:$FR$281,'Row selector'!$O41,146)),"")</f>
        <v/>
      </c>
      <c r="V52" s="161" t="str">
        <f>IFERROR(IF(INDEX(SourceData!$A$2:$FR$281,'Row selector'!$O41,137)=0,"-",INDEX(SourceData!$A$2:$FR$281,'Row selector'!$O41,137)),"")</f>
        <v/>
      </c>
      <c r="W52" s="162" t="str">
        <f>IFERROR(IF(INDEX(SourceData!$A$2:$FR$281,'Row selector'!$O41,142)=0,"-",INDEX(SourceData!$A$2:$FR$281,'Row selector'!$O41,142)),"")</f>
        <v/>
      </c>
      <c r="X52" s="163" t="str">
        <f>IFERROR(IF(INDEX(SourceData!$A$2:$FR$281,'Row selector'!$O41,147)=0,"-",INDEX(SourceData!$A$2:$FR$281,'Row selector'!$O41,147)),"")</f>
        <v/>
      </c>
      <c r="Y52" s="161" t="str">
        <f>IFERROR(IF(INDEX(SourceData!$A$2:$FR$281,'Row selector'!$O41,138)=0,"-",INDEX(SourceData!$A$2:$FR$281,'Row selector'!$O41,138)),"")</f>
        <v/>
      </c>
      <c r="Z52" s="166" t="str">
        <f>IFERROR(IF(INDEX(SourceData!$A$2:$FR$281,'Row selector'!$O41,143)=0,"-",INDEX(SourceData!$A$2:$FR$281,'Row selector'!$O41,143)),"")</f>
        <v/>
      </c>
      <c r="AA52" s="167" t="str">
        <f>IFERROR(IF(INDEX(SourceData!$A$2:$FR$281,'Row selector'!$O41,148)=0,"-",INDEX(SourceData!$A$2:$FR$281,'Row selector'!$O41,148)),"")</f>
        <v/>
      </c>
      <c r="AB52" s="161" t="str">
        <f>IFERROR(IF(INDEX(SourceData!$A$2:$FR$281,'Row selector'!$O41,139)=0,"-",INDEX(SourceData!$A$2:$FR$281,'Row selector'!$O41,139)),"")</f>
        <v/>
      </c>
      <c r="AC52" s="162" t="str">
        <f>IFERROR(IF(INDEX(SourceData!$A$2:$FR$281,'Row selector'!$O41,144)=0,"-",INDEX(SourceData!$A$2:$FR$281,'Row selector'!$O41,144)),"")</f>
        <v/>
      </c>
      <c r="AD52" s="163" t="str">
        <f>IFERROR(IF(INDEX(SourceData!$A$2:$FR$281,'Row selector'!$O41,149)=0,"-",INDEX(SourceData!$A$2:$FR$281,'Row selector'!$O41,149)),"")</f>
        <v/>
      </c>
      <c r="AE52" s="161" t="str">
        <f>IFERROR(IF(INDEX(SourceData!$A$2:$FR$281,'Row selector'!$O41,140)=0,"-",INDEX(SourceData!$A$2:$FR$281,'Row selector'!$O41,140)),"")</f>
        <v/>
      </c>
      <c r="AF52" s="162" t="str">
        <f>IFERROR(IF(INDEX(SourceData!$A$2:$FR$281,'Row selector'!$O41,145)=0,"-",INDEX(SourceData!$A$2:$FR$281,'Row selector'!$O41,145)),"")</f>
        <v/>
      </c>
      <c r="AG52" s="163" t="str">
        <f>IFERROR(IF(INDEX(SourceData!$A$2:$FR$281,'Row selector'!$O41,150)=0,"-",INDEX(SourceData!$A$2:$FR$281,'Row selector'!$O41,150)),"")</f>
        <v/>
      </c>
      <c r="AH52" s="161" t="str">
        <f>IFERROR(IF(INDEX(SourceData!$A$2:$FR$281,'Row selector'!$O41,151)=0,"-",INDEX(SourceData!$A$2:$FR$281,'Row selector'!$O41,151)),"")</f>
        <v/>
      </c>
      <c r="AI52" s="162" t="str">
        <f>IFERROR(IF(INDEX(SourceData!$A$2:$FR$281,'Row selector'!$O41,156)=0,"-",INDEX(SourceData!$A$2:$FR$281,'Row selector'!$O41,156)),"")</f>
        <v/>
      </c>
      <c r="AJ52" s="163" t="str">
        <f>IFERROR(IF(INDEX(SourceData!$A$2:$FR$281,'Row selector'!$O41,161)=0,"-",INDEX(SourceData!$A$2:$FR$281,'Row selector'!$O41,161)),"")</f>
        <v/>
      </c>
      <c r="AK52" s="161" t="str">
        <f>IFERROR(IF(INDEX(SourceData!$A$2:$FR$281,'Row selector'!$O41,152)=0,"-",INDEX(SourceData!$A$2:$FR$281,'Row selector'!$O41,152)),"")</f>
        <v/>
      </c>
      <c r="AL52" s="162" t="str">
        <f>IFERROR(IF(INDEX(SourceData!$A$2:$FR$281,'Row selector'!$O41,157)=0,"-",INDEX(SourceData!$A$2:$FR$281,'Row selector'!$O41,157)),"")</f>
        <v/>
      </c>
      <c r="AM52" s="163" t="str">
        <f>IFERROR(IF(INDEX(SourceData!$A$2:$FR$281,'Row selector'!$O41,162)=0,"-",INDEX(SourceData!$A$2:$FR$281,'Row selector'!$O41,162)),"")</f>
        <v/>
      </c>
      <c r="AN52" s="161" t="str">
        <f>IFERROR(IF(INDEX(SourceData!$A$2:$FR$281,'Row selector'!$O41,153)=0,"-",INDEX(SourceData!$A$2:$FR$281,'Row selector'!$O41,153)),"")</f>
        <v/>
      </c>
      <c r="AO52" s="162" t="str">
        <f>IFERROR(IF(INDEX(SourceData!$A$2:$FR$281,'Row selector'!$O41,158)=0,"-",INDEX(SourceData!$A$2:$FR$281,'Row selector'!$O41,158)),"")</f>
        <v/>
      </c>
      <c r="AP52" s="163" t="str">
        <f>IFERROR(IF(INDEX(SourceData!$A$2:$FR$281,'Row selector'!$O41,163)=0,"-",INDEX(SourceData!$A$2:$FR$281,'Row selector'!$O41,163)),"")</f>
        <v/>
      </c>
      <c r="AQ52" s="161" t="str">
        <f>IFERROR(IF(INDEX(SourceData!$A$2:$FR$281,'Row selector'!$O41,154)=0,"-",INDEX(SourceData!$A$2:$FR$281,'Row selector'!$O41,154)),"")</f>
        <v/>
      </c>
      <c r="AR52" s="166" t="str">
        <f>IFERROR(IF(INDEX(SourceData!$A$2:$FR$281,'Row selector'!$O41,159)=0,"-",INDEX(SourceData!$A$2:$FR$281,'Row selector'!$O41,159)),"")</f>
        <v/>
      </c>
      <c r="AS52" s="167" t="str">
        <f>IFERROR(IF(INDEX(SourceData!$A$2:$FR$281,'Row selector'!$O41,164)=0,"-",INDEX(SourceData!$A$2:$FR$281,'Row selector'!$O41,164)),"")</f>
        <v/>
      </c>
      <c r="AT52" s="161" t="str">
        <f>IFERROR(IF(INDEX(SourceData!$A$2:$FR$281,'Row selector'!$O41,155)=0,"-",INDEX(SourceData!$A$2:$FR$281,'Row selector'!$O41,155)),"")</f>
        <v/>
      </c>
      <c r="AU52" s="162" t="str">
        <f>IFERROR(IF(INDEX(SourceData!$A$2:$FR$281,'Row selector'!$O41,160)=0,"-",INDEX(SourceData!$A$2:$FR$281,'Row selector'!$O41,160)),"")</f>
        <v/>
      </c>
      <c r="AV52" s="163" t="str">
        <f>IFERROR(IF(INDEX(SourceData!$A$2:$FR$281,'Row selector'!$O41,165)=0,"-",INDEX(SourceData!$A$2:$FR$281,'Row selector'!$O41,165)),"")</f>
        <v/>
      </c>
      <c r="AW52" s="115"/>
    </row>
    <row r="53" spans="1:49">
      <c r="A53" s="171" t="str">
        <f>IFERROR(INDEX(SourceData!$A$2:$FR$281,'Row selector'!$O42,1),"")</f>
        <v/>
      </c>
      <c r="B53" s="168" t="str">
        <f>IFERROR(INDEX(SourceData!$A$2:$FR$281,'Row selector'!$O42,2),"")</f>
        <v/>
      </c>
      <c r="C53" s="199" t="str">
        <f t="shared" si="0"/>
        <v/>
      </c>
      <c r="D53" s="161" t="str">
        <f>IFERROR(IF(INDEX(SourceData!$A$2:$FR$281,'Row selector'!$O42,121)=0,"-",INDEX(SourceData!$A$2:$FR$281,'Row selector'!$O42,121)),"")</f>
        <v/>
      </c>
      <c r="E53" s="162" t="str">
        <f>IFERROR(IF(INDEX(SourceData!$A$2:$FR$281,'Row selector'!$O42,126)=0,"-",INDEX(SourceData!$A$2:$FR$281,'Row selector'!$O42,126)),"")</f>
        <v/>
      </c>
      <c r="F53" s="163" t="str">
        <f>IFERROR(IF(INDEX(SourceData!$A$2:$FR$281,'Row selector'!$O42,131)=0,"-",INDEX(SourceData!$A$2:$FR$281,'Row selector'!$O42,131)),"")</f>
        <v/>
      </c>
      <c r="G53" s="161" t="str">
        <f>IFERROR(IF(INDEX(SourceData!$A$2:$FR$281,'Row selector'!$O42,122)=0,"-",INDEX(SourceData!$A$2:$FR$281,'Row selector'!$O42,122)),"")</f>
        <v/>
      </c>
      <c r="H53" s="166" t="str">
        <f>IFERROR(IF(INDEX(SourceData!$A$2:$FR$281,'Row selector'!$O42,127)=0,"-",INDEX(SourceData!$A$2:$FR$281,'Row selector'!$O42,127)),"")</f>
        <v/>
      </c>
      <c r="I53" s="167" t="str">
        <f>IFERROR(IF(INDEX(SourceData!$A$2:$FR$281,'Row selector'!$O42,132)=0,"-",INDEX(SourceData!$A$2:$FR$281,'Row selector'!$O42,132)),"")</f>
        <v/>
      </c>
      <c r="J53" s="161" t="str">
        <f>IFERROR(IF(INDEX(SourceData!$A$2:$FR$281,'Row selector'!$O42,123)=0,"-",INDEX(SourceData!$A$2:$FR$281,'Row selector'!$O42,123)),"")</f>
        <v/>
      </c>
      <c r="K53" s="162" t="str">
        <f>IFERROR(IF(INDEX(SourceData!$A$2:$FR$281,'Row selector'!$O42,128)=0,"-",INDEX(SourceData!$A$2:$FR$281,'Row selector'!$O42,128)),"")</f>
        <v/>
      </c>
      <c r="L53" s="163" t="str">
        <f>IFERROR(IF(INDEX(SourceData!$A$2:$FR$281,'Row selector'!$O42,133)=0,"-",INDEX(SourceData!$A$2:$FR$281,'Row selector'!$O42,133)),"")</f>
        <v/>
      </c>
      <c r="M53" s="161" t="str">
        <f>IFERROR(IF(INDEX(SourceData!$A$2:$FR$281,'Row selector'!$O42,124)=0,"-",INDEX(SourceData!$A$2:$FR$281,'Row selector'!$O42,124)),"")</f>
        <v/>
      </c>
      <c r="N53" s="162" t="str">
        <f>IFERROR(IF(INDEX(SourceData!$A$2:$FR$281,'Row selector'!$O42,129)=0,"-",INDEX(SourceData!$A$2:$FR$281,'Row selector'!$O42,129)),"")</f>
        <v/>
      </c>
      <c r="O53" s="163" t="str">
        <f>IFERROR(IF(INDEX(SourceData!$A$2:$FR$281,'Row selector'!$O42,134)=0,"-",INDEX(SourceData!$A$2:$FR$281,'Row selector'!$O42,134)),"")</f>
        <v/>
      </c>
      <c r="P53" s="161" t="str">
        <f>IFERROR(IF(INDEX(SourceData!$A$2:$FR$281,'Row selector'!$O42,125)=0,"-",INDEX(SourceData!$A$2:$FR$281,'Row selector'!$O42,125)),"")</f>
        <v/>
      </c>
      <c r="Q53" s="162" t="str">
        <f>IFERROR(IF(INDEX(SourceData!$A$2:$FR$281,'Row selector'!$O42,130)=0,"-",INDEX(SourceData!$A$2:$FR$281,'Row selector'!$O42,130)),"")</f>
        <v/>
      </c>
      <c r="R53" s="163" t="str">
        <f>IFERROR(IF(INDEX(SourceData!$A$2:$FR$281,'Row selector'!$O42,135)=0,"-",INDEX(SourceData!$A$2:$FR$281,'Row selector'!$O42,135)),"")</f>
        <v/>
      </c>
      <c r="S53" s="161" t="str">
        <f>IFERROR(IF(INDEX(SourceData!$A$2:$FR$281,'Row selector'!$O42,136)=0,"-",INDEX(SourceData!$A$2:$FR$281,'Row selector'!$O42,136)),"")</f>
        <v/>
      </c>
      <c r="T53" s="162" t="str">
        <f>IFERROR(IF(INDEX(SourceData!$A$2:$FR$281,'Row selector'!$O42,141)=0,"-",INDEX(SourceData!$A$2:$FR$281,'Row selector'!$O42,141)),"")</f>
        <v/>
      </c>
      <c r="U53" s="163" t="str">
        <f>IFERROR(IF(INDEX(SourceData!$A$2:$FR$281,'Row selector'!$O42,146)=0,"-",INDEX(SourceData!$A$2:$FR$281,'Row selector'!$O42,146)),"")</f>
        <v/>
      </c>
      <c r="V53" s="161" t="str">
        <f>IFERROR(IF(INDEX(SourceData!$A$2:$FR$281,'Row selector'!$O42,137)=0,"-",INDEX(SourceData!$A$2:$FR$281,'Row selector'!$O42,137)),"")</f>
        <v/>
      </c>
      <c r="W53" s="162" t="str">
        <f>IFERROR(IF(INDEX(SourceData!$A$2:$FR$281,'Row selector'!$O42,142)=0,"-",INDEX(SourceData!$A$2:$FR$281,'Row selector'!$O42,142)),"")</f>
        <v/>
      </c>
      <c r="X53" s="163" t="str">
        <f>IFERROR(IF(INDEX(SourceData!$A$2:$FR$281,'Row selector'!$O42,147)=0,"-",INDEX(SourceData!$A$2:$FR$281,'Row selector'!$O42,147)),"")</f>
        <v/>
      </c>
      <c r="Y53" s="161" t="str">
        <f>IFERROR(IF(INDEX(SourceData!$A$2:$FR$281,'Row selector'!$O42,138)=0,"-",INDEX(SourceData!$A$2:$FR$281,'Row selector'!$O42,138)),"")</f>
        <v/>
      </c>
      <c r="Z53" s="166" t="str">
        <f>IFERROR(IF(INDEX(SourceData!$A$2:$FR$281,'Row selector'!$O42,143)=0,"-",INDEX(SourceData!$A$2:$FR$281,'Row selector'!$O42,143)),"")</f>
        <v/>
      </c>
      <c r="AA53" s="167" t="str">
        <f>IFERROR(IF(INDEX(SourceData!$A$2:$FR$281,'Row selector'!$O42,148)=0,"-",INDEX(SourceData!$A$2:$FR$281,'Row selector'!$O42,148)),"")</f>
        <v/>
      </c>
      <c r="AB53" s="161" t="str">
        <f>IFERROR(IF(INDEX(SourceData!$A$2:$FR$281,'Row selector'!$O42,139)=0,"-",INDEX(SourceData!$A$2:$FR$281,'Row selector'!$O42,139)),"")</f>
        <v/>
      </c>
      <c r="AC53" s="162" t="str">
        <f>IFERROR(IF(INDEX(SourceData!$A$2:$FR$281,'Row selector'!$O42,144)=0,"-",INDEX(SourceData!$A$2:$FR$281,'Row selector'!$O42,144)),"")</f>
        <v/>
      </c>
      <c r="AD53" s="163" t="str">
        <f>IFERROR(IF(INDEX(SourceData!$A$2:$FR$281,'Row selector'!$O42,149)=0,"-",INDEX(SourceData!$A$2:$FR$281,'Row selector'!$O42,149)),"")</f>
        <v/>
      </c>
      <c r="AE53" s="161" t="str">
        <f>IFERROR(IF(INDEX(SourceData!$A$2:$FR$281,'Row selector'!$O42,140)=0,"-",INDEX(SourceData!$A$2:$FR$281,'Row selector'!$O42,140)),"")</f>
        <v/>
      </c>
      <c r="AF53" s="162" t="str">
        <f>IFERROR(IF(INDEX(SourceData!$A$2:$FR$281,'Row selector'!$O42,145)=0,"-",INDEX(SourceData!$A$2:$FR$281,'Row selector'!$O42,145)),"")</f>
        <v/>
      </c>
      <c r="AG53" s="163" t="str">
        <f>IFERROR(IF(INDEX(SourceData!$A$2:$FR$281,'Row selector'!$O42,150)=0,"-",INDEX(SourceData!$A$2:$FR$281,'Row selector'!$O42,150)),"")</f>
        <v/>
      </c>
      <c r="AH53" s="161" t="str">
        <f>IFERROR(IF(INDEX(SourceData!$A$2:$FR$281,'Row selector'!$O42,151)=0,"-",INDEX(SourceData!$A$2:$FR$281,'Row selector'!$O42,151)),"")</f>
        <v/>
      </c>
      <c r="AI53" s="162" t="str">
        <f>IFERROR(IF(INDEX(SourceData!$A$2:$FR$281,'Row selector'!$O42,156)=0,"-",INDEX(SourceData!$A$2:$FR$281,'Row selector'!$O42,156)),"")</f>
        <v/>
      </c>
      <c r="AJ53" s="163" t="str">
        <f>IFERROR(IF(INDEX(SourceData!$A$2:$FR$281,'Row selector'!$O42,161)=0,"-",INDEX(SourceData!$A$2:$FR$281,'Row selector'!$O42,161)),"")</f>
        <v/>
      </c>
      <c r="AK53" s="161" t="str">
        <f>IFERROR(IF(INDEX(SourceData!$A$2:$FR$281,'Row selector'!$O42,152)=0,"-",INDEX(SourceData!$A$2:$FR$281,'Row selector'!$O42,152)),"")</f>
        <v/>
      </c>
      <c r="AL53" s="162" t="str">
        <f>IFERROR(IF(INDEX(SourceData!$A$2:$FR$281,'Row selector'!$O42,157)=0,"-",INDEX(SourceData!$A$2:$FR$281,'Row selector'!$O42,157)),"")</f>
        <v/>
      </c>
      <c r="AM53" s="163" t="str">
        <f>IFERROR(IF(INDEX(SourceData!$A$2:$FR$281,'Row selector'!$O42,162)=0,"-",INDEX(SourceData!$A$2:$FR$281,'Row selector'!$O42,162)),"")</f>
        <v/>
      </c>
      <c r="AN53" s="161" t="str">
        <f>IFERROR(IF(INDEX(SourceData!$A$2:$FR$281,'Row selector'!$O42,153)=0,"-",INDEX(SourceData!$A$2:$FR$281,'Row selector'!$O42,153)),"")</f>
        <v/>
      </c>
      <c r="AO53" s="162" t="str">
        <f>IFERROR(IF(INDEX(SourceData!$A$2:$FR$281,'Row selector'!$O42,158)=0,"-",INDEX(SourceData!$A$2:$FR$281,'Row selector'!$O42,158)),"")</f>
        <v/>
      </c>
      <c r="AP53" s="163" t="str">
        <f>IFERROR(IF(INDEX(SourceData!$A$2:$FR$281,'Row selector'!$O42,163)=0,"-",INDEX(SourceData!$A$2:$FR$281,'Row selector'!$O42,163)),"")</f>
        <v/>
      </c>
      <c r="AQ53" s="161" t="str">
        <f>IFERROR(IF(INDEX(SourceData!$A$2:$FR$281,'Row selector'!$O42,154)=0,"-",INDEX(SourceData!$A$2:$FR$281,'Row selector'!$O42,154)),"")</f>
        <v/>
      </c>
      <c r="AR53" s="166" t="str">
        <f>IFERROR(IF(INDEX(SourceData!$A$2:$FR$281,'Row selector'!$O42,159)=0,"-",INDEX(SourceData!$A$2:$FR$281,'Row selector'!$O42,159)),"")</f>
        <v/>
      </c>
      <c r="AS53" s="167" t="str">
        <f>IFERROR(IF(INDEX(SourceData!$A$2:$FR$281,'Row selector'!$O42,164)=0,"-",INDEX(SourceData!$A$2:$FR$281,'Row selector'!$O42,164)),"")</f>
        <v/>
      </c>
      <c r="AT53" s="161" t="str">
        <f>IFERROR(IF(INDEX(SourceData!$A$2:$FR$281,'Row selector'!$O42,155)=0,"-",INDEX(SourceData!$A$2:$FR$281,'Row selector'!$O42,155)),"")</f>
        <v/>
      </c>
      <c r="AU53" s="162" t="str">
        <f>IFERROR(IF(INDEX(SourceData!$A$2:$FR$281,'Row selector'!$O42,160)=0,"-",INDEX(SourceData!$A$2:$FR$281,'Row selector'!$O42,160)),"")</f>
        <v/>
      </c>
      <c r="AV53" s="163" t="str">
        <f>IFERROR(IF(INDEX(SourceData!$A$2:$FR$281,'Row selector'!$O42,165)=0,"-",INDEX(SourceData!$A$2:$FR$281,'Row selector'!$O42,165)),"")</f>
        <v/>
      </c>
      <c r="AW53" s="115"/>
    </row>
    <row r="54" spans="1:49">
      <c r="A54" s="171" t="str">
        <f>IFERROR(INDEX(SourceData!$A$2:$FR$281,'Row selector'!$O43,1),"")</f>
        <v/>
      </c>
      <c r="B54" s="168" t="str">
        <f>IFERROR(INDEX(SourceData!$A$2:$FR$281,'Row selector'!$O43,2),"")</f>
        <v/>
      </c>
      <c r="C54" s="199" t="str">
        <f t="shared" si="0"/>
        <v/>
      </c>
      <c r="D54" s="161" t="str">
        <f>IFERROR(IF(INDEX(SourceData!$A$2:$FR$281,'Row selector'!$O43,121)=0,"-",INDEX(SourceData!$A$2:$FR$281,'Row selector'!$O43,121)),"")</f>
        <v/>
      </c>
      <c r="E54" s="162" t="str">
        <f>IFERROR(IF(INDEX(SourceData!$A$2:$FR$281,'Row selector'!$O43,126)=0,"-",INDEX(SourceData!$A$2:$FR$281,'Row selector'!$O43,126)),"")</f>
        <v/>
      </c>
      <c r="F54" s="163" t="str">
        <f>IFERROR(IF(INDEX(SourceData!$A$2:$FR$281,'Row selector'!$O43,131)=0,"-",INDEX(SourceData!$A$2:$FR$281,'Row selector'!$O43,131)),"")</f>
        <v/>
      </c>
      <c r="G54" s="161" t="str">
        <f>IFERROR(IF(INDEX(SourceData!$A$2:$FR$281,'Row selector'!$O43,122)=0,"-",INDEX(SourceData!$A$2:$FR$281,'Row selector'!$O43,122)),"")</f>
        <v/>
      </c>
      <c r="H54" s="166" t="str">
        <f>IFERROR(IF(INDEX(SourceData!$A$2:$FR$281,'Row selector'!$O43,127)=0,"-",INDEX(SourceData!$A$2:$FR$281,'Row selector'!$O43,127)),"")</f>
        <v/>
      </c>
      <c r="I54" s="167" t="str">
        <f>IFERROR(IF(INDEX(SourceData!$A$2:$FR$281,'Row selector'!$O43,132)=0,"-",INDEX(SourceData!$A$2:$FR$281,'Row selector'!$O43,132)),"")</f>
        <v/>
      </c>
      <c r="J54" s="161" t="str">
        <f>IFERROR(IF(INDEX(SourceData!$A$2:$FR$281,'Row selector'!$O43,123)=0,"-",INDEX(SourceData!$A$2:$FR$281,'Row selector'!$O43,123)),"")</f>
        <v/>
      </c>
      <c r="K54" s="162" t="str">
        <f>IFERROR(IF(INDEX(SourceData!$A$2:$FR$281,'Row selector'!$O43,128)=0,"-",INDEX(SourceData!$A$2:$FR$281,'Row selector'!$O43,128)),"")</f>
        <v/>
      </c>
      <c r="L54" s="163" t="str">
        <f>IFERROR(IF(INDEX(SourceData!$A$2:$FR$281,'Row selector'!$O43,133)=0,"-",INDEX(SourceData!$A$2:$FR$281,'Row selector'!$O43,133)),"")</f>
        <v/>
      </c>
      <c r="M54" s="161" t="str">
        <f>IFERROR(IF(INDEX(SourceData!$A$2:$FR$281,'Row selector'!$O43,124)=0,"-",INDEX(SourceData!$A$2:$FR$281,'Row selector'!$O43,124)),"")</f>
        <v/>
      </c>
      <c r="N54" s="162" t="str">
        <f>IFERROR(IF(INDEX(SourceData!$A$2:$FR$281,'Row selector'!$O43,129)=0,"-",INDEX(SourceData!$A$2:$FR$281,'Row selector'!$O43,129)),"")</f>
        <v/>
      </c>
      <c r="O54" s="163" t="str">
        <f>IFERROR(IF(INDEX(SourceData!$A$2:$FR$281,'Row selector'!$O43,134)=0,"-",INDEX(SourceData!$A$2:$FR$281,'Row selector'!$O43,134)),"")</f>
        <v/>
      </c>
      <c r="P54" s="161" t="str">
        <f>IFERROR(IF(INDEX(SourceData!$A$2:$FR$281,'Row selector'!$O43,125)=0,"-",INDEX(SourceData!$A$2:$FR$281,'Row selector'!$O43,125)),"")</f>
        <v/>
      </c>
      <c r="Q54" s="162" t="str">
        <f>IFERROR(IF(INDEX(SourceData!$A$2:$FR$281,'Row selector'!$O43,130)=0,"-",INDEX(SourceData!$A$2:$FR$281,'Row selector'!$O43,130)),"")</f>
        <v/>
      </c>
      <c r="R54" s="163" t="str">
        <f>IFERROR(IF(INDEX(SourceData!$A$2:$FR$281,'Row selector'!$O43,135)=0,"-",INDEX(SourceData!$A$2:$FR$281,'Row selector'!$O43,135)),"")</f>
        <v/>
      </c>
      <c r="S54" s="161" t="str">
        <f>IFERROR(IF(INDEX(SourceData!$A$2:$FR$281,'Row selector'!$O43,136)=0,"-",INDEX(SourceData!$A$2:$FR$281,'Row selector'!$O43,136)),"")</f>
        <v/>
      </c>
      <c r="T54" s="162" t="str">
        <f>IFERROR(IF(INDEX(SourceData!$A$2:$FR$281,'Row selector'!$O43,141)=0,"-",INDEX(SourceData!$A$2:$FR$281,'Row selector'!$O43,141)),"")</f>
        <v/>
      </c>
      <c r="U54" s="163" t="str">
        <f>IFERROR(IF(INDEX(SourceData!$A$2:$FR$281,'Row selector'!$O43,146)=0,"-",INDEX(SourceData!$A$2:$FR$281,'Row selector'!$O43,146)),"")</f>
        <v/>
      </c>
      <c r="V54" s="161" t="str">
        <f>IFERROR(IF(INDEX(SourceData!$A$2:$FR$281,'Row selector'!$O43,137)=0,"-",INDEX(SourceData!$A$2:$FR$281,'Row selector'!$O43,137)),"")</f>
        <v/>
      </c>
      <c r="W54" s="162" t="str">
        <f>IFERROR(IF(INDEX(SourceData!$A$2:$FR$281,'Row selector'!$O43,142)=0,"-",INDEX(SourceData!$A$2:$FR$281,'Row selector'!$O43,142)),"")</f>
        <v/>
      </c>
      <c r="X54" s="163" t="str">
        <f>IFERROR(IF(INDEX(SourceData!$A$2:$FR$281,'Row selector'!$O43,147)=0,"-",INDEX(SourceData!$A$2:$FR$281,'Row selector'!$O43,147)),"")</f>
        <v/>
      </c>
      <c r="Y54" s="161" t="str">
        <f>IFERROR(IF(INDEX(SourceData!$A$2:$FR$281,'Row selector'!$O43,138)=0,"-",INDEX(SourceData!$A$2:$FR$281,'Row selector'!$O43,138)),"")</f>
        <v/>
      </c>
      <c r="Z54" s="166" t="str">
        <f>IFERROR(IF(INDEX(SourceData!$A$2:$FR$281,'Row selector'!$O43,143)=0,"-",INDEX(SourceData!$A$2:$FR$281,'Row selector'!$O43,143)),"")</f>
        <v/>
      </c>
      <c r="AA54" s="167" t="str">
        <f>IFERROR(IF(INDEX(SourceData!$A$2:$FR$281,'Row selector'!$O43,148)=0,"-",INDEX(SourceData!$A$2:$FR$281,'Row selector'!$O43,148)),"")</f>
        <v/>
      </c>
      <c r="AB54" s="161" t="str">
        <f>IFERROR(IF(INDEX(SourceData!$A$2:$FR$281,'Row selector'!$O43,139)=0,"-",INDEX(SourceData!$A$2:$FR$281,'Row selector'!$O43,139)),"")</f>
        <v/>
      </c>
      <c r="AC54" s="162" t="str">
        <f>IFERROR(IF(INDEX(SourceData!$A$2:$FR$281,'Row selector'!$O43,144)=0,"-",INDEX(SourceData!$A$2:$FR$281,'Row selector'!$O43,144)),"")</f>
        <v/>
      </c>
      <c r="AD54" s="163" t="str">
        <f>IFERROR(IF(INDEX(SourceData!$A$2:$FR$281,'Row selector'!$O43,149)=0,"-",INDEX(SourceData!$A$2:$FR$281,'Row selector'!$O43,149)),"")</f>
        <v/>
      </c>
      <c r="AE54" s="161" t="str">
        <f>IFERROR(IF(INDEX(SourceData!$A$2:$FR$281,'Row selector'!$O43,140)=0,"-",INDEX(SourceData!$A$2:$FR$281,'Row selector'!$O43,140)),"")</f>
        <v/>
      </c>
      <c r="AF54" s="162" t="str">
        <f>IFERROR(IF(INDEX(SourceData!$A$2:$FR$281,'Row selector'!$O43,145)=0,"-",INDEX(SourceData!$A$2:$FR$281,'Row selector'!$O43,145)),"")</f>
        <v/>
      </c>
      <c r="AG54" s="163" t="str">
        <f>IFERROR(IF(INDEX(SourceData!$A$2:$FR$281,'Row selector'!$O43,150)=0,"-",INDEX(SourceData!$A$2:$FR$281,'Row selector'!$O43,150)),"")</f>
        <v/>
      </c>
      <c r="AH54" s="161" t="str">
        <f>IFERROR(IF(INDEX(SourceData!$A$2:$FR$281,'Row selector'!$O43,151)=0,"-",INDEX(SourceData!$A$2:$FR$281,'Row selector'!$O43,151)),"")</f>
        <v/>
      </c>
      <c r="AI54" s="162" t="str">
        <f>IFERROR(IF(INDEX(SourceData!$A$2:$FR$281,'Row selector'!$O43,156)=0,"-",INDEX(SourceData!$A$2:$FR$281,'Row selector'!$O43,156)),"")</f>
        <v/>
      </c>
      <c r="AJ54" s="163" t="str">
        <f>IFERROR(IF(INDEX(SourceData!$A$2:$FR$281,'Row selector'!$O43,161)=0,"-",INDEX(SourceData!$A$2:$FR$281,'Row selector'!$O43,161)),"")</f>
        <v/>
      </c>
      <c r="AK54" s="161" t="str">
        <f>IFERROR(IF(INDEX(SourceData!$A$2:$FR$281,'Row selector'!$O43,152)=0,"-",INDEX(SourceData!$A$2:$FR$281,'Row selector'!$O43,152)),"")</f>
        <v/>
      </c>
      <c r="AL54" s="162" t="str">
        <f>IFERROR(IF(INDEX(SourceData!$A$2:$FR$281,'Row selector'!$O43,157)=0,"-",INDEX(SourceData!$A$2:$FR$281,'Row selector'!$O43,157)),"")</f>
        <v/>
      </c>
      <c r="AM54" s="163" t="str">
        <f>IFERROR(IF(INDEX(SourceData!$A$2:$FR$281,'Row selector'!$O43,162)=0,"-",INDEX(SourceData!$A$2:$FR$281,'Row selector'!$O43,162)),"")</f>
        <v/>
      </c>
      <c r="AN54" s="161" t="str">
        <f>IFERROR(IF(INDEX(SourceData!$A$2:$FR$281,'Row selector'!$O43,153)=0,"-",INDEX(SourceData!$A$2:$FR$281,'Row selector'!$O43,153)),"")</f>
        <v/>
      </c>
      <c r="AO54" s="162" t="str">
        <f>IFERROR(IF(INDEX(SourceData!$A$2:$FR$281,'Row selector'!$O43,158)=0,"-",INDEX(SourceData!$A$2:$FR$281,'Row selector'!$O43,158)),"")</f>
        <v/>
      </c>
      <c r="AP54" s="163" t="str">
        <f>IFERROR(IF(INDEX(SourceData!$A$2:$FR$281,'Row selector'!$O43,163)=0,"-",INDEX(SourceData!$A$2:$FR$281,'Row selector'!$O43,163)),"")</f>
        <v/>
      </c>
      <c r="AQ54" s="161" t="str">
        <f>IFERROR(IF(INDEX(SourceData!$A$2:$FR$281,'Row selector'!$O43,154)=0,"-",INDEX(SourceData!$A$2:$FR$281,'Row selector'!$O43,154)),"")</f>
        <v/>
      </c>
      <c r="AR54" s="166" t="str">
        <f>IFERROR(IF(INDEX(SourceData!$A$2:$FR$281,'Row selector'!$O43,159)=0,"-",INDEX(SourceData!$A$2:$FR$281,'Row selector'!$O43,159)),"")</f>
        <v/>
      </c>
      <c r="AS54" s="167" t="str">
        <f>IFERROR(IF(INDEX(SourceData!$A$2:$FR$281,'Row selector'!$O43,164)=0,"-",INDEX(SourceData!$A$2:$FR$281,'Row selector'!$O43,164)),"")</f>
        <v/>
      </c>
      <c r="AT54" s="161" t="str">
        <f>IFERROR(IF(INDEX(SourceData!$A$2:$FR$281,'Row selector'!$O43,155)=0,"-",INDEX(SourceData!$A$2:$FR$281,'Row selector'!$O43,155)),"")</f>
        <v/>
      </c>
      <c r="AU54" s="162" t="str">
        <f>IFERROR(IF(INDEX(SourceData!$A$2:$FR$281,'Row selector'!$O43,160)=0,"-",INDEX(SourceData!$A$2:$FR$281,'Row selector'!$O43,160)),"")</f>
        <v/>
      </c>
      <c r="AV54" s="163" t="str">
        <f>IFERROR(IF(INDEX(SourceData!$A$2:$FR$281,'Row selector'!$O43,165)=0,"-",INDEX(SourceData!$A$2:$FR$281,'Row selector'!$O43,165)),"")</f>
        <v/>
      </c>
      <c r="AW54" s="115"/>
    </row>
    <row r="55" spans="1:49">
      <c r="A55" s="171" t="str">
        <f>IFERROR(INDEX(SourceData!$A$2:$FR$281,'Row selector'!$O44,1),"")</f>
        <v/>
      </c>
      <c r="B55" s="168" t="str">
        <f>IFERROR(INDEX(SourceData!$A$2:$FR$281,'Row selector'!$O44,2),"")</f>
        <v/>
      </c>
      <c r="C55" s="199" t="str">
        <f t="shared" si="0"/>
        <v/>
      </c>
      <c r="D55" s="161" t="str">
        <f>IFERROR(IF(INDEX(SourceData!$A$2:$FR$281,'Row selector'!$O44,121)=0,"-",INDEX(SourceData!$A$2:$FR$281,'Row selector'!$O44,121)),"")</f>
        <v/>
      </c>
      <c r="E55" s="162" t="str">
        <f>IFERROR(IF(INDEX(SourceData!$A$2:$FR$281,'Row selector'!$O44,126)=0,"-",INDEX(SourceData!$A$2:$FR$281,'Row selector'!$O44,126)),"")</f>
        <v/>
      </c>
      <c r="F55" s="163" t="str">
        <f>IFERROR(IF(INDEX(SourceData!$A$2:$FR$281,'Row selector'!$O44,131)=0,"-",INDEX(SourceData!$A$2:$FR$281,'Row selector'!$O44,131)),"")</f>
        <v/>
      </c>
      <c r="G55" s="161" t="str">
        <f>IFERROR(IF(INDEX(SourceData!$A$2:$FR$281,'Row selector'!$O44,122)=0,"-",INDEX(SourceData!$A$2:$FR$281,'Row selector'!$O44,122)),"")</f>
        <v/>
      </c>
      <c r="H55" s="166" t="str">
        <f>IFERROR(IF(INDEX(SourceData!$A$2:$FR$281,'Row selector'!$O44,127)=0,"-",INDEX(SourceData!$A$2:$FR$281,'Row selector'!$O44,127)),"")</f>
        <v/>
      </c>
      <c r="I55" s="167" t="str">
        <f>IFERROR(IF(INDEX(SourceData!$A$2:$FR$281,'Row selector'!$O44,132)=0,"-",INDEX(SourceData!$A$2:$FR$281,'Row selector'!$O44,132)),"")</f>
        <v/>
      </c>
      <c r="J55" s="161" t="str">
        <f>IFERROR(IF(INDEX(SourceData!$A$2:$FR$281,'Row selector'!$O44,123)=0,"-",INDEX(SourceData!$A$2:$FR$281,'Row selector'!$O44,123)),"")</f>
        <v/>
      </c>
      <c r="K55" s="162" t="str">
        <f>IFERROR(IF(INDEX(SourceData!$A$2:$FR$281,'Row selector'!$O44,128)=0,"-",INDEX(SourceData!$A$2:$FR$281,'Row selector'!$O44,128)),"")</f>
        <v/>
      </c>
      <c r="L55" s="163" t="str">
        <f>IFERROR(IF(INDEX(SourceData!$A$2:$FR$281,'Row selector'!$O44,133)=0,"-",INDEX(SourceData!$A$2:$FR$281,'Row selector'!$O44,133)),"")</f>
        <v/>
      </c>
      <c r="M55" s="161" t="str">
        <f>IFERROR(IF(INDEX(SourceData!$A$2:$FR$281,'Row selector'!$O44,124)=0,"-",INDEX(SourceData!$A$2:$FR$281,'Row selector'!$O44,124)),"")</f>
        <v/>
      </c>
      <c r="N55" s="162" t="str">
        <f>IFERROR(IF(INDEX(SourceData!$A$2:$FR$281,'Row selector'!$O44,129)=0,"-",INDEX(SourceData!$A$2:$FR$281,'Row selector'!$O44,129)),"")</f>
        <v/>
      </c>
      <c r="O55" s="163" t="str">
        <f>IFERROR(IF(INDEX(SourceData!$A$2:$FR$281,'Row selector'!$O44,134)=0,"-",INDEX(SourceData!$A$2:$FR$281,'Row selector'!$O44,134)),"")</f>
        <v/>
      </c>
      <c r="P55" s="161" t="str">
        <f>IFERROR(IF(INDEX(SourceData!$A$2:$FR$281,'Row selector'!$O44,125)=0,"-",INDEX(SourceData!$A$2:$FR$281,'Row selector'!$O44,125)),"")</f>
        <v/>
      </c>
      <c r="Q55" s="162" t="str">
        <f>IFERROR(IF(INDEX(SourceData!$A$2:$FR$281,'Row selector'!$O44,130)=0,"-",INDEX(SourceData!$A$2:$FR$281,'Row selector'!$O44,130)),"")</f>
        <v/>
      </c>
      <c r="R55" s="163" t="str">
        <f>IFERROR(IF(INDEX(SourceData!$A$2:$FR$281,'Row selector'!$O44,135)=0,"-",INDEX(SourceData!$A$2:$FR$281,'Row selector'!$O44,135)),"")</f>
        <v/>
      </c>
      <c r="S55" s="161" t="str">
        <f>IFERROR(IF(INDEX(SourceData!$A$2:$FR$281,'Row selector'!$O44,136)=0,"-",INDEX(SourceData!$A$2:$FR$281,'Row selector'!$O44,136)),"")</f>
        <v/>
      </c>
      <c r="T55" s="162" t="str">
        <f>IFERROR(IF(INDEX(SourceData!$A$2:$FR$281,'Row selector'!$O44,141)=0,"-",INDEX(SourceData!$A$2:$FR$281,'Row selector'!$O44,141)),"")</f>
        <v/>
      </c>
      <c r="U55" s="163" t="str">
        <f>IFERROR(IF(INDEX(SourceData!$A$2:$FR$281,'Row selector'!$O44,146)=0,"-",INDEX(SourceData!$A$2:$FR$281,'Row selector'!$O44,146)),"")</f>
        <v/>
      </c>
      <c r="V55" s="161" t="str">
        <f>IFERROR(IF(INDEX(SourceData!$A$2:$FR$281,'Row selector'!$O44,137)=0,"-",INDEX(SourceData!$A$2:$FR$281,'Row selector'!$O44,137)),"")</f>
        <v/>
      </c>
      <c r="W55" s="162" t="str">
        <f>IFERROR(IF(INDEX(SourceData!$A$2:$FR$281,'Row selector'!$O44,142)=0,"-",INDEX(SourceData!$A$2:$FR$281,'Row selector'!$O44,142)),"")</f>
        <v/>
      </c>
      <c r="X55" s="163" t="str">
        <f>IFERROR(IF(INDEX(SourceData!$A$2:$FR$281,'Row selector'!$O44,147)=0,"-",INDEX(SourceData!$A$2:$FR$281,'Row selector'!$O44,147)),"")</f>
        <v/>
      </c>
      <c r="Y55" s="161" t="str">
        <f>IFERROR(IF(INDEX(SourceData!$A$2:$FR$281,'Row selector'!$O44,138)=0,"-",INDEX(SourceData!$A$2:$FR$281,'Row selector'!$O44,138)),"")</f>
        <v/>
      </c>
      <c r="Z55" s="166" t="str">
        <f>IFERROR(IF(INDEX(SourceData!$A$2:$FR$281,'Row selector'!$O44,143)=0,"-",INDEX(SourceData!$A$2:$FR$281,'Row selector'!$O44,143)),"")</f>
        <v/>
      </c>
      <c r="AA55" s="167" t="str">
        <f>IFERROR(IF(INDEX(SourceData!$A$2:$FR$281,'Row selector'!$O44,148)=0,"-",INDEX(SourceData!$A$2:$FR$281,'Row selector'!$O44,148)),"")</f>
        <v/>
      </c>
      <c r="AB55" s="161" t="str">
        <f>IFERROR(IF(INDEX(SourceData!$A$2:$FR$281,'Row selector'!$O44,139)=0,"-",INDEX(SourceData!$A$2:$FR$281,'Row selector'!$O44,139)),"")</f>
        <v/>
      </c>
      <c r="AC55" s="162" t="str">
        <f>IFERROR(IF(INDEX(SourceData!$A$2:$FR$281,'Row selector'!$O44,144)=0,"-",INDEX(SourceData!$A$2:$FR$281,'Row selector'!$O44,144)),"")</f>
        <v/>
      </c>
      <c r="AD55" s="163" t="str">
        <f>IFERROR(IF(INDEX(SourceData!$A$2:$FR$281,'Row selector'!$O44,149)=0,"-",INDEX(SourceData!$A$2:$FR$281,'Row selector'!$O44,149)),"")</f>
        <v/>
      </c>
      <c r="AE55" s="161" t="str">
        <f>IFERROR(IF(INDEX(SourceData!$A$2:$FR$281,'Row selector'!$O44,140)=0,"-",INDEX(SourceData!$A$2:$FR$281,'Row selector'!$O44,140)),"")</f>
        <v/>
      </c>
      <c r="AF55" s="162" t="str">
        <f>IFERROR(IF(INDEX(SourceData!$A$2:$FR$281,'Row selector'!$O44,145)=0,"-",INDEX(SourceData!$A$2:$FR$281,'Row selector'!$O44,145)),"")</f>
        <v/>
      </c>
      <c r="AG55" s="163" t="str">
        <f>IFERROR(IF(INDEX(SourceData!$A$2:$FR$281,'Row selector'!$O44,150)=0,"-",INDEX(SourceData!$A$2:$FR$281,'Row selector'!$O44,150)),"")</f>
        <v/>
      </c>
      <c r="AH55" s="161" t="str">
        <f>IFERROR(IF(INDEX(SourceData!$A$2:$FR$281,'Row selector'!$O44,151)=0,"-",INDEX(SourceData!$A$2:$FR$281,'Row selector'!$O44,151)),"")</f>
        <v/>
      </c>
      <c r="AI55" s="162" t="str">
        <f>IFERROR(IF(INDEX(SourceData!$A$2:$FR$281,'Row selector'!$O44,156)=0,"-",INDEX(SourceData!$A$2:$FR$281,'Row selector'!$O44,156)),"")</f>
        <v/>
      </c>
      <c r="AJ55" s="163" t="str">
        <f>IFERROR(IF(INDEX(SourceData!$A$2:$FR$281,'Row selector'!$O44,161)=0,"-",INDEX(SourceData!$A$2:$FR$281,'Row selector'!$O44,161)),"")</f>
        <v/>
      </c>
      <c r="AK55" s="161" t="str">
        <f>IFERROR(IF(INDEX(SourceData!$A$2:$FR$281,'Row selector'!$O44,152)=0,"-",INDEX(SourceData!$A$2:$FR$281,'Row selector'!$O44,152)),"")</f>
        <v/>
      </c>
      <c r="AL55" s="162" t="str">
        <f>IFERROR(IF(INDEX(SourceData!$A$2:$FR$281,'Row selector'!$O44,157)=0,"-",INDEX(SourceData!$A$2:$FR$281,'Row selector'!$O44,157)),"")</f>
        <v/>
      </c>
      <c r="AM55" s="163" t="str">
        <f>IFERROR(IF(INDEX(SourceData!$A$2:$FR$281,'Row selector'!$O44,162)=0,"-",INDEX(SourceData!$A$2:$FR$281,'Row selector'!$O44,162)),"")</f>
        <v/>
      </c>
      <c r="AN55" s="161" t="str">
        <f>IFERROR(IF(INDEX(SourceData!$A$2:$FR$281,'Row selector'!$O44,153)=0,"-",INDEX(SourceData!$A$2:$FR$281,'Row selector'!$O44,153)),"")</f>
        <v/>
      </c>
      <c r="AO55" s="162" t="str">
        <f>IFERROR(IF(INDEX(SourceData!$A$2:$FR$281,'Row selector'!$O44,158)=0,"-",INDEX(SourceData!$A$2:$FR$281,'Row selector'!$O44,158)),"")</f>
        <v/>
      </c>
      <c r="AP55" s="163" t="str">
        <f>IFERROR(IF(INDEX(SourceData!$A$2:$FR$281,'Row selector'!$O44,163)=0,"-",INDEX(SourceData!$A$2:$FR$281,'Row selector'!$O44,163)),"")</f>
        <v/>
      </c>
      <c r="AQ55" s="161" t="str">
        <f>IFERROR(IF(INDEX(SourceData!$A$2:$FR$281,'Row selector'!$O44,154)=0,"-",INDEX(SourceData!$A$2:$FR$281,'Row selector'!$O44,154)),"")</f>
        <v/>
      </c>
      <c r="AR55" s="166" t="str">
        <f>IFERROR(IF(INDEX(SourceData!$A$2:$FR$281,'Row selector'!$O44,159)=0,"-",INDEX(SourceData!$A$2:$FR$281,'Row selector'!$O44,159)),"")</f>
        <v/>
      </c>
      <c r="AS55" s="167" t="str">
        <f>IFERROR(IF(INDEX(SourceData!$A$2:$FR$281,'Row selector'!$O44,164)=0,"-",INDEX(SourceData!$A$2:$FR$281,'Row selector'!$O44,164)),"")</f>
        <v/>
      </c>
      <c r="AT55" s="161" t="str">
        <f>IFERROR(IF(INDEX(SourceData!$A$2:$FR$281,'Row selector'!$O44,155)=0,"-",INDEX(SourceData!$A$2:$FR$281,'Row selector'!$O44,155)),"")</f>
        <v/>
      </c>
      <c r="AU55" s="162" t="str">
        <f>IFERROR(IF(INDEX(SourceData!$A$2:$FR$281,'Row selector'!$O44,160)=0,"-",INDEX(SourceData!$A$2:$FR$281,'Row selector'!$O44,160)),"")</f>
        <v/>
      </c>
      <c r="AV55" s="163" t="str">
        <f>IFERROR(IF(INDEX(SourceData!$A$2:$FR$281,'Row selector'!$O44,165)=0,"-",INDEX(SourceData!$A$2:$FR$281,'Row selector'!$O44,165)),"")</f>
        <v/>
      </c>
      <c r="AW55" s="115"/>
    </row>
    <row r="56" spans="1:49">
      <c r="A56" s="171" t="str">
        <f>IFERROR(INDEX(SourceData!$A$2:$FR$281,'Row selector'!$O45,1),"")</f>
        <v/>
      </c>
      <c r="B56" s="168" t="str">
        <f>IFERROR(INDEX(SourceData!$A$2:$FR$281,'Row selector'!$O45,2),"")</f>
        <v/>
      </c>
      <c r="C56" s="199" t="str">
        <f t="shared" si="0"/>
        <v/>
      </c>
      <c r="D56" s="161" t="str">
        <f>IFERROR(IF(INDEX(SourceData!$A$2:$FR$281,'Row selector'!$O45,121)=0,"-",INDEX(SourceData!$A$2:$FR$281,'Row selector'!$O45,121)),"")</f>
        <v/>
      </c>
      <c r="E56" s="162" t="str">
        <f>IFERROR(IF(INDEX(SourceData!$A$2:$FR$281,'Row selector'!$O45,126)=0,"-",INDEX(SourceData!$A$2:$FR$281,'Row selector'!$O45,126)),"")</f>
        <v/>
      </c>
      <c r="F56" s="163" t="str">
        <f>IFERROR(IF(INDEX(SourceData!$A$2:$FR$281,'Row selector'!$O45,131)=0,"-",INDEX(SourceData!$A$2:$FR$281,'Row selector'!$O45,131)),"")</f>
        <v/>
      </c>
      <c r="G56" s="161" t="str">
        <f>IFERROR(IF(INDEX(SourceData!$A$2:$FR$281,'Row selector'!$O45,122)=0,"-",INDEX(SourceData!$A$2:$FR$281,'Row selector'!$O45,122)),"")</f>
        <v/>
      </c>
      <c r="H56" s="166" t="str">
        <f>IFERROR(IF(INDEX(SourceData!$A$2:$FR$281,'Row selector'!$O45,127)=0,"-",INDEX(SourceData!$A$2:$FR$281,'Row selector'!$O45,127)),"")</f>
        <v/>
      </c>
      <c r="I56" s="167" t="str">
        <f>IFERROR(IF(INDEX(SourceData!$A$2:$FR$281,'Row selector'!$O45,132)=0,"-",INDEX(SourceData!$A$2:$FR$281,'Row selector'!$O45,132)),"")</f>
        <v/>
      </c>
      <c r="J56" s="161" t="str">
        <f>IFERROR(IF(INDEX(SourceData!$A$2:$FR$281,'Row selector'!$O45,123)=0,"-",INDEX(SourceData!$A$2:$FR$281,'Row selector'!$O45,123)),"")</f>
        <v/>
      </c>
      <c r="K56" s="162" t="str">
        <f>IFERROR(IF(INDEX(SourceData!$A$2:$FR$281,'Row selector'!$O45,128)=0,"-",INDEX(SourceData!$A$2:$FR$281,'Row selector'!$O45,128)),"")</f>
        <v/>
      </c>
      <c r="L56" s="163" t="str">
        <f>IFERROR(IF(INDEX(SourceData!$A$2:$FR$281,'Row selector'!$O45,133)=0,"-",INDEX(SourceData!$A$2:$FR$281,'Row selector'!$O45,133)),"")</f>
        <v/>
      </c>
      <c r="M56" s="161" t="str">
        <f>IFERROR(IF(INDEX(SourceData!$A$2:$FR$281,'Row selector'!$O45,124)=0,"-",INDEX(SourceData!$A$2:$FR$281,'Row selector'!$O45,124)),"")</f>
        <v/>
      </c>
      <c r="N56" s="162" t="str">
        <f>IFERROR(IF(INDEX(SourceData!$A$2:$FR$281,'Row selector'!$O45,129)=0,"-",INDEX(SourceData!$A$2:$FR$281,'Row selector'!$O45,129)),"")</f>
        <v/>
      </c>
      <c r="O56" s="163" t="str">
        <f>IFERROR(IF(INDEX(SourceData!$A$2:$FR$281,'Row selector'!$O45,134)=0,"-",INDEX(SourceData!$A$2:$FR$281,'Row selector'!$O45,134)),"")</f>
        <v/>
      </c>
      <c r="P56" s="161" t="str">
        <f>IFERROR(IF(INDEX(SourceData!$A$2:$FR$281,'Row selector'!$O45,125)=0,"-",INDEX(SourceData!$A$2:$FR$281,'Row selector'!$O45,125)),"")</f>
        <v/>
      </c>
      <c r="Q56" s="162" t="str">
        <f>IFERROR(IF(INDEX(SourceData!$A$2:$FR$281,'Row selector'!$O45,130)=0,"-",INDEX(SourceData!$A$2:$FR$281,'Row selector'!$O45,130)),"")</f>
        <v/>
      </c>
      <c r="R56" s="163" t="str">
        <f>IFERROR(IF(INDEX(SourceData!$A$2:$FR$281,'Row selector'!$O45,135)=0,"-",INDEX(SourceData!$A$2:$FR$281,'Row selector'!$O45,135)),"")</f>
        <v/>
      </c>
      <c r="S56" s="161" t="str">
        <f>IFERROR(IF(INDEX(SourceData!$A$2:$FR$281,'Row selector'!$O45,136)=0,"-",INDEX(SourceData!$A$2:$FR$281,'Row selector'!$O45,136)),"")</f>
        <v/>
      </c>
      <c r="T56" s="162" t="str">
        <f>IFERROR(IF(INDEX(SourceData!$A$2:$FR$281,'Row selector'!$O45,141)=0,"-",INDEX(SourceData!$A$2:$FR$281,'Row selector'!$O45,141)),"")</f>
        <v/>
      </c>
      <c r="U56" s="163" t="str">
        <f>IFERROR(IF(INDEX(SourceData!$A$2:$FR$281,'Row selector'!$O45,146)=0,"-",INDEX(SourceData!$A$2:$FR$281,'Row selector'!$O45,146)),"")</f>
        <v/>
      </c>
      <c r="V56" s="161" t="str">
        <f>IFERROR(IF(INDEX(SourceData!$A$2:$FR$281,'Row selector'!$O45,137)=0,"-",INDEX(SourceData!$A$2:$FR$281,'Row selector'!$O45,137)),"")</f>
        <v/>
      </c>
      <c r="W56" s="162" t="str">
        <f>IFERROR(IF(INDEX(SourceData!$A$2:$FR$281,'Row selector'!$O45,142)=0,"-",INDEX(SourceData!$A$2:$FR$281,'Row selector'!$O45,142)),"")</f>
        <v/>
      </c>
      <c r="X56" s="163" t="str">
        <f>IFERROR(IF(INDEX(SourceData!$A$2:$FR$281,'Row selector'!$O45,147)=0,"-",INDEX(SourceData!$A$2:$FR$281,'Row selector'!$O45,147)),"")</f>
        <v/>
      </c>
      <c r="Y56" s="161" t="str">
        <f>IFERROR(IF(INDEX(SourceData!$A$2:$FR$281,'Row selector'!$O45,138)=0,"-",INDEX(SourceData!$A$2:$FR$281,'Row selector'!$O45,138)),"")</f>
        <v/>
      </c>
      <c r="Z56" s="166" t="str">
        <f>IFERROR(IF(INDEX(SourceData!$A$2:$FR$281,'Row selector'!$O45,143)=0,"-",INDEX(SourceData!$A$2:$FR$281,'Row selector'!$O45,143)),"")</f>
        <v/>
      </c>
      <c r="AA56" s="167" t="str">
        <f>IFERROR(IF(INDEX(SourceData!$A$2:$FR$281,'Row selector'!$O45,148)=0,"-",INDEX(SourceData!$A$2:$FR$281,'Row selector'!$O45,148)),"")</f>
        <v/>
      </c>
      <c r="AB56" s="161" t="str">
        <f>IFERROR(IF(INDEX(SourceData!$A$2:$FR$281,'Row selector'!$O45,139)=0,"-",INDEX(SourceData!$A$2:$FR$281,'Row selector'!$O45,139)),"")</f>
        <v/>
      </c>
      <c r="AC56" s="162" t="str">
        <f>IFERROR(IF(INDEX(SourceData!$A$2:$FR$281,'Row selector'!$O45,144)=0,"-",INDEX(SourceData!$A$2:$FR$281,'Row selector'!$O45,144)),"")</f>
        <v/>
      </c>
      <c r="AD56" s="163" t="str">
        <f>IFERROR(IF(INDEX(SourceData!$A$2:$FR$281,'Row selector'!$O45,149)=0,"-",INDEX(SourceData!$A$2:$FR$281,'Row selector'!$O45,149)),"")</f>
        <v/>
      </c>
      <c r="AE56" s="161" t="str">
        <f>IFERROR(IF(INDEX(SourceData!$A$2:$FR$281,'Row selector'!$O45,140)=0,"-",INDEX(SourceData!$A$2:$FR$281,'Row selector'!$O45,140)),"")</f>
        <v/>
      </c>
      <c r="AF56" s="162" t="str">
        <f>IFERROR(IF(INDEX(SourceData!$A$2:$FR$281,'Row selector'!$O45,145)=0,"-",INDEX(SourceData!$A$2:$FR$281,'Row selector'!$O45,145)),"")</f>
        <v/>
      </c>
      <c r="AG56" s="163" t="str">
        <f>IFERROR(IF(INDEX(SourceData!$A$2:$FR$281,'Row selector'!$O45,150)=0,"-",INDEX(SourceData!$A$2:$FR$281,'Row selector'!$O45,150)),"")</f>
        <v/>
      </c>
      <c r="AH56" s="161" t="str">
        <f>IFERROR(IF(INDEX(SourceData!$A$2:$FR$281,'Row selector'!$O45,151)=0,"-",INDEX(SourceData!$A$2:$FR$281,'Row selector'!$O45,151)),"")</f>
        <v/>
      </c>
      <c r="AI56" s="162" t="str">
        <f>IFERROR(IF(INDEX(SourceData!$A$2:$FR$281,'Row selector'!$O45,156)=0,"-",INDEX(SourceData!$A$2:$FR$281,'Row selector'!$O45,156)),"")</f>
        <v/>
      </c>
      <c r="AJ56" s="163" t="str">
        <f>IFERROR(IF(INDEX(SourceData!$A$2:$FR$281,'Row selector'!$O45,161)=0,"-",INDEX(SourceData!$A$2:$FR$281,'Row selector'!$O45,161)),"")</f>
        <v/>
      </c>
      <c r="AK56" s="161" t="str">
        <f>IFERROR(IF(INDEX(SourceData!$A$2:$FR$281,'Row selector'!$O45,152)=0,"-",INDEX(SourceData!$A$2:$FR$281,'Row selector'!$O45,152)),"")</f>
        <v/>
      </c>
      <c r="AL56" s="162" t="str">
        <f>IFERROR(IF(INDEX(SourceData!$A$2:$FR$281,'Row selector'!$O45,157)=0,"-",INDEX(SourceData!$A$2:$FR$281,'Row selector'!$O45,157)),"")</f>
        <v/>
      </c>
      <c r="AM56" s="163" t="str">
        <f>IFERROR(IF(INDEX(SourceData!$A$2:$FR$281,'Row selector'!$O45,162)=0,"-",INDEX(SourceData!$A$2:$FR$281,'Row selector'!$O45,162)),"")</f>
        <v/>
      </c>
      <c r="AN56" s="161" t="str">
        <f>IFERROR(IF(INDEX(SourceData!$A$2:$FR$281,'Row selector'!$O45,153)=0,"-",INDEX(SourceData!$A$2:$FR$281,'Row selector'!$O45,153)),"")</f>
        <v/>
      </c>
      <c r="AO56" s="162" t="str">
        <f>IFERROR(IF(INDEX(SourceData!$A$2:$FR$281,'Row selector'!$O45,158)=0,"-",INDEX(SourceData!$A$2:$FR$281,'Row selector'!$O45,158)),"")</f>
        <v/>
      </c>
      <c r="AP56" s="163" t="str">
        <f>IFERROR(IF(INDEX(SourceData!$A$2:$FR$281,'Row selector'!$O45,163)=0,"-",INDEX(SourceData!$A$2:$FR$281,'Row selector'!$O45,163)),"")</f>
        <v/>
      </c>
      <c r="AQ56" s="161" t="str">
        <f>IFERROR(IF(INDEX(SourceData!$A$2:$FR$281,'Row selector'!$O45,154)=0,"-",INDEX(SourceData!$A$2:$FR$281,'Row selector'!$O45,154)),"")</f>
        <v/>
      </c>
      <c r="AR56" s="166" t="str">
        <f>IFERROR(IF(INDEX(SourceData!$A$2:$FR$281,'Row selector'!$O45,159)=0,"-",INDEX(SourceData!$A$2:$FR$281,'Row selector'!$O45,159)),"")</f>
        <v/>
      </c>
      <c r="AS56" s="167" t="str">
        <f>IFERROR(IF(INDEX(SourceData!$A$2:$FR$281,'Row selector'!$O45,164)=0,"-",INDEX(SourceData!$A$2:$FR$281,'Row selector'!$O45,164)),"")</f>
        <v/>
      </c>
      <c r="AT56" s="161" t="str">
        <f>IFERROR(IF(INDEX(SourceData!$A$2:$FR$281,'Row selector'!$O45,155)=0,"-",INDEX(SourceData!$A$2:$FR$281,'Row selector'!$O45,155)),"")</f>
        <v/>
      </c>
      <c r="AU56" s="162" t="str">
        <f>IFERROR(IF(INDEX(SourceData!$A$2:$FR$281,'Row selector'!$O45,160)=0,"-",INDEX(SourceData!$A$2:$FR$281,'Row selector'!$O45,160)),"")</f>
        <v/>
      </c>
      <c r="AV56" s="163" t="str">
        <f>IFERROR(IF(INDEX(SourceData!$A$2:$FR$281,'Row selector'!$O45,165)=0,"-",INDEX(SourceData!$A$2:$FR$281,'Row selector'!$O45,165)),"")</f>
        <v/>
      </c>
      <c r="AW56" s="115"/>
    </row>
    <row r="57" spans="1:49">
      <c r="A57" s="171" t="str">
        <f>IFERROR(INDEX(SourceData!$A$2:$FR$281,'Row selector'!$O46,1),"")</f>
        <v/>
      </c>
      <c r="B57" s="168" t="str">
        <f>IFERROR(INDEX(SourceData!$A$2:$FR$281,'Row selector'!$O46,2),"")</f>
        <v/>
      </c>
      <c r="C57" s="199" t="str">
        <f t="shared" si="0"/>
        <v/>
      </c>
      <c r="D57" s="161" t="str">
        <f>IFERROR(IF(INDEX(SourceData!$A$2:$FR$281,'Row selector'!$O46,121)=0,"-",INDEX(SourceData!$A$2:$FR$281,'Row selector'!$O46,121)),"")</f>
        <v/>
      </c>
      <c r="E57" s="162" t="str">
        <f>IFERROR(IF(INDEX(SourceData!$A$2:$FR$281,'Row selector'!$O46,126)=0,"-",INDEX(SourceData!$A$2:$FR$281,'Row selector'!$O46,126)),"")</f>
        <v/>
      </c>
      <c r="F57" s="163" t="str">
        <f>IFERROR(IF(INDEX(SourceData!$A$2:$FR$281,'Row selector'!$O46,131)=0,"-",INDEX(SourceData!$A$2:$FR$281,'Row selector'!$O46,131)),"")</f>
        <v/>
      </c>
      <c r="G57" s="161" t="str">
        <f>IFERROR(IF(INDEX(SourceData!$A$2:$FR$281,'Row selector'!$O46,122)=0,"-",INDEX(SourceData!$A$2:$FR$281,'Row selector'!$O46,122)),"")</f>
        <v/>
      </c>
      <c r="H57" s="166" t="str">
        <f>IFERROR(IF(INDEX(SourceData!$A$2:$FR$281,'Row selector'!$O46,127)=0,"-",INDEX(SourceData!$A$2:$FR$281,'Row selector'!$O46,127)),"")</f>
        <v/>
      </c>
      <c r="I57" s="167" t="str">
        <f>IFERROR(IF(INDEX(SourceData!$A$2:$FR$281,'Row selector'!$O46,132)=0,"-",INDEX(SourceData!$A$2:$FR$281,'Row selector'!$O46,132)),"")</f>
        <v/>
      </c>
      <c r="J57" s="161" t="str">
        <f>IFERROR(IF(INDEX(SourceData!$A$2:$FR$281,'Row selector'!$O46,123)=0,"-",INDEX(SourceData!$A$2:$FR$281,'Row selector'!$O46,123)),"")</f>
        <v/>
      </c>
      <c r="K57" s="162" t="str">
        <f>IFERROR(IF(INDEX(SourceData!$A$2:$FR$281,'Row selector'!$O46,128)=0,"-",INDEX(SourceData!$A$2:$FR$281,'Row selector'!$O46,128)),"")</f>
        <v/>
      </c>
      <c r="L57" s="163" t="str">
        <f>IFERROR(IF(INDEX(SourceData!$A$2:$FR$281,'Row selector'!$O46,133)=0,"-",INDEX(SourceData!$A$2:$FR$281,'Row selector'!$O46,133)),"")</f>
        <v/>
      </c>
      <c r="M57" s="161" t="str">
        <f>IFERROR(IF(INDEX(SourceData!$A$2:$FR$281,'Row selector'!$O46,124)=0,"-",INDEX(SourceData!$A$2:$FR$281,'Row selector'!$O46,124)),"")</f>
        <v/>
      </c>
      <c r="N57" s="162" t="str">
        <f>IFERROR(IF(INDEX(SourceData!$A$2:$FR$281,'Row selector'!$O46,129)=0,"-",INDEX(SourceData!$A$2:$FR$281,'Row selector'!$O46,129)),"")</f>
        <v/>
      </c>
      <c r="O57" s="163" t="str">
        <f>IFERROR(IF(INDEX(SourceData!$A$2:$FR$281,'Row selector'!$O46,134)=0,"-",INDEX(SourceData!$A$2:$FR$281,'Row selector'!$O46,134)),"")</f>
        <v/>
      </c>
      <c r="P57" s="161" t="str">
        <f>IFERROR(IF(INDEX(SourceData!$A$2:$FR$281,'Row selector'!$O46,125)=0,"-",INDEX(SourceData!$A$2:$FR$281,'Row selector'!$O46,125)),"")</f>
        <v/>
      </c>
      <c r="Q57" s="162" t="str">
        <f>IFERROR(IF(INDEX(SourceData!$A$2:$FR$281,'Row selector'!$O46,130)=0,"-",INDEX(SourceData!$A$2:$FR$281,'Row selector'!$O46,130)),"")</f>
        <v/>
      </c>
      <c r="R57" s="163" t="str">
        <f>IFERROR(IF(INDEX(SourceData!$A$2:$FR$281,'Row selector'!$O46,135)=0,"-",INDEX(SourceData!$A$2:$FR$281,'Row selector'!$O46,135)),"")</f>
        <v/>
      </c>
      <c r="S57" s="161" t="str">
        <f>IFERROR(IF(INDEX(SourceData!$A$2:$FR$281,'Row selector'!$O46,136)=0,"-",INDEX(SourceData!$A$2:$FR$281,'Row selector'!$O46,136)),"")</f>
        <v/>
      </c>
      <c r="T57" s="162" t="str">
        <f>IFERROR(IF(INDEX(SourceData!$A$2:$FR$281,'Row selector'!$O46,141)=0,"-",INDEX(SourceData!$A$2:$FR$281,'Row selector'!$O46,141)),"")</f>
        <v/>
      </c>
      <c r="U57" s="163" t="str">
        <f>IFERROR(IF(INDEX(SourceData!$A$2:$FR$281,'Row selector'!$O46,146)=0,"-",INDEX(SourceData!$A$2:$FR$281,'Row selector'!$O46,146)),"")</f>
        <v/>
      </c>
      <c r="V57" s="161" t="str">
        <f>IFERROR(IF(INDEX(SourceData!$A$2:$FR$281,'Row selector'!$O46,137)=0,"-",INDEX(SourceData!$A$2:$FR$281,'Row selector'!$O46,137)),"")</f>
        <v/>
      </c>
      <c r="W57" s="162" t="str">
        <f>IFERROR(IF(INDEX(SourceData!$A$2:$FR$281,'Row selector'!$O46,142)=0,"-",INDEX(SourceData!$A$2:$FR$281,'Row selector'!$O46,142)),"")</f>
        <v/>
      </c>
      <c r="X57" s="163" t="str">
        <f>IFERROR(IF(INDEX(SourceData!$A$2:$FR$281,'Row selector'!$O46,147)=0,"-",INDEX(SourceData!$A$2:$FR$281,'Row selector'!$O46,147)),"")</f>
        <v/>
      </c>
      <c r="Y57" s="161" t="str">
        <f>IFERROR(IF(INDEX(SourceData!$A$2:$FR$281,'Row selector'!$O46,138)=0,"-",INDEX(SourceData!$A$2:$FR$281,'Row selector'!$O46,138)),"")</f>
        <v/>
      </c>
      <c r="Z57" s="166" t="str">
        <f>IFERROR(IF(INDEX(SourceData!$A$2:$FR$281,'Row selector'!$O46,143)=0,"-",INDEX(SourceData!$A$2:$FR$281,'Row selector'!$O46,143)),"")</f>
        <v/>
      </c>
      <c r="AA57" s="167" t="str">
        <f>IFERROR(IF(INDEX(SourceData!$A$2:$FR$281,'Row selector'!$O46,148)=0,"-",INDEX(SourceData!$A$2:$FR$281,'Row selector'!$O46,148)),"")</f>
        <v/>
      </c>
      <c r="AB57" s="161" t="str">
        <f>IFERROR(IF(INDEX(SourceData!$A$2:$FR$281,'Row selector'!$O46,139)=0,"-",INDEX(SourceData!$A$2:$FR$281,'Row selector'!$O46,139)),"")</f>
        <v/>
      </c>
      <c r="AC57" s="162" t="str">
        <f>IFERROR(IF(INDEX(SourceData!$A$2:$FR$281,'Row selector'!$O46,144)=0,"-",INDEX(SourceData!$A$2:$FR$281,'Row selector'!$O46,144)),"")</f>
        <v/>
      </c>
      <c r="AD57" s="163" t="str">
        <f>IFERROR(IF(INDEX(SourceData!$A$2:$FR$281,'Row selector'!$O46,149)=0,"-",INDEX(SourceData!$A$2:$FR$281,'Row selector'!$O46,149)),"")</f>
        <v/>
      </c>
      <c r="AE57" s="161" t="str">
        <f>IFERROR(IF(INDEX(SourceData!$A$2:$FR$281,'Row selector'!$O46,140)=0,"-",INDEX(SourceData!$A$2:$FR$281,'Row selector'!$O46,140)),"")</f>
        <v/>
      </c>
      <c r="AF57" s="162" t="str">
        <f>IFERROR(IF(INDEX(SourceData!$A$2:$FR$281,'Row selector'!$O46,145)=0,"-",INDEX(SourceData!$A$2:$FR$281,'Row selector'!$O46,145)),"")</f>
        <v/>
      </c>
      <c r="AG57" s="163" t="str">
        <f>IFERROR(IF(INDEX(SourceData!$A$2:$FR$281,'Row selector'!$O46,150)=0,"-",INDEX(SourceData!$A$2:$FR$281,'Row selector'!$O46,150)),"")</f>
        <v/>
      </c>
      <c r="AH57" s="161" t="str">
        <f>IFERROR(IF(INDEX(SourceData!$A$2:$FR$281,'Row selector'!$O46,151)=0,"-",INDEX(SourceData!$A$2:$FR$281,'Row selector'!$O46,151)),"")</f>
        <v/>
      </c>
      <c r="AI57" s="162" t="str">
        <f>IFERROR(IF(INDEX(SourceData!$A$2:$FR$281,'Row selector'!$O46,156)=0,"-",INDEX(SourceData!$A$2:$FR$281,'Row selector'!$O46,156)),"")</f>
        <v/>
      </c>
      <c r="AJ57" s="163" t="str">
        <f>IFERROR(IF(INDEX(SourceData!$A$2:$FR$281,'Row selector'!$O46,161)=0,"-",INDEX(SourceData!$A$2:$FR$281,'Row selector'!$O46,161)),"")</f>
        <v/>
      </c>
      <c r="AK57" s="161" t="str">
        <f>IFERROR(IF(INDEX(SourceData!$A$2:$FR$281,'Row selector'!$O46,152)=0,"-",INDEX(SourceData!$A$2:$FR$281,'Row selector'!$O46,152)),"")</f>
        <v/>
      </c>
      <c r="AL57" s="162" t="str">
        <f>IFERROR(IF(INDEX(SourceData!$A$2:$FR$281,'Row selector'!$O46,157)=0,"-",INDEX(SourceData!$A$2:$FR$281,'Row selector'!$O46,157)),"")</f>
        <v/>
      </c>
      <c r="AM57" s="163" t="str">
        <f>IFERROR(IF(INDEX(SourceData!$A$2:$FR$281,'Row selector'!$O46,162)=0,"-",INDEX(SourceData!$A$2:$FR$281,'Row selector'!$O46,162)),"")</f>
        <v/>
      </c>
      <c r="AN57" s="161" t="str">
        <f>IFERROR(IF(INDEX(SourceData!$A$2:$FR$281,'Row selector'!$O46,153)=0,"-",INDEX(SourceData!$A$2:$FR$281,'Row selector'!$O46,153)),"")</f>
        <v/>
      </c>
      <c r="AO57" s="162" t="str">
        <f>IFERROR(IF(INDEX(SourceData!$A$2:$FR$281,'Row selector'!$O46,158)=0,"-",INDEX(SourceData!$A$2:$FR$281,'Row selector'!$O46,158)),"")</f>
        <v/>
      </c>
      <c r="AP57" s="163" t="str">
        <f>IFERROR(IF(INDEX(SourceData!$A$2:$FR$281,'Row selector'!$O46,163)=0,"-",INDEX(SourceData!$A$2:$FR$281,'Row selector'!$O46,163)),"")</f>
        <v/>
      </c>
      <c r="AQ57" s="161" t="str">
        <f>IFERROR(IF(INDEX(SourceData!$A$2:$FR$281,'Row selector'!$O46,154)=0,"-",INDEX(SourceData!$A$2:$FR$281,'Row selector'!$O46,154)),"")</f>
        <v/>
      </c>
      <c r="AR57" s="166" t="str">
        <f>IFERROR(IF(INDEX(SourceData!$A$2:$FR$281,'Row selector'!$O46,159)=0,"-",INDEX(SourceData!$A$2:$FR$281,'Row selector'!$O46,159)),"")</f>
        <v/>
      </c>
      <c r="AS57" s="167" t="str">
        <f>IFERROR(IF(INDEX(SourceData!$A$2:$FR$281,'Row selector'!$O46,164)=0,"-",INDEX(SourceData!$A$2:$FR$281,'Row selector'!$O46,164)),"")</f>
        <v/>
      </c>
      <c r="AT57" s="161" t="str">
        <f>IFERROR(IF(INDEX(SourceData!$A$2:$FR$281,'Row selector'!$O46,155)=0,"-",INDEX(SourceData!$A$2:$FR$281,'Row selector'!$O46,155)),"")</f>
        <v/>
      </c>
      <c r="AU57" s="162" t="str">
        <f>IFERROR(IF(INDEX(SourceData!$A$2:$FR$281,'Row selector'!$O46,160)=0,"-",INDEX(SourceData!$A$2:$FR$281,'Row selector'!$O46,160)),"")</f>
        <v/>
      </c>
      <c r="AV57" s="163" t="str">
        <f>IFERROR(IF(INDEX(SourceData!$A$2:$FR$281,'Row selector'!$O46,165)=0,"-",INDEX(SourceData!$A$2:$FR$281,'Row selector'!$O46,165)),"")</f>
        <v/>
      </c>
      <c r="AW57" s="115"/>
    </row>
    <row r="58" spans="1:49">
      <c r="A58" s="171" t="str">
        <f>IFERROR(INDEX(SourceData!$A$2:$FR$281,'Row selector'!$O47,1),"")</f>
        <v/>
      </c>
      <c r="B58" s="168" t="str">
        <f>IFERROR(INDEX(SourceData!$A$2:$FR$281,'Row selector'!$O47,2),"")</f>
        <v/>
      </c>
      <c r="C58" s="199" t="str">
        <f t="shared" si="0"/>
        <v/>
      </c>
      <c r="D58" s="161" t="str">
        <f>IFERROR(IF(INDEX(SourceData!$A$2:$FR$281,'Row selector'!$O47,121)=0,"-",INDEX(SourceData!$A$2:$FR$281,'Row selector'!$O47,121)),"")</f>
        <v/>
      </c>
      <c r="E58" s="162" t="str">
        <f>IFERROR(IF(INDEX(SourceData!$A$2:$FR$281,'Row selector'!$O47,126)=0,"-",INDEX(SourceData!$A$2:$FR$281,'Row selector'!$O47,126)),"")</f>
        <v/>
      </c>
      <c r="F58" s="163" t="str">
        <f>IFERROR(IF(INDEX(SourceData!$A$2:$FR$281,'Row selector'!$O47,131)=0,"-",INDEX(SourceData!$A$2:$FR$281,'Row selector'!$O47,131)),"")</f>
        <v/>
      </c>
      <c r="G58" s="161" t="str">
        <f>IFERROR(IF(INDEX(SourceData!$A$2:$FR$281,'Row selector'!$O47,122)=0,"-",INDEX(SourceData!$A$2:$FR$281,'Row selector'!$O47,122)),"")</f>
        <v/>
      </c>
      <c r="H58" s="166" t="str">
        <f>IFERROR(IF(INDEX(SourceData!$A$2:$FR$281,'Row selector'!$O47,127)=0,"-",INDEX(SourceData!$A$2:$FR$281,'Row selector'!$O47,127)),"")</f>
        <v/>
      </c>
      <c r="I58" s="167" t="str">
        <f>IFERROR(IF(INDEX(SourceData!$A$2:$FR$281,'Row selector'!$O47,132)=0,"-",INDEX(SourceData!$A$2:$FR$281,'Row selector'!$O47,132)),"")</f>
        <v/>
      </c>
      <c r="J58" s="161" t="str">
        <f>IFERROR(IF(INDEX(SourceData!$A$2:$FR$281,'Row selector'!$O47,123)=0,"-",INDEX(SourceData!$A$2:$FR$281,'Row selector'!$O47,123)),"")</f>
        <v/>
      </c>
      <c r="K58" s="162" t="str">
        <f>IFERROR(IF(INDEX(SourceData!$A$2:$FR$281,'Row selector'!$O47,128)=0,"-",INDEX(SourceData!$A$2:$FR$281,'Row selector'!$O47,128)),"")</f>
        <v/>
      </c>
      <c r="L58" s="163" t="str">
        <f>IFERROR(IF(INDEX(SourceData!$A$2:$FR$281,'Row selector'!$O47,133)=0,"-",INDEX(SourceData!$A$2:$FR$281,'Row selector'!$O47,133)),"")</f>
        <v/>
      </c>
      <c r="M58" s="161" t="str">
        <f>IFERROR(IF(INDEX(SourceData!$A$2:$FR$281,'Row selector'!$O47,124)=0,"-",INDEX(SourceData!$A$2:$FR$281,'Row selector'!$O47,124)),"")</f>
        <v/>
      </c>
      <c r="N58" s="162" t="str">
        <f>IFERROR(IF(INDEX(SourceData!$A$2:$FR$281,'Row selector'!$O47,129)=0,"-",INDEX(SourceData!$A$2:$FR$281,'Row selector'!$O47,129)),"")</f>
        <v/>
      </c>
      <c r="O58" s="163" t="str">
        <f>IFERROR(IF(INDEX(SourceData!$A$2:$FR$281,'Row selector'!$O47,134)=0,"-",INDEX(SourceData!$A$2:$FR$281,'Row selector'!$O47,134)),"")</f>
        <v/>
      </c>
      <c r="P58" s="161" t="str">
        <f>IFERROR(IF(INDEX(SourceData!$A$2:$FR$281,'Row selector'!$O47,125)=0,"-",INDEX(SourceData!$A$2:$FR$281,'Row selector'!$O47,125)),"")</f>
        <v/>
      </c>
      <c r="Q58" s="162" t="str">
        <f>IFERROR(IF(INDEX(SourceData!$A$2:$FR$281,'Row selector'!$O47,130)=0,"-",INDEX(SourceData!$A$2:$FR$281,'Row selector'!$O47,130)),"")</f>
        <v/>
      </c>
      <c r="R58" s="163" t="str">
        <f>IFERROR(IF(INDEX(SourceData!$A$2:$FR$281,'Row selector'!$O47,135)=0,"-",INDEX(SourceData!$A$2:$FR$281,'Row selector'!$O47,135)),"")</f>
        <v/>
      </c>
      <c r="S58" s="161" t="str">
        <f>IFERROR(IF(INDEX(SourceData!$A$2:$FR$281,'Row selector'!$O47,136)=0,"-",INDEX(SourceData!$A$2:$FR$281,'Row selector'!$O47,136)),"")</f>
        <v/>
      </c>
      <c r="T58" s="162" t="str">
        <f>IFERROR(IF(INDEX(SourceData!$A$2:$FR$281,'Row selector'!$O47,141)=0,"-",INDEX(SourceData!$A$2:$FR$281,'Row selector'!$O47,141)),"")</f>
        <v/>
      </c>
      <c r="U58" s="163" t="str">
        <f>IFERROR(IF(INDEX(SourceData!$A$2:$FR$281,'Row selector'!$O47,146)=0,"-",INDEX(SourceData!$A$2:$FR$281,'Row selector'!$O47,146)),"")</f>
        <v/>
      </c>
      <c r="V58" s="161" t="str">
        <f>IFERROR(IF(INDEX(SourceData!$A$2:$FR$281,'Row selector'!$O47,137)=0,"-",INDEX(SourceData!$A$2:$FR$281,'Row selector'!$O47,137)),"")</f>
        <v/>
      </c>
      <c r="W58" s="162" t="str">
        <f>IFERROR(IF(INDEX(SourceData!$A$2:$FR$281,'Row selector'!$O47,142)=0,"-",INDEX(SourceData!$A$2:$FR$281,'Row selector'!$O47,142)),"")</f>
        <v/>
      </c>
      <c r="X58" s="163" t="str">
        <f>IFERROR(IF(INDEX(SourceData!$A$2:$FR$281,'Row selector'!$O47,147)=0,"-",INDEX(SourceData!$A$2:$FR$281,'Row selector'!$O47,147)),"")</f>
        <v/>
      </c>
      <c r="Y58" s="161" t="str">
        <f>IFERROR(IF(INDEX(SourceData!$A$2:$FR$281,'Row selector'!$O47,138)=0,"-",INDEX(SourceData!$A$2:$FR$281,'Row selector'!$O47,138)),"")</f>
        <v/>
      </c>
      <c r="Z58" s="166" t="str">
        <f>IFERROR(IF(INDEX(SourceData!$A$2:$FR$281,'Row selector'!$O47,143)=0,"-",INDEX(SourceData!$A$2:$FR$281,'Row selector'!$O47,143)),"")</f>
        <v/>
      </c>
      <c r="AA58" s="167" t="str">
        <f>IFERROR(IF(INDEX(SourceData!$A$2:$FR$281,'Row selector'!$O47,148)=0,"-",INDEX(SourceData!$A$2:$FR$281,'Row selector'!$O47,148)),"")</f>
        <v/>
      </c>
      <c r="AB58" s="161" t="str">
        <f>IFERROR(IF(INDEX(SourceData!$A$2:$FR$281,'Row selector'!$O47,139)=0,"-",INDEX(SourceData!$A$2:$FR$281,'Row selector'!$O47,139)),"")</f>
        <v/>
      </c>
      <c r="AC58" s="162" t="str">
        <f>IFERROR(IF(INDEX(SourceData!$A$2:$FR$281,'Row selector'!$O47,144)=0,"-",INDEX(SourceData!$A$2:$FR$281,'Row selector'!$O47,144)),"")</f>
        <v/>
      </c>
      <c r="AD58" s="163" t="str">
        <f>IFERROR(IF(INDEX(SourceData!$A$2:$FR$281,'Row selector'!$O47,149)=0,"-",INDEX(SourceData!$A$2:$FR$281,'Row selector'!$O47,149)),"")</f>
        <v/>
      </c>
      <c r="AE58" s="161" t="str">
        <f>IFERROR(IF(INDEX(SourceData!$A$2:$FR$281,'Row selector'!$O47,140)=0,"-",INDEX(SourceData!$A$2:$FR$281,'Row selector'!$O47,140)),"")</f>
        <v/>
      </c>
      <c r="AF58" s="162" t="str">
        <f>IFERROR(IF(INDEX(SourceData!$A$2:$FR$281,'Row selector'!$O47,145)=0,"-",INDEX(SourceData!$A$2:$FR$281,'Row selector'!$O47,145)),"")</f>
        <v/>
      </c>
      <c r="AG58" s="163" t="str">
        <f>IFERROR(IF(INDEX(SourceData!$A$2:$FR$281,'Row selector'!$O47,150)=0,"-",INDEX(SourceData!$A$2:$FR$281,'Row selector'!$O47,150)),"")</f>
        <v/>
      </c>
      <c r="AH58" s="161" t="str">
        <f>IFERROR(IF(INDEX(SourceData!$A$2:$FR$281,'Row selector'!$O47,151)=0,"-",INDEX(SourceData!$A$2:$FR$281,'Row selector'!$O47,151)),"")</f>
        <v/>
      </c>
      <c r="AI58" s="162" t="str">
        <f>IFERROR(IF(INDEX(SourceData!$A$2:$FR$281,'Row selector'!$O47,156)=0,"-",INDEX(SourceData!$A$2:$FR$281,'Row selector'!$O47,156)),"")</f>
        <v/>
      </c>
      <c r="AJ58" s="163" t="str">
        <f>IFERROR(IF(INDEX(SourceData!$A$2:$FR$281,'Row selector'!$O47,161)=0,"-",INDEX(SourceData!$A$2:$FR$281,'Row selector'!$O47,161)),"")</f>
        <v/>
      </c>
      <c r="AK58" s="161" t="str">
        <f>IFERROR(IF(INDEX(SourceData!$A$2:$FR$281,'Row selector'!$O47,152)=0,"-",INDEX(SourceData!$A$2:$FR$281,'Row selector'!$O47,152)),"")</f>
        <v/>
      </c>
      <c r="AL58" s="162" t="str">
        <f>IFERROR(IF(INDEX(SourceData!$A$2:$FR$281,'Row selector'!$O47,157)=0,"-",INDEX(SourceData!$A$2:$FR$281,'Row selector'!$O47,157)),"")</f>
        <v/>
      </c>
      <c r="AM58" s="163" t="str">
        <f>IFERROR(IF(INDEX(SourceData!$A$2:$FR$281,'Row selector'!$O47,162)=0,"-",INDEX(SourceData!$A$2:$FR$281,'Row selector'!$O47,162)),"")</f>
        <v/>
      </c>
      <c r="AN58" s="161" t="str">
        <f>IFERROR(IF(INDEX(SourceData!$A$2:$FR$281,'Row selector'!$O47,153)=0,"-",INDEX(SourceData!$A$2:$FR$281,'Row selector'!$O47,153)),"")</f>
        <v/>
      </c>
      <c r="AO58" s="162" t="str">
        <f>IFERROR(IF(INDEX(SourceData!$A$2:$FR$281,'Row selector'!$O47,158)=0,"-",INDEX(SourceData!$A$2:$FR$281,'Row selector'!$O47,158)),"")</f>
        <v/>
      </c>
      <c r="AP58" s="163" t="str">
        <f>IFERROR(IF(INDEX(SourceData!$A$2:$FR$281,'Row selector'!$O47,163)=0,"-",INDEX(SourceData!$A$2:$FR$281,'Row selector'!$O47,163)),"")</f>
        <v/>
      </c>
      <c r="AQ58" s="161" t="str">
        <f>IFERROR(IF(INDEX(SourceData!$A$2:$FR$281,'Row selector'!$O47,154)=0,"-",INDEX(SourceData!$A$2:$FR$281,'Row selector'!$O47,154)),"")</f>
        <v/>
      </c>
      <c r="AR58" s="166" t="str">
        <f>IFERROR(IF(INDEX(SourceData!$A$2:$FR$281,'Row selector'!$O47,159)=0,"-",INDEX(SourceData!$A$2:$FR$281,'Row selector'!$O47,159)),"")</f>
        <v/>
      </c>
      <c r="AS58" s="167" t="str">
        <f>IFERROR(IF(INDEX(SourceData!$A$2:$FR$281,'Row selector'!$O47,164)=0,"-",INDEX(SourceData!$A$2:$FR$281,'Row selector'!$O47,164)),"")</f>
        <v/>
      </c>
      <c r="AT58" s="161" t="str">
        <f>IFERROR(IF(INDEX(SourceData!$A$2:$FR$281,'Row selector'!$O47,155)=0,"-",INDEX(SourceData!$A$2:$FR$281,'Row selector'!$O47,155)),"")</f>
        <v/>
      </c>
      <c r="AU58" s="162" t="str">
        <f>IFERROR(IF(INDEX(SourceData!$A$2:$FR$281,'Row selector'!$O47,160)=0,"-",INDEX(SourceData!$A$2:$FR$281,'Row selector'!$O47,160)),"")</f>
        <v/>
      </c>
      <c r="AV58" s="163" t="str">
        <f>IFERROR(IF(INDEX(SourceData!$A$2:$FR$281,'Row selector'!$O47,165)=0,"-",INDEX(SourceData!$A$2:$FR$281,'Row selector'!$O47,165)),"")</f>
        <v/>
      </c>
      <c r="AW58" s="115"/>
    </row>
    <row r="59" spans="1:49">
      <c r="A59" s="171" t="str">
        <f>IFERROR(INDEX(SourceData!$A$2:$FR$281,'Row selector'!$O48,1),"")</f>
        <v/>
      </c>
      <c r="B59" s="168" t="str">
        <f>IFERROR(INDEX(SourceData!$A$2:$FR$281,'Row selector'!$O48,2),"")</f>
        <v/>
      </c>
      <c r="C59" s="199" t="str">
        <f t="shared" si="0"/>
        <v/>
      </c>
      <c r="D59" s="161" t="str">
        <f>IFERROR(IF(INDEX(SourceData!$A$2:$FR$281,'Row selector'!$O48,121)=0,"-",INDEX(SourceData!$A$2:$FR$281,'Row selector'!$O48,121)),"")</f>
        <v/>
      </c>
      <c r="E59" s="162" t="str">
        <f>IFERROR(IF(INDEX(SourceData!$A$2:$FR$281,'Row selector'!$O48,126)=0,"-",INDEX(SourceData!$A$2:$FR$281,'Row selector'!$O48,126)),"")</f>
        <v/>
      </c>
      <c r="F59" s="163" t="str">
        <f>IFERROR(IF(INDEX(SourceData!$A$2:$FR$281,'Row selector'!$O48,131)=0,"-",INDEX(SourceData!$A$2:$FR$281,'Row selector'!$O48,131)),"")</f>
        <v/>
      </c>
      <c r="G59" s="161" t="str">
        <f>IFERROR(IF(INDEX(SourceData!$A$2:$FR$281,'Row selector'!$O48,122)=0,"-",INDEX(SourceData!$A$2:$FR$281,'Row selector'!$O48,122)),"")</f>
        <v/>
      </c>
      <c r="H59" s="166" t="str">
        <f>IFERROR(IF(INDEX(SourceData!$A$2:$FR$281,'Row selector'!$O48,127)=0,"-",INDEX(SourceData!$A$2:$FR$281,'Row selector'!$O48,127)),"")</f>
        <v/>
      </c>
      <c r="I59" s="167" t="str">
        <f>IFERROR(IF(INDEX(SourceData!$A$2:$FR$281,'Row selector'!$O48,132)=0,"-",INDEX(SourceData!$A$2:$FR$281,'Row selector'!$O48,132)),"")</f>
        <v/>
      </c>
      <c r="J59" s="161" t="str">
        <f>IFERROR(IF(INDEX(SourceData!$A$2:$FR$281,'Row selector'!$O48,123)=0,"-",INDEX(SourceData!$A$2:$FR$281,'Row selector'!$O48,123)),"")</f>
        <v/>
      </c>
      <c r="K59" s="162" t="str">
        <f>IFERROR(IF(INDEX(SourceData!$A$2:$FR$281,'Row selector'!$O48,128)=0,"-",INDEX(SourceData!$A$2:$FR$281,'Row selector'!$O48,128)),"")</f>
        <v/>
      </c>
      <c r="L59" s="163" t="str">
        <f>IFERROR(IF(INDEX(SourceData!$A$2:$FR$281,'Row selector'!$O48,133)=0,"-",INDEX(SourceData!$A$2:$FR$281,'Row selector'!$O48,133)),"")</f>
        <v/>
      </c>
      <c r="M59" s="161" t="str">
        <f>IFERROR(IF(INDEX(SourceData!$A$2:$FR$281,'Row selector'!$O48,124)=0,"-",INDEX(SourceData!$A$2:$FR$281,'Row selector'!$O48,124)),"")</f>
        <v/>
      </c>
      <c r="N59" s="162" t="str">
        <f>IFERROR(IF(INDEX(SourceData!$A$2:$FR$281,'Row selector'!$O48,129)=0,"-",INDEX(SourceData!$A$2:$FR$281,'Row selector'!$O48,129)),"")</f>
        <v/>
      </c>
      <c r="O59" s="163" t="str">
        <f>IFERROR(IF(INDEX(SourceData!$A$2:$FR$281,'Row selector'!$O48,134)=0,"-",INDEX(SourceData!$A$2:$FR$281,'Row selector'!$O48,134)),"")</f>
        <v/>
      </c>
      <c r="P59" s="161" t="str">
        <f>IFERROR(IF(INDEX(SourceData!$A$2:$FR$281,'Row selector'!$O48,125)=0,"-",INDEX(SourceData!$A$2:$FR$281,'Row selector'!$O48,125)),"")</f>
        <v/>
      </c>
      <c r="Q59" s="162" t="str">
        <f>IFERROR(IF(INDEX(SourceData!$A$2:$FR$281,'Row selector'!$O48,130)=0,"-",INDEX(SourceData!$A$2:$FR$281,'Row selector'!$O48,130)),"")</f>
        <v/>
      </c>
      <c r="R59" s="163" t="str">
        <f>IFERROR(IF(INDEX(SourceData!$A$2:$FR$281,'Row selector'!$O48,135)=0,"-",INDEX(SourceData!$A$2:$FR$281,'Row selector'!$O48,135)),"")</f>
        <v/>
      </c>
      <c r="S59" s="161" t="str">
        <f>IFERROR(IF(INDEX(SourceData!$A$2:$FR$281,'Row selector'!$O48,136)=0,"-",INDEX(SourceData!$A$2:$FR$281,'Row selector'!$O48,136)),"")</f>
        <v/>
      </c>
      <c r="T59" s="162" t="str">
        <f>IFERROR(IF(INDEX(SourceData!$A$2:$FR$281,'Row selector'!$O48,141)=0,"-",INDEX(SourceData!$A$2:$FR$281,'Row selector'!$O48,141)),"")</f>
        <v/>
      </c>
      <c r="U59" s="163" t="str">
        <f>IFERROR(IF(INDEX(SourceData!$A$2:$FR$281,'Row selector'!$O48,146)=0,"-",INDEX(SourceData!$A$2:$FR$281,'Row selector'!$O48,146)),"")</f>
        <v/>
      </c>
      <c r="V59" s="161" t="str">
        <f>IFERROR(IF(INDEX(SourceData!$A$2:$FR$281,'Row selector'!$O48,137)=0,"-",INDEX(SourceData!$A$2:$FR$281,'Row selector'!$O48,137)),"")</f>
        <v/>
      </c>
      <c r="W59" s="162" t="str">
        <f>IFERROR(IF(INDEX(SourceData!$A$2:$FR$281,'Row selector'!$O48,142)=0,"-",INDEX(SourceData!$A$2:$FR$281,'Row selector'!$O48,142)),"")</f>
        <v/>
      </c>
      <c r="X59" s="163" t="str">
        <f>IFERROR(IF(INDEX(SourceData!$A$2:$FR$281,'Row selector'!$O48,147)=0,"-",INDEX(SourceData!$A$2:$FR$281,'Row selector'!$O48,147)),"")</f>
        <v/>
      </c>
      <c r="Y59" s="161" t="str">
        <f>IFERROR(IF(INDEX(SourceData!$A$2:$FR$281,'Row selector'!$O48,138)=0,"-",INDEX(SourceData!$A$2:$FR$281,'Row selector'!$O48,138)),"")</f>
        <v/>
      </c>
      <c r="Z59" s="166" t="str">
        <f>IFERROR(IF(INDEX(SourceData!$A$2:$FR$281,'Row selector'!$O48,143)=0,"-",INDEX(SourceData!$A$2:$FR$281,'Row selector'!$O48,143)),"")</f>
        <v/>
      </c>
      <c r="AA59" s="167" t="str">
        <f>IFERROR(IF(INDEX(SourceData!$A$2:$FR$281,'Row selector'!$O48,148)=0,"-",INDEX(SourceData!$A$2:$FR$281,'Row selector'!$O48,148)),"")</f>
        <v/>
      </c>
      <c r="AB59" s="161" t="str">
        <f>IFERROR(IF(INDEX(SourceData!$A$2:$FR$281,'Row selector'!$O48,139)=0,"-",INDEX(SourceData!$A$2:$FR$281,'Row selector'!$O48,139)),"")</f>
        <v/>
      </c>
      <c r="AC59" s="162" t="str">
        <f>IFERROR(IF(INDEX(SourceData!$A$2:$FR$281,'Row selector'!$O48,144)=0,"-",INDEX(SourceData!$A$2:$FR$281,'Row selector'!$O48,144)),"")</f>
        <v/>
      </c>
      <c r="AD59" s="163" t="str">
        <f>IFERROR(IF(INDEX(SourceData!$A$2:$FR$281,'Row selector'!$O48,149)=0,"-",INDEX(SourceData!$A$2:$FR$281,'Row selector'!$O48,149)),"")</f>
        <v/>
      </c>
      <c r="AE59" s="161" t="str">
        <f>IFERROR(IF(INDEX(SourceData!$A$2:$FR$281,'Row selector'!$O48,140)=0,"-",INDEX(SourceData!$A$2:$FR$281,'Row selector'!$O48,140)),"")</f>
        <v/>
      </c>
      <c r="AF59" s="162" t="str">
        <f>IFERROR(IF(INDEX(SourceData!$A$2:$FR$281,'Row selector'!$O48,145)=0,"-",INDEX(SourceData!$A$2:$FR$281,'Row selector'!$O48,145)),"")</f>
        <v/>
      </c>
      <c r="AG59" s="163" t="str">
        <f>IFERROR(IF(INDEX(SourceData!$A$2:$FR$281,'Row selector'!$O48,150)=0,"-",INDEX(SourceData!$A$2:$FR$281,'Row selector'!$O48,150)),"")</f>
        <v/>
      </c>
      <c r="AH59" s="161" t="str">
        <f>IFERROR(IF(INDEX(SourceData!$A$2:$FR$281,'Row selector'!$O48,151)=0,"-",INDEX(SourceData!$A$2:$FR$281,'Row selector'!$O48,151)),"")</f>
        <v/>
      </c>
      <c r="AI59" s="162" t="str">
        <f>IFERROR(IF(INDEX(SourceData!$A$2:$FR$281,'Row selector'!$O48,156)=0,"-",INDEX(SourceData!$A$2:$FR$281,'Row selector'!$O48,156)),"")</f>
        <v/>
      </c>
      <c r="AJ59" s="163" t="str">
        <f>IFERROR(IF(INDEX(SourceData!$A$2:$FR$281,'Row selector'!$O48,161)=0,"-",INDEX(SourceData!$A$2:$FR$281,'Row selector'!$O48,161)),"")</f>
        <v/>
      </c>
      <c r="AK59" s="161" t="str">
        <f>IFERROR(IF(INDEX(SourceData!$A$2:$FR$281,'Row selector'!$O48,152)=0,"-",INDEX(SourceData!$A$2:$FR$281,'Row selector'!$O48,152)),"")</f>
        <v/>
      </c>
      <c r="AL59" s="162" t="str">
        <f>IFERROR(IF(INDEX(SourceData!$A$2:$FR$281,'Row selector'!$O48,157)=0,"-",INDEX(SourceData!$A$2:$FR$281,'Row selector'!$O48,157)),"")</f>
        <v/>
      </c>
      <c r="AM59" s="163" t="str">
        <f>IFERROR(IF(INDEX(SourceData!$A$2:$FR$281,'Row selector'!$O48,162)=0,"-",INDEX(SourceData!$A$2:$FR$281,'Row selector'!$O48,162)),"")</f>
        <v/>
      </c>
      <c r="AN59" s="161" t="str">
        <f>IFERROR(IF(INDEX(SourceData!$A$2:$FR$281,'Row selector'!$O48,153)=0,"-",INDEX(SourceData!$A$2:$FR$281,'Row selector'!$O48,153)),"")</f>
        <v/>
      </c>
      <c r="AO59" s="162" t="str">
        <f>IFERROR(IF(INDEX(SourceData!$A$2:$FR$281,'Row selector'!$O48,158)=0,"-",INDEX(SourceData!$A$2:$FR$281,'Row selector'!$O48,158)),"")</f>
        <v/>
      </c>
      <c r="AP59" s="163" t="str">
        <f>IFERROR(IF(INDEX(SourceData!$A$2:$FR$281,'Row selector'!$O48,163)=0,"-",INDEX(SourceData!$A$2:$FR$281,'Row selector'!$O48,163)),"")</f>
        <v/>
      </c>
      <c r="AQ59" s="161" t="str">
        <f>IFERROR(IF(INDEX(SourceData!$A$2:$FR$281,'Row selector'!$O48,154)=0,"-",INDEX(SourceData!$A$2:$FR$281,'Row selector'!$O48,154)),"")</f>
        <v/>
      </c>
      <c r="AR59" s="166" t="str">
        <f>IFERROR(IF(INDEX(SourceData!$A$2:$FR$281,'Row selector'!$O48,159)=0,"-",INDEX(SourceData!$A$2:$FR$281,'Row selector'!$O48,159)),"")</f>
        <v/>
      </c>
      <c r="AS59" s="167" t="str">
        <f>IFERROR(IF(INDEX(SourceData!$A$2:$FR$281,'Row selector'!$O48,164)=0,"-",INDEX(SourceData!$A$2:$FR$281,'Row selector'!$O48,164)),"")</f>
        <v/>
      </c>
      <c r="AT59" s="161" t="str">
        <f>IFERROR(IF(INDEX(SourceData!$A$2:$FR$281,'Row selector'!$O48,155)=0,"-",INDEX(SourceData!$A$2:$FR$281,'Row selector'!$O48,155)),"")</f>
        <v/>
      </c>
      <c r="AU59" s="162" t="str">
        <f>IFERROR(IF(INDEX(SourceData!$A$2:$FR$281,'Row selector'!$O48,160)=0,"-",INDEX(SourceData!$A$2:$FR$281,'Row selector'!$O48,160)),"")</f>
        <v/>
      </c>
      <c r="AV59" s="163" t="str">
        <f>IFERROR(IF(INDEX(SourceData!$A$2:$FR$281,'Row selector'!$O48,165)=0,"-",INDEX(SourceData!$A$2:$FR$281,'Row selector'!$O48,165)),"")</f>
        <v/>
      </c>
      <c r="AW59" s="115"/>
    </row>
    <row r="60" spans="1:49">
      <c r="A60" s="171" t="str">
        <f>IFERROR(INDEX(SourceData!$A$2:$FR$281,'Row selector'!$O49,1),"")</f>
        <v/>
      </c>
      <c r="B60" s="168" t="str">
        <f>IFERROR(INDEX(SourceData!$A$2:$FR$281,'Row selector'!$O49,2),"")</f>
        <v/>
      </c>
      <c r="C60" s="199" t="str">
        <f t="shared" si="0"/>
        <v/>
      </c>
      <c r="D60" s="161" t="str">
        <f>IFERROR(IF(INDEX(SourceData!$A$2:$FR$281,'Row selector'!$O49,121)=0,"-",INDEX(SourceData!$A$2:$FR$281,'Row selector'!$O49,121)),"")</f>
        <v/>
      </c>
      <c r="E60" s="162" t="str">
        <f>IFERROR(IF(INDEX(SourceData!$A$2:$FR$281,'Row selector'!$O49,126)=0,"-",INDEX(SourceData!$A$2:$FR$281,'Row selector'!$O49,126)),"")</f>
        <v/>
      </c>
      <c r="F60" s="163" t="str">
        <f>IFERROR(IF(INDEX(SourceData!$A$2:$FR$281,'Row selector'!$O49,131)=0,"-",INDEX(SourceData!$A$2:$FR$281,'Row selector'!$O49,131)),"")</f>
        <v/>
      </c>
      <c r="G60" s="161" t="str">
        <f>IFERROR(IF(INDEX(SourceData!$A$2:$FR$281,'Row selector'!$O49,122)=0,"-",INDEX(SourceData!$A$2:$FR$281,'Row selector'!$O49,122)),"")</f>
        <v/>
      </c>
      <c r="H60" s="166" t="str">
        <f>IFERROR(IF(INDEX(SourceData!$A$2:$FR$281,'Row selector'!$O49,127)=0,"-",INDEX(SourceData!$A$2:$FR$281,'Row selector'!$O49,127)),"")</f>
        <v/>
      </c>
      <c r="I60" s="167" t="str">
        <f>IFERROR(IF(INDEX(SourceData!$A$2:$FR$281,'Row selector'!$O49,132)=0,"-",INDEX(SourceData!$A$2:$FR$281,'Row selector'!$O49,132)),"")</f>
        <v/>
      </c>
      <c r="J60" s="161" t="str">
        <f>IFERROR(IF(INDEX(SourceData!$A$2:$FR$281,'Row selector'!$O49,123)=0,"-",INDEX(SourceData!$A$2:$FR$281,'Row selector'!$O49,123)),"")</f>
        <v/>
      </c>
      <c r="K60" s="162" t="str">
        <f>IFERROR(IF(INDEX(SourceData!$A$2:$FR$281,'Row selector'!$O49,128)=0,"-",INDEX(SourceData!$A$2:$FR$281,'Row selector'!$O49,128)),"")</f>
        <v/>
      </c>
      <c r="L60" s="163" t="str">
        <f>IFERROR(IF(INDEX(SourceData!$A$2:$FR$281,'Row selector'!$O49,133)=0,"-",INDEX(SourceData!$A$2:$FR$281,'Row selector'!$O49,133)),"")</f>
        <v/>
      </c>
      <c r="M60" s="161" t="str">
        <f>IFERROR(IF(INDEX(SourceData!$A$2:$FR$281,'Row selector'!$O49,124)=0,"-",INDEX(SourceData!$A$2:$FR$281,'Row selector'!$O49,124)),"")</f>
        <v/>
      </c>
      <c r="N60" s="162" t="str">
        <f>IFERROR(IF(INDEX(SourceData!$A$2:$FR$281,'Row selector'!$O49,129)=0,"-",INDEX(SourceData!$A$2:$FR$281,'Row selector'!$O49,129)),"")</f>
        <v/>
      </c>
      <c r="O60" s="163" t="str">
        <f>IFERROR(IF(INDEX(SourceData!$A$2:$FR$281,'Row selector'!$O49,134)=0,"-",INDEX(SourceData!$A$2:$FR$281,'Row selector'!$O49,134)),"")</f>
        <v/>
      </c>
      <c r="P60" s="161" t="str">
        <f>IFERROR(IF(INDEX(SourceData!$A$2:$FR$281,'Row selector'!$O49,125)=0,"-",INDEX(SourceData!$A$2:$FR$281,'Row selector'!$O49,125)),"")</f>
        <v/>
      </c>
      <c r="Q60" s="162" t="str">
        <f>IFERROR(IF(INDEX(SourceData!$A$2:$FR$281,'Row selector'!$O49,130)=0,"-",INDEX(SourceData!$A$2:$FR$281,'Row selector'!$O49,130)),"")</f>
        <v/>
      </c>
      <c r="R60" s="163" t="str">
        <f>IFERROR(IF(INDEX(SourceData!$A$2:$FR$281,'Row selector'!$O49,135)=0,"-",INDEX(SourceData!$A$2:$FR$281,'Row selector'!$O49,135)),"")</f>
        <v/>
      </c>
      <c r="S60" s="161" t="str">
        <f>IFERROR(IF(INDEX(SourceData!$A$2:$FR$281,'Row selector'!$O49,136)=0,"-",INDEX(SourceData!$A$2:$FR$281,'Row selector'!$O49,136)),"")</f>
        <v/>
      </c>
      <c r="T60" s="162" t="str">
        <f>IFERROR(IF(INDEX(SourceData!$A$2:$FR$281,'Row selector'!$O49,141)=0,"-",INDEX(SourceData!$A$2:$FR$281,'Row selector'!$O49,141)),"")</f>
        <v/>
      </c>
      <c r="U60" s="163" t="str">
        <f>IFERROR(IF(INDEX(SourceData!$A$2:$FR$281,'Row selector'!$O49,146)=0,"-",INDEX(SourceData!$A$2:$FR$281,'Row selector'!$O49,146)),"")</f>
        <v/>
      </c>
      <c r="V60" s="161" t="str">
        <f>IFERROR(IF(INDEX(SourceData!$A$2:$FR$281,'Row selector'!$O49,137)=0,"-",INDEX(SourceData!$A$2:$FR$281,'Row selector'!$O49,137)),"")</f>
        <v/>
      </c>
      <c r="W60" s="162" t="str">
        <f>IFERROR(IF(INDEX(SourceData!$A$2:$FR$281,'Row selector'!$O49,142)=0,"-",INDEX(SourceData!$A$2:$FR$281,'Row selector'!$O49,142)),"")</f>
        <v/>
      </c>
      <c r="X60" s="163" t="str">
        <f>IFERROR(IF(INDEX(SourceData!$A$2:$FR$281,'Row selector'!$O49,147)=0,"-",INDEX(SourceData!$A$2:$FR$281,'Row selector'!$O49,147)),"")</f>
        <v/>
      </c>
      <c r="Y60" s="161" t="str">
        <f>IFERROR(IF(INDEX(SourceData!$A$2:$FR$281,'Row selector'!$O49,138)=0,"-",INDEX(SourceData!$A$2:$FR$281,'Row selector'!$O49,138)),"")</f>
        <v/>
      </c>
      <c r="Z60" s="166" t="str">
        <f>IFERROR(IF(INDEX(SourceData!$A$2:$FR$281,'Row selector'!$O49,143)=0,"-",INDEX(SourceData!$A$2:$FR$281,'Row selector'!$O49,143)),"")</f>
        <v/>
      </c>
      <c r="AA60" s="167" t="str">
        <f>IFERROR(IF(INDEX(SourceData!$A$2:$FR$281,'Row selector'!$O49,148)=0,"-",INDEX(SourceData!$A$2:$FR$281,'Row selector'!$O49,148)),"")</f>
        <v/>
      </c>
      <c r="AB60" s="161" t="str">
        <f>IFERROR(IF(INDEX(SourceData!$A$2:$FR$281,'Row selector'!$O49,139)=0,"-",INDEX(SourceData!$A$2:$FR$281,'Row selector'!$O49,139)),"")</f>
        <v/>
      </c>
      <c r="AC60" s="162" t="str">
        <f>IFERROR(IF(INDEX(SourceData!$A$2:$FR$281,'Row selector'!$O49,144)=0,"-",INDEX(SourceData!$A$2:$FR$281,'Row selector'!$O49,144)),"")</f>
        <v/>
      </c>
      <c r="AD60" s="163" t="str">
        <f>IFERROR(IF(INDEX(SourceData!$A$2:$FR$281,'Row selector'!$O49,149)=0,"-",INDEX(SourceData!$A$2:$FR$281,'Row selector'!$O49,149)),"")</f>
        <v/>
      </c>
      <c r="AE60" s="161" t="str">
        <f>IFERROR(IF(INDEX(SourceData!$A$2:$FR$281,'Row selector'!$O49,140)=0,"-",INDEX(SourceData!$A$2:$FR$281,'Row selector'!$O49,140)),"")</f>
        <v/>
      </c>
      <c r="AF60" s="162" t="str">
        <f>IFERROR(IF(INDEX(SourceData!$A$2:$FR$281,'Row selector'!$O49,145)=0,"-",INDEX(SourceData!$A$2:$FR$281,'Row selector'!$O49,145)),"")</f>
        <v/>
      </c>
      <c r="AG60" s="163" t="str">
        <f>IFERROR(IF(INDEX(SourceData!$A$2:$FR$281,'Row selector'!$O49,150)=0,"-",INDEX(SourceData!$A$2:$FR$281,'Row selector'!$O49,150)),"")</f>
        <v/>
      </c>
      <c r="AH60" s="161" t="str">
        <f>IFERROR(IF(INDEX(SourceData!$A$2:$FR$281,'Row selector'!$O49,151)=0,"-",INDEX(SourceData!$A$2:$FR$281,'Row selector'!$O49,151)),"")</f>
        <v/>
      </c>
      <c r="AI60" s="162" t="str">
        <f>IFERROR(IF(INDEX(SourceData!$A$2:$FR$281,'Row selector'!$O49,156)=0,"-",INDEX(SourceData!$A$2:$FR$281,'Row selector'!$O49,156)),"")</f>
        <v/>
      </c>
      <c r="AJ60" s="163" t="str">
        <f>IFERROR(IF(INDEX(SourceData!$A$2:$FR$281,'Row selector'!$O49,161)=0,"-",INDEX(SourceData!$A$2:$FR$281,'Row selector'!$O49,161)),"")</f>
        <v/>
      </c>
      <c r="AK60" s="161" t="str">
        <f>IFERROR(IF(INDEX(SourceData!$A$2:$FR$281,'Row selector'!$O49,152)=0,"-",INDEX(SourceData!$A$2:$FR$281,'Row selector'!$O49,152)),"")</f>
        <v/>
      </c>
      <c r="AL60" s="162" t="str">
        <f>IFERROR(IF(INDEX(SourceData!$A$2:$FR$281,'Row selector'!$O49,157)=0,"-",INDEX(SourceData!$A$2:$FR$281,'Row selector'!$O49,157)),"")</f>
        <v/>
      </c>
      <c r="AM60" s="163" t="str">
        <f>IFERROR(IF(INDEX(SourceData!$A$2:$FR$281,'Row selector'!$O49,162)=0,"-",INDEX(SourceData!$A$2:$FR$281,'Row selector'!$O49,162)),"")</f>
        <v/>
      </c>
      <c r="AN60" s="161" t="str">
        <f>IFERROR(IF(INDEX(SourceData!$A$2:$FR$281,'Row selector'!$O49,153)=0,"-",INDEX(SourceData!$A$2:$FR$281,'Row selector'!$O49,153)),"")</f>
        <v/>
      </c>
      <c r="AO60" s="162" t="str">
        <f>IFERROR(IF(INDEX(SourceData!$A$2:$FR$281,'Row selector'!$O49,158)=0,"-",INDEX(SourceData!$A$2:$FR$281,'Row selector'!$O49,158)),"")</f>
        <v/>
      </c>
      <c r="AP60" s="163" t="str">
        <f>IFERROR(IF(INDEX(SourceData!$A$2:$FR$281,'Row selector'!$O49,163)=0,"-",INDEX(SourceData!$A$2:$FR$281,'Row selector'!$O49,163)),"")</f>
        <v/>
      </c>
      <c r="AQ60" s="161" t="str">
        <f>IFERROR(IF(INDEX(SourceData!$A$2:$FR$281,'Row selector'!$O49,154)=0,"-",INDEX(SourceData!$A$2:$FR$281,'Row selector'!$O49,154)),"")</f>
        <v/>
      </c>
      <c r="AR60" s="166" t="str">
        <f>IFERROR(IF(INDEX(SourceData!$A$2:$FR$281,'Row selector'!$O49,159)=0,"-",INDEX(SourceData!$A$2:$FR$281,'Row selector'!$O49,159)),"")</f>
        <v/>
      </c>
      <c r="AS60" s="167" t="str">
        <f>IFERROR(IF(INDEX(SourceData!$A$2:$FR$281,'Row selector'!$O49,164)=0,"-",INDEX(SourceData!$A$2:$FR$281,'Row selector'!$O49,164)),"")</f>
        <v/>
      </c>
      <c r="AT60" s="161" t="str">
        <f>IFERROR(IF(INDEX(SourceData!$A$2:$FR$281,'Row selector'!$O49,155)=0,"-",INDEX(SourceData!$A$2:$FR$281,'Row selector'!$O49,155)),"")</f>
        <v/>
      </c>
      <c r="AU60" s="162" t="str">
        <f>IFERROR(IF(INDEX(SourceData!$A$2:$FR$281,'Row selector'!$O49,160)=0,"-",INDEX(SourceData!$A$2:$FR$281,'Row selector'!$O49,160)),"")</f>
        <v/>
      </c>
      <c r="AV60" s="163" t="str">
        <f>IFERROR(IF(INDEX(SourceData!$A$2:$FR$281,'Row selector'!$O49,165)=0,"-",INDEX(SourceData!$A$2:$FR$281,'Row selector'!$O49,165)),"")</f>
        <v/>
      </c>
      <c r="AW60" s="115"/>
    </row>
    <row r="61" spans="1:49">
      <c r="A61" s="171" t="str">
        <f>IFERROR(INDEX(SourceData!$A$2:$FR$281,'Row selector'!$O50,1),"")</f>
        <v/>
      </c>
      <c r="B61" s="168" t="str">
        <f>IFERROR(INDEX(SourceData!$A$2:$FR$281,'Row selector'!$O50,2),"")</f>
        <v/>
      </c>
      <c r="C61" s="199" t="str">
        <f t="shared" si="0"/>
        <v/>
      </c>
      <c r="D61" s="161" t="str">
        <f>IFERROR(IF(INDEX(SourceData!$A$2:$FR$281,'Row selector'!$O50,121)=0,"-",INDEX(SourceData!$A$2:$FR$281,'Row selector'!$O50,121)),"")</f>
        <v/>
      </c>
      <c r="E61" s="162" t="str">
        <f>IFERROR(IF(INDEX(SourceData!$A$2:$FR$281,'Row selector'!$O50,126)=0,"-",INDEX(SourceData!$A$2:$FR$281,'Row selector'!$O50,126)),"")</f>
        <v/>
      </c>
      <c r="F61" s="163" t="str">
        <f>IFERROR(IF(INDEX(SourceData!$A$2:$FR$281,'Row selector'!$O50,131)=0,"-",INDEX(SourceData!$A$2:$FR$281,'Row selector'!$O50,131)),"")</f>
        <v/>
      </c>
      <c r="G61" s="161" t="str">
        <f>IFERROR(IF(INDEX(SourceData!$A$2:$FR$281,'Row selector'!$O50,122)=0,"-",INDEX(SourceData!$A$2:$FR$281,'Row selector'!$O50,122)),"")</f>
        <v/>
      </c>
      <c r="H61" s="166" t="str">
        <f>IFERROR(IF(INDEX(SourceData!$A$2:$FR$281,'Row selector'!$O50,127)=0,"-",INDEX(SourceData!$A$2:$FR$281,'Row selector'!$O50,127)),"")</f>
        <v/>
      </c>
      <c r="I61" s="167" t="str">
        <f>IFERROR(IF(INDEX(SourceData!$A$2:$FR$281,'Row selector'!$O50,132)=0,"-",INDEX(SourceData!$A$2:$FR$281,'Row selector'!$O50,132)),"")</f>
        <v/>
      </c>
      <c r="J61" s="161" t="str">
        <f>IFERROR(IF(INDEX(SourceData!$A$2:$FR$281,'Row selector'!$O50,123)=0,"-",INDEX(SourceData!$A$2:$FR$281,'Row selector'!$O50,123)),"")</f>
        <v/>
      </c>
      <c r="K61" s="162" t="str">
        <f>IFERROR(IF(INDEX(SourceData!$A$2:$FR$281,'Row selector'!$O50,128)=0,"-",INDEX(SourceData!$A$2:$FR$281,'Row selector'!$O50,128)),"")</f>
        <v/>
      </c>
      <c r="L61" s="163" t="str">
        <f>IFERROR(IF(INDEX(SourceData!$A$2:$FR$281,'Row selector'!$O50,133)=0,"-",INDEX(SourceData!$A$2:$FR$281,'Row selector'!$O50,133)),"")</f>
        <v/>
      </c>
      <c r="M61" s="161" t="str">
        <f>IFERROR(IF(INDEX(SourceData!$A$2:$FR$281,'Row selector'!$O50,124)=0,"-",INDEX(SourceData!$A$2:$FR$281,'Row selector'!$O50,124)),"")</f>
        <v/>
      </c>
      <c r="N61" s="162" t="str">
        <f>IFERROR(IF(INDEX(SourceData!$A$2:$FR$281,'Row selector'!$O50,129)=0,"-",INDEX(SourceData!$A$2:$FR$281,'Row selector'!$O50,129)),"")</f>
        <v/>
      </c>
      <c r="O61" s="163" t="str">
        <f>IFERROR(IF(INDEX(SourceData!$A$2:$FR$281,'Row selector'!$O50,134)=0,"-",INDEX(SourceData!$A$2:$FR$281,'Row selector'!$O50,134)),"")</f>
        <v/>
      </c>
      <c r="P61" s="161" t="str">
        <f>IFERROR(IF(INDEX(SourceData!$A$2:$FR$281,'Row selector'!$O50,125)=0,"-",INDEX(SourceData!$A$2:$FR$281,'Row selector'!$O50,125)),"")</f>
        <v/>
      </c>
      <c r="Q61" s="162" t="str">
        <f>IFERROR(IF(INDEX(SourceData!$A$2:$FR$281,'Row selector'!$O50,130)=0,"-",INDEX(SourceData!$A$2:$FR$281,'Row selector'!$O50,130)),"")</f>
        <v/>
      </c>
      <c r="R61" s="163" t="str">
        <f>IFERROR(IF(INDEX(SourceData!$A$2:$FR$281,'Row selector'!$O50,135)=0,"-",INDEX(SourceData!$A$2:$FR$281,'Row selector'!$O50,135)),"")</f>
        <v/>
      </c>
      <c r="S61" s="161" t="str">
        <f>IFERROR(IF(INDEX(SourceData!$A$2:$FR$281,'Row selector'!$O50,136)=0,"-",INDEX(SourceData!$A$2:$FR$281,'Row selector'!$O50,136)),"")</f>
        <v/>
      </c>
      <c r="T61" s="162" t="str">
        <f>IFERROR(IF(INDEX(SourceData!$A$2:$FR$281,'Row selector'!$O50,141)=0,"-",INDEX(SourceData!$A$2:$FR$281,'Row selector'!$O50,141)),"")</f>
        <v/>
      </c>
      <c r="U61" s="163" t="str">
        <f>IFERROR(IF(INDEX(SourceData!$A$2:$FR$281,'Row selector'!$O50,146)=0,"-",INDEX(SourceData!$A$2:$FR$281,'Row selector'!$O50,146)),"")</f>
        <v/>
      </c>
      <c r="V61" s="161" t="str">
        <f>IFERROR(IF(INDEX(SourceData!$A$2:$FR$281,'Row selector'!$O50,137)=0,"-",INDEX(SourceData!$A$2:$FR$281,'Row selector'!$O50,137)),"")</f>
        <v/>
      </c>
      <c r="W61" s="162" t="str">
        <f>IFERROR(IF(INDEX(SourceData!$A$2:$FR$281,'Row selector'!$O50,142)=0,"-",INDEX(SourceData!$A$2:$FR$281,'Row selector'!$O50,142)),"")</f>
        <v/>
      </c>
      <c r="X61" s="163" t="str">
        <f>IFERROR(IF(INDEX(SourceData!$A$2:$FR$281,'Row selector'!$O50,147)=0,"-",INDEX(SourceData!$A$2:$FR$281,'Row selector'!$O50,147)),"")</f>
        <v/>
      </c>
      <c r="Y61" s="161" t="str">
        <f>IFERROR(IF(INDEX(SourceData!$A$2:$FR$281,'Row selector'!$O50,138)=0,"-",INDEX(SourceData!$A$2:$FR$281,'Row selector'!$O50,138)),"")</f>
        <v/>
      </c>
      <c r="Z61" s="166" t="str">
        <f>IFERROR(IF(INDEX(SourceData!$A$2:$FR$281,'Row selector'!$O50,143)=0,"-",INDEX(SourceData!$A$2:$FR$281,'Row selector'!$O50,143)),"")</f>
        <v/>
      </c>
      <c r="AA61" s="167" t="str">
        <f>IFERROR(IF(INDEX(SourceData!$A$2:$FR$281,'Row selector'!$O50,148)=0,"-",INDEX(SourceData!$A$2:$FR$281,'Row selector'!$O50,148)),"")</f>
        <v/>
      </c>
      <c r="AB61" s="161" t="str">
        <f>IFERROR(IF(INDEX(SourceData!$A$2:$FR$281,'Row selector'!$O50,139)=0,"-",INDEX(SourceData!$A$2:$FR$281,'Row selector'!$O50,139)),"")</f>
        <v/>
      </c>
      <c r="AC61" s="162" t="str">
        <f>IFERROR(IF(INDEX(SourceData!$A$2:$FR$281,'Row selector'!$O50,144)=0,"-",INDEX(SourceData!$A$2:$FR$281,'Row selector'!$O50,144)),"")</f>
        <v/>
      </c>
      <c r="AD61" s="163" t="str">
        <f>IFERROR(IF(INDEX(SourceData!$A$2:$FR$281,'Row selector'!$O50,149)=0,"-",INDEX(SourceData!$A$2:$FR$281,'Row selector'!$O50,149)),"")</f>
        <v/>
      </c>
      <c r="AE61" s="161" t="str">
        <f>IFERROR(IF(INDEX(SourceData!$A$2:$FR$281,'Row selector'!$O50,140)=0,"-",INDEX(SourceData!$A$2:$FR$281,'Row selector'!$O50,140)),"")</f>
        <v/>
      </c>
      <c r="AF61" s="162" t="str">
        <f>IFERROR(IF(INDEX(SourceData!$A$2:$FR$281,'Row selector'!$O50,145)=0,"-",INDEX(SourceData!$A$2:$FR$281,'Row selector'!$O50,145)),"")</f>
        <v/>
      </c>
      <c r="AG61" s="163" t="str">
        <f>IFERROR(IF(INDEX(SourceData!$A$2:$FR$281,'Row selector'!$O50,150)=0,"-",INDEX(SourceData!$A$2:$FR$281,'Row selector'!$O50,150)),"")</f>
        <v/>
      </c>
      <c r="AH61" s="161" t="str">
        <f>IFERROR(IF(INDEX(SourceData!$A$2:$FR$281,'Row selector'!$O50,151)=0,"-",INDEX(SourceData!$A$2:$FR$281,'Row selector'!$O50,151)),"")</f>
        <v/>
      </c>
      <c r="AI61" s="162" t="str">
        <f>IFERROR(IF(INDEX(SourceData!$A$2:$FR$281,'Row selector'!$O50,156)=0,"-",INDEX(SourceData!$A$2:$FR$281,'Row selector'!$O50,156)),"")</f>
        <v/>
      </c>
      <c r="AJ61" s="163" t="str">
        <f>IFERROR(IF(INDEX(SourceData!$A$2:$FR$281,'Row selector'!$O50,161)=0,"-",INDEX(SourceData!$A$2:$FR$281,'Row selector'!$O50,161)),"")</f>
        <v/>
      </c>
      <c r="AK61" s="161" t="str">
        <f>IFERROR(IF(INDEX(SourceData!$A$2:$FR$281,'Row selector'!$O50,152)=0,"-",INDEX(SourceData!$A$2:$FR$281,'Row selector'!$O50,152)),"")</f>
        <v/>
      </c>
      <c r="AL61" s="162" t="str">
        <f>IFERROR(IF(INDEX(SourceData!$A$2:$FR$281,'Row selector'!$O50,157)=0,"-",INDEX(SourceData!$A$2:$FR$281,'Row selector'!$O50,157)),"")</f>
        <v/>
      </c>
      <c r="AM61" s="163" t="str">
        <f>IFERROR(IF(INDEX(SourceData!$A$2:$FR$281,'Row selector'!$O50,162)=0,"-",INDEX(SourceData!$A$2:$FR$281,'Row selector'!$O50,162)),"")</f>
        <v/>
      </c>
      <c r="AN61" s="161" t="str">
        <f>IFERROR(IF(INDEX(SourceData!$A$2:$FR$281,'Row selector'!$O50,153)=0,"-",INDEX(SourceData!$A$2:$FR$281,'Row selector'!$O50,153)),"")</f>
        <v/>
      </c>
      <c r="AO61" s="162" t="str">
        <f>IFERROR(IF(INDEX(SourceData!$A$2:$FR$281,'Row selector'!$O50,158)=0,"-",INDEX(SourceData!$A$2:$FR$281,'Row selector'!$O50,158)),"")</f>
        <v/>
      </c>
      <c r="AP61" s="163" t="str">
        <f>IFERROR(IF(INDEX(SourceData!$A$2:$FR$281,'Row selector'!$O50,163)=0,"-",INDEX(SourceData!$A$2:$FR$281,'Row selector'!$O50,163)),"")</f>
        <v/>
      </c>
      <c r="AQ61" s="161" t="str">
        <f>IFERROR(IF(INDEX(SourceData!$A$2:$FR$281,'Row selector'!$O50,154)=0,"-",INDEX(SourceData!$A$2:$FR$281,'Row selector'!$O50,154)),"")</f>
        <v/>
      </c>
      <c r="AR61" s="166" t="str">
        <f>IFERROR(IF(INDEX(SourceData!$A$2:$FR$281,'Row selector'!$O50,159)=0,"-",INDEX(SourceData!$A$2:$FR$281,'Row selector'!$O50,159)),"")</f>
        <v/>
      </c>
      <c r="AS61" s="167" t="str">
        <f>IFERROR(IF(INDEX(SourceData!$A$2:$FR$281,'Row selector'!$O50,164)=0,"-",INDEX(SourceData!$A$2:$FR$281,'Row selector'!$O50,164)),"")</f>
        <v/>
      </c>
      <c r="AT61" s="161" t="str">
        <f>IFERROR(IF(INDEX(SourceData!$A$2:$FR$281,'Row selector'!$O50,155)=0,"-",INDEX(SourceData!$A$2:$FR$281,'Row selector'!$O50,155)),"")</f>
        <v/>
      </c>
      <c r="AU61" s="162" t="str">
        <f>IFERROR(IF(INDEX(SourceData!$A$2:$FR$281,'Row selector'!$O50,160)=0,"-",INDEX(SourceData!$A$2:$FR$281,'Row selector'!$O50,160)),"")</f>
        <v/>
      </c>
      <c r="AV61" s="163" t="str">
        <f>IFERROR(IF(INDEX(SourceData!$A$2:$FR$281,'Row selector'!$O50,165)=0,"-",INDEX(SourceData!$A$2:$FR$281,'Row selector'!$O50,165)),"")</f>
        <v/>
      </c>
      <c r="AW61" s="115"/>
    </row>
    <row r="62" spans="1:49">
      <c r="A62" s="171" t="str">
        <f>IFERROR(INDEX(SourceData!$A$2:$FR$281,'Row selector'!$O51,1),"")</f>
        <v/>
      </c>
      <c r="B62" s="168" t="str">
        <f>IFERROR(INDEX(SourceData!$A$2:$FR$281,'Row selector'!$O51,2),"")</f>
        <v/>
      </c>
      <c r="C62" s="199" t="str">
        <f t="shared" si="0"/>
        <v/>
      </c>
      <c r="D62" s="161" t="str">
        <f>IFERROR(IF(INDEX(SourceData!$A$2:$FR$281,'Row selector'!$O51,121)=0,"-",INDEX(SourceData!$A$2:$FR$281,'Row selector'!$O51,121)),"")</f>
        <v/>
      </c>
      <c r="E62" s="162" t="str">
        <f>IFERROR(IF(INDEX(SourceData!$A$2:$FR$281,'Row selector'!$O51,126)=0,"-",INDEX(SourceData!$A$2:$FR$281,'Row selector'!$O51,126)),"")</f>
        <v/>
      </c>
      <c r="F62" s="163" t="str">
        <f>IFERROR(IF(INDEX(SourceData!$A$2:$FR$281,'Row selector'!$O51,131)=0,"-",INDEX(SourceData!$A$2:$FR$281,'Row selector'!$O51,131)),"")</f>
        <v/>
      </c>
      <c r="G62" s="161" t="str">
        <f>IFERROR(IF(INDEX(SourceData!$A$2:$FR$281,'Row selector'!$O51,122)=0,"-",INDEX(SourceData!$A$2:$FR$281,'Row selector'!$O51,122)),"")</f>
        <v/>
      </c>
      <c r="H62" s="166" t="str">
        <f>IFERROR(IF(INDEX(SourceData!$A$2:$FR$281,'Row selector'!$O51,127)=0,"-",INDEX(SourceData!$A$2:$FR$281,'Row selector'!$O51,127)),"")</f>
        <v/>
      </c>
      <c r="I62" s="167" t="str">
        <f>IFERROR(IF(INDEX(SourceData!$A$2:$FR$281,'Row selector'!$O51,132)=0,"-",INDEX(SourceData!$A$2:$FR$281,'Row selector'!$O51,132)),"")</f>
        <v/>
      </c>
      <c r="J62" s="161" t="str">
        <f>IFERROR(IF(INDEX(SourceData!$A$2:$FR$281,'Row selector'!$O51,123)=0,"-",INDEX(SourceData!$A$2:$FR$281,'Row selector'!$O51,123)),"")</f>
        <v/>
      </c>
      <c r="K62" s="162" t="str">
        <f>IFERROR(IF(INDEX(SourceData!$A$2:$FR$281,'Row selector'!$O51,128)=0,"-",INDEX(SourceData!$A$2:$FR$281,'Row selector'!$O51,128)),"")</f>
        <v/>
      </c>
      <c r="L62" s="163" t="str">
        <f>IFERROR(IF(INDEX(SourceData!$A$2:$FR$281,'Row selector'!$O51,133)=0,"-",INDEX(SourceData!$A$2:$FR$281,'Row selector'!$O51,133)),"")</f>
        <v/>
      </c>
      <c r="M62" s="161" t="str">
        <f>IFERROR(IF(INDEX(SourceData!$A$2:$FR$281,'Row selector'!$O51,124)=0,"-",INDEX(SourceData!$A$2:$FR$281,'Row selector'!$O51,124)),"")</f>
        <v/>
      </c>
      <c r="N62" s="162" t="str">
        <f>IFERROR(IF(INDEX(SourceData!$A$2:$FR$281,'Row selector'!$O51,129)=0,"-",INDEX(SourceData!$A$2:$FR$281,'Row selector'!$O51,129)),"")</f>
        <v/>
      </c>
      <c r="O62" s="163" t="str">
        <f>IFERROR(IF(INDEX(SourceData!$A$2:$FR$281,'Row selector'!$O51,134)=0,"-",INDEX(SourceData!$A$2:$FR$281,'Row selector'!$O51,134)),"")</f>
        <v/>
      </c>
      <c r="P62" s="161" t="str">
        <f>IFERROR(IF(INDEX(SourceData!$A$2:$FR$281,'Row selector'!$O51,125)=0,"-",INDEX(SourceData!$A$2:$FR$281,'Row selector'!$O51,125)),"")</f>
        <v/>
      </c>
      <c r="Q62" s="162" t="str">
        <f>IFERROR(IF(INDEX(SourceData!$A$2:$FR$281,'Row selector'!$O51,130)=0,"-",INDEX(SourceData!$A$2:$FR$281,'Row selector'!$O51,130)),"")</f>
        <v/>
      </c>
      <c r="R62" s="163" t="str">
        <f>IFERROR(IF(INDEX(SourceData!$A$2:$FR$281,'Row selector'!$O51,135)=0,"-",INDEX(SourceData!$A$2:$FR$281,'Row selector'!$O51,135)),"")</f>
        <v/>
      </c>
      <c r="S62" s="161" t="str">
        <f>IFERROR(IF(INDEX(SourceData!$A$2:$FR$281,'Row selector'!$O51,136)=0,"-",INDEX(SourceData!$A$2:$FR$281,'Row selector'!$O51,136)),"")</f>
        <v/>
      </c>
      <c r="T62" s="162" t="str">
        <f>IFERROR(IF(INDEX(SourceData!$A$2:$FR$281,'Row selector'!$O51,141)=0,"-",INDEX(SourceData!$A$2:$FR$281,'Row selector'!$O51,141)),"")</f>
        <v/>
      </c>
      <c r="U62" s="163" t="str">
        <f>IFERROR(IF(INDEX(SourceData!$A$2:$FR$281,'Row selector'!$O51,146)=0,"-",INDEX(SourceData!$A$2:$FR$281,'Row selector'!$O51,146)),"")</f>
        <v/>
      </c>
      <c r="V62" s="161" t="str">
        <f>IFERROR(IF(INDEX(SourceData!$A$2:$FR$281,'Row selector'!$O51,137)=0,"-",INDEX(SourceData!$A$2:$FR$281,'Row selector'!$O51,137)),"")</f>
        <v/>
      </c>
      <c r="W62" s="162" t="str">
        <f>IFERROR(IF(INDEX(SourceData!$A$2:$FR$281,'Row selector'!$O51,142)=0,"-",INDEX(SourceData!$A$2:$FR$281,'Row selector'!$O51,142)),"")</f>
        <v/>
      </c>
      <c r="X62" s="163" t="str">
        <f>IFERROR(IF(INDEX(SourceData!$A$2:$FR$281,'Row selector'!$O51,147)=0,"-",INDEX(SourceData!$A$2:$FR$281,'Row selector'!$O51,147)),"")</f>
        <v/>
      </c>
      <c r="Y62" s="161" t="str">
        <f>IFERROR(IF(INDEX(SourceData!$A$2:$FR$281,'Row selector'!$O51,138)=0,"-",INDEX(SourceData!$A$2:$FR$281,'Row selector'!$O51,138)),"")</f>
        <v/>
      </c>
      <c r="Z62" s="166" t="str">
        <f>IFERROR(IF(INDEX(SourceData!$A$2:$FR$281,'Row selector'!$O51,143)=0,"-",INDEX(SourceData!$A$2:$FR$281,'Row selector'!$O51,143)),"")</f>
        <v/>
      </c>
      <c r="AA62" s="167" t="str">
        <f>IFERROR(IF(INDEX(SourceData!$A$2:$FR$281,'Row selector'!$O51,148)=0,"-",INDEX(SourceData!$A$2:$FR$281,'Row selector'!$O51,148)),"")</f>
        <v/>
      </c>
      <c r="AB62" s="161" t="str">
        <f>IFERROR(IF(INDEX(SourceData!$A$2:$FR$281,'Row selector'!$O51,139)=0,"-",INDEX(SourceData!$A$2:$FR$281,'Row selector'!$O51,139)),"")</f>
        <v/>
      </c>
      <c r="AC62" s="162" t="str">
        <f>IFERROR(IF(INDEX(SourceData!$A$2:$FR$281,'Row selector'!$O51,144)=0,"-",INDEX(SourceData!$A$2:$FR$281,'Row selector'!$O51,144)),"")</f>
        <v/>
      </c>
      <c r="AD62" s="163" t="str">
        <f>IFERROR(IF(INDEX(SourceData!$A$2:$FR$281,'Row selector'!$O51,149)=0,"-",INDEX(SourceData!$A$2:$FR$281,'Row selector'!$O51,149)),"")</f>
        <v/>
      </c>
      <c r="AE62" s="161" t="str">
        <f>IFERROR(IF(INDEX(SourceData!$A$2:$FR$281,'Row selector'!$O51,140)=0,"-",INDEX(SourceData!$A$2:$FR$281,'Row selector'!$O51,140)),"")</f>
        <v/>
      </c>
      <c r="AF62" s="162" t="str">
        <f>IFERROR(IF(INDEX(SourceData!$A$2:$FR$281,'Row selector'!$O51,145)=0,"-",INDEX(SourceData!$A$2:$FR$281,'Row selector'!$O51,145)),"")</f>
        <v/>
      </c>
      <c r="AG62" s="163" t="str">
        <f>IFERROR(IF(INDEX(SourceData!$A$2:$FR$281,'Row selector'!$O51,150)=0,"-",INDEX(SourceData!$A$2:$FR$281,'Row selector'!$O51,150)),"")</f>
        <v/>
      </c>
      <c r="AH62" s="161" t="str">
        <f>IFERROR(IF(INDEX(SourceData!$A$2:$FR$281,'Row selector'!$O51,151)=0,"-",INDEX(SourceData!$A$2:$FR$281,'Row selector'!$O51,151)),"")</f>
        <v/>
      </c>
      <c r="AI62" s="162" t="str">
        <f>IFERROR(IF(INDEX(SourceData!$A$2:$FR$281,'Row selector'!$O51,156)=0,"-",INDEX(SourceData!$A$2:$FR$281,'Row selector'!$O51,156)),"")</f>
        <v/>
      </c>
      <c r="AJ62" s="163" t="str">
        <f>IFERROR(IF(INDEX(SourceData!$A$2:$FR$281,'Row selector'!$O51,161)=0,"-",INDEX(SourceData!$A$2:$FR$281,'Row selector'!$O51,161)),"")</f>
        <v/>
      </c>
      <c r="AK62" s="161" t="str">
        <f>IFERROR(IF(INDEX(SourceData!$A$2:$FR$281,'Row selector'!$O51,152)=0,"-",INDEX(SourceData!$A$2:$FR$281,'Row selector'!$O51,152)),"")</f>
        <v/>
      </c>
      <c r="AL62" s="162" t="str">
        <f>IFERROR(IF(INDEX(SourceData!$A$2:$FR$281,'Row selector'!$O51,157)=0,"-",INDEX(SourceData!$A$2:$FR$281,'Row selector'!$O51,157)),"")</f>
        <v/>
      </c>
      <c r="AM62" s="163" t="str">
        <f>IFERROR(IF(INDEX(SourceData!$A$2:$FR$281,'Row selector'!$O51,162)=0,"-",INDEX(SourceData!$A$2:$FR$281,'Row selector'!$O51,162)),"")</f>
        <v/>
      </c>
      <c r="AN62" s="161" t="str">
        <f>IFERROR(IF(INDEX(SourceData!$A$2:$FR$281,'Row selector'!$O51,153)=0,"-",INDEX(SourceData!$A$2:$FR$281,'Row selector'!$O51,153)),"")</f>
        <v/>
      </c>
      <c r="AO62" s="162" t="str">
        <f>IFERROR(IF(INDEX(SourceData!$A$2:$FR$281,'Row selector'!$O51,158)=0,"-",INDEX(SourceData!$A$2:$FR$281,'Row selector'!$O51,158)),"")</f>
        <v/>
      </c>
      <c r="AP62" s="163" t="str">
        <f>IFERROR(IF(INDEX(SourceData!$A$2:$FR$281,'Row selector'!$O51,163)=0,"-",INDEX(SourceData!$A$2:$FR$281,'Row selector'!$O51,163)),"")</f>
        <v/>
      </c>
      <c r="AQ62" s="161" t="str">
        <f>IFERROR(IF(INDEX(SourceData!$A$2:$FR$281,'Row selector'!$O51,154)=0,"-",INDEX(SourceData!$A$2:$FR$281,'Row selector'!$O51,154)),"")</f>
        <v/>
      </c>
      <c r="AR62" s="166" t="str">
        <f>IFERROR(IF(INDEX(SourceData!$A$2:$FR$281,'Row selector'!$O51,159)=0,"-",INDEX(SourceData!$A$2:$FR$281,'Row selector'!$O51,159)),"")</f>
        <v/>
      </c>
      <c r="AS62" s="167" t="str">
        <f>IFERROR(IF(INDEX(SourceData!$A$2:$FR$281,'Row selector'!$O51,164)=0,"-",INDEX(SourceData!$A$2:$FR$281,'Row selector'!$O51,164)),"")</f>
        <v/>
      </c>
      <c r="AT62" s="161" t="str">
        <f>IFERROR(IF(INDEX(SourceData!$A$2:$FR$281,'Row selector'!$O51,155)=0,"-",INDEX(SourceData!$A$2:$FR$281,'Row selector'!$O51,155)),"")</f>
        <v/>
      </c>
      <c r="AU62" s="162" t="str">
        <f>IFERROR(IF(INDEX(SourceData!$A$2:$FR$281,'Row selector'!$O51,160)=0,"-",INDEX(SourceData!$A$2:$FR$281,'Row selector'!$O51,160)),"")</f>
        <v/>
      </c>
      <c r="AV62" s="163" t="str">
        <f>IFERROR(IF(INDEX(SourceData!$A$2:$FR$281,'Row selector'!$O51,165)=0,"-",INDEX(SourceData!$A$2:$FR$281,'Row selector'!$O51,165)),"")</f>
        <v/>
      </c>
      <c r="AW62" s="115"/>
    </row>
    <row r="63" spans="1:49">
      <c r="A63" s="171" t="str">
        <f>IFERROR(INDEX(SourceData!$A$2:$FR$281,'Row selector'!$O52,1),"")</f>
        <v/>
      </c>
      <c r="B63" s="168" t="str">
        <f>IFERROR(INDEX(SourceData!$A$2:$FR$281,'Row selector'!$O52,2),"")</f>
        <v/>
      </c>
      <c r="C63" s="199" t="str">
        <f t="shared" si="0"/>
        <v/>
      </c>
      <c r="D63" s="161" t="str">
        <f>IFERROR(IF(INDEX(SourceData!$A$2:$FR$281,'Row selector'!$O52,121)=0,"-",INDEX(SourceData!$A$2:$FR$281,'Row selector'!$O52,121)),"")</f>
        <v/>
      </c>
      <c r="E63" s="162" t="str">
        <f>IFERROR(IF(INDEX(SourceData!$A$2:$FR$281,'Row selector'!$O52,126)=0,"-",INDEX(SourceData!$A$2:$FR$281,'Row selector'!$O52,126)),"")</f>
        <v/>
      </c>
      <c r="F63" s="163" t="str">
        <f>IFERROR(IF(INDEX(SourceData!$A$2:$FR$281,'Row selector'!$O52,131)=0,"-",INDEX(SourceData!$A$2:$FR$281,'Row selector'!$O52,131)),"")</f>
        <v/>
      </c>
      <c r="G63" s="161" t="str">
        <f>IFERROR(IF(INDEX(SourceData!$A$2:$FR$281,'Row selector'!$O52,122)=0,"-",INDEX(SourceData!$A$2:$FR$281,'Row selector'!$O52,122)),"")</f>
        <v/>
      </c>
      <c r="H63" s="166" t="str">
        <f>IFERROR(IF(INDEX(SourceData!$A$2:$FR$281,'Row selector'!$O52,127)=0,"-",INDEX(SourceData!$A$2:$FR$281,'Row selector'!$O52,127)),"")</f>
        <v/>
      </c>
      <c r="I63" s="167" t="str">
        <f>IFERROR(IF(INDEX(SourceData!$A$2:$FR$281,'Row selector'!$O52,132)=0,"-",INDEX(SourceData!$A$2:$FR$281,'Row selector'!$O52,132)),"")</f>
        <v/>
      </c>
      <c r="J63" s="161" t="str">
        <f>IFERROR(IF(INDEX(SourceData!$A$2:$FR$281,'Row selector'!$O52,123)=0,"-",INDEX(SourceData!$A$2:$FR$281,'Row selector'!$O52,123)),"")</f>
        <v/>
      </c>
      <c r="K63" s="162" t="str">
        <f>IFERROR(IF(INDEX(SourceData!$A$2:$FR$281,'Row selector'!$O52,128)=0,"-",INDEX(SourceData!$A$2:$FR$281,'Row selector'!$O52,128)),"")</f>
        <v/>
      </c>
      <c r="L63" s="163" t="str">
        <f>IFERROR(IF(INDEX(SourceData!$A$2:$FR$281,'Row selector'!$O52,133)=0,"-",INDEX(SourceData!$A$2:$FR$281,'Row selector'!$O52,133)),"")</f>
        <v/>
      </c>
      <c r="M63" s="161" t="str">
        <f>IFERROR(IF(INDEX(SourceData!$A$2:$FR$281,'Row selector'!$O52,124)=0,"-",INDEX(SourceData!$A$2:$FR$281,'Row selector'!$O52,124)),"")</f>
        <v/>
      </c>
      <c r="N63" s="162" t="str">
        <f>IFERROR(IF(INDEX(SourceData!$A$2:$FR$281,'Row selector'!$O52,129)=0,"-",INDEX(SourceData!$A$2:$FR$281,'Row selector'!$O52,129)),"")</f>
        <v/>
      </c>
      <c r="O63" s="163" t="str">
        <f>IFERROR(IF(INDEX(SourceData!$A$2:$FR$281,'Row selector'!$O52,134)=0,"-",INDEX(SourceData!$A$2:$FR$281,'Row selector'!$O52,134)),"")</f>
        <v/>
      </c>
      <c r="P63" s="161" t="str">
        <f>IFERROR(IF(INDEX(SourceData!$A$2:$FR$281,'Row selector'!$O52,125)=0,"-",INDEX(SourceData!$A$2:$FR$281,'Row selector'!$O52,125)),"")</f>
        <v/>
      </c>
      <c r="Q63" s="162" t="str">
        <f>IFERROR(IF(INDEX(SourceData!$A$2:$FR$281,'Row selector'!$O52,130)=0,"-",INDEX(SourceData!$A$2:$FR$281,'Row selector'!$O52,130)),"")</f>
        <v/>
      </c>
      <c r="R63" s="163" t="str">
        <f>IFERROR(IF(INDEX(SourceData!$A$2:$FR$281,'Row selector'!$O52,135)=0,"-",INDEX(SourceData!$A$2:$FR$281,'Row selector'!$O52,135)),"")</f>
        <v/>
      </c>
      <c r="S63" s="161" t="str">
        <f>IFERROR(IF(INDEX(SourceData!$A$2:$FR$281,'Row selector'!$O52,136)=0,"-",INDEX(SourceData!$A$2:$FR$281,'Row selector'!$O52,136)),"")</f>
        <v/>
      </c>
      <c r="T63" s="162" t="str">
        <f>IFERROR(IF(INDEX(SourceData!$A$2:$FR$281,'Row selector'!$O52,141)=0,"-",INDEX(SourceData!$A$2:$FR$281,'Row selector'!$O52,141)),"")</f>
        <v/>
      </c>
      <c r="U63" s="163" t="str">
        <f>IFERROR(IF(INDEX(SourceData!$A$2:$FR$281,'Row selector'!$O52,146)=0,"-",INDEX(SourceData!$A$2:$FR$281,'Row selector'!$O52,146)),"")</f>
        <v/>
      </c>
      <c r="V63" s="161" t="str">
        <f>IFERROR(IF(INDEX(SourceData!$A$2:$FR$281,'Row selector'!$O52,137)=0,"-",INDEX(SourceData!$A$2:$FR$281,'Row selector'!$O52,137)),"")</f>
        <v/>
      </c>
      <c r="W63" s="162" t="str">
        <f>IFERROR(IF(INDEX(SourceData!$A$2:$FR$281,'Row selector'!$O52,142)=0,"-",INDEX(SourceData!$A$2:$FR$281,'Row selector'!$O52,142)),"")</f>
        <v/>
      </c>
      <c r="X63" s="163" t="str">
        <f>IFERROR(IF(INDEX(SourceData!$A$2:$FR$281,'Row selector'!$O52,147)=0,"-",INDEX(SourceData!$A$2:$FR$281,'Row selector'!$O52,147)),"")</f>
        <v/>
      </c>
      <c r="Y63" s="161" t="str">
        <f>IFERROR(IF(INDEX(SourceData!$A$2:$FR$281,'Row selector'!$O52,138)=0,"-",INDEX(SourceData!$A$2:$FR$281,'Row selector'!$O52,138)),"")</f>
        <v/>
      </c>
      <c r="Z63" s="166" t="str">
        <f>IFERROR(IF(INDEX(SourceData!$A$2:$FR$281,'Row selector'!$O52,143)=0,"-",INDEX(SourceData!$A$2:$FR$281,'Row selector'!$O52,143)),"")</f>
        <v/>
      </c>
      <c r="AA63" s="167" t="str">
        <f>IFERROR(IF(INDEX(SourceData!$A$2:$FR$281,'Row selector'!$O52,148)=0,"-",INDEX(SourceData!$A$2:$FR$281,'Row selector'!$O52,148)),"")</f>
        <v/>
      </c>
      <c r="AB63" s="161" t="str">
        <f>IFERROR(IF(INDEX(SourceData!$A$2:$FR$281,'Row selector'!$O52,139)=0,"-",INDEX(SourceData!$A$2:$FR$281,'Row selector'!$O52,139)),"")</f>
        <v/>
      </c>
      <c r="AC63" s="162" t="str">
        <f>IFERROR(IF(INDEX(SourceData!$A$2:$FR$281,'Row selector'!$O52,144)=0,"-",INDEX(SourceData!$A$2:$FR$281,'Row selector'!$O52,144)),"")</f>
        <v/>
      </c>
      <c r="AD63" s="163" t="str">
        <f>IFERROR(IF(INDEX(SourceData!$A$2:$FR$281,'Row selector'!$O52,149)=0,"-",INDEX(SourceData!$A$2:$FR$281,'Row selector'!$O52,149)),"")</f>
        <v/>
      </c>
      <c r="AE63" s="161" t="str">
        <f>IFERROR(IF(INDEX(SourceData!$A$2:$FR$281,'Row selector'!$O52,140)=0,"-",INDEX(SourceData!$A$2:$FR$281,'Row selector'!$O52,140)),"")</f>
        <v/>
      </c>
      <c r="AF63" s="162" t="str">
        <f>IFERROR(IF(INDEX(SourceData!$A$2:$FR$281,'Row selector'!$O52,145)=0,"-",INDEX(SourceData!$A$2:$FR$281,'Row selector'!$O52,145)),"")</f>
        <v/>
      </c>
      <c r="AG63" s="163" t="str">
        <f>IFERROR(IF(INDEX(SourceData!$A$2:$FR$281,'Row selector'!$O52,150)=0,"-",INDEX(SourceData!$A$2:$FR$281,'Row selector'!$O52,150)),"")</f>
        <v/>
      </c>
      <c r="AH63" s="161" t="str">
        <f>IFERROR(IF(INDEX(SourceData!$A$2:$FR$281,'Row selector'!$O52,151)=0,"-",INDEX(SourceData!$A$2:$FR$281,'Row selector'!$O52,151)),"")</f>
        <v/>
      </c>
      <c r="AI63" s="162" t="str">
        <f>IFERROR(IF(INDEX(SourceData!$A$2:$FR$281,'Row selector'!$O52,156)=0,"-",INDEX(SourceData!$A$2:$FR$281,'Row selector'!$O52,156)),"")</f>
        <v/>
      </c>
      <c r="AJ63" s="163" t="str">
        <f>IFERROR(IF(INDEX(SourceData!$A$2:$FR$281,'Row selector'!$O52,161)=0,"-",INDEX(SourceData!$A$2:$FR$281,'Row selector'!$O52,161)),"")</f>
        <v/>
      </c>
      <c r="AK63" s="161" t="str">
        <f>IFERROR(IF(INDEX(SourceData!$A$2:$FR$281,'Row selector'!$O52,152)=0,"-",INDEX(SourceData!$A$2:$FR$281,'Row selector'!$O52,152)),"")</f>
        <v/>
      </c>
      <c r="AL63" s="162" t="str">
        <f>IFERROR(IF(INDEX(SourceData!$A$2:$FR$281,'Row selector'!$O52,157)=0,"-",INDEX(SourceData!$A$2:$FR$281,'Row selector'!$O52,157)),"")</f>
        <v/>
      </c>
      <c r="AM63" s="163" t="str">
        <f>IFERROR(IF(INDEX(SourceData!$A$2:$FR$281,'Row selector'!$O52,162)=0,"-",INDEX(SourceData!$A$2:$FR$281,'Row selector'!$O52,162)),"")</f>
        <v/>
      </c>
      <c r="AN63" s="161" t="str">
        <f>IFERROR(IF(INDEX(SourceData!$A$2:$FR$281,'Row selector'!$O52,153)=0,"-",INDEX(SourceData!$A$2:$FR$281,'Row selector'!$O52,153)),"")</f>
        <v/>
      </c>
      <c r="AO63" s="162" t="str">
        <f>IFERROR(IF(INDEX(SourceData!$A$2:$FR$281,'Row selector'!$O52,158)=0,"-",INDEX(SourceData!$A$2:$FR$281,'Row selector'!$O52,158)),"")</f>
        <v/>
      </c>
      <c r="AP63" s="163" t="str">
        <f>IFERROR(IF(INDEX(SourceData!$A$2:$FR$281,'Row selector'!$O52,163)=0,"-",INDEX(SourceData!$A$2:$FR$281,'Row selector'!$O52,163)),"")</f>
        <v/>
      </c>
      <c r="AQ63" s="161" t="str">
        <f>IFERROR(IF(INDEX(SourceData!$A$2:$FR$281,'Row selector'!$O52,154)=0,"-",INDEX(SourceData!$A$2:$FR$281,'Row selector'!$O52,154)),"")</f>
        <v/>
      </c>
      <c r="AR63" s="166" t="str">
        <f>IFERROR(IF(INDEX(SourceData!$A$2:$FR$281,'Row selector'!$O52,159)=0,"-",INDEX(SourceData!$A$2:$FR$281,'Row selector'!$O52,159)),"")</f>
        <v/>
      </c>
      <c r="AS63" s="167" t="str">
        <f>IFERROR(IF(INDEX(SourceData!$A$2:$FR$281,'Row selector'!$O52,164)=0,"-",INDEX(SourceData!$A$2:$FR$281,'Row selector'!$O52,164)),"")</f>
        <v/>
      </c>
      <c r="AT63" s="161" t="str">
        <f>IFERROR(IF(INDEX(SourceData!$A$2:$FR$281,'Row selector'!$O52,155)=0,"-",INDEX(SourceData!$A$2:$FR$281,'Row selector'!$O52,155)),"")</f>
        <v/>
      </c>
      <c r="AU63" s="162" t="str">
        <f>IFERROR(IF(INDEX(SourceData!$A$2:$FR$281,'Row selector'!$O52,160)=0,"-",INDEX(SourceData!$A$2:$FR$281,'Row selector'!$O52,160)),"")</f>
        <v/>
      </c>
      <c r="AV63" s="163" t="str">
        <f>IFERROR(IF(INDEX(SourceData!$A$2:$FR$281,'Row selector'!$O52,165)=0,"-",INDEX(SourceData!$A$2:$FR$281,'Row selector'!$O52,165)),"")</f>
        <v/>
      </c>
      <c r="AW63" s="115"/>
    </row>
    <row r="64" spans="1:49">
      <c r="A64" s="171" t="str">
        <f>IFERROR(INDEX(SourceData!$A$2:$FR$281,'Row selector'!$O53,1),"")</f>
        <v/>
      </c>
      <c r="B64" s="168" t="str">
        <f>IFERROR(INDEX(SourceData!$A$2:$FR$281,'Row selector'!$O53,2),"")</f>
        <v/>
      </c>
      <c r="C64" s="199" t="str">
        <f t="shared" si="0"/>
        <v/>
      </c>
      <c r="D64" s="161" t="str">
        <f>IFERROR(IF(INDEX(SourceData!$A$2:$FR$281,'Row selector'!$O53,121)=0,"-",INDEX(SourceData!$A$2:$FR$281,'Row selector'!$O53,121)),"")</f>
        <v/>
      </c>
      <c r="E64" s="162" t="str">
        <f>IFERROR(IF(INDEX(SourceData!$A$2:$FR$281,'Row selector'!$O53,126)=0,"-",INDEX(SourceData!$A$2:$FR$281,'Row selector'!$O53,126)),"")</f>
        <v/>
      </c>
      <c r="F64" s="163" t="str">
        <f>IFERROR(IF(INDEX(SourceData!$A$2:$FR$281,'Row selector'!$O53,131)=0,"-",INDEX(SourceData!$A$2:$FR$281,'Row selector'!$O53,131)),"")</f>
        <v/>
      </c>
      <c r="G64" s="161" t="str">
        <f>IFERROR(IF(INDEX(SourceData!$A$2:$FR$281,'Row selector'!$O53,122)=0,"-",INDEX(SourceData!$A$2:$FR$281,'Row selector'!$O53,122)),"")</f>
        <v/>
      </c>
      <c r="H64" s="166" t="str">
        <f>IFERROR(IF(INDEX(SourceData!$A$2:$FR$281,'Row selector'!$O53,127)=0,"-",INDEX(SourceData!$A$2:$FR$281,'Row selector'!$O53,127)),"")</f>
        <v/>
      </c>
      <c r="I64" s="167" t="str">
        <f>IFERROR(IF(INDEX(SourceData!$A$2:$FR$281,'Row selector'!$O53,132)=0,"-",INDEX(SourceData!$A$2:$FR$281,'Row selector'!$O53,132)),"")</f>
        <v/>
      </c>
      <c r="J64" s="161" t="str">
        <f>IFERROR(IF(INDEX(SourceData!$A$2:$FR$281,'Row selector'!$O53,123)=0,"-",INDEX(SourceData!$A$2:$FR$281,'Row selector'!$O53,123)),"")</f>
        <v/>
      </c>
      <c r="K64" s="162" t="str">
        <f>IFERROR(IF(INDEX(SourceData!$A$2:$FR$281,'Row selector'!$O53,128)=0,"-",INDEX(SourceData!$A$2:$FR$281,'Row selector'!$O53,128)),"")</f>
        <v/>
      </c>
      <c r="L64" s="163" t="str">
        <f>IFERROR(IF(INDEX(SourceData!$A$2:$FR$281,'Row selector'!$O53,133)=0,"-",INDEX(SourceData!$A$2:$FR$281,'Row selector'!$O53,133)),"")</f>
        <v/>
      </c>
      <c r="M64" s="161" t="str">
        <f>IFERROR(IF(INDEX(SourceData!$A$2:$FR$281,'Row selector'!$O53,124)=0,"-",INDEX(SourceData!$A$2:$FR$281,'Row selector'!$O53,124)),"")</f>
        <v/>
      </c>
      <c r="N64" s="162" t="str">
        <f>IFERROR(IF(INDEX(SourceData!$A$2:$FR$281,'Row selector'!$O53,129)=0,"-",INDEX(SourceData!$A$2:$FR$281,'Row selector'!$O53,129)),"")</f>
        <v/>
      </c>
      <c r="O64" s="163" t="str">
        <f>IFERROR(IF(INDEX(SourceData!$A$2:$FR$281,'Row selector'!$O53,134)=0,"-",INDEX(SourceData!$A$2:$FR$281,'Row selector'!$O53,134)),"")</f>
        <v/>
      </c>
      <c r="P64" s="161" t="str">
        <f>IFERROR(IF(INDEX(SourceData!$A$2:$FR$281,'Row selector'!$O53,125)=0,"-",INDEX(SourceData!$A$2:$FR$281,'Row selector'!$O53,125)),"")</f>
        <v/>
      </c>
      <c r="Q64" s="162" t="str">
        <f>IFERROR(IF(INDEX(SourceData!$A$2:$FR$281,'Row selector'!$O53,130)=0,"-",INDEX(SourceData!$A$2:$FR$281,'Row selector'!$O53,130)),"")</f>
        <v/>
      </c>
      <c r="R64" s="163" t="str">
        <f>IFERROR(IF(INDEX(SourceData!$A$2:$FR$281,'Row selector'!$O53,135)=0,"-",INDEX(SourceData!$A$2:$FR$281,'Row selector'!$O53,135)),"")</f>
        <v/>
      </c>
      <c r="S64" s="161" t="str">
        <f>IFERROR(IF(INDEX(SourceData!$A$2:$FR$281,'Row selector'!$O53,136)=0,"-",INDEX(SourceData!$A$2:$FR$281,'Row selector'!$O53,136)),"")</f>
        <v/>
      </c>
      <c r="T64" s="162" t="str">
        <f>IFERROR(IF(INDEX(SourceData!$A$2:$FR$281,'Row selector'!$O53,141)=0,"-",INDEX(SourceData!$A$2:$FR$281,'Row selector'!$O53,141)),"")</f>
        <v/>
      </c>
      <c r="U64" s="163" t="str">
        <f>IFERROR(IF(INDEX(SourceData!$A$2:$FR$281,'Row selector'!$O53,146)=0,"-",INDEX(SourceData!$A$2:$FR$281,'Row selector'!$O53,146)),"")</f>
        <v/>
      </c>
      <c r="V64" s="161" t="str">
        <f>IFERROR(IF(INDEX(SourceData!$A$2:$FR$281,'Row selector'!$O53,137)=0,"-",INDEX(SourceData!$A$2:$FR$281,'Row selector'!$O53,137)),"")</f>
        <v/>
      </c>
      <c r="W64" s="162" t="str">
        <f>IFERROR(IF(INDEX(SourceData!$A$2:$FR$281,'Row selector'!$O53,142)=0,"-",INDEX(SourceData!$A$2:$FR$281,'Row selector'!$O53,142)),"")</f>
        <v/>
      </c>
      <c r="X64" s="163" t="str">
        <f>IFERROR(IF(INDEX(SourceData!$A$2:$FR$281,'Row selector'!$O53,147)=0,"-",INDEX(SourceData!$A$2:$FR$281,'Row selector'!$O53,147)),"")</f>
        <v/>
      </c>
      <c r="Y64" s="161" t="str">
        <f>IFERROR(IF(INDEX(SourceData!$A$2:$FR$281,'Row selector'!$O53,138)=0,"-",INDEX(SourceData!$A$2:$FR$281,'Row selector'!$O53,138)),"")</f>
        <v/>
      </c>
      <c r="Z64" s="166" t="str">
        <f>IFERROR(IF(INDEX(SourceData!$A$2:$FR$281,'Row selector'!$O53,143)=0,"-",INDEX(SourceData!$A$2:$FR$281,'Row selector'!$O53,143)),"")</f>
        <v/>
      </c>
      <c r="AA64" s="167" t="str">
        <f>IFERROR(IF(INDEX(SourceData!$A$2:$FR$281,'Row selector'!$O53,148)=0,"-",INDEX(SourceData!$A$2:$FR$281,'Row selector'!$O53,148)),"")</f>
        <v/>
      </c>
      <c r="AB64" s="161" t="str">
        <f>IFERROR(IF(INDEX(SourceData!$A$2:$FR$281,'Row selector'!$O53,139)=0,"-",INDEX(SourceData!$A$2:$FR$281,'Row selector'!$O53,139)),"")</f>
        <v/>
      </c>
      <c r="AC64" s="162" t="str">
        <f>IFERROR(IF(INDEX(SourceData!$A$2:$FR$281,'Row selector'!$O53,144)=0,"-",INDEX(SourceData!$A$2:$FR$281,'Row selector'!$O53,144)),"")</f>
        <v/>
      </c>
      <c r="AD64" s="163" t="str">
        <f>IFERROR(IF(INDEX(SourceData!$A$2:$FR$281,'Row selector'!$O53,149)=0,"-",INDEX(SourceData!$A$2:$FR$281,'Row selector'!$O53,149)),"")</f>
        <v/>
      </c>
      <c r="AE64" s="161" t="str">
        <f>IFERROR(IF(INDEX(SourceData!$A$2:$FR$281,'Row selector'!$O53,140)=0,"-",INDEX(SourceData!$A$2:$FR$281,'Row selector'!$O53,140)),"")</f>
        <v/>
      </c>
      <c r="AF64" s="162" t="str">
        <f>IFERROR(IF(INDEX(SourceData!$A$2:$FR$281,'Row selector'!$O53,145)=0,"-",INDEX(SourceData!$A$2:$FR$281,'Row selector'!$O53,145)),"")</f>
        <v/>
      </c>
      <c r="AG64" s="163" t="str">
        <f>IFERROR(IF(INDEX(SourceData!$A$2:$FR$281,'Row selector'!$O53,150)=0,"-",INDEX(SourceData!$A$2:$FR$281,'Row selector'!$O53,150)),"")</f>
        <v/>
      </c>
      <c r="AH64" s="161" t="str">
        <f>IFERROR(IF(INDEX(SourceData!$A$2:$FR$281,'Row selector'!$O53,151)=0,"-",INDEX(SourceData!$A$2:$FR$281,'Row selector'!$O53,151)),"")</f>
        <v/>
      </c>
      <c r="AI64" s="162" t="str">
        <f>IFERROR(IF(INDEX(SourceData!$A$2:$FR$281,'Row selector'!$O53,156)=0,"-",INDEX(SourceData!$A$2:$FR$281,'Row selector'!$O53,156)),"")</f>
        <v/>
      </c>
      <c r="AJ64" s="163" t="str">
        <f>IFERROR(IF(INDEX(SourceData!$A$2:$FR$281,'Row selector'!$O53,161)=0,"-",INDEX(SourceData!$A$2:$FR$281,'Row selector'!$O53,161)),"")</f>
        <v/>
      </c>
      <c r="AK64" s="161" t="str">
        <f>IFERROR(IF(INDEX(SourceData!$A$2:$FR$281,'Row selector'!$O53,152)=0,"-",INDEX(SourceData!$A$2:$FR$281,'Row selector'!$O53,152)),"")</f>
        <v/>
      </c>
      <c r="AL64" s="162" t="str">
        <f>IFERROR(IF(INDEX(SourceData!$A$2:$FR$281,'Row selector'!$O53,157)=0,"-",INDEX(SourceData!$A$2:$FR$281,'Row selector'!$O53,157)),"")</f>
        <v/>
      </c>
      <c r="AM64" s="163" t="str">
        <f>IFERROR(IF(INDEX(SourceData!$A$2:$FR$281,'Row selector'!$O53,162)=0,"-",INDEX(SourceData!$A$2:$FR$281,'Row selector'!$O53,162)),"")</f>
        <v/>
      </c>
      <c r="AN64" s="161" t="str">
        <f>IFERROR(IF(INDEX(SourceData!$A$2:$FR$281,'Row selector'!$O53,153)=0,"-",INDEX(SourceData!$A$2:$FR$281,'Row selector'!$O53,153)),"")</f>
        <v/>
      </c>
      <c r="AO64" s="162" t="str">
        <f>IFERROR(IF(INDEX(SourceData!$A$2:$FR$281,'Row selector'!$O53,158)=0,"-",INDEX(SourceData!$A$2:$FR$281,'Row selector'!$O53,158)),"")</f>
        <v/>
      </c>
      <c r="AP64" s="163" t="str">
        <f>IFERROR(IF(INDEX(SourceData!$A$2:$FR$281,'Row selector'!$O53,163)=0,"-",INDEX(SourceData!$A$2:$FR$281,'Row selector'!$O53,163)),"")</f>
        <v/>
      </c>
      <c r="AQ64" s="161" t="str">
        <f>IFERROR(IF(INDEX(SourceData!$A$2:$FR$281,'Row selector'!$O53,154)=0,"-",INDEX(SourceData!$A$2:$FR$281,'Row selector'!$O53,154)),"")</f>
        <v/>
      </c>
      <c r="AR64" s="166" t="str">
        <f>IFERROR(IF(INDEX(SourceData!$A$2:$FR$281,'Row selector'!$O53,159)=0,"-",INDEX(SourceData!$A$2:$FR$281,'Row selector'!$O53,159)),"")</f>
        <v/>
      </c>
      <c r="AS64" s="167" t="str">
        <f>IFERROR(IF(INDEX(SourceData!$A$2:$FR$281,'Row selector'!$O53,164)=0,"-",INDEX(SourceData!$A$2:$FR$281,'Row selector'!$O53,164)),"")</f>
        <v/>
      </c>
      <c r="AT64" s="161" t="str">
        <f>IFERROR(IF(INDEX(SourceData!$A$2:$FR$281,'Row selector'!$O53,155)=0,"-",INDEX(SourceData!$A$2:$FR$281,'Row selector'!$O53,155)),"")</f>
        <v/>
      </c>
      <c r="AU64" s="162" t="str">
        <f>IFERROR(IF(INDEX(SourceData!$A$2:$FR$281,'Row selector'!$O53,160)=0,"-",INDEX(SourceData!$A$2:$FR$281,'Row selector'!$O53,160)),"")</f>
        <v/>
      </c>
      <c r="AV64" s="163" t="str">
        <f>IFERROR(IF(INDEX(SourceData!$A$2:$FR$281,'Row selector'!$O53,165)=0,"-",INDEX(SourceData!$A$2:$FR$281,'Row selector'!$O53,165)),"")</f>
        <v/>
      </c>
      <c r="AW64" s="115"/>
    </row>
    <row r="65" spans="1:49">
      <c r="A65" s="171" t="str">
        <f>IFERROR(INDEX(SourceData!$A$2:$FR$281,'Row selector'!$O54,1),"")</f>
        <v/>
      </c>
      <c r="B65" s="168" t="str">
        <f>IFERROR(INDEX(SourceData!$A$2:$FR$281,'Row selector'!$O54,2),"")</f>
        <v/>
      </c>
      <c r="C65" s="199" t="str">
        <f t="shared" si="0"/>
        <v/>
      </c>
      <c r="D65" s="161" t="str">
        <f>IFERROR(IF(INDEX(SourceData!$A$2:$FR$281,'Row selector'!$O54,121)=0,"-",INDEX(SourceData!$A$2:$FR$281,'Row selector'!$O54,121)),"")</f>
        <v/>
      </c>
      <c r="E65" s="162" t="str">
        <f>IFERROR(IF(INDEX(SourceData!$A$2:$FR$281,'Row selector'!$O54,126)=0,"-",INDEX(SourceData!$A$2:$FR$281,'Row selector'!$O54,126)),"")</f>
        <v/>
      </c>
      <c r="F65" s="163" t="str">
        <f>IFERROR(IF(INDEX(SourceData!$A$2:$FR$281,'Row selector'!$O54,131)=0,"-",INDEX(SourceData!$A$2:$FR$281,'Row selector'!$O54,131)),"")</f>
        <v/>
      </c>
      <c r="G65" s="161" t="str">
        <f>IFERROR(IF(INDEX(SourceData!$A$2:$FR$281,'Row selector'!$O54,122)=0,"-",INDEX(SourceData!$A$2:$FR$281,'Row selector'!$O54,122)),"")</f>
        <v/>
      </c>
      <c r="H65" s="166" t="str">
        <f>IFERROR(IF(INDEX(SourceData!$A$2:$FR$281,'Row selector'!$O54,127)=0,"-",INDEX(SourceData!$A$2:$FR$281,'Row selector'!$O54,127)),"")</f>
        <v/>
      </c>
      <c r="I65" s="167" t="str">
        <f>IFERROR(IF(INDEX(SourceData!$A$2:$FR$281,'Row selector'!$O54,132)=0,"-",INDEX(SourceData!$A$2:$FR$281,'Row selector'!$O54,132)),"")</f>
        <v/>
      </c>
      <c r="J65" s="161" t="str">
        <f>IFERROR(IF(INDEX(SourceData!$A$2:$FR$281,'Row selector'!$O54,123)=0,"-",INDEX(SourceData!$A$2:$FR$281,'Row selector'!$O54,123)),"")</f>
        <v/>
      </c>
      <c r="K65" s="162" t="str">
        <f>IFERROR(IF(INDEX(SourceData!$A$2:$FR$281,'Row selector'!$O54,128)=0,"-",INDEX(SourceData!$A$2:$FR$281,'Row selector'!$O54,128)),"")</f>
        <v/>
      </c>
      <c r="L65" s="163" t="str">
        <f>IFERROR(IF(INDEX(SourceData!$A$2:$FR$281,'Row selector'!$O54,133)=0,"-",INDEX(SourceData!$A$2:$FR$281,'Row selector'!$O54,133)),"")</f>
        <v/>
      </c>
      <c r="M65" s="161" t="str">
        <f>IFERROR(IF(INDEX(SourceData!$A$2:$FR$281,'Row selector'!$O54,124)=0,"-",INDEX(SourceData!$A$2:$FR$281,'Row selector'!$O54,124)),"")</f>
        <v/>
      </c>
      <c r="N65" s="162" t="str">
        <f>IFERROR(IF(INDEX(SourceData!$A$2:$FR$281,'Row selector'!$O54,129)=0,"-",INDEX(SourceData!$A$2:$FR$281,'Row selector'!$O54,129)),"")</f>
        <v/>
      </c>
      <c r="O65" s="163" t="str">
        <f>IFERROR(IF(INDEX(SourceData!$A$2:$FR$281,'Row selector'!$O54,134)=0,"-",INDEX(SourceData!$A$2:$FR$281,'Row selector'!$O54,134)),"")</f>
        <v/>
      </c>
      <c r="P65" s="161" t="str">
        <f>IFERROR(IF(INDEX(SourceData!$A$2:$FR$281,'Row selector'!$O54,125)=0,"-",INDEX(SourceData!$A$2:$FR$281,'Row selector'!$O54,125)),"")</f>
        <v/>
      </c>
      <c r="Q65" s="162" t="str">
        <f>IFERROR(IF(INDEX(SourceData!$A$2:$FR$281,'Row selector'!$O54,130)=0,"-",INDEX(SourceData!$A$2:$FR$281,'Row selector'!$O54,130)),"")</f>
        <v/>
      </c>
      <c r="R65" s="163" t="str">
        <f>IFERROR(IF(INDEX(SourceData!$A$2:$FR$281,'Row selector'!$O54,135)=0,"-",INDEX(SourceData!$A$2:$FR$281,'Row selector'!$O54,135)),"")</f>
        <v/>
      </c>
      <c r="S65" s="161" t="str">
        <f>IFERROR(IF(INDEX(SourceData!$A$2:$FR$281,'Row selector'!$O54,136)=0,"-",INDEX(SourceData!$A$2:$FR$281,'Row selector'!$O54,136)),"")</f>
        <v/>
      </c>
      <c r="T65" s="162" t="str">
        <f>IFERROR(IF(INDEX(SourceData!$A$2:$FR$281,'Row selector'!$O54,141)=0,"-",INDEX(SourceData!$A$2:$FR$281,'Row selector'!$O54,141)),"")</f>
        <v/>
      </c>
      <c r="U65" s="163" t="str">
        <f>IFERROR(IF(INDEX(SourceData!$A$2:$FR$281,'Row selector'!$O54,146)=0,"-",INDEX(SourceData!$A$2:$FR$281,'Row selector'!$O54,146)),"")</f>
        <v/>
      </c>
      <c r="V65" s="161" t="str">
        <f>IFERROR(IF(INDEX(SourceData!$A$2:$FR$281,'Row selector'!$O54,137)=0,"-",INDEX(SourceData!$A$2:$FR$281,'Row selector'!$O54,137)),"")</f>
        <v/>
      </c>
      <c r="W65" s="162" t="str">
        <f>IFERROR(IF(INDEX(SourceData!$A$2:$FR$281,'Row selector'!$O54,142)=0,"-",INDEX(SourceData!$A$2:$FR$281,'Row selector'!$O54,142)),"")</f>
        <v/>
      </c>
      <c r="X65" s="163" t="str">
        <f>IFERROR(IF(INDEX(SourceData!$A$2:$FR$281,'Row selector'!$O54,147)=0,"-",INDEX(SourceData!$A$2:$FR$281,'Row selector'!$O54,147)),"")</f>
        <v/>
      </c>
      <c r="Y65" s="161" t="str">
        <f>IFERROR(IF(INDEX(SourceData!$A$2:$FR$281,'Row selector'!$O54,138)=0,"-",INDEX(SourceData!$A$2:$FR$281,'Row selector'!$O54,138)),"")</f>
        <v/>
      </c>
      <c r="Z65" s="166" t="str">
        <f>IFERROR(IF(INDEX(SourceData!$A$2:$FR$281,'Row selector'!$O54,143)=0,"-",INDEX(SourceData!$A$2:$FR$281,'Row selector'!$O54,143)),"")</f>
        <v/>
      </c>
      <c r="AA65" s="167" t="str">
        <f>IFERROR(IF(INDEX(SourceData!$A$2:$FR$281,'Row selector'!$O54,148)=0,"-",INDEX(SourceData!$A$2:$FR$281,'Row selector'!$O54,148)),"")</f>
        <v/>
      </c>
      <c r="AB65" s="161" t="str">
        <f>IFERROR(IF(INDEX(SourceData!$A$2:$FR$281,'Row selector'!$O54,139)=0,"-",INDEX(SourceData!$A$2:$FR$281,'Row selector'!$O54,139)),"")</f>
        <v/>
      </c>
      <c r="AC65" s="162" t="str">
        <f>IFERROR(IF(INDEX(SourceData!$A$2:$FR$281,'Row selector'!$O54,144)=0,"-",INDEX(SourceData!$A$2:$FR$281,'Row selector'!$O54,144)),"")</f>
        <v/>
      </c>
      <c r="AD65" s="163" t="str">
        <f>IFERROR(IF(INDEX(SourceData!$A$2:$FR$281,'Row selector'!$O54,149)=0,"-",INDEX(SourceData!$A$2:$FR$281,'Row selector'!$O54,149)),"")</f>
        <v/>
      </c>
      <c r="AE65" s="161" t="str">
        <f>IFERROR(IF(INDEX(SourceData!$A$2:$FR$281,'Row selector'!$O54,140)=0,"-",INDEX(SourceData!$A$2:$FR$281,'Row selector'!$O54,140)),"")</f>
        <v/>
      </c>
      <c r="AF65" s="162" t="str">
        <f>IFERROR(IF(INDEX(SourceData!$A$2:$FR$281,'Row selector'!$O54,145)=0,"-",INDEX(SourceData!$A$2:$FR$281,'Row selector'!$O54,145)),"")</f>
        <v/>
      </c>
      <c r="AG65" s="163" t="str">
        <f>IFERROR(IF(INDEX(SourceData!$A$2:$FR$281,'Row selector'!$O54,150)=0,"-",INDEX(SourceData!$A$2:$FR$281,'Row selector'!$O54,150)),"")</f>
        <v/>
      </c>
      <c r="AH65" s="161" t="str">
        <f>IFERROR(IF(INDEX(SourceData!$A$2:$FR$281,'Row selector'!$O54,151)=0,"-",INDEX(SourceData!$A$2:$FR$281,'Row selector'!$O54,151)),"")</f>
        <v/>
      </c>
      <c r="AI65" s="162" t="str">
        <f>IFERROR(IF(INDEX(SourceData!$A$2:$FR$281,'Row selector'!$O54,156)=0,"-",INDEX(SourceData!$A$2:$FR$281,'Row selector'!$O54,156)),"")</f>
        <v/>
      </c>
      <c r="AJ65" s="163" t="str">
        <f>IFERROR(IF(INDEX(SourceData!$A$2:$FR$281,'Row selector'!$O54,161)=0,"-",INDEX(SourceData!$A$2:$FR$281,'Row selector'!$O54,161)),"")</f>
        <v/>
      </c>
      <c r="AK65" s="161" t="str">
        <f>IFERROR(IF(INDEX(SourceData!$A$2:$FR$281,'Row selector'!$O54,152)=0,"-",INDEX(SourceData!$A$2:$FR$281,'Row selector'!$O54,152)),"")</f>
        <v/>
      </c>
      <c r="AL65" s="162" t="str">
        <f>IFERROR(IF(INDEX(SourceData!$A$2:$FR$281,'Row selector'!$O54,157)=0,"-",INDEX(SourceData!$A$2:$FR$281,'Row selector'!$O54,157)),"")</f>
        <v/>
      </c>
      <c r="AM65" s="163" t="str">
        <f>IFERROR(IF(INDEX(SourceData!$A$2:$FR$281,'Row selector'!$O54,162)=0,"-",INDEX(SourceData!$A$2:$FR$281,'Row selector'!$O54,162)),"")</f>
        <v/>
      </c>
      <c r="AN65" s="161" t="str">
        <f>IFERROR(IF(INDEX(SourceData!$A$2:$FR$281,'Row selector'!$O54,153)=0,"-",INDEX(SourceData!$A$2:$FR$281,'Row selector'!$O54,153)),"")</f>
        <v/>
      </c>
      <c r="AO65" s="162" t="str">
        <f>IFERROR(IF(INDEX(SourceData!$A$2:$FR$281,'Row selector'!$O54,158)=0,"-",INDEX(SourceData!$A$2:$FR$281,'Row selector'!$O54,158)),"")</f>
        <v/>
      </c>
      <c r="AP65" s="163" t="str">
        <f>IFERROR(IF(INDEX(SourceData!$A$2:$FR$281,'Row selector'!$O54,163)=0,"-",INDEX(SourceData!$A$2:$FR$281,'Row selector'!$O54,163)),"")</f>
        <v/>
      </c>
      <c r="AQ65" s="161" t="str">
        <f>IFERROR(IF(INDEX(SourceData!$A$2:$FR$281,'Row selector'!$O54,154)=0,"-",INDEX(SourceData!$A$2:$FR$281,'Row selector'!$O54,154)),"")</f>
        <v/>
      </c>
      <c r="AR65" s="166" t="str">
        <f>IFERROR(IF(INDEX(SourceData!$A$2:$FR$281,'Row selector'!$O54,159)=0,"-",INDEX(SourceData!$A$2:$FR$281,'Row selector'!$O54,159)),"")</f>
        <v/>
      </c>
      <c r="AS65" s="167" t="str">
        <f>IFERROR(IF(INDEX(SourceData!$A$2:$FR$281,'Row selector'!$O54,164)=0,"-",INDEX(SourceData!$A$2:$FR$281,'Row selector'!$O54,164)),"")</f>
        <v/>
      </c>
      <c r="AT65" s="161" t="str">
        <f>IFERROR(IF(INDEX(SourceData!$A$2:$FR$281,'Row selector'!$O54,155)=0,"-",INDEX(SourceData!$A$2:$FR$281,'Row selector'!$O54,155)),"")</f>
        <v/>
      </c>
      <c r="AU65" s="162" t="str">
        <f>IFERROR(IF(INDEX(SourceData!$A$2:$FR$281,'Row selector'!$O54,160)=0,"-",INDEX(SourceData!$A$2:$FR$281,'Row selector'!$O54,160)),"")</f>
        <v/>
      </c>
      <c r="AV65" s="163" t="str">
        <f>IFERROR(IF(INDEX(SourceData!$A$2:$FR$281,'Row selector'!$O54,165)=0,"-",INDEX(SourceData!$A$2:$FR$281,'Row selector'!$O54,165)),"")</f>
        <v/>
      </c>
      <c r="AW65" s="115"/>
    </row>
    <row r="66" spans="1:49">
      <c r="A66" s="171" t="str">
        <f>IFERROR(INDEX(SourceData!$A$2:$FR$281,'Row selector'!$O55,1),"")</f>
        <v/>
      </c>
      <c r="B66" s="168" t="str">
        <f>IFERROR(INDEX(SourceData!$A$2:$FR$281,'Row selector'!$O55,2),"")</f>
        <v/>
      </c>
      <c r="C66" s="199" t="str">
        <f t="shared" si="0"/>
        <v/>
      </c>
      <c r="D66" s="161" t="str">
        <f>IFERROR(IF(INDEX(SourceData!$A$2:$FR$281,'Row selector'!$O55,121)=0,"-",INDEX(SourceData!$A$2:$FR$281,'Row selector'!$O55,121)),"")</f>
        <v/>
      </c>
      <c r="E66" s="162" t="str">
        <f>IFERROR(IF(INDEX(SourceData!$A$2:$FR$281,'Row selector'!$O55,126)=0,"-",INDEX(SourceData!$A$2:$FR$281,'Row selector'!$O55,126)),"")</f>
        <v/>
      </c>
      <c r="F66" s="163" t="str">
        <f>IFERROR(IF(INDEX(SourceData!$A$2:$FR$281,'Row selector'!$O55,131)=0,"-",INDEX(SourceData!$A$2:$FR$281,'Row selector'!$O55,131)),"")</f>
        <v/>
      </c>
      <c r="G66" s="161" t="str">
        <f>IFERROR(IF(INDEX(SourceData!$A$2:$FR$281,'Row selector'!$O55,122)=0,"-",INDEX(SourceData!$A$2:$FR$281,'Row selector'!$O55,122)),"")</f>
        <v/>
      </c>
      <c r="H66" s="166" t="str">
        <f>IFERROR(IF(INDEX(SourceData!$A$2:$FR$281,'Row selector'!$O55,127)=0,"-",INDEX(SourceData!$A$2:$FR$281,'Row selector'!$O55,127)),"")</f>
        <v/>
      </c>
      <c r="I66" s="167" t="str">
        <f>IFERROR(IF(INDEX(SourceData!$A$2:$FR$281,'Row selector'!$O55,132)=0,"-",INDEX(SourceData!$A$2:$FR$281,'Row selector'!$O55,132)),"")</f>
        <v/>
      </c>
      <c r="J66" s="161" t="str">
        <f>IFERROR(IF(INDEX(SourceData!$A$2:$FR$281,'Row selector'!$O55,123)=0,"-",INDEX(SourceData!$A$2:$FR$281,'Row selector'!$O55,123)),"")</f>
        <v/>
      </c>
      <c r="K66" s="162" t="str">
        <f>IFERROR(IF(INDEX(SourceData!$A$2:$FR$281,'Row selector'!$O55,128)=0,"-",INDEX(SourceData!$A$2:$FR$281,'Row selector'!$O55,128)),"")</f>
        <v/>
      </c>
      <c r="L66" s="163" t="str">
        <f>IFERROR(IF(INDEX(SourceData!$A$2:$FR$281,'Row selector'!$O55,133)=0,"-",INDEX(SourceData!$A$2:$FR$281,'Row selector'!$O55,133)),"")</f>
        <v/>
      </c>
      <c r="M66" s="161" t="str">
        <f>IFERROR(IF(INDEX(SourceData!$A$2:$FR$281,'Row selector'!$O55,124)=0,"-",INDEX(SourceData!$A$2:$FR$281,'Row selector'!$O55,124)),"")</f>
        <v/>
      </c>
      <c r="N66" s="162" t="str">
        <f>IFERROR(IF(INDEX(SourceData!$A$2:$FR$281,'Row selector'!$O55,129)=0,"-",INDEX(SourceData!$A$2:$FR$281,'Row selector'!$O55,129)),"")</f>
        <v/>
      </c>
      <c r="O66" s="163" t="str">
        <f>IFERROR(IF(INDEX(SourceData!$A$2:$FR$281,'Row selector'!$O55,134)=0,"-",INDEX(SourceData!$A$2:$FR$281,'Row selector'!$O55,134)),"")</f>
        <v/>
      </c>
      <c r="P66" s="161" t="str">
        <f>IFERROR(IF(INDEX(SourceData!$A$2:$FR$281,'Row selector'!$O55,125)=0,"-",INDEX(SourceData!$A$2:$FR$281,'Row selector'!$O55,125)),"")</f>
        <v/>
      </c>
      <c r="Q66" s="162" t="str">
        <f>IFERROR(IF(INDEX(SourceData!$A$2:$FR$281,'Row selector'!$O55,130)=0,"-",INDEX(SourceData!$A$2:$FR$281,'Row selector'!$O55,130)),"")</f>
        <v/>
      </c>
      <c r="R66" s="163" t="str">
        <f>IFERROR(IF(INDEX(SourceData!$A$2:$FR$281,'Row selector'!$O55,135)=0,"-",INDEX(SourceData!$A$2:$FR$281,'Row selector'!$O55,135)),"")</f>
        <v/>
      </c>
      <c r="S66" s="161" t="str">
        <f>IFERROR(IF(INDEX(SourceData!$A$2:$FR$281,'Row selector'!$O55,136)=0,"-",INDEX(SourceData!$A$2:$FR$281,'Row selector'!$O55,136)),"")</f>
        <v/>
      </c>
      <c r="T66" s="162" t="str">
        <f>IFERROR(IF(INDEX(SourceData!$A$2:$FR$281,'Row selector'!$O55,141)=0,"-",INDEX(SourceData!$A$2:$FR$281,'Row selector'!$O55,141)),"")</f>
        <v/>
      </c>
      <c r="U66" s="163" t="str">
        <f>IFERROR(IF(INDEX(SourceData!$A$2:$FR$281,'Row selector'!$O55,146)=0,"-",INDEX(SourceData!$A$2:$FR$281,'Row selector'!$O55,146)),"")</f>
        <v/>
      </c>
      <c r="V66" s="161" t="str">
        <f>IFERROR(IF(INDEX(SourceData!$A$2:$FR$281,'Row selector'!$O55,137)=0,"-",INDEX(SourceData!$A$2:$FR$281,'Row selector'!$O55,137)),"")</f>
        <v/>
      </c>
      <c r="W66" s="162" t="str">
        <f>IFERROR(IF(INDEX(SourceData!$A$2:$FR$281,'Row selector'!$O55,142)=0,"-",INDEX(SourceData!$A$2:$FR$281,'Row selector'!$O55,142)),"")</f>
        <v/>
      </c>
      <c r="X66" s="163" t="str">
        <f>IFERROR(IF(INDEX(SourceData!$A$2:$FR$281,'Row selector'!$O55,147)=0,"-",INDEX(SourceData!$A$2:$FR$281,'Row selector'!$O55,147)),"")</f>
        <v/>
      </c>
      <c r="Y66" s="161" t="str">
        <f>IFERROR(IF(INDEX(SourceData!$A$2:$FR$281,'Row selector'!$O55,138)=0,"-",INDEX(SourceData!$A$2:$FR$281,'Row selector'!$O55,138)),"")</f>
        <v/>
      </c>
      <c r="Z66" s="166" t="str">
        <f>IFERROR(IF(INDEX(SourceData!$A$2:$FR$281,'Row selector'!$O55,143)=0,"-",INDEX(SourceData!$A$2:$FR$281,'Row selector'!$O55,143)),"")</f>
        <v/>
      </c>
      <c r="AA66" s="167" t="str">
        <f>IFERROR(IF(INDEX(SourceData!$A$2:$FR$281,'Row selector'!$O55,148)=0,"-",INDEX(SourceData!$A$2:$FR$281,'Row selector'!$O55,148)),"")</f>
        <v/>
      </c>
      <c r="AB66" s="161" t="str">
        <f>IFERROR(IF(INDEX(SourceData!$A$2:$FR$281,'Row selector'!$O55,139)=0,"-",INDEX(SourceData!$A$2:$FR$281,'Row selector'!$O55,139)),"")</f>
        <v/>
      </c>
      <c r="AC66" s="162" t="str">
        <f>IFERROR(IF(INDEX(SourceData!$A$2:$FR$281,'Row selector'!$O55,144)=0,"-",INDEX(SourceData!$A$2:$FR$281,'Row selector'!$O55,144)),"")</f>
        <v/>
      </c>
      <c r="AD66" s="163" t="str">
        <f>IFERROR(IF(INDEX(SourceData!$A$2:$FR$281,'Row selector'!$O55,149)=0,"-",INDEX(SourceData!$A$2:$FR$281,'Row selector'!$O55,149)),"")</f>
        <v/>
      </c>
      <c r="AE66" s="161" t="str">
        <f>IFERROR(IF(INDEX(SourceData!$A$2:$FR$281,'Row selector'!$O55,140)=0,"-",INDEX(SourceData!$A$2:$FR$281,'Row selector'!$O55,140)),"")</f>
        <v/>
      </c>
      <c r="AF66" s="162" t="str">
        <f>IFERROR(IF(INDEX(SourceData!$A$2:$FR$281,'Row selector'!$O55,145)=0,"-",INDEX(SourceData!$A$2:$FR$281,'Row selector'!$O55,145)),"")</f>
        <v/>
      </c>
      <c r="AG66" s="163" t="str">
        <f>IFERROR(IF(INDEX(SourceData!$A$2:$FR$281,'Row selector'!$O55,150)=0,"-",INDEX(SourceData!$A$2:$FR$281,'Row selector'!$O55,150)),"")</f>
        <v/>
      </c>
      <c r="AH66" s="161" t="str">
        <f>IFERROR(IF(INDEX(SourceData!$A$2:$FR$281,'Row selector'!$O55,151)=0,"-",INDEX(SourceData!$A$2:$FR$281,'Row selector'!$O55,151)),"")</f>
        <v/>
      </c>
      <c r="AI66" s="162" t="str">
        <f>IFERROR(IF(INDEX(SourceData!$A$2:$FR$281,'Row selector'!$O55,156)=0,"-",INDEX(SourceData!$A$2:$FR$281,'Row selector'!$O55,156)),"")</f>
        <v/>
      </c>
      <c r="AJ66" s="163" t="str">
        <f>IFERROR(IF(INDEX(SourceData!$A$2:$FR$281,'Row selector'!$O55,161)=0,"-",INDEX(SourceData!$A$2:$FR$281,'Row selector'!$O55,161)),"")</f>
        <v/>
      </c>
      <c r="AK66" s="161" t="str">
        <f>IFERROR(IF(INDEX(SourceData!$A$2:$FR$281,'Row selector'!$O55,152)=0,"-",INDEX(SourceData!$A$2:$FR$281,'Row selector'!$O55,152)),"")</f>
        <v/>
      </c>
      <c r="AL66" s="162" t="str">
        <f>IFERROR(IF(INDEX(SourceData!$A$2:$FR$281,'Row selector'!$O55,157)=0,"-",INDEX(SourceData!$A$2:$FR$281,'Row selector'!$O55,157)),"")</f>
        <v/>
      </c>
      <c r="AM66" s="163" t="str">
        <f>IFERROR(IF(INDEX(SourceData!$A$2:$FR$281,'Row selector'!$O55,162)=0,"-",INDEX(SourceData!$A$2:$FR$281,'Row selector'!$O55,162)),"")</f>
        <v/>
      </c>
      <c r="AN66" s="161" t="str">
        <f>IFERROR(IF(INDEX(SourceData!$A$2:$FR$281,'Row selector'!$O55,153)=0,"-",INDEX(SourceData!$A$2:$FR$281,'Row selector'!$O55,153)),"")</f>
        <v/>
      </c>
      <c r="AO66" s="162" t="str">
        <f>IFERROR(IF(INDEX(SourceData!$A$2:$FR$281,'Row selector'!$O55,158)=0,"-",INDEX(SourceData!$A$2:$FR$281,'Row selector'!$O55,158)),"")</f>
        <v/>
      </c>
      <c r="AP66" s="163" t="str">
        <f>IFERROR(IF(INDEX(SourceData!$A$2:$FR$281,'Row selector'!$O55,163)=0,"-",INDEX(SourceData!$A$2:$FR$281,'Row selector'!$O55,163)),"")</f>
        <v/>
      </c>
      <c r="AQ66" s="161" t="str">
        <f>IFERROR(IF(INDEX(SourceData!$A$2:$FR$281,'Row selector'!$O55,154)=0,"-",INDEX(SourceData!$A$2:$FR$281,'Row selector'!$O55,154)),"")</f>
        <v/>
      </c>
      <c r="AR66" s="166" t="str">
        <f>IFERROR(IF(INDEX(SourceData!$A$2:$FR$281,'Row selector'!$O55,159)=0,"-",INDEX(SourceData!$A$2:$FR$281,'Row selector'!$O55,159)),"")</f>
        <v/>
      </c>
      <c r="AS66" s="167" t="str">
        <f>IFERROR(IF(INDEX(SourceData!$A$2:$FR$281,'Row selector'!$O55,164)=0,"-",INDEX(SourceData!$A$2:$FR$281,'Row selector'!$O55,164)),"")</f>
        <v/>
      </c>
      <c r="AT66" s="161" t="str">
        <f>IFERROR(IF(INDEX(SourceData!$A$2:$FR$281,'Row selector'!$O55,155)=0,"-",INDEX(SourceData!$A$2:$FR$281,'Row selector'!$O55,155)),"")</f>
        <v/>
      </c>
      <c r="AU66" s="162" t="str">
        <f>IFERROR(IF(INDEX(SourceData!$A$2:$FR$281,'Row selector'!$O55,160)=0,"-",INDEX(SourceData!$A$2:$FR$281,'Row selector'!$O55,160)),"")</f>
        <v/>
      </c>
      <c r="AV66" s="163" t="str">
        <f>IFERROR(IF(INDEX(SourceData!$A$2:$FR$281,'Row selector'!$O55,165)=0,"-",INDEX(SourceData!$A$2:$FR$281,'Row selector'!$O55,165)),"")</f>
        <v/>
      </c>
      <c r="AW66" s="115"/>
    </row>
    <row r="67" spans="1:49">
      <c r="A67" s="171" t="str">
        <f>IFERROR(INDEX(SourceData!$A$2:$FR$281,'Row selector'!$O56,1),"")</f>
        <v/>
      </c>
      <c r="B67" s="168" t="str">
        <f>IFERROR(INDEX(SourceData!$A$2:$FR$281,'Row selector'!$O56,2),"")</f>
        <v/>
      </c>
      <c r="C67" s="199" t="str">
        <f t="shared" si="0"/>
        <v/>
      </c>
      <c r="D67" s="161" t="str">
        <f>IFERROR(IF(INDEX(SourceData!$A$2:$FR$281,'Row selector'!$O56,121)=0,"-",INDEX(SourceData!$A$2:$FR$281,'Row selector'!$O56,121)),"")</f>
        <v/>
      </c>
      <c r="E67" s="162" t="str">
        <f>IFERROR(IF(INDEX(SourceData!$A$2:$FR$281,'Row selector'!$O56,126)=0,"-",INDEX(SourceData!$A$2:$FR$281,'Row selector'!$O56,126)),"")</f>
        <v/>
      </c>
      <c r="F67" s="163" t="str">
        <f>IFERROR(IF(INDEX(SourceData!$A$2:$FR$281,'Row selector'!$O56,131)=0,"-",INDEX(SourceData!$A$2:$FR$281,'Row selector'!$O56,131)),"")</f>
        <v/>
      </c>
      <c r="G67" s="161" t="str">
        <f>IFERROR(IF(INDEX(SourceData!$A$2:$FR$281,'Row selector'!$O56,122)=0,"-",INDEX(SourceData!$A$2:$FR$281,'Row selector'!$O56,122)),"")</f>
        <v/>
      </c>
      <c r="H67" s="166" t="str">
        <f>IFERROR(IF(INDEX(SourceData!$A$2:$FR$281,'Row selector'!$O56,127)=0,"-",INDEX(SourceData!$A$2:$FR$281,'Row selector'!$O56,127)),"")</f>
        <v/>
      </c>
      <c r="I67" s="167" t="str">
        <f>IFERROR(IF(INDEX(SourceData!$A$2:$FR$281,'Row selector'!$O56,132)=0,"-",INDEX(SourceData!$A$2:$FR$281,'Row selector'!$O56,132)),"")</f>
        <v/>
      </c>
      <c r="J67" s="161" t="str">
        <f>IFERROR(IF(INDEX(SourceData!$A$2:$FR$281,'Row selector'!$O56,123)=0,"-",INDEX(SourceData!$A$2:$FR$281,'Row selector'!$O56,123)),"")</f>
        <v/>
      </c>
      <c r="K67" s="162" t="str">
        <f>IFERROR(IF(INDEX(SourceData!$A$2:$FR$281,'Row selector'!$O56,128)=0,"-",INDEX(SourceData!$A$2:$FR$281,'Row selector'!$O56,128)),"")</f>
        <v/>
      </c>
      <c r="L67" s="163" t="str">
        <f>IFERROR(IF(INDEX(SourceData!$A$2:$FR$281,'Row selector'!$O56,133)=0,"-",INDEX(SourceData!$A$2:$FR$281,'Row selector'!$O56,133)),"")</f>
        <v/>
      </c>
      <c r="M67" s="161" t="str">
        <f>IFERROR(IF(INDEX(SourceData!$A$2:$FR$281,'Row selector'!$O56,124)=0,"-",INDEX(SourceData!$A$2:$FR$281,'Row selector'!$O56,124)),"")</f>
        <v/>
      </c>
      <c r="N67" s="162" t="str">
        <f>IFERROR(IF(INDEX(SourceData!$A$2:$FR$281,'Row selector'!$O56,129)=0,"-",INDEX(SourceData!$A$2:$FR$281,'Row selector'!$O56,129)),"")</f>
        <v/>
      </c>
      <c r="O67" s="163" t="str">
        <f>IFERROR(IF(INDEX(SourceData!$A$2:$FR$281,'Row selector'!$O56,134)=0,"-",INDEX(SourceData!$A$2:$FR$281,'Row selector'!$O56,134)),"")</f>
        <v/>
      </c>
      <c r="P67" s="161" t="str">
        <f>IFERROR(IF(INDEX(SourceData!$A$2:$FR$281,'Row selector'!$O56,125)=0,"-",INDEX(SourceData!$A$2:$FR$281,'Row selector'!$O56,125)),"")</f>
        <v/>
      </c>
      <c r="Q67" s="162" t="str">
        <f>IFERROR(IF(INDEX(SourceData!$A$2:$FR$281,'Row selector'!$O56,130)=0,"-",INDEX(SourceData!$A$2:$FR$281,'Row selector'!$O56,130)),"")</f>
        <v/>
      </c>
      <c r="R67" s="163" t="str">
        <f>IFERROR(IF(INDEX(SourceData!$A$2:$FR$281,'Row selector'!$O56,135)=0,"-",INDEX(SourceData!$A$2:$FR$281,'Row selector'!$O56,135)),"")</f>
        <v/>
      </c>
      <c r="S67" s="161" t="str">
        <f>IFERROR(IF(INDEX(SourceData!$A$2:$FR$281,'Row selector'!$O56,136)=0,"-",INDEX(SourceData!$A$2:$FR$281,'Row selector'!$O56,136)),"")</f>
        <v/>
      </c>
      <c r="T67" s="162" t="str">
        <f>IFERROR(IF(INDEX(SourceData!$A$2:$FR$281,'Row selector'!$O56,141)=0,"-",INDEX(SourceData!$A$2:$FR$281,'Row selector'!$O56,141)),"")</f>
        <v/>
      </c>
      <c r="U67" s="163" t="str">
        <f>IFERROR(IF(INDEX(SourceData!$A$2:$FR$281,'Row selector'!$O56,146)=0,"-",INDEX(SourceData!$A$2:$FR$281,'Row selector'!$O56,146)),"")</f>
        <v/>
      </c>
      <c r="V67" s="161" t="str">
        <f>IFERROR(IF(INDEX(SourceData!$A$2:$FR$281,'Row selector'!$O56,137)=0,"-",INDEX(SourceData!$A$2:$FR$281,'Row selector'!$O56,137)),"")</f>
        <v/>
      </c>
      <c r="W67" s="162" t="str">
        <f>IFERROR(IF(INDEX(SourceData!$A$2:$FR$281,'Row selector'!$O56,142)=0,"-",INDEX(SourceData!$A$2:$FR$281,'Row selector'!$O56,142)),"")</f>
        <v/>
      </c>
      <c r="X67" s="163" t="str">
        <f>IFERROR(IF(INDEX(SourceData!$A$2:$FR$281,'Row selector'!$O56,147)=0,"-",INDEX(SourceData!$A$2:$FR$281,'Row selector'!$O56,147)),"")</f>
        <v/>
      </c>
      <c r="Y67" s="161" t="str">
        <f>IFERROR(IF(INDEX(SourceData!$A$2:$FR$281,'Row selector'!$O56,138)=0,"-",INDEX(SourceData!$A$2:$FR$281,'Row selector'!$O56,138)),"")</f>
        <v/>
      </c>
      <c r="Z67" s="166" t="str">
        <f>IFERROR(IF(INDEX(SourceData!$A$2:$FR$281,'Row selector'!$O56,143)=0,"-",INDEX(SourceData!$A$2:$FR$281,'Row selector'!$O56,143)),"")</f>
        <v/>
      </c>
      <c r="AA67" s="167" t="str">
        <f>IFERROR(IF(INDEX(SourceData!$A$2:$FR$281,'Row selector'!$O56,148)=0,"-",INDEX(SourceData!$A$2:$FR$281,'Row selector'!$O56,148)),"")</f>
        <v/>
      </c>
      <c r="AB67" s="161" t="str">
        <f>IFERROR(IF(INDEX(SourceData!$A$2:$FR$281,'Row selector'!$O56,139)=0,"-",INDEX(SourceData!$A$2:$FR$281,'Row selector'!$O56,139)),"")</f>
        <v/>
      </c>
      <c r="AC67" s="162" t="str">
        <f>IFERROR(IF(INDEX(SourceData!$A$2:$FR$281,'Row selector'!$O56,144)=0,"-",INDEX(SourceData!$A$2:$FR$281,'Row selector'!$O56,144)),"")</f>
        <v/>
      </c>
      <c r="AD67" s="163" t="str">
        <f>IFERROR(IF(INDEX(SourceData!$A$2:$FR$281,'Row selector'!$O56,149)=0,"-",INDEX(SourceData!$A$2:$FR$281,'Row selector'!$O56,149)),"")</f>
        <v/>
      </c>
      <c r="AE67" s="161" t="str">
        <f>IFERROR(IF(INDEX(SourceData!$A$2:$FR$281,'Row selector'!$O56,140)=0,"-",INDEX(SourceData!$A$2:$FR$281,'Row selector'!$O56,140)),"")</f>
        <v/>
      </c>
      <c r="AF67" s="162" t="str">
        <f>IFERROR(IF(INDEX(SourceData!$A$2:$FR$281,'Row selector'!$O56,145)=0,"-",INDEX(SourceData!$A$2:$FR$281,'Row selector'!$O56,145)),"")</f>
        <v/>
      </c>
      <c r="AG67" s="163" t="str">
        <f>IFERROR(IF(INDEX(SourceData!$A$2:$FR$281,'Row selector'!$O56,150)=0,"-",INDEX(SourceData!$A$2:$FR$281,'Row selector'!$O56,150)),"")</f>
        <v/>
      </c>
      <c r="AH67" s="161" t="str">
        <f>IFERROR(IF(INDEX(SourceData!$A$2:$FR$281,'Row selector'!$O56,151)=0,"-",INDEX(SourceData!$A$2:$FR$281,'Row selector'!$O56,151)),"")</f>
        <v/>
      </c>
      <c r="AI67" s="162" t="str">
        <f>IFERROR(IF(INDEX(SourceData!$A$2:$FR$281,'Row selector'!$O56,156)=0,"-",INDEX(SourceData!$A$2:$FR$281,'Row selector'!$O56,156)),"")</f>
        <v/>
      </c>
      <c r="AJ67" s="163" t="str">
        <f>IFERROR(IF(INDEX(SourceData!$A$2:$FR$281,'Row selector'!$O56,161)=0,"-",INDEX(SourceData!$A$2:$FR$281,'Row selector'!$O56,161)),"")</f>
        <v/>
      </c>
      <c r="AK67" s="161" t="str">
        <f>IFERROR(IF(INDEX(SourceData!$A$2:$FR$281,'Row selector'!$O56,152)=0,"-",INDEX(SourceData!$A$2:$FR$281,'Row selector'!$O56,152)),"")</f>
        <v/>
      </c>
      <c r="AL67" s="162" t="str">
        <f>IFERROR(IF(INDEX(SourceData!$A$2:$FR$281,'Row selector'!$O56,157)=0,"-",INDEX(SourceData!$A$2:$FR$281,'Row selector'!$O56,157)),"")</f>
        <v/>
      </c>
      <c r="AM67" s="163" t="str">
        <f>IFERROR(IF(INDEX(SourceData!$A$2:$FR$281,'Row selector'!$O56,162)=0,"-",INDEX(SourceData!$A$2:$FR$281,'Row selector'!$O56,162)),"")</f>
        <v/>
      </c>
      <c r="AN67" s="161" t="str">
        <f>IFERROR(IF(INDEX(SourceData!$A$2:$FR$281,'Row selector'!$O56,153)=0,"-",INDEX(SourceData!$A$2:$FR$281,'Row selector'!$O56,153)),"")</f>
        <v/>
      </c>
      <c r="AO67" s="162" t="str">
        <f>IFERROR(IF(INDEX(SourceData!$A$2:$FR$281,'Row selector'!$O56,158)=0,"-",INDEX(SourceData!$A$2:$FR$281,'Row selector'!$O56,158)),"")</f>
        <v/>
      </c>
      <c r="AP67" s="163" t="str">
        <f>IFERROR(IF(INDEX(SourceData!$A$2:$FR$281,'Row selector'!$O56,163)=0,"-",INDEX(SourceData!$A$2:$FR$281,'Row selector'!$O56,163)),"")</f>
        <v/>
      </c>
      <c r="AQ67" s="161" t="str">
        <f>IFERROR(IF(INDEX(SourceData!$A$2:$FR$281,'Row selector'!$O56,154)=0,"-",INDEX(SourceData!$A$2:$FR$281,'Row selector'!$O56,154)),"")</f>
        <v/>
      </c>
      <c r="AR67" s="166" t="str">
        <f>IFERROR(IF(INDEX(SourceData!$A$2:$FR$281,'Row selector'!$O56,159)=0,"-",INDEX(SourceData!$A$2:$FR$281,'Row selector'!$O56,159)),"")</f>
        <v/>
      </c>
      <c r="AS67" s="167" t="str">
        <f>IFERROR(IF(INDEX(SourceData!$A$2:$FR$281,'Row selector'!$O56,164)=0,"-",INDEX(SourceData!$A$2:$FR$281,'Row selector'!$O56,164)),"")</f>
        <v/>
      </c>
      <c r="AT67" s="161" t="str">
        <f>IFERROR(IF(INDEX(SourceData!$A$2:$FR$281,'Row selector'!$O56,155)=0,"-",INDEX(SourceData!$A$2:$FR$281,'Row selector'!$O56,155)),"")</f>
        <v/>
      </c>
      <c r="AU67" s="162" t="str">
        <f>IFERROR(IF(INDEX(SourceData!$A$2:$FR$281,'Row selector'!$O56,160)=0,"-",INDEX(SourceData!$A$2:$FR$281,'Row selector'!$O56,160)),"")</f>
        <v/>
      </c>
      <c r="AV67" s="163" t="str">
        <f>IFERROR(IF(INDEX(SourceData!$A$2:$FR$281,'Row selector'!$O56,165)=0,"-",INDEX(SourceData!$A$2:$FR$281,'Row selector'!$O56,165)),"")</f>
        <v/>
      </c>
      <c r="AW67" s="115"/>
    </row>
    <row r="68" spans="1:49">
      <c r="A68" s="171" t="str">
        <f>IFERROR(INDEX(SourceData!$A$2:$FR$281,'Row selector'!$O57,1),"")</f>
        <v/>
      </c>
      <c r="B68" s="168" t="str">
        <f>IFERROR(INDEX(SourceData!$A$2:$FR$281,'Row selector'!$O57,2),"")</f>
        <v/>
      </c>
      <c r="C68" s="199" t="str">
        <f t="shared" si="0"/>
        <v/>
      </c>
      <c r="D68" s="161" t="str">
        <f>IFERROR(IF(INDEX(SourceData!$A$2:$FR$281,'Row selector'!$O57,121)=0,"-",INDEX(SourceData!$A$2:$FR$281,'Row selector'!$O57,121)),"")</f>
        <v/>
      </c>
      <c r="E68" s="162" t="str">
        <f>IFERROR(IF(INDEX(SourceData!$A$2:$FR$281,'Row selector'!$O57,126)=0,"-",INDEX(SourceData!$A$2:$FR$281,'Row selector'!$O57,126)),"")</f>
        <v/>
      </c>
      <c r="F68" s="163" t="str">
        <f>IFERROR(IF(INDEX(SourceData!$A$2:$FR$281,'Row selector'!$O57,131)=0,"-",INDEX(SourceData!$A$2:$FR$281,'Row selector'!$O57,131)),"")</f>
        <v/>
      </c>
      <c r="G68" s="161" t="str">
        <f>IFERROR(IF(INDEX(SourceData!$A$2:$FR$281,'Row selector'!$O57,122)=0,"-",INDEX(SourceData!$A$2:$FR$281,'Row selector'!$O57,122)),"")</f>
        <v/>
      </c>
      <c r="H68" s="166" t="str">
        <f>IFERROR(IF(INDEX(SourceData!$A$2:$FR$281,'Row selector'!$O57,127)=0,"-",INDEX(SourceData!$A$2:$FR$281,'Row selector'!$O57,127)),"")</f>
        <v/>
      </c>
      <c r="I68" s="167" t="str">
        <f>IFERROR(IF(INDEX(SourceData!$A$2:$FR$281,'Row selector'!$O57,132)=0,"-",INDEX(SourceData!$A$2:$FR$281,'Row selector'!$O57,132)),"")</f>
        <v/>
      </c>
      <c r="J68" s="161" t="str">
        <f>IFERROR(IF(INDEX(SourceData!$A$2:$FR$281,'Row selector'!$O57,123)=0,"-",INDEX(SourceData!$A$2:$FR$281,'Row selector'!$O57,123)),"")</f>
        <v/>
      </c>
      <c r="K68" s="162" t="str">
        <f>IFERROR(IF(INDEX(SourceData!$A$2:$FR$281,'Row selector'!$O57,128)=0,"-",INDEX(SourceData!$A$2:$FR$281,'Row selector'!$O57,128)),"")</f>
        <v/>
      </c>
      <c r="L68" s="163" t="str">
        <f>IFERROR(IF(INDEX(SourceData!$A$2:$FR$281,'Row selector'!$O57,133)=0,"-",INDEX(SourceData!$A$2:$FR$281,'Row selector'!$O57,133)),"")</f>
        <v/>
      </c>
      <c r="M68" s="161" t="str">
        <f>IFERROR(IF(INDEX(SourceData!$A$2:$FR$281,'Row selector'!$O57,124)=0,"-",INDEX(SourceData!$A$2:$FR$281,'Row selector'!$O57,124)),"")</f>
        <v/>
      </c>
      <c r="N68" s="162" t="str">
        <f>IFERROR(IF(INDEX(SourceData!$A$2:$FR$281,'Row selector'!$O57,129)=0,"-",INDEX(SourceData!$A$2:$FR$281,'Row selector'!$O57,129)),"")</f>
        <v/>
      </c>
      <c r="O68" s="163" t="str">
        <f>IFERROR(IF(INDEX(SourceData!$A$2:$FR$281,'Row selector'!$O57,134)=0,"-",INDEX(SourceData!$A$2:$FR$281,'Row selector'!$O57,134)),"")</f>
        <v/>
      </c>
      <c r="P68" s="161" t="str">
        <f>IFERROR(IF(INDEX(SourceData!$A$2:$FR$281,'Row selector'!$O57,125)=0,"-",INDEX(SourceData!$A$2:$FR$281,'Row selector'!$O57,125)),"")</f>
        <v/>
      </c>
      <c r="Q68" s="162" t="str">
        <f>IFERROR(IF(INDEX(SourceData!$A$2:$FR$281,'Row selector'!$O57,130)=0,"-",INDEX(SourceData!$A$2:$FR$281,'Row selector'!$O57,130)),"")</f>
        <v/>
      </c>
      <c r="R68" s="163" t="str">
        <f>IFERROR(IF(INDEX(SourceData!$A$2:$FR$281,'Row selector'!$O57,135)=0,"-",INDEX(SourceData!$A$2:$FR$281,'Row selector'!$O57,135)),"")</f>
        <v/>
      </c>
      <c r="S68" s="161" t="str">
        <f>IFERROR(IF(INDEX(SourceData!$A$2:$FR$281,'Row selector'!$O57,136)=0,"-",INDEX(SourceData!$A$2:$FR$281,'Row selector'!$O57,136)),"")</f>
        <v/>
      </c>
      <c r="T68" s="162" t="str">
        <f>IFERROR(IF(INDEX(SourceData!$A$2:$FR$281,'Row selector'!$O57,141)=0,"-",INDEX(SourceData!$A$2:$FR$281,'Row selector'!$O57,141)),"")</f>
        <v/>
      </c>
      <c r="U68" s="163" t="str">
        <f>IFERROR(IF(INDEX(SourceData!$A$2:$FR$281,'Row selector'!$O57,146)=0,"-",INDEX(SourceData!$A$2:$FR$281,'Row selector'!$O57,146)),"")</f>
        <v/>
      </c>
      <c r="V68" s="161" t="str">
        <f>IFERROR(IF(INDEX(SourceData!$A$2:$FR$281,'Row selector'!$O57,137)=0,"-",INDEX(SourceData!$A$2:$FR$281,'Row selector'!$O57,137)),"")</f>
        <v/>
      </c>
      <c r="W68" s="162" t="str">
        <f>IFERROR(IF(INDEX(SourceData!$A$2:$FR$281,'Row selector'!$O57,142)=0,"-",INDEX(SourceData!$A$2:$FR$281,'Row selector'!$O57,142)),"")</f>
        <v/>
      </c>
      <c r="X68" s="163" t="str">
        <f>IFERROR(IF(INDEX(SourceData!$A$2:$FR$281,'Row selector'!$O57,147)=0,"-",INDEX(SourceData!$A$2:$FR$281,'Row selector'!$O57,147)),"")</f>
        <v/>
      </c>
      <c r="Y68" s="161" t="str">
        <f>IFERROR(IF(INDEX(SourceData!$A$2:$FR$281,'Row selector'!$O57,138)=0,"-",INDEX(SourceData!$A$2:$FR$281,'Row selector'!$O57,138)),"")</f>
        <v/>
      </c>
      <c r="Z68" s="166" t="str">
        <f>IFERROR(IF(INDEX(SourceData!$A$2:$FR$281,'Row selector'!$O57,143)=0,"-",INDEX(SourceData!$A$2:$FR$281,'Row selector'!$O57,143)),"")</f>
        <v/>
      </c>
      <c r="AA68" s="167" t="str">
        <f>IFERROR(IF(INDEX(SourceData!$A$2:$FR$281,'Row selector'!$O57,148)=0,"-",INDEX(SourceData!$A$2:$FR$281,'Row selector'!$O57,148)),"")</f>
        <v/>
      </c>
      <c r="AB68" s="161" t="str">
        <f>IFERROR(IF(INDEX(SourceData!$A$2:$FR$281,'Row selector'!$O57,139)=0,"-",INDEX(SourceData!$A$2:$FR$281,'Row selector'!$O57,139)),"")</f>
        <v/>
      </c>
      <c r="AC68" s="162" t="str">
        <f>IFERROR(IF(INDEX(SourceData!$A$2:$FR$281,'Row selector'!$O57,144)=0,"-",INDEX(SourceData!$A$2:$FR$281,'Row selector'!$O57,144)),"")</f>
        <v/>
      </c>
      <c r="AD68" s="163" t="str">
        <f>IFERROR(IF(INDEX(SourceData!$A$2:$FR$281,'Row selector'!$O57,149)=0,"-",INDEX(SourceData!$A$2:$FR$281,'Row selector'!$O57,149)),"")</f>
        <v/>
      </c>
      <c r="AE68" s="161" t="str">
        <f>IFERROR(IF(INDEX(SourceData!$A$2:$FR$281,'Row selector'!$O57,140)=0,"-",INDEX(SourceData!$A$2:$FR$281,'Row selector'!$O57,140)),"")</f>
        <v/>
      </c>
      <c r="AF68" s="162" t="str">
        <f>IFERROR(IF(INDEX(SourceData!$A$2:$FR$281,'Row selector'!$O57,145)=0,"-",INDEX(SourceData!$A$2:$FR$281,'Row selector'!$O57,145)),"")</f>
        <v/>
      </c>
      <c r="AG68" s="163" t="str">
        <f>IFERROR(IF(INDEX(SourceData!$A$2:$FR$281,'Row selector'!$O57,150)=0,"-",INDEX(SourceData!$A$2:$FR$281,'Row selector'!$O57,150)),"")</f>
        <v/>
      </c>
      <c r="AH68" s="161" t="str">
        <f>IFERROR(IF(INDEX(SourceData!$A$2:$FR$281,'Row selector'!$O57,151)=0,"-",INDEX(SourceData!$A$2:$FR$281,'Row selector'!$O57,151)),"")</f>
        <v/>
      </c>
      <c r="AI68" s="162" t="str">
        <f>IFERROR(IF(INDEX(SourceData!$A$2:$FR$281,'Row selector'!$O57,156)=0,"-",INDEX(SourceData!$A$2:$FR$281,'Row selector'!$O57,156)),"")</f>
        <v/>
      </c>
      <c r="AJ68" s="163" t="str">
        <f>IFERROR(IF(INDEX(SourceData!$A$2:$FR$281,'Row selector'!$O57,161)=0,"-",INDEX(SourceData!$A$2:$FR$281,'Row selector'!$O57,161)),"")</f>
        <v/>
      </c>
      <c r="AK68" s="161" t="str">
        <f>IFERROR(IF(INDEX(SourceData!$A$2:$FR$281,'Row selector'!$O57,152)=0,"-",INDEX(SourceData!$A$2:$FR$281,'Row selector'!$O57,152)),"")</f>
        <v/>
      </c>
      <c r="AL68" s="162" t="str">
        <f>IFERROR(IF(INDEX(SourceData!$A$2:$FR$281,'Row selector'!$O57,157)=0,"-",INDEX(SourceData!$A$2:$FR$281,'Row selector'!$O57,157)),"")</f>
        <v/>
      </c>
      <c r="AM68" s="163" t="str">
        <f>IFERROR(IF(INDEX(SourceData!$A$2:$FR$281,'Row selector'!$O57,162)=0,"-",INDEX(SourceData!$A$2:$FR$281,'Row selector'!$O57,162)),"")</f>
        <v/>
      </c>
      <c r="AN68" s="161" t="str">
        <f>IFERROR(IF(INDEX(SourceData!$A$2:$FR$281,'Row selector'!$O57,153)=0,"-",INDEX(SourceData!$A$2:$FR$281,'Row selector'!$O57,153)),"")</f>
        <v/>
      </c>
      <c r="AO68" s="162" t="str">
        <f>IFERROR(IF(INDEX(SourceData!$A$2:$FR$281,'Row selector'!$O57,158)=0,"-",INDEX(SourceData!$A$2:$FR$281,'Row selector'!$O57,158)),"")</f>
        <v/>
      </c>
      <c r="AP68" s="163" t="str">
        <f>IFERROR(IF(INDEX(SourceData!$A$2:$FR$281,'Row selector'!$O57,163)=0,"-",INDEX(SourceData!$A$2:$FR$281,'Row selector'!$O57,163)),"")</f>
        <v/>
      </c>
      <c r="AQ68" s="161" t="str">
        <f>IFERROR(IF(INDEX(SourceData!$A$2:$FR$281,'Row selector'!$O57,154)=0,"-",INDEX(SourceData!$A$2:$FR$281,'Row selector'!$O57,154)),"")</f>
        <v/>
      </c>
      <c r="AR68" s="166" t="str">
        <f>IFERROR(IF(INDEX(SourceData!$A$2:$FR$281,'Row selector'!$O57,159)=0,"-",INDEX(SourceData!$A$2:$FR$281,'Row selector'!$O57,159)),"")</f>
        <v/>
      </c>
      <c r="AS68" s="167" t="str">
        <f>IFERROR(IF(INDEX(SourceData!$A$2:$FR$281,'Row selector'!$O57,164)=0,"-",INDEX(SourceData!$A$2:$FR$281,'Row selector'!$O57,164)),"")</f>
        <v/>
      </c>
      <c r="AT68" s="161" t="str">
        <f>IFERROR(IF(INDEX(SourceData!$A$2:$FR$281,'Row selector'!$O57,155)=0,"-",INDEX(SourceData!$A$2:$FR$281,'Row selector'!$O57,155)),"")</f>
        <v/>
      </c>
      <c r="AU68" s="162" t="str">
        <f>IFERROR(IF(INDEX(SourceData!$A$2:$FR$281,'Row selector'!$O57,160)=0,"-",INDEX(SourceData!$A$2:$FR$281,'Row selector'!$O57,160)),"")</f>
        <v/>
      </c>
      <c r="AV68" s="163" t="str">
        <f>IFERROR(IF(INDEX(SourceData!$A$2:$FR$281,'Row selector'!$O57,165)=0,"-",INDEX(SourceData!$A$2:$FR$281,'Row selector'!$O57,165)),"")</f>
        <v/>
      </c>
      <c r="AW68" s="115"/>
    </row>
    <row r="69" spans="1:49">
      <c r="A69" s="171" t="str">
        <f>IFERROR(INDEX(SourceData!$A$2:$FR$281,'Row selector'!$O58,1),"")</f>
        <v/>
      </c>
      <c r="B69" s="168" t="str">
        <f>IFERROR(INDEX(SourceData!$A$2:$FR$281,'Row selector'!$O58,2),"")</f>
        <v/>
      </c>
      <c r="C69" s="199" t="str">
        <f t="shared" si="0"/>
        <v/>
      </c>
      <c r="D69" s="161" t="str">
        <f>IFERROR(IF(INDEX(SourceData!$A$2:$FR$281,'Row selector'!$O58,121)=0,"-",INDEX(SourceData!$A$2:$FR$281,'Row selector'!$O58,121)),"")</f>
        <v/>
      </c>
      <c r="E69" s="162" t="str">
        <f>IFERROR(IF(INDEX(SourceData!$A$2:$FR$281,'Row selector'!$O58,126)=0,"-",INDEX(SourceData!$A$2:$FR$281,'Row selector'!$O58,126)),"")</f>
        <v/>
      </c>
      <c r="F69" s="163" t="str">
        <f>IFERROR(IF(INDEX(SourceData!$A$2:$FR$281,'Row selector'!$O58,131)=0,"-",INDEX(SourceData!$A$2:$FR$281,'Row selector'!$O58,131)),"")</f>
        <v/>
      </c>
      <c r="G69" s="161" t="str">
        <f>IFERROR(IF(INDEX(SourceData!$A$2:$FR$281,'Row selector'!$O58,122)=0,"-",INDEX(SourceData!$A$2:$FR$281,'Row selector'!$O58,122)),"")</f>
        <v/>
      </c>
      <c r="H69" s="166" t="str">
        <f>IFERROR(IF(INDEX(SourceData!$A$2:$FR$281,'Row selector'!$O58,127)=0,"-",INDEX(SourceData!$A$2:$FR$281,'Row selector'!$O58,127)),"")</f>
        <v/>
      </c>
      <c r="I69" s="167" t="str">
        <f>IFERROR(IF(INDEX(SourceData!$A$2:$FR$281,'Row selector'!$O58,132)=0,"-",INDEX(SourceData!$A$2:$FR$281,'Row selector'!$O58,132)),"")</f>
        <v/>
      </c>
      <c r="J69" s="161" t="str">
        <f>IFERROR(IF(INDEX(SourceData!$A$2:$FR$281,'Row selector'!$O58,123)=0,"-",INDEX(SourceData!$A$2:$FR$281,'Row selector'!$O58,123)),"")</f>
        <v/>
      </c>
      <c r="K69" s="162" t="str">
        <f>IFERROR(IF(INDEX(SourceData!$A$2:$FR$281,'Row selector'!$O58,128)=0,"-",INDEX(SourceData!$A$2:$FR$281,'Row selector'!$O58,128)),"")</f>
        <v/>
      </c>
      <c r="L69" s="163" t="str">
        <f>IFERROR(IF(INDEX(SourceData!$A$2:$FR$281,'Row selector'!$O58,133)=0,"-",INDEX(SourceData!$A$2:$FR$281,'Row selector'!$O58,133)),"")</f>
        <v/>
      </c>
      <c r="M69" s="161" t="str">
        <f>IFERROR(IF(INDEX(SourceData!$A$2:$FR$281,'Row selector'!$O58,124)=0,"-",INDEX(SourceData!$A$2:$FR$281,'Row selector'!$O58,124)),"")</f>
        <v/>
      </c>
      <c r="N69" s="162" t="str">
        <f>IFERROR(IF(INDEX(SourceData!$A$2:$FR$281,'Row selector'!$O58,129)=0,"-",INDEX(SourceData!$A$2:$FR$281,'Row selector'!$O58,129)),"")</f>
        <v/>
      </c>
      <c r="O69" s="163" t="str">
        <f>IFERROR(IF(INDEX(SourceData!$A$2:$FR$281,'Row selector'!$O58,134)=0,"-",INDEX(SourceData!$A$2:$FR$281,'Row selector'!$O58,134)),"")</f>
        <v/>
      </c>
      <c r="P69" s="161" t="str">
        <f>IFERROR(IF(INDEX(SourceData!$A$2:$FR$281,'Row selector'!$O58,125)=0,"-",INDEX(SourceData!$A$2:$FR$281,'Row selector'!$O58,125)),"")</f>
        <v/>
      </c>
      <c r="Q69" s="162" t="str">
        <f>IFERROR(IF(INDEX(SourceData!$A$2:$FR$281,'Row selector'!$O58,130)=0,"-",INDEX(SourceData!$A$2:$FR$281,'Row selector'!$O58,130)),"")</f>
        <v/>
      </c>
      <c r="R69" s="163" t="str">
        <f>IFERROR(IF(INDEX(SourceData!$A$2:$FR$281,'Row selector'!$O58,135)=0,"-",INDEX(SourceData!$A$2:$FR$281,'Row selector'!$O58,135)),"")</f>
        <v/>
      </c>
      <c r="S69" s="161" t="str">
        <f>IFERROR(IF(INDEX(SourceData!$A$2:$FR$281,'Row selector'!$O58,136)=0,"-",INDEX(SourceData!$A$2:$FR$281,'Row selector'!$O58,136)),"")</f>
        <v/>
      </c>
      <c r="T69" s="162" t="str">
        <f>IFERROR(IF(INDEX(SourceData!$A$2:$FR$281,'Row selector'!$O58,141)=0,"-",INDEX(SourceData!$A$2:$FR$281,'Row selector'!$O58,141)),"")</f>
        <v/>
      </c>
      <c r="U69" s="163" t="str">
        <f>IFERROR(IF(INDEX(SourceData!$A$2:$FR$281,'Row selector'!$O58,146)=0,"-",INDEX(SourceData!$A$2:$FR$281,'Row selector'!$O58,146)),"")</f>
        <v/>
      </c>
      <c r="V69" s="161" t="str">
        <f>IFERROR(IF(INDEX(SourceData!$A$2:$FR$281,'Row selector'!$O58,137)=0,"-",INDEX(SourceData!$A$2:$FR$281,'Row selector'!$O58,137)),"")</f>
        <v/>
      </c>
      <c r="W69" s="162" t="str">
        <f>IFERROR(IF(INDEX(SourceData!$A$2:$FR$281,'Row selector'!$O58,142)=0,"-",INDEX(SourceData!$A$2:$FR$281,'Row selector'!$O58,142)),"")</f>
        <v/>
      </c>
      <c r="X69" s="163" t="str">
        <f>IFERROR(IF(INDEX(SourceData!$A$2:$FR$281,'Row selector'!$O58,147)=0,"-",INDEX(SourceData!$A$2:$FR$281,'Row selector'!$O58,147)),"")</f>
        <v/>
      </c>
      <c r="Y69" s="161" t="str">
        <f>IFERROR(IF(INDEX(SourceData!$A$2:$FR$281,'Row selector'!$O58,138)=0,"-",INDEX(SourceData!$A$2:$FR$281,'Row selector'!$O58,138)),"")</f>
        <v/>
      </c>
      <c r="Z69" s="166" t="str">
        <f>IFERROR(IF(INDEX(SourceData!$A$2:$FR$281,'Row selector'!$O58,143)=0,"-",INDEX(SourceData!$A$2:$FR$281,'Row selector'!$O58,143)),"")</f>
        <v/>
      </c>
      <c r="AA69" s="167" t="str">
        <f>IFERROR(IF(INDEX(SourceData!$A$2:$FR$281,'Row selector'!$O58,148)=0,"-",INDEX(SourceData!$A$2:$FR$281,'Row selector'!$O58,148)),"")</f>
        <v/>
      </c>
      <c r="AB69" s="161" t="str">
        <f>IFERROR(IF(INDEX(SourceData!$A$2:$FR$281,'Row selector'!$O58,139)=0,"-",INDEX(SourceData!$A$2:$FR$281,'Row selector'!$O58,139)),"")</f>
        <v/>
      </c>
      <c r="AC69" s="162" t="str">
        <f>IFERROR(IF(INDEX(SourceData!$A$2:$FR$281,'Row selector'!$O58,144)=0,"-",INDEX(SourceData!$A$2:$FR$281,'Row selector'!$O58,144)),"")</f>
        <v/>
      </c>
      <c r="AD69" s="163" t="str">
        <f>IFERROR(IF(INDEX(SourceData!$A$2:$FR$281,'Row selector'!$O58,149)=0,"-",INDEX(SourceData!$A$2:$FR$281,'Row selector'!$O58,149)),"")</f>
        <v/>
      </c>
      <c r="AE69" s="161" t="str">
        <f>IFERROR(IF(INDEX(SourceData!$A$2:$FR$281,'Row selector'!$O58,140)=0,"-",INDEX(SourceData!$A$2:$FR$281,'Row selector'!$O58,140)),"")</f>
        <v/>
      </c>
      <c r="AF69" s="162" t="str">
        <f>IFERROR(IF(INDEX(SourceData!$A$2:$FR$281,'Row selector'!$O58,145)=0,"-",INDEX(SourceData!$A$2:$FR$281,'Row selector'!$O58,145)),"")</f>
        <v/>
      </c>
      <c r="AG69" s="163" t="str">
        <f>IFERROR(IF(INDEX(SourceData!$A$2:$FR$281,'Row selector'!$O58,150)=0,"-",INDEX(SourceData!$A$2:$FR$281,'Row selector'!$O58,150)),"")</f>
        <v/>
      </c>
      <c r="AH69" s="161" t="str">
        <f>IFERROR(IF(INDEX(SourceData!$A$2:$FR$281,'Row selector'!$O58,151)=0,"-",INDEX(SourceData!$A$2:$FR$281,'Row selector'!$O58,151)),"")</f>
        <v/>
      </c>
      <c r="AI69" s="162" t="str">
        <f>IFERROR(IF(INDEX(SourceData!$A$2:$FR$281,'Row selector'!$O58,156)=0,"-",INDEX(SourceData!$A$2:$FR$281,'Row selector'!$O58,156)),"")</f>
        <v/>
      </c>
      <c r="AJ69" s="163" t="str">
        <f>IFERROR(IF(INDEX(SourceData!$A$2:$FR$281,'Row selector'!$O58,161)=0,"-",INDEX(SourceData!$A$2:$FR$281,'Row selector'!$O58,161)),"")</f>
        <v/>
      </c>
      <c r="AK69" s="161" t="str">
        <f>IFERROR(IF(INDEX(SourceData!$A$2:$FR$281,'Row selector'!$O58,152)=0,"-",INDEX(SourceData!$A$2:$FR$281,'Row selector'!$O58,152)),"")</f>
        <v/>
      </c>
      <c r="AL69" s="162" t="str">
        <f>IFERROR(IF(INDEX(SourceData!$A$2:$FR$281,'Row selector'!$O58,157)=0,"-",INDEX(SourceData!$A$2:$FR$281,'Row selector'!$O58,157)),"")</f>
        <v/>
      </c>
      <c r="AM69" s="163" t="str">
        <f>IFERROR(IF(INDEX(SourceData!$A$2:$FR$281,'Row selector'!$O58,162)=0,"-",INDEX(SourceData!$A$2:$FR$281,'Row selector'!$O58,162)),"")</f>
        <v/>
      </c>
      <c r="AN69" s="161" t="str">
        <f>IFERROR(IF(INDEX(SourceData!$A$2:$FR$281,'Row selector'!$O58,153)=0,"-",INDEX(SourceData!$A$2:$FR$281,'Row selector'!$O58,153)),"")</f>
        <v/>
      </c>
      <c r="AO69" s="162" t="str">
        <f>IFERROR(IF(INDEX(SourceData!$A$2:$FR$281,'Row selector'!$O58,158)=0,"-",INDEX(SourceData!$A$2:$FR$281,'Row selector'!$O58,158)),"")</f>
        <v/>
      </c>
      <c r="AP69" s="163" t="str">
        <f>IFERROR(IF(INDEX(SourceData!$A$2:$FR$281,'Row selector'!$O58,163)=0,"-",INDEX(SourceData!$A$2:$FR$281,'Row selector'!$O58,163)),"")</f>
        <v/>
      </c>
      <c r="AQ69" s="161" t="str">
        <f>IFERROR(IF(INDEX(SourceData!$A$2:$FR$281,'Row selector'!$O58,154)=0,"-",INDEX(SourceData!$A$2:$FR$281,'Row selector'!$O58,154)),"")</f>
        <v/>
      </c>
      <c r="AR69" s="166" t="str">
        <f>IFERROR(IF(INDEX(SourceData!$A$2:$FR$281,'Row selector'!$O58,159)=0,"-",INDEX(SourceData!$A$2:$FR$281,'Row selector'!$O58,159)),"")</f>
        <v/>
      </c>
      <c r="AS69" s="167" t="str">
        <f>IFERROR(IF(INDEX(SourceData!$A$2:$FR$281,'Row selector'!$O58,164)=0,"-",INDEX(SourceData!$A$2:$FR$281,'Row selector'!$O58,164)),"")</f>
        <v/>
      </c>
      <c r="AT69" s="161" t="str">
        <f>IFERROR(IF(INDEX(SourceData!$A$2:$FR$281,'Row selector'!$O58,155)=0,"-",INDEX(SourceData!$A$2:$FR$281,'Row selector'!$O58,155)),"")</f>
        <v/>
      </c>
      <c r="AU69" s="162" t="str">
        <f>IFERROR(IF(INDEX(SourceData!$A$2:$FR$281,'Row selector'!$O58,160)=0,"-",INDEX(SourceData!$A$2:$FR$281,'Row selector'!$O58,160)),"")</f>
        <v/>
      </c>
      <c r="AV69" s="163" t="str">
        <f>IFERROR(IF(INDEX(SourceData!$A$2:$FR$281,'Row selector'!$O58,165)=0,"-",INDEX(SourceData!$A$2:$FR$281,'Row selector'!$O58,165)),"")</f>
        <v/>
      </c>
      <c r="AW69" s="115"/>
    </row>
    <row r="70" spans="1:49">
      <c r="A70" s="171" t="str">
        <f>IFERROR(INDEX(SourceData!$A$2:$FR$281,'Row selector'!$O59,1),"")</f>
        <v/>
      </c>
      <c r="B70" s="168" t="str">
        <f>IFERROR(INDEX(SourceData!$A$2:$FR$281,'Row selector'!$O59,2),"")</f>
        <v/>
      </c>
      <c r="C70" s="199" t="str">
        <f t="shared" si="0"/>
        <v/>
      </c>
      <c r="D70" s="161" t="str">
        <f>IFERROR(IF(INDEX(SourceData!$A$2:$FR$281,'Row selector'!$O59,121)=0,"-",INDEX(SourceData!$A$2:$FR$281,'Row selector'!$O59,121)),"")</f>
        <v/>
      </c>
      <c r="E70" s="162" t="str">
        <f>IFERROR(IF(INDEX(SourceData!$A$2:$FR$281,'Row selector'!$O59,126)=0,"-",INDEX(SourceData!$A$2:$FR$281,'Row selector'!$O59,126)),"")</f>
        <v/>
      </c>
      <c r="F70" s="163" t="str">
        <f>IFERROR(IF(INDEX(SourceData!$A$2:$FR$281,'Row selector'!$O59,131)=0,"-",INDEX(SourceData!$A$2:$FR$281,'Row selector'!$O59,131)),"")</f>
        <v/>
      </c>
      <c r="G70" s="161" t="str">
        <f>IFERROR(IF(INDEX(SourceData!$A$2:$FR$281,'Row selector'!$O59,122)=0,"-",INDEX(SourceData!$A$2:$FR$281,'Row selector'!$O59,122)),"")</f>
        <v/>
      </c>
      <c r="H70" s="166" t="str">
        <f>IFERROR(IF(INDEX(SourceData!$A$2:$FR$281,'Row selector'!$O59,127)=0,"-",INDEX(SourceData!$A$2:$FR$281,'Row selector'!$O59,127)),"")</f>
        <v/>
      </c>
      <c r="I70" s="167" t="str">
        <f>IFERROR(IF(INDEX(SourceData!$A$2:$FR$281,'Row selector'!$O59,132)=0,"-",INDEX(SourceData!$A$2:$FR$281,'Row selector'!$O59,132)),"")</f>
        <v/>
      </c>
      <c r="J70" s="161" t="str">
        <f>IFERROR(IF(INDEX(SourceData!$A$2:$FR$281,'Row selector'!$O59,123)=0,"-",INDEX(SourceData!$A$2:$FR$281,'Row selector'!$O59,123)),"")</f>
        <v/>
      </c>
      <c r="K70" s="162" t="str">
        <f>IFERROR(IF(INDEX(SourceData!$A$2:$FR$281,'Row selector'!$O59,128)=0,"-",INDEX(SourceData!$A$2:$FR$281,'Row selector'!$O59,128)),"")</f>
        <v/>
      </c>
      <c r="L70" s="163" t="str">
        <f>IFERROR(IF(INDEX(SourceData!$A$2:$FR$281,'Row selector'!$O59,133)=0,"-",INDEX(SourceData!$A$2:$FR$281,'Row selector'!$O59,133)),"")</f>
        <v/>
      </c>
      <c r="M70" s="161" t="str">
        <f>IFERROR(IF(INDEX(SourceData!$A$2:$FR$281,'Row selector'!$O59,124)=0,"-",INDEX(SourceData!$A$2:$FR$281,'Row selector'!$O59,124)),"")</f>
        <v/>
      </c>
      <c r="N70" s="162" t="str">
        <f>IFERROR(IF(INDEX(SourceData!$A$2:$FR$281,'Row selector'!$O59,129)=0,"-",INDEX(SourceData!$A$2:$FR$281,'Row selector'!$O59,129)),"")</f>
        <v/>
      </c>
      <c r="O70" s="163" t="str">
        <f>IFERROR(IF(INDEX(SourceData!$A$2:$FR$281,'Row selector'!$O59,134)=0,"-",INDEX(SourceData!$A$2:$FR$281,'Row selector'!$O59,134)),"")</f>
        <v/>
      </c>
      <c r="P70" s="161" t="str">
        <f>IFERROR(IF(INDEX(SourceData!$A$2:$FR$281,'Row selector'!$O59,125)=0,"-",INDEX(SourceData!$A$2:$FR$281,'Row selector'!$O59,125)),"")</f>
        <v/>
      </c>
      <c r="Q70" s="162" t="str">
        <f>IFERROR(IF(INDEX(SourceData!$A$2:$FR$281,'Row selector'!$O59,130)=0,"-",INDEX(SourceData!$A$2:$FR$281,'Row selector'!$O59,130)),"")</f>
        <v/>
      </c>
      <c r="R70" s="163" t="str">
        <f>IFERROR(IF(INDEX(SourceData!$A$2:$FR$281,'Row selector'!$O59,135)=0,"-",INDEX(SourceData!$A$2:$FR$281,'Row selector'!$O59,135)),"")</f>
        <v/>
      </c>
      <c r="S70" s="161" t="str">
        <f>IFERROR(IF(INDEX(SourceData!$A$2:$FR$281,'Row selector'!$O59,136)=0,"-",INDEX(SourceData!$A$2:$FR$281,'Row selector'!$O59,136)),"")</f>
        <v/>
      </c>
      <c r="T70" s="162" t="str">
        <f>IFERROR(IF(INDEX(SourceData!$A$2:$FR$281,'Row selector'!$O59,141)=0,"-",INDEX(SourceData!$A$2:$FR$281,'Row selector'!$O59,141)),"")</f>
        <v/>
      </c>
      <c r="U70" s="163" t="str">
        <f>IFERROR(IF(INDEX(SourceData!$A$2:$FR$281,'Row selector'!$O59,146)=0,"-",INDEX(SourceData!$A$2:$FR$281,'Row selector'!$O59,146)),"")</f>
        <v/>
      </c>
      <c r="V70" s="161" t="str">
        <f>IFERROR(IF(INDEX(SourceData!$A$2:$FR$281,'Row selector'!$O59,137)=0,"-",INDEX(SourceData!$A$2:$FR$281,'Row selector'!$O59,137)),"")</f>
        <v/>
      </c>
      <c r="W70" s="162" t="str">
        <f>IFERROR(IF(INDEX(SourceData!$A$2:$FR$281,'Row selector'!$O59,142)=0,"-",INDEX(SourceData!$A$2:$FR$281,'Row selector'!$O59,142)),"")</f>
        <v/>
      </c>
      <c r="X70" s="163" t="str">
        <f>IFERROR(IF(INDEX(SourceData!$A$2:$FR$281,'Row selector'!$O59,147)=0,"-",INDEX(SourceData!$A$2:$FR$281,'Row selector'!$O59,147)),"")</f>
        <v/>
      </c>
      <c r="Y70" s="161" t="str">
        <f>IFERROR(IF(INDEX(SourceData!$A$2:$FR$281,'Row selector'!$O59,138)=0,"-",INDEX(SourceData!$A$2:$FR$281,'Row selector'!$O59,138)),"")</f>
        <v/>
      </c>
      <c r="Z70" s="166" t="str">
        <f>IFERROR(IF(INDEX(SourceData!$A$2:$FR$281,'Row selector'!$O59,143)=0,"-",INDEX(SourceData!$A$2:$FR$281,'Row selector'!$O59,143)),"")</f>
        <v/>
      </c>
      <c r="AA70" s="167" t="str">
        <f>IFERROR(IF(INDEX(SourceData!$A$2:$FR$281,'Row selector'!$O59,148)=0,"-",INDEX(SourceData!$A$2:$FR$281,'Row selector'!$O59,148)),"")</f>
        <v/>
      </c>
      <c r="AB70" s="161" t="str">
        <f>IFERROR(IF(INDEX(SourceData!$A$2:$FR$281,'Row selector'!$O59,139)=0,"-",INDEX(SourceData!$A$2:$FR$281,'Row selector'!$O59,139)),"")</f>
        <v/>
      </c>
      <c r="AC70" s="162" t="str">
        <f>IFERROR(IF(INDEX(SourceData!$A$2:$FR$281,'Row selector'!$O59,144)=0,"-",INDEX(SourceData!$A$2:$FR$281,'Row selector'!$O59,144)),"")</f>
        <v/>
      </c>
      <c r="AD70" s="163" t="str">
        <f>IFERROR(IF(INDEX(SourceData!$A$2:$FR$281,'Row selector'!$O59,149)=0,"-",INDEX(SourceData!$A$2:$FR$281,'Row selector'!$O59,149)),"")</f>
        <v/>
      </c>
      <c r="AE70" s="161" t="str">
        <f>IFERROR(IF(INDEX(SourceData!$A$2:$FR$281,'Row selector'!$O59,140)=0,"-",INDEX(SourceData!$A$2:$FR$281,'Row selector'!$O59,140)),"")</f>
        <v/>
      </c>
      <c r="AF70" s="162" t="str">
        <f>IFERROR(IF(INDEX(SourceData!$A$2:$FR$281,'Row selector'!$O59,145)=0,"-",INDEX(SourceData!$A$2:$FR$281,'Row selector'!$O59,145)),"")</f>
        <v/>
      </c>
      <c r="AG70" s="163" t="str">
        <f>IFERROR(IF(INDEX(SourceData!$A$2:$FR$281,'Row selector'!$O59,150)=0,"-",INDEX(SourceData!$A$2:$FR$281,'Row selector'!$O59,150)),"")</f>
        <v/>
      </c>
      <c r="AH70" s="161" t="str">
        <f>IFERROR(IF(INDEX(SourceData!$A$2:$FR$281,'Row selector'!$O59,151)=0,"-",INDEX(SourceData!$A$2:$FR$281,'Row selector'!$O59,151)),"")</f>
        <v/>
      </c>
      <c r="AI70" s="162" t="str">
        <f>IFERROR(IF(INDEX(SourceData!$A$2:$FR$281,'Row selector'!$O59,156)=0,"-",INDEX(SourceData!$A$2:$FR$281,'Row selector'!$O59,156)),"")</f>
        <v/>
      </c>
      <c r="AJ70" s="163" t="str">
        <f>IFERROR(IF(INDEX(SourceData!$A$2:$FR$281,'Row selector'!$O59,161)=0,"-",INDEX(SourceData!$A$2:$FR$281,'Row selector'!$O59,161)),"")</f>
        <v/>
      </c>
      <c r="AK70" s="161" t="str">
        <f>IFERROR(IF(INDEX(SourceData!$A$2:$FR$281,'Row selector'!$O59,152)=0,"-",INDEX(SourceData!$A$2:$FR$281,'Row selector'!$O59,152)),"")</f>
        <v/>
      </c>
      <c r="AL70" s="162" t="str">
        <f>IFERROR(IF(INDEX(SourceData!$A$2:$FR$281,'Row selector'!$O59,157)=0,"-",INDEX(SourceData!$A$2:$FR$281,'Row selector'!$O59,157)),"")</f>
        <v/>
      </c>
      <c r="AM70" s="163" t="str">
        <f>IFERROR(IF(INDEX(SourceData!$A$2:$FR$281,'Row selector'!$O59,162)=0,"-",INDEX(SourceData!$A$2:$FR$281,'Row selector'!$O59,162)),"")</f>
        <v/>
      </c>
      <c r="AN70" s="161" t="str">
        <f>IFERROR(IF(INDEX(SourceData!$A$2:$FR$281,'Row selector'!$O59,153)=0,"-",INDEX(SourceData!$A$2:$FR$281,'Row selector'!$O59,153)),"")</f>
        <v/>
      </c>
      <c r="AO70" s="162" t="str">
        <f>IFERROR(IF(INDEX(SourceData!$A$2:$FR$281,'Row selector'!$O59,158)=0,"-",INDEX(SourceData!$A$2:$FR$281,'Row selector'!$O59,158)),"")</f>
        <v/>
      </c>
      <c r="AP70" s="163" t="str">
        <f>IFERROR(IF(INDEX(SourceData!$A$2:$FR$281,'Row selector'!$O59,163)=0,"-",INDEX(SourceData!$A$2:$FR$281,'Row selector'!$O59,163)),"")</f>
        <v/>
      </c>
      <c r="AQ70" s="161" t="str">
        <f>IFERROR(IF(INDEX(SourceData!$A$2:$FR$281,'Row selector'!$O59,154)=0,"-",INDEX(SourceData!$A$2:$FR$281,'Row selector'!$O59,154)),"")</f>
        <v/>
      </c>
      <c r="AR70" s="166" t="str">
        <f>IFERROR(IF(INDEX(SourceData!$A$2:$FR$281,'Row selector'!$O59,159)=0,"-",INDEX(SourceData!$A$2:$FR$281,'Row selector'!$O59,159)),"")</f>
        <v/>
      </c>
      <c r="AS70" s="167" t="str">
        <f>IFERROR(IF(INDEX(SourceData!$A$2:$FR$281,'Row selector'!$O59,164)=0,"-",INDEX(SourceData!$A$2:$FR$281,'Row selector'!$O59,164)),"")</f>
        <v/>
      </c>
      <c r="AT70" s="161" t="str">
        <f>IFERROR(IF(INDEX(SourceData!$A$2:$FR$281,'Row selector'!$O59,155)=0,"-",INDEX(SourceData!$A$2:$FR$281,'Row selector'!$O59,155)),"")</f>
        <v/>
      </c>
      <c r="AU70" s="162" t="str">
        <f>IFERROR(IF(INDEX(SourceData!$A$2:$FR$281,'Row selector'!$O59,160)=0,"-",INDEX(SourceData!$A$2:$FR$281,'Row selector'!$O59,160)),"")</f>
        <v/>
      </c>
      <c r="AV70" s="163" t="str">
        <f>IFERROR(IF(INDEX(SourceData!$A$2:$FR$281,'Row selector'!$O59,165)=0,"-",INDEX(SourceData!$A$2:$FR$281,'Row selector'!$O59,165)),"")</f>
        <v/>
      </c>
      <c r="AW70" s="115"/>
    </row>
    <row r="71" spans="1:49">
      <c r="A71" s="171" t="str">
        <f>IFERROR(INDEX(SourceData!$A$2:$FR$281,'Row selector'!$O60,1),"")</f>
        <v/>
      </c>
      <c r="B71" s="168" t="str">
        <f>IFERROR(INDEX(SourceData!$A$2:$FR$281,'Row selector'!$O60,2),"")</f>
        <v/>
      </c>
      <c r="C71" s="199" t="str">
        <f t="shared" si="0"/>
        <v/>
      </c>
      <c r="D71" s="161" t="str">
        <f>IFERROR(IF(INDEX(SourceData!$A$2:$FR$281,'Row selector'!$O60,121)=0,"-",INDEX(SourceData!$A$2:$FR$281,'Row selector'!$O60,121)),"")</f>
        <v/>
      </c>
      <c r="E71" s="162" t="str">
        <f>IFERROR(IF(INDEX(SourceData!$A$2:$FR$281,'Row selector'!$O60,126)=0,"-",INDEX(SourceData!$A$2:$FR$281,'Row selector'!$O60,126)),"")</f>
        <v/>
      </c>
      <c r="F71" s="163" t="str">
        <f>IFERROR(IF(INDEX(SourceData!$A$2:$FR$281,'Row selector'!$O60,131)=0,"-",INDEX(SourceData!$A$2:$FR$281,'Row selector'!$O60,131)),"")</f>
        <v/>
      </c>
      <c r="G71" s="161" t="str">
        <f>IFERROR(IF(INDEX(SourceData!$A$2:$FR$281,'Row selector'!$O60,122)=0,"-",INDEX(SourceData!$A$2:$FR$281,'Row selector'!$O60,122)),"")</f>
        <v/>
      </c>
      <c r="H71" s="166" t="str">
        <f>IFERROR(IF(INDEX(SourceData!$A$2:$FR$281,'Row selector'!$O60,127)=0,"-",INDEX(SourceData!$A$2:$FR$281,'Row selector'!$O60,127)),"")</f>
        <v/>
      </c>
      <c r="I71" s="167" t="str">
        <f>IFERROR(IF(INDEX(SourceData!$A$2:$FR$281,'Row selector'!$O60,132)=0,"-",INDEX(SourceData!$A$2:$FR$281,'Row selector'!$O60,132)),"")</f>
        <v/>
      </c>
      <c r="J71" s="161" t="str">
        <f>IFERROR(IF(INDEX(SourceData!$A$2:$FR$281,'Row selector'!$O60,123)=0,"-",INDEX(SourceData!$A$2:$FR$281,'Row selector'!$O60,123)),"")</f>
        <v/>
      </c>
      <c r="K71" s="162" t="str">
        <f>IFERROR(IF(INDEX(SourceData!$A$2:$FR$281,'Row selector'!$O60,128)=0,"-",INDEX(SourceData!$A$2:$FR$281,'Row selector'!$O60,128)),"")</f>
        <v/>
      </c>
      <c r="L71" s="163" t="str">
        <f>IFERROR(IF(INDEX(SourceData!$A$2:$FR$281,'Row selector'!$O60,133)=0,"-",INDEX(SourceData!$A$2:$FR$281,'Row selector'!$O60,133)),"")</f>
        <v/>
      </c>
      <c r="M71" s="161" t="str">
        <f>IFERROR(IF(INDEX(SourceData!$A$2:$FR$281,'Row selector'!$O60,124)=0,"-",INDEX(SourceData!$A$2:$FR$281,'Row selector'!$O60,124)),"")</f>
        <v/>
      </c>
      <c r="N71" s="162" t="str">
        <f>IFERROR(IF(INDEX(SourceData!$A$2:$FR$281,'Row selector'!$O60,129)=0,"-",INDEX(SourceData!$A$2:$FR$281,'Row selector'!$O60,129)),"")</f>
        <v/>
      </c>
      <c r="O71" s="163" t="str">
        <f>IFERROR(IF(INDEX(SourceData!$A$2:$FR$281,'Row selector'!$O60,134)=0,"-",INDEX(SourceData!$A$2:$FR$281,'Row selector'!$O60,134)),"")</f>
        <v/>
      </c>
      <c r="P71" s="161" t="str">
        <f>IFERROR(IF(INDEX(SourceData!$A$2:$FR$281,'Row selector'!$O60,125)=0,"-",INDEX(SourceData!$A$2:$FR$281,'Row selector'!$O60,125)),"")</f>
        <v/>
      </c>
      <c r="Q71" s="162" t="str">
        <f>IFERROR(IF(INDEX(SourceData!$A$2:$FR$281,'Row selector'!$O60,130)=0,"-",INDEX(SourceData!$A$2:$FR$281,'Row selector'!$O60,130)),"")</f>
        <v/>
      </c>
      <c r="R71" s="163" t="str">
        <f>IFERROR(IF(INDEX(SourceData!$A$2:$FR$281,'Row selector'!$O60,135)=0,"-",INDEX(SourceData!$A$2:$FR$281,'Row selector'!$O60,135)),"")</f>
        <v/>
      </c>
      <c r="S71" s="161" t="str">
        <f>IFERROR(IF(INDEX(SourceData!$A$2:$FR$281,'Row selector'!$O60,136)=0,"-",INDEX(SourceData!$A$2:$FR$281,'Row selector'!$O60,136)),"")</f>
        <v/>
      </c>
      <c r="T71" s="162" t="str">
        <f>IFERROR(IF(INDEX(SourceData!$A$2:$FR$281,'Row selector'!$O60,141)=0,"-",INDEX(SourceData!$A$2:$FR$281,'Row selector'!$O60,141)),"")</f>
        <v/>
      </c>
      <c r="U71" s="163" t="str">
        <f>IFERROR(IF(INDEX(SourceData!$A$2:$FR$281,'Row selector'!$O60,146)=0,"-",INDEX(SourceData!$A$2:$FR$281,'Row selector'!$O60,146)),"")</f>
        <v/>
      </c>
      <c r="V71" s="161" t="str">
        <f>IFERROR(IF(INDEX(SourceData!$A$2:$FR$281,'Row selector'!$O60,137)=0,"-",INDEX(SourceData!$A$2:$FR$281,'Row selector'!$O60,137)),"")</f>
        <v/>
      </c>
      <c r="W71" s="162" t="str">
        <f>IFERROR(IF(INDEX(SourceData!$A$2:$FR$281,'Row selector'!$O60,142)=0,"-",INDEX(SourceData!$A$2:$FR$281,'Row selector'!$O60,142)),"")</f>
        <v/>
      </c>
      <c r="X71" s="163" t="str">
        <f>IFERROR(IF(INDEX(SourceData!$A$2:$FR$281,'Row selector'!$O60,147)=0,"-",INDEX(SourceData!$A$2:$FR$281,'Row selector'!$O60,147)),"")</f>
        <v/>
      </c>
      <c r="Y71" s="161" t="str">
        <f>IFERROR(IF(INDEX(SourceData!$A$2:$FR$281,'Row selector'!$O60,138)=0,"-",INDEX(SourceData!$A$2:$FR$281,'Row selector'!$O60,138)),"")</f>
        <v/>
      </c>
      <c r="Z71" s="166" t="str">
        <f>IFERROR(IF(INDEX(SourceData!$A$2:$FR$281,'Row selector'!$O60,143)=0,"-",INDEX(SourceData!$A$2:$FR$281,'Row selector'!$O60,143)),"")</f>
        <v/>
      </c>
      <c r="AA71" s="167" t="str">
        <f>IFERROR(IF(INDEX(SourceData!$A$2:$FR$281,'Row selector'!$O60,148)=0,"-",INDEX(SourceData!$A$2:$FR$281,'Row selector'!$O60,148)),"")</f>
        <v/>
      </c>
      <c r="AB71" s="161" t="str">
        <f>IFERROR(IF(INDEX(SourceData!$A$2:$FR$281,'Row selector'!$O60,139)=0,"-",INDEX(SourceData!$A$2:$FR$281,'Row selector'!$O60,139)),"")</f>
        <v/>
      </c>
      <c r="AC71" s="162" t="str">
        <f>IFERROR(IF(INDEX(SourceData!$A$2:$FR$281,'Row selector'!$O60,144)=0,"-",INDEX(SourceData!$A$2:$FR$281,'Row selector'!$O60,144)),"")</f>
        <v/>
      </c>
      <c r="AD71" s="163" t="str">
        <f>IFERROR(IF(INDEX(SourceData!$A$2:$FR$281,'Row selector'!$O60,149)=0,"-",INDEX(SourceData!$A$2:$FR$281,'Row selector'!$O60,149)),"")</f>
        <v/>
      </c>
      <c r="AE71" s="161" t="str">
        <f>IFERROR(IF(INDEX(SourceData!$A$2:$FR$281,'Row selector'!$O60,140)=0,"-",INDEX(SourceData!$A$2:$FR$281,'Row selector'!$O60,140)),"")</f>
        <v/>
      </c>
      <c r="AF71" s="162" t="str">
        <f>IFERROR(IF(INDEX(SourceData!$A$2:$FR$281,'Row selector'!$O60,145)=0,"-",INDEX(SourceData!$A$2:$FR$281,'Row selector'!$O60,145)),"")</f>
        <v/>
      </c>
      <c r="AG71" s="163" t="str">
        <f>IFERROR(IF(INDEX(SourceData!$A$2:$FR$281,'Row selector'!$O60,150)=0,"-",INDEX(SourceData!$A$2:$FR$281,'Row selector'!$O60,150)),"")</f>
        <v/>
      </c>
      <c r="AH71" s="161" t="str">
        <f>IFERROR(IF(INDEX(SourceData!$A$2:$FR$281,'Row selector'!$O60,151)=0,"-",INDEX(SourceData!$A$2:$FR$281,'Row selector'!$O60,151)),"")</f>
        <v/>
      </c>
      <c r="AI71" s="162" t="str">
        <f>IFERROR(IF(INDEX(SourceData!$A$2:$FR$281,'Row selector'!$O60,156)=0,"-",INDEX(SourceData!$A$2:$FR$281,'Row selector'!$O60,156)),"")</f>
        <v/>
      </c>
      <c r="AJ71" s="163" t="str">
        <f>IFERROR(IF(INDEX(SourceData!$A$2:$FR$281,'Row selector'!$O60,161)=0,"-",INDEX(SourceData!$A$2:$FR$281,'Row selector'!$O60,161)),"")</f>
        <v/>
      </c>
      <c r="AK71" s="161" t="str">
        <f>IFERROR(IF(INDEX(SourceData!$A$2:$FR$281,'Row selector'!$O60,152)=0,"-",INDEX(SourceData!$A$2:$FR$281,'Row selector'!$O60,152)),"")</f>
        <v/>
      </c>
      <c r="AL71" s="162" t="str">
        <f>IFERROR(IF(INDEX(SourceData!$A$2:$FR$281,'Row selector'!$O60,157)=0,"-",INDEX(SourceData!$A$2:$FR$281,'Row selector'!$O60,157)),"")</f>
        <v/>
      </c>
      <c r="AM71" s="163" t="str">
        <f>IFERROR(IF(INDEX(SourceData!$A$2:$FR$281,'Row selector'!$O60,162)=0,"-",INDEX(SourceData!$A$2:$FR$281,'Row selector'!$O60,162)),"")</f>
        <v/>
      </c>
      <c r="AN71" s="161" t="str">
        <f>IFERROR(IF(INDEX(SourceData!$A$2:$FR$281,'Row selector'!$O60,153)=0,"-",INDEX(SourceData!$A$2:$FR$281,'Row selector'!$O60,153)),"")</f>
        <v/>
      </c>
      <c r="AO71" s="162" t="str">
        <f>IFERROR(IF(INDEX(SourceData!$A$2:$FR$281,'Row selector'!$O60,158)=0,"-",INDEX(SourceData!$A$2:$FR$281,'Row selector'!$O60,158)),"")</f>
        <v/>
      </c>
      <c r="AP71" s="163" t="str">
        <f>IFERROR(IF(INDEX(SourceData!$A$2:$FR$281,'Row selector'!$O60,163)=0,"-",INDEX(SourceData!$A$2:$FR$281,'Row selector'!$O60,163)),"")</f>
        <v/>
      </c>
      <c r="AQ71" s="161" t="str">
        <f>IFERROR(IF(INDEX(SourceData!$A$2:$FR$281,'Row selector'!$O60,154)=0,"-",INDEX(SourceData!$A$2:$FR$281,'Row selector'!$O60,154)),"")</f>
        <v/>
      </c>
      <c r="AR71" s="166" t="str">
        <f>IFERROR(IF(INDEX(SourceData!$A$2:$FR$281,'Row selector'!$O60,159)=0,"-",INDEX(SourceData!$A$2:$FR$281,'Row selector'!$O60,159)),"")</f>
        <v/>
      </c>
      <c r="AS71" s="167" t="str">
        <f>IFERROR(IF(INDEX(SourceData!$A$2:$FR$281,'Row selector'!$O60,164)=0,"-",INDEX(SourceData!$A$2:$FR$281,'Row selector'!$O60,164)),"")</f>
        <v/>
      </c>
      <c r="AT71" s="161" t="str">
        <f>IFERROR(IF(INDEX(SourceData!$A$2:$FR$281,'Row selector'!$O60,155)=0,"-",INDEX(SourceData!$A$2:$FR$281,'Row selector'!$O60,155)),"")</f>
        <v/>
      </c>
      <c r="AU71" s="162" t="str">
        <f>IFERROR(IF(INDEX(SourceData!$A$2:$FR$281,'Row selector'!$O60,160)=0,"-",INDEX(SourceData!$A$2:$FR$281,'Row selector'!$O60,160)),"")</f>
        <v/>
      </c>
      <c r="AV71" s="163" t="str">
        <f>IFERROR(IF(INDEX(SourceData!$A$2:$FR$281,'Row selector'!$O60,165)=0,"-",INDEX(SourceData!$A$2:$FR$281,'Row selector'!$O60,165)),"")</f>
        <v/>
      </c>
      <c r="AW71" s="115"/>
    </row>
    <row r="72" spans="1:49">
      <c r="A72" s="171" t="str">
        <f>IFERROR(INDEX(SourceData!$A$2:$FR$281,'Row selector'!$O61,1),"")</f>
        <v/>
      </c>
      <c r="B72" s="168" t="str">
        <f>IFERROR(INDEX(SourceData!$A$2:$FR$281,'Row selector'!$O61,2),"")</f>
        <v/>
      </c>
      <c r="C72" s="199" t="str">
        <f t="shared" si="0"/>
        <v/>
      </c>
      <c r="D72" s="161" t="str">
        <f>IFERROR(IF(INDEX(SourceData!$A$2:$FR$281,'Row selector'!$O61,121)=0,"-",INDEX(SourceData!$A$2:$FR$281,'Row selector'!$O61,121)),"")</f>
        <v/>
      </c>
      <c r="E72" s="162" t="str">
        <f>IFERROR(IF(INDEX(SourceData!$A$2:$FR$281,'Row selector'!$O61,126)=0,"-",INDEX(SourceData!$A$2:$FR$281,'Row selector'!$O61,126)),"")</f>
        <v/>
      </c>
      <c r="F72" s="163" t="str">
        <f>IFERROR(IF(INDEX(SourceData!$A$2:$FR$281,'Row selector'!$O61,131)=0,"-",INDEX(SourceData!$A$2:$FR$281,'Row selector'!$O61,131)),"")</f>
        <v/>
      </c>
      <c r="G72" s="161" t="str">
        <f>IFERROR(IF(INDEX(SourceData!$A$2:$FR$281,'Row selector'!$O61,122)=0,"-",INDEX(SourceData!$A$2:$FR$281,'Row selector'!$O61,122)),"")</f>
        <v/>
      </c>
      <c r="H72" s="166" t="str">
        <f>IFERROR(IF(INDEX(SourceData!$A$2:$FR$281,'Row selector'!$O61,127)=0,"-",INDEX(SourceData!$A$2:$FR$281,'Row selector'!$O61,127)),"")</f>
        <v/>
      </c>
      <c r="I72" s="167" t="str">
        <f>IFERROR(IF(INDEX(SourceData!$A$2:$FR$281,'Row selector'!$O61,132)=0,"-",INDEX(SourceData!$A$2:$FR$281,'Row selector'!$O61,132)),"")</f>
        <v/>
      </c>
      <c r="J72" s="161" t="str">
        <f>IFERROR(IF(INDEX(SourceData!$A$2:$FR$281,'Row selector'!$O61,123)=0,"-",INDEX(SourceData!$A$2:$FR$281,'Row selector'!$O61,123)),"")</f>
        <v/>
      </c>
      <c r="K72" s="162" t="str">
        <f>IFERROR(IF(INDEX(SourceData!$A$2:$FR$281,'Row selector'!$O61,128)=0,"-",INDEX(SourceData!$A$2:$FR$281,'Row selector'!$O61,128)),"")</f>
        <v/>
      </c>
      <c r="L72" s="163" t="str">
        <f>IFERROR(IF(INDEX(SourceData!$A$2:$FR$281,'Row selector'!$O61,133)=0,"-",INDEX(SourceData!$A$2:$FR$281,'Row selector'!$O61,133)),"")</f>
        <v/>
      </c>
      <c r="M72" s="161" t="str">
        <f>IFERROR(IF(INDEX(SourceData!$A$2:$FR$281,'Row selector'!$O61,124)=0,"-",INDEX(SourceData!$A$2:$FR$281,'Row selector'!$O61,124)),"")</f>
        <v/>
      </c>
      <c r="N72" s="162" t="str">
        <f>IFERROR(IF(INDEX(SourceData!$A$2:$FR$281,'Row selector'!$O61,129)=0,"-",INDEX(SourceData!$A$2:$FR$281,'Row selector'!$O61,129)),"")</f>
        <v/>
      </c>
      <c r="O72" s="163" t="str">
        <f>IFERROR(IF(INDEX(SourceData!$A$2:$FR$281,'Row selector'!$O61,134)=0,"-",INDEX(SourceData!$A$2:$FR$281,'Row selector'!$O61,134)),"")</f>
        <v/>
      </c>
      <c r="P72" s="161" t="str">
        <f>IFERROR(IF(INDEX(SourceData!$A$2:$FR$281,'Row selector'!$O61,125)=0,"-",INDEX(SourceData!$A$2:$FR$281,'Row selector'!$O61,125)),"")</f>
        <v/>
      </c>
      <c r="Q72" s="162" t="str">
        <f>IFERROR(IF(INDEX(SourceData!$A$2:$FR$281,'Row selector'!$O61,130)=0,"-",INDEX(SourceData!$A$2:$FR$281,'Row selector'!$O61,130)),"")</f>
        <v/>
      </c>
      <c r="R72" s="163" t="str">
        <f>IFERROR(IF(INDEX(SourceData!$A$2:$FR$281,'Row selector'!$O61,135)=0,"-",INDEX(SourceData!$A$2:$FR$281,'Row selector'!$O61,135)),"")</f>
        <v/>
      </c>
      <c r="S72" s="161" t="str">
        <f>IFERROR(IF(INDEX(SourceData!$A$2:$FR$281,'Row selector'!$O61,136)=0,"-",INDEX(SourceData!$A$2:$FR$281,'Row selector'!$O61,136)),"")</f>
        <v/>
      </c>
      <c r="T72" s="162" t="str">
        <f>IFERROR(IF(INDEX(SourceData!$A$2:$FR$281,'Row selector'!$O61,141)=0,"-",INDEX(SourceData!$A$2:$FR$281,'Row selector'!$O61,141)),"")</f>
        <v/>
      </c>
      <c r="U72" s="163" t="str">
        <f>IFERROR(IF(INDEX(SourceData!$A$2:$FR$281,'Row selector'!$O61,146)=0,"-",INDEX(SourceData!$A$2:$FR$281,'Row selector'!$O61,146)),"")</f>
        <v/>
      </c>
      <c r="V72" s="161" t="str">
        <f>IFERROR(IF(INDEX(SourceData!$A$2:$FR$281,'Row selector'!$O61,137)=0,"-",INDEX(SourceData!$A$2:$FR$281,'Row selector'!$O61,137)),"")</f>
        <v/>
      </c>
      <c r="W72" s="162" t="str">
        <f>IFERROR(IF(INDEX(SourceData!$A$2:$FR$281,'Row selector'!$O61,142)=0,"-",INDEX(SourceData!$A$2:$FR$281,'Row selector'!$O61,142)),"")</f>
        <v/>
      </c>
      <c r="X72" s="163" t="str">
        <f>IFERROR(IF(INDEX(SourceData!$A$2:$FR$281,'Row selector'!$O61,147)=0,"-",INDEX(SourceData!$A$2:$FR$281,'Row selector'!$O61,147)),"")</f>
        <v/>
      </c>
      <c r="Y72" s="161" t="str">
        <f>IFERROR(IF(INDEX(SourceData!$A$2:$FR$281,'Row selector'!$O61,138)=0,"-",INDEX(SourceData!$A$2:$FR$281,'Row selector'!$O61,138)),"")</f>
        <v/>
      </c>
      <c r="Z72" s="166" t="str">
        <f>IFERROR(IF(INDEX(SourceData!$A$2:$FR$281,'Row selector'!$O61,143)=0,"-",INDEX(SourceData!$A$2:$FR$281,'Row selector'!$O61,143)),"")</f>
        <v/>
      </c>
      <c r="AA72" s="167" t="str">
        <f>IFERROR(IF(INDEX(SourceData!$A$2:$FR$281,'Row selector'!$O61,148)=0,"-",INDEX(SourceData!$A$2:$FR$281,'Row selector'!$O61,148)),"")</f>
        <v/>
      </c>
      <c r="AB72" s="161" t="str">
        <f>IFERROR(IF(INDEX(SourceData!$A$2:$FR$281,'Row selector'!$O61,139)=0,"-",INDEX(SourceData!$A$2:$FR$281,'Row selector'!$O61,139)),"")</f>
        <v/>
      </c>
      <c r="AC72" s="162" t="str">
        <f>IFERROR(IF(INDEX(SourceData!$A$2:$FR$281,'Row selector'!$O61,144)=0,"-",INDEX(SourceData!$A$2:$FR$281,'Row selector'!$O61,144)),"")</f>
        <v/>
      </c>
      <c r="AD72" s="163" t="str">
        <f>IFERROR(IF(INDEX(SourceData!$A$2:$FR$281,'Row selector'!$O61,149)=0,"-",INDEX(SourceData!$A$2:$FR$281,'Row selector'!$O61,149)),"")</f>
        <v/>
      </c>
      <c r="AE72" s="161" t="str">
        <f>IFERROR(IF(INDEX(SourceData!$A$2:$FR$281,'Row selector'!$O61,140)=0,"-",INDEX(SourceData!$A$2:$FR$281,'Row selector'!$O61,140)),"")</f>
        <v/>
      </c>
      <c r="AF72" s="162" t="str">
        <f>IFERROR(IF(INDEX(SourceData!$A$2:$FR$281,'Row selector'!$O61,145)=0,"-",INDEX(SourceData!$A$2:$FR$281,'Row selector'!$O61,145)),"")</f>
        <v/>
      </c>
      <c r="AG72" s="163" t="str">
        <f>IFERROR(IF(INDEX(SourceData!$A$2:$FR$281,'Row selector'!$O61,150)=0,"-",INDEX(SourceData!$A$2:$FR$281,'Row selector'!$O61,150)),"")</f>
        <v/>
      </c>
      <c r="AH72" s="161" t="str">
        <f>IFERROR(IF(INDEX(SourceData!$A$2:$FR$281,'Row selector'!$O61,151)=0,"-",INDEX(SourceData!$A$2:$FR$281,'Row selector'!$O61,151)),"")</f>
        <v/>
      </c>
      <c r="AI72" s="162" t="str">
        <f>IFERROR(IF(INDEX(SourceData!$A$2:$FR$281,'Row selector'!$O61,156)=0,"-",INDEX(SourceData!$A$2:$FR$281,'Row selector'!$O61,156)),"")</f>
        <v/>
      </c>
      <c r="AJ72" s="163" t="str">
        <f>IFERROR(IF(INDEX(SourceData!$A$2:$FR$281,'Row selector'!$O61,161)=0,"-",INDEX(SourceData!$A$2:$FR$281,'Row selector'!$O61,161)),"")</f>
        <v/>
      </c>
      <c r="AK72" s="161" t="str">
        <f>IFERROR(IF(INDEX(SourceData!$A$2:$FR$281,'Row selector'!$O61,152)=0,"-",INDEX(SourceData!$A$2:$FR$281,'Row selector'!$O61,152)),"")</f>
        <v/>
      </c>
      <c r="AL72" s="162" t="str">
        <f>IFERROR(IF(INDEX(SourceData!$A$2:$FR$281,'Row selector'!$O61,157)=0,"-",INDEX(SourceData!$A$2:$FR$281,'Row selector'!$O61,157)),"")</f>
        <v/>
      </c>
      <c r="AM72" s="163" t="str">
        <f>IFERROR(IF(INDEX(SourceData!$A$2:$FR$281,'Row selector'!$O61,162)=0,"-",INDEX(SourceData!$A$2:$FR$281,'Row selector'!$O61,162)),"")</f>
        <v/>
      </c>
      <c r="AN72" s="161" t="str">
        <f>IFERROR(IF(INDEX(SourceData!$A$2:$FR$281,'Row selector'!$O61,153)=0,"-",INDEX(SourceData!$A$2:$FR$281,'Row selector'!$O61,153)),"")</f>
        <v/>
      </c>
      <c r="AO72" s="162" t="str">
        <f>IFERROR(IF(INDEX(SourceData!$A$2:$FR$281,'Row selector'!$O61,158)=0,"-",INDEX(SourceData!$A$2:$FR$281,'Row selector'!$O61,158)),"")</f>
        <v/>
      </c>
      <c r="AP72" s="163" t="str">
        <f>IFERROR(IF(INDEX(SourceData!$A$2:$FR$281,'Row selector'!$O61,163)=0,"-",INDEX(SourceData!$A$2:$FR$281,'Row selector'!$O61,163)),"")</f>
        <v/>
      </c>
      <c r="AQ72" s="161" t="str">
        <f>IFERROR(IF(INDEX(SourceData!$A$2:$FR$281,'Row selector'!$O61,154)=0,"-",INDEX(SourceData!$A$2:$FR$281,'Row selector'!$O61,154)),"")</f>
        <v/>
      </c>
      <c r="AR72" s="166" t="str">
        <f>IFERROR(IF(INDEX(SourceData!$A$2:$FR$281,'Row selector'!$O61,159)=0,"-",INDEX(SourceData!$A$2:$FR$281,'Row selector'!$O61,159)),"")</f>
        <v/>
      </c>
      <c r="AS72" s="167" t="str">
        <f>IFERROR(IF(INDEX(SourceData!$A$2:$FR$281,'Row selector'!$O61,164)=0,"-",INDEX(SourceData!$A$2:$FR$281,'Row selector'!$O61,164)),"")</f>
        <v/>
      </c>
      <c r="AT72" s="161" t="str">
        <f>IFERROR(IF(INDEX(SourceData!$A$2:$FR$281,'Row selector'!$O61,155)=0,"-",INDEX(SourceData!$A$2:$FR$281,'Row selector'!$O61,155)),"")</f>
        <v/>
      </c>
      <c r="AU72" s="162" t="str">
        <f>IFERROR(IF(INDEX(SourceData!$A$2:$FR$281,'Row selector'!$O61,160)=0,"-",INDEX(SourceData!$A$2:$FR$281,'Row selector'!$O61,160)),"")</f>
        <v/>
      </c>
      <c r="AV72" s="163" t="str">
        <f>IFERROR(IF(INDEX(SourceData!$A$2:$FR$281,'Row selector'!$O61,165)=0,"-",INDEX(SourceData!$A$2:$FR$281,'Row selector'!$O61,165)),"")</f>
        <v/>
      </c>
      <c r="AW72" s="115"/>
    </row>
    <row r="73" spans="1:49">
      <c r="A73" s="171" t="str">
        <f>IFERROR(INDEX(SourceData!$A$2:$FR$281,'Row selector'!$O62,1),"")</f>
        <v/>
      </c>
      <c r="B73" s="168" t="str">
        <f>IFERROR(INDEX(SourceData!$A$2:$FR$281,'Row selector'!$O62,2),"")</f>
        <v/>
      </c>
      <c r="C73" s="199" t="str">
        <f t="shared" si="0"/>
        <v/>
      </c>
      <c r="D73" s="161" t="str">
        <f>IFERROR(IF(INDEX(SourceData!$A$2:$FR$281,'Row selector'!$O62,121)=0,"-",INDEX(SourceData!$A$2:$FR$281,'Row selector'!$O62,121)),"")</f>
        <v/>
      </c>
      <c r="E73" s="162" t="str">
        <f>IFERROR(IF(INDEX(SourceData!$A$2:$FR$281,'Row selector'!$O62,126)=0,"-",INDEX(SourceData!$A$2:$FR$281,'Row selector'!$O62,126)),"")</f>
        <v/>
      </c>
      <c r="F73" s="163" t="str">
        <f>IFERROR(IF(INDEX(SourceData!$A$2:$FR$281,'Row selector'!$O62,131)=0,"-",INDEX(SourceData!$A$2:$FR$281,'Row selector'!$O62,131)),"")</f>
        <v/>
      </c>
      <c r="G73" s="161" t="str">
        <f>IFERROR(IF(INDEX(SourceData!$A$2:$FR$281,'Row selector'!$O62,122)=0,"-",INDEX(SourceData!$A$2:$FR$281,'Row selector'!$O62,122)),"")</f>
        <v/>
      </c>
      <c r="H73" s="166" t="str">
        <f>IFERROR(IF(INDEX(SourceData!$A$2:$FR$281,'Row selector'!$O62,127)=0,"-",INDEX(SourceData!$A$2:$FR$281,'Row selector'!$O62,127)),"")</f>
        <v/>
      </c>
      <c r="I73" s="167" t="str">
        <f>IFERROR(IF(INDEX(SourceData!$A$2:$FR$281,'Row selector'!$O62,132)=0,"-",INDEX(SourceData!$A$2:$FR$281,'Row selector'!$O62,132)),"")</f>
        <v/>
      </c>
      <c r="J73" s="161" t="str">
        <f>IFERROR(IF(INDEX(SourceData!$A$2:$FR$281,'Row selector'!$O62,123)=0,"-",INDEX(SourceData!$A$2:$FR$281,'Row selector'!$O62,123)),"")</f>
        <v/>
      </c>
      <c r="K73" s="162" t="str">
        <f>IFERROR(IF(INDEX(SourceData!$A$2:$FR$281,'Row selector'!$O62,128)=0,"-",INDEX(SourceData!$A$2:$FR$281,'Row selector'!$O62,128)),"")</f>
        <v/>
      </c>
      <c r="L73" s="163" t="str">
        <f>IFERROR(IF(INDEX(SourceData!$A$2:$FR$281,'Row selector'!$O62,133)=0,"-",INDEX(SourceData!$A$2:$FR$281,'Row selector'!$O62,133)),"")</f>
        <v/>
      </c>
      <c r="M73" s="161" t="str">
        <f>IFERROR(IF(INDEX(SourceData!$A$2:$FR$281,'Row selector'!$O62,124)=0,"-",INDEX(SourceData!$A$2:$FR$281,'Row selector'!$O62,124)),"")</f>
        <v/>
      </c>
      <c r="N73" s="162" t="str">
        <f>IFERROR(IF(INDEX(SourceData!$A$2:$FR$281,'Row selector'!$O62,129)=0,"-",INDEX(SourceData!$A$2:$FR$281,'Row selector'!$O62,129)),"")</f>
        <v/>
      </c>
      <c r="O73" s="163" t="str">
        <f>IFERROR(IF(INDEX(SourceData!$A$2:$FR$281,'Row selector'!$O62,134)=0,"-",INDEX(SourceData!$A$2:$FR$281,'Row selector'!$O62,134)),"")</f>
        <v/>
      </c>
      <c r="P73" s="161" t="str">
        <f>IFERROR(IF(INDEX(SourceData!$A$2:$FR$281,'Row selector'!$O62,125)=0,"-",INDEX(SourceData!$A$2:$FR$281,'Row selector'!$O62,125)),"")</f>
        <v/>
      </c>
      <c r="Q73" s="162" t="str">
        <f>IFERROR(IF(INDEX(SourceData!$A$2:$FR$281,'Row selector'!$O62,130)=0,"-",INDEX(SourceData!$A$2:$FR$281,'Row selector'!$O62,130)),"")</f>
        <v/>
      </c>
      <c r="R73" s="163" t="str">
        <f>IFERROR(IF(INDEX(SourceData!$A$2:$FR$281,'Row selector'!$O62,135)=0,"-",INDEX(SourceData!$A$2:$FR$281,'Row selector'!$O62,135)),"")</f>
        <v/>
      </c>
      <c r="S73" s="161" t="str">
        <f>IFERROR(IF(INDEX(SourceData!$A$2:$FR$281,'Row selector'!$O62,136)=0,"-",INDEX(SourceData!$A$2:$FR$281,'Row selector'!$O62,136)),"")</f>
        <v/>
      </c>
      <c r="T73" s="162" t="str">
        <f>IFERROR(IF(INDEX(SourceData!$A$2:$FR$281,'Row selector'!$O62,141)=0,"-",INDEX(SourceData!$A$2:$FR$281,'Row selector'!$O62,141)),"")</f>
        <v/>
      </c>
      <c r="U73" s="163" t="str">
        <f>IFERROR(IF(INDEX(SourceData!$A$2:$FR$281,'Row selector'!$O62,146)=0,"-",INDEX(SourceData!$A$2:$FR$281,'Row selector'!$O62,146)),"")</f>
        <v/>
      </c>
      <c r="V73" s="161" t="str">
        <f>IFERROR(IF(INDEX(SourceData!$A$2:$FR$281,'Row selector'!$O62,137)=0,"-",INDEX(SourceData!$A$2:$FR$281,'Row selector'!$O62,137)),"")</f>
        <v/>
      </c>
      <c r="W73" s="162" t="str">
        <f>IFERROR(IF(INDEX(SourceData!$A$2:$FR$281,'Row selector'!$O62,142)=0,"-",INDEX(SourceData!$A$2:$FR$281,'Row selector'!$O62,142)),"")</f>
        <v/>
      </c>
      <c r="X73" s="163" t="str">
        <f>IFERROR(IF(INDEX(SourceData!$A$2:$FR$281,'Row selector'!$O62,147)=0,"-",INDEX(SourceData!$A$2:$FR$281,'Row selector'!$O62,147)),"")</f>
        <v/>
      </c>
      <c r="Y73" s="161" t="str">
        <f>IFERROR(IF(INDEX(SourceData!$A$2:$FR$281,'Row selector'!$O62,138)=0,"-",INDEX(SourceData!$A$2:$FR$281,'Row selector'!$O62,138)),"")</f>
        <v/>
      </c>
      <c r="Z73" s="166" t="str">
        <f>IFERROR(IF(INDEX(SourceData!$A$2:$FR$281,'Row selector'!$O62,143)=0,"-",INDEX(SourceData!$A$2:$FR$281,'Row selector'!$O62,143)),"")</f>
        <v/>
      </c>
      <c r="AA73" s="167" t="str">
        <f>IFERROR(IF(INDEX(SourceData!$A$2:$FR$281,'Row selector'!$O62,148)=0,"-",INDEX(SourceData!$A$2:$FR$281,'Row selector'!$O62,148)),"")</f>
        <v/>
      </c>
      <c r="AB73" s="161" t="str">
        <f>IFERROR(IF(INDEX(SourceData!$A$2:$FR$281,'Row selector'!$O62,139)=0,"-",INDEX(SourceData!$A$2:$FR$281,'Row selector'!$O62,139)),"")</f>
        <v/>
      </c>
      <c r="AC73" s="162" t="str">
        <f>IFERROR(IF(INDEX(SourceData!$A$2:$FR$281,'Row selector'!$O62,144)=0,"-",INDEX(SourceData!$A$2:$FR$281,'Row selector'!$O62,144)),"")</f>
        <v/>
      </c>
      <c r="AD73" s="163" t="str">
        <f>IFERROR(IF(INDEX(SourceData!$A$2:$FR$281,'Row selector'!$O62,149)=0,"-",INDEX(SourceData!$A$2:$FR$281,'Row selector'!$O62,149)),"")</f>
        <v/>
      </c>
      <c r="AE73" s="161" t="str">
        <f>IFERROR(IF(INDEX(SourceData!$A$2:$FR$281,'Row selector'!$O62,140)=0,"-",INDEX(SourceData!$A$2:$FR$281,'Row selector'!$O62,140)),"")</f>
        <v/>
      </c>
      <c r="AF73" s="162" t="str">
        <f>IFERROR(IF(INDEX(SourceData!$A$2:$FR$281,'Row selector'!$O62,145)=0,"-",INDEX(SourceData!$A$2:$FR$281,'Row selector'!$O62,145)),"")</f>
        <v/>
      </c>
      <c r="AG73" s="163" t="str">
        <f>IFERROR(IF(INDEX(SourceData!$A$2:$FR$281,'Row selector'!$O62,150)=0,"-",INDEX(SourceData!$A$2:$FR$281,'Row selector'!$O62,150)),"")</f>
        <v/>
      </c>
      <c r="AH73" s="161" t="str">
        <f>IFERROR(IF(INDEX(SourceData!$A$2:$FR$281,'Row selector'!$O62,151)=0,"-",INDEX(SourceData!$A$2:$FR$281,'Row selector'!$O62,151)),"")</f>
        <v/>
      </c>
      <c r="AI73" s="162" t="str">
        <f>IFERROR(IF(INDEX(SourceData!$A$2:$FR$281,'Row selector'!$O62,156)=0,"-",INDEX(SourceData!$A$2:$FR$281,'Row selector'!$O62,156)),"")</f>
        <v/>
      </c>
      <c r="AJ73" s="163" t="str">
        <f>IFERROR(IF(INDEX(SourceData!$A$2:$FR$281,'Row selector'!$O62,161)=0,"-",INDEX(SourceData!$A$2:$FR$281,'Row selector'!$O62,161)),"")</f>
        <v/>
      </c>
      <c r="AK73" s="161" t="str">
        <f>IFERROR(IF(INDEX(SourceData!$A$2:$FR$281,'Row selector'!$O62,152)=0,"-",INDEX(SourceData!$A$2:$FR$281,'Row selector'!$O62,152)),"")</f>
        <v/>
      </c>
      <c r="AL73" s="162" t="str">
        <f>IFERROR(IF(INDEX(SourceData!$A$2:$FR$281,'Row selector'!$O62,157)=0,"-",INDEX(SourceData!$A$2:$FR$281,'Row selector'!$O62,157)),"")</f>
        <v/>
      </c>
      <c r="AM73" s="163" t="str">
        <f>IFERROR(IF(INDEX(SourceData!$A$2:$FR$281,'Row selector'!$O62,162)=0,"-",INDEX(SourceData!$A$2:$FR$281,'Row selector'!$O62,162)),"")</f>
        <v/>
      </c>
      <c r="AN73" s="161" t="str">
        <f>IFERROR(IF(INDEX(SourceData!$A$2:$FR$281,'Row selector'!$O62,153)=0,"-",INDEX(SourceData!$A$2:$FR$281,'Row selector'!$O62,153)),"")</f>
        <v/>
      </c>
      <c r="AO73" s="162" t="str">
        <f>IFERROR(IF(INDEX(SourceData!$A$2:$FR$281,'Row selector'!$O62,158)=0,"-",INDEX(SourceData!$A$2:$FR$281,'Row selector'!$O62,158)),"")</f>
        <v/>
      </c>
      <c r="AP73" s="163" t="str">
        <f>IFERROR(IF(INDEX(SourceData!$A$2:$FR$281,'Row selector'!$O62,163)=0,"-",INDEX(SourceData!$A$2:$FR$281,'Row selector'!$O62,163)),"")</f>
        <v/>
      </c>
      <c r="AQ73" s="161" t="str">
        <f>IFERROR(IF(INDEX(SourceData!$A$2:$FR$281,'Row selector'!$O62,154)=0,"-",INDEX(SourceData!$A$2:$FR$281,'Row selector'!$O62,154)),"")</f>
        <v/>
      </c>
      <c r="AR73" s="166" t="str">
        <f>IFERROR(IF(INDEX(SourceData!$A$2:$FR$281,'Row selector'!$O62,159)=0,"-",INDEX(SourceData!$A$2:$FR$281,'Row selector'!$O62,159)),"")</f>
        <v/>
      </c>
      <c r="AS73" s="167" t="str">
        <f>IFERROR(IF(INDEX(SourceData!$A$2:$FR$281,'Row selector'!$O62,164)=0,"-",INDEX(SourceData!$A$2:$FR$281,'Row selector'!$O62,164)),"")</f>
        <v/>
      </c>
      <c r="AT73" s="161" t="str">
        <f>IFERROR(IF(INDEX(SourceData!$A$2:$FR$281,'Row selector'!$O62,155)=0,"-",INDEX(SourceData!$A$2:$FR$281,'Row selector'!$O62,155)),"")</f>
        <v/>
      </c>
      <c r="AU73" s="162" t="str">
        <f>IFERROR(IF(INDEX(SourceData!$A$2:$FR$281,'Row selector'!$O62,160)=0,"-",INDEX(SourceData!$A$2:$FR$281,'Row selector'!$O62,160)),"")</f>
        <v/>
      </c>
      <c r="AV73" s="163" t="str">
        <f>IFERROR(IF(INDEX(SourceData!$A$2:$FR$281,'Row selector'!$O62,165)=0,"-",INDEX(SourceData!$A$2:$FR$281,'Row selector'!$O62,165)),"")</f>
        <v/>
      </c>
      <c r="AW73" s="115"/>
    </row>
    <row r="74" spans="1:49">
      <c r="A74" s="171" t="str">
        <f>IFERROR(INDEX(SourceData!$A$2:$FR$281,'Row selector'!$O63,1),"")</f>
        <v/>
      </c>
      <c r="B74" s="168" t="str">
        <f>IFERROR(INDEX(SourceData!$A$2:$FR$281,'Row selector'!$O63,2),"")</f>
        <v/>
      </c>
      <c r="C74" s="199" t="str">
        <f t="shared" si="0"/>
        <v/>
      </c>
      <c r="D74" s="161" t="str">
        <f>IFERROR(IF(INDEX(SourceData!$A$2:$FR$281,'Row selector'!$O63,121)=0,"-",INDEX(SourceData!$A$2:$FR$281,'Row selector'!$O63,121)),"")</f>
        <v/>
      </c>
      <c r="E74" s="162" t="str">
        <f>IFERROR(IF(INDEX(SourceData!$A$2:$FR$281,'Row selector'!$O63,126)=0,"-",INDEX(SourceData!$A$2:$FR$281,'Row selector'!$O63,126)),"")</f>
        <v/>
      </c>
      <c r="F74" s="163" t="str">
        <f>IFERROR(IF(INDEX(SourceData!$A$2:$FR$281,'Row selector'!$O63,131)=0,"-",INDEX(SourceData!$A$2:$FR$281,'Row selector'!$O63,131)),"")</f>
        <v/>
      </c>
      <c r="G74" s="161" t="str">
        <f>IFERROR(IF(INDEX(SourceData!$A$2:$FR$281,'Row selector'!$O63,122)=0,"-",INDEX(SourceData!$A$2:$FR$281,'Row selector'!$O63,122)),"")</f>
        <v/>
      </c>
      <c r="H74" s="166" t="str">
        <f>IFERROR(IF(INDEX(SourceData!$A$2:$FR$281,'Row selector'!$O63,127)=0,"-",INDEX(SourceData!$A$2:$FR$281,'Row selector'!$O63,127)),"")</f>
        <v/>
      </c>
      <c r="I74" s="167" t="str">
        <f>IFERROR(IF(INDEX(SourceData!$A$2:$FR$281,'Row selector'!$O63,132)=0,"-",INDEX(SourceData!$A$2:$FR$281,'Row selector'!$O63,132)),"")</f>
        <v/>
      </c>
      <c r="J74" s="161" t="str">
        <f>IFERROR(IF(INDEX(SourceData!$A$2:$FR$281,'Row selector'!$O63,123)=0,"-",INDEX(SourceData!$A$2:$FR$281,'Row selector'!$O63,123)),"")</f>
        <v/>
      </c>
      <c r="K74" s="162" t="str">
        <f>IFERROR(IF(INDEX(SourceData!$A$2:$FR$281,'Row selector'!$O63,128)=0,"-",INDEX(SourceData!$A$2:$FR$281,'Row selector'!$O63,128)),"")</f>
        <v/>
      </c>
      <c r="L74" s="163" t="str">
        <f>IFERROR(IF(INDEX(SourceData!$A$2:$FR$281,'Row selector'!$O63,133)=0,"-",INDEX(SourceData!$A$2:$FR$281,'Row selector'!$O63,133)),"")</f>
        <v/>
      </c>
      <c r="M74" s="161" t="str">
        <f>IFERROR(IF(INDEX(SourceData!$A$2:$FR$281,'Row selector'!$O63,124)=0,"-",INDEX(SourceData!$A$2:$FR$281,'Row selector'!$O63,124)),"")</f>
        <v/>
      </c>
      <c r="N74" s="162" t="str">
        <f>IFERROR(IF(INDEX(SourceData!$A$2:$FR$281,'Row selector'!$O63,129)=0,"-",INDEX(SourceData!$A$2:$FR$281,'Row selector'!$O63,129)),"")</f>
        <v/>
      </c>
      <c r="O74" s="163" t="str">
        <f>IFERROR(IF(INDEX(SourceData!$A$2:$FR$281,'Row selector'!$O63,134)=0,"-",INDEX(SourceData!$A$2:$FR$281,'Row selector'!$O63,134)),"")</f>
        <v/>
      </c>
      <c r="P74" s="161" t="str">
        <f>IFERROR(IF(INDEX(SourceData!$A$2:$FR$281,'Row selector'!$O63,125)=0,"-",INDEX(SourceData!$A$2:$FR$281,'Row selector'!$O63,125)),"")</f>
        <v/>
      </c>
      <c r="Q74" s="162" t="str">
        <f>IFERROR(IF(INDEX(SourceData!$A$2:$FR$281,'Row selector'!$O63,130)=0,"-",INDEX(SourceData!$A$2:$FR$281,'Row selector'!$O63,130)),"")</f>
        <v/>
      </c>
      <c r="R74" s="163" t="str">
        <f>IFERROR(IF(INDEX(SourceData!$A$2:$FR$281,'Row selector'!$O63,135)=0,"-",INDEX(SourceData!$A$2:$FR$281,'Row selector'!$O63,135)),"")</f>
        <v/>
      </c>
      <c r="S74" s="161" t="str">
        <f>IFERROR(IF(INDEX(SourceData!$A$2:$FR$281,'Row selector'!$O63,136)=0,"-",INDEX(SourceData!$A$2:$FR$281,'Row selector'!$O63,136)),"")</f>
        <v/>
      </c>
      <c r="T74" s="162" t="str">
        <f>IFERROR(IF(INDEX(SourceData!$A$2:$FR$281,'Row selector'!$O63,141)=0,"-",INDEX(SourceData!$A$2:$FR$281,'Row selector'!$O63,141)),"")</f>
        <v/>
      </c>
      <c r="U74" s="163" t="str">
        <f>IFERROR(IF(INDEX(SourceData!$A$2:$FR$281,'Row selector'!$O63,146)=0,"-",INDEX(SourceData!$A$2:$FR$281,'Row selector'!$O63,146)),"")</f>
        <v/>
      </c>
      <c r="V74" s="161" t="str">
        <f>IFERROR(IF(INDEX(SourceData!$A$2:$FR$281,'Row selector'!$O63,137)=0,"-",INDEX(SourceData!$A$2:$FR$281,'Row selector'!$O63,137)),"")</f>
        <v/>
      </c>
      <c r="W74" s="162" t="str">
        <f>IFERROR(IF(INDEX(SourceData!$A$2:$FR$281,'Row selector'!$O63,142)=0,"-",INDEX(SourceData!$A$2:$FR$281,'Row selector'!$O63,142)),"")</f>
        <v/>
      </c>
      <c r="X74" s="163" t="str">
        <f>IFERROR(IF(INDEX(SourceData!$A$2:$FR$281,'Row selector'!$O63,147)=0,"-",INDEX(SourceData!$A$2:$FR$281,'Row selector'!$O63,147)),"")</f>
        <v/>
      </c>
      <c r="Y74" s="161" t="str">
        <f>IFERROR(IF(INDEX(SourceData!$A$2:$FR$281,'Row selector'!$O63,138)=0,"-",INDEX(SourceData!$A$2:$FR$281,'Row selector'!$O63,138)),"")</f>
        <v/>
      </c>
      <c r="Z74" s="166" t="str">
        <f>IFERROR(IF(INDEX(SourceData!$A$2:$FR$281,'Row selector'!$O63,143)=0,"-",INDEX(SourceData!$A$2:$FR$281,'Row selector'!$O63,143)),"")</f>
        <v/>
      </c>
      <c r="AA74" s="167" t="str">
        <f>IFERROR(IF(INDEX(SourceData!$A$2:$FR$281,'Row selector'!$O63,148)=0,"-",INDEX(SourceData!$A$2:$FR$281,'Row selector'!$O63,148)),"")</f>
        <v/>
      </c>
      <c r="AB74" s="161" t="str">
        <f>IFERROR(IF(INDEX(SourceData!$A$2:$FR$281,'Row selector'!$O63,139)=0,"-",INDEX(SourceData!$A$2:$FR$281,'Row selector'!$O63,139)),"")</f>
        <v/>
      </c>
      <c r="AC74" s="162" t="str">
        <f>IFERROR(IF(INDEX(SourceData!$A$2:$FR$281,'Row selector'!$O63,144)=0,"-",INDEX(SourceData!$A$2:$FR$281,'Row selector'!$O63,144)),"")</f>
        <v/>
      </c>
      <c r="AD74" s="163" t="str">
        <f>IFERROR(IF(INDEX(SourceData!$A$2:$FR$281,'Row selector'!$O63,149)=0,"-",INDEX(SourceData!$A$2:$FR$281,'Row selector'!$O63,149)),"")</f>
        <v/>
      </c>
      <c r="AE74" s="161" t="str">
        <f>IFERROR(IF(INDEX(SourceData!$A$2:$FR$281,'Row selector'!$O63,140)=0,"-",INDEX(SourceData!$A$2:$FR$281,'Row selector'!$O63,140)),"")</f>
        <v/>
      </c>
      <c r="AF74" s="162" t="str">
        <f>IFERROR(IF(INDEX(SourceData!$A$2:$FR$281,'Row selector'!$O63,145)=0,"-",INDEX(SourceData!$A$2:$FR$281,'Row selector'!$O63,145)),"")</f>
        <v/>
      </c>
      <c r="AG74" s="163" t="str">
        <f>IFERROR(IF(INDEX(SourceData!$A$2:$FR$281,'Row selector'!$O63,150)=0,"-",INDEX(SourceData!$A$2:$FR$281,'Row selector'!$O63,150)),"")</f>
        <v/>
      </c>
      <c r="AH74" s="161" t="str">
        <f>IFERROR(IF(INDEX(SourceData!$A$2:$FR$281,'Row selector'!$O63,151)=0,"-",INDEX(SourceData!$A$2:$FR$281,'Row selector'!$O63,151)),"")</f>
        <v/>
      </c>
      <c r="AI74" s="162" t="str">
        <f>IFERROR(IF(INDEX(SourceData!$A$2:$FR$281,'Row selector'!$O63,156)=0,"-",INDEX(SourceData!$A$2:$FR$281,'Row selector'!$O63,156)),"")</f>
        <v/>
      </c>
      <c r="AJ74" s="163" t="str">
        <f>IFERROR(IF(INDEX(SourceData!$A$2:$FR$281,'Row selector'!$O63,161)=0,"-",INDEX(SourceData!$A$2:$FR$281,'Row selector'!$O63,161)),"")</f>
        <v/>
      </c>
      <c r="AK74" s="161" t="str">
        <f>IFERROR(IF(INDEX(SourceData!$A$2:$FR$281,'Row selector'!$O63,152)=0,"-",INDEX(SourceData!$A$2:$FR$281,'Row selector'!$O63,152)),"")</f>
        <v/>
      </c>
      <c r="AL74" s="162" t="str">
        <f>IFERROR(IF(INDEX(SourceData!$A$2:$FR$281,'Row selector'!$O63,157)=0,"-",INDEX(SourceData!$A$2:$FR$281,'Row selector'!$O63,157)),"")</f>
        <v/>
      </c>
      <c r="AM74" s="163" t="str">
        <f>IFERROR(IF(INDEX(SourceData!$A$2:$FR$281,'Row selector'!$O63,162)=0,"-",INDEX(SourceData!$A$2:$FR$281,'Row selector'!$O63,162)),"")</f>
        <v/>
      </c>
      <c r="AN74" s="161" t="str">
        <f>IFERROR(IF(INDEX(SourceData!$A$2:$FR$281,'Row selector'!$O63,153)=0,"-",INDEX(SourceData!$A$2:$FR$281,'Row selector'!$O63,153)),"")</f>
        <v/>
      </c>
      <c r="AO74" s="162" t="str">
        <f>IFERROR(IF(INDEX(SourceData!$A$2:$FR$281,'Row selector'!$O63,158)=0,"-",INDEX(SourceData!$A$2:$FR$281,'Row selector'!$O63,158)),"")</f>
        <v/>
      </c>
      <c r="AP74" s="163" t="str">
        <f>IFERROR(IF(INDEX(SourceData!$A$2:$FR$281,'Row selector'!$O63,163)=0,"-",INDEX(SourceData!$A$2:$FR$281,'Row selector'!$O63,163)),"")</f>
        <v/>
      </c>
      <c r="AQ74" s="161" t="str">
        <f>IFERROR(IF(INDEX(SourceData!$A$2:$FR$281,'Row selector'!$O63,154)=0,"-",INDEX(SourceData!$A$2:$FR$281,'Row selector'!$O63,154)),"")</f>
        <v/>
      </c>
      <c r="AR74" s="166" t="str">
        <f>IFERROR(IF(INDEX(SourceData!$A$2:$FR$281,'Row selector'!$O63,159)=0,"-",INDEX(SourceData!$A$2:$FR$281,'Row selector'!$O63,159)),"")</f>
        <v/>
      </c>
      <c r="AS74" s="167" t="str">
        <f>IFERROR(IF(INDEX(SourceData!$A$2:$FR$281,'Row selector'!$O63,164)=0,"-",INDEX(SourceData!$A$2:$FR$281,'Row selector'!$O63,164)),"")</f>
        <v/>
      </c>
      <c r="AT74" s="161" t="str">
        <f>IFERROR(IF(INDEX(SourceData!$A$2:$FR$281,'Row selector'!$O63,155)=0,"-",INDEX(SourceData!$A$2:$FR$281,'Row selector'!$O63,155)),"")</f>
        <v/>
      </c>
      <c r="AU74" s="162" t="str">
        <f>IFERROR(IF(INDEX(SourceData!$A$2:$FR$281,'Row selector'!$O63,160)=0,"-",INDEX(SourceData!$A$2:$FR$281,'Row selector'!$O63,160)),"")</f>
        <v/>
      </c>
      <c r="AV74" s="163" t="str">
        <f>IFERROR(IF(INDEX(SourceData!$A$2:$FR$281,'Row selector'!$O63,165)=0,"-",INDEX(SourceData!$A$2:$FR$281,'Row selector'!$O63,165)),"")</f>
        <v/>
      </c>
      <c r="AW74" s="115"/>
    </row>
    <row r="75" spans="1:49">
      <c r="A75" s="171" t="str">
        <f>IFERROR(INDEX(SourceData!$A$2:$FR$281,'Row selector'!$O64,1),"")</f>
        <v/>
      </c>
      <c r="B75" s="168" t="str">
        <f>IFERROR(INDEX(SourceData!$A$2:$FR$281,'Row selector'!$O64,2),"")</f>
        <v/>
      </c>
      <c r="C75" s="199" t="str">
        <f t="shared" si="0"/>
        <v/>
      </c>
      <c r="D75" s="161" t="str">
        <f>IFERROR(IF(INDEX(SourceData!$A$2:$FR$281,'Row selector'!$O64,121)=0,"-",INDEX(SourceData!$A$2:$FR$281,'Row selector'!$O64,121)),"")</f>
        <v/>
      </c>
      <c r="E75" s="162" t="str">
        <f>IFERROR(IF(INDEX(SourceData!$A$2:$FR$281,'Row selector'!$O64,126)=0,"-",INDEX(SourceData!$A$2:$FR$281,'Row selector'!$O64,126)),"")</f>
        <v/>
      </c>
      <c r="F75" s="163" t="str">
        <f>IFERROR(IF(INDEX(SourceData!$A$2:$FR$281,'Row selector'!$O64,131)=0,"-",INDEX(SourceData!$A$2:$FR$281,'Row selector'!$O64,131)),"")</f>
        <v/>
      </c>
      <c r="G75" s="161" t="str">
        <f>IFERROR(IF(INDEX(SourceData!$A$2:$FR$281,'Row selector'!$O64,122)=0,"-",INDEX(SourceData!$A$2:$FR$281,'Row selector'!$O64,122)),"")</f>
        <v/>
      </c>
      <c r="H75" s="166" t="str">
        <f>IFERROR(IF(INDEX(SourceData!$A$2:$FR$281,'Row selector'!$O64,127)=0,"-",INDEX(SourceData!$A$2:$FR$281,'Row selector'!$O64,127)),"")</f>
        <v/>
      </c>
      <c r="I75" s="167" t="str">
        <f>IFERROR(IF(INDEX(SourceData!$A$2:$FR$281,'Row selector'!$O64,132)=0,"-",INDEX(SourceData!$A$2:$FR$281,'Row selector'!$O64,132)),"")</f>
        <v/>
      </c>
      <c r="J75" s="161" t="str">
        <f>IFERROR(IF(INDEX(SourceData!$A$2:$FR$281,'Row selector'!$O64,123)=0,"-",INDEX(SourceData!$A$2:$FR$281,'Row selector'!$O64,123)),"")</f>
        <v/>
      </c>
      <c r="K75" s="162" t="str">
        <f>IFERROR(IF(INDEX(SourceData!$A$2:$FR$281,'Row selector'!$O64,128)=0,"-",INDEX(SourceData!$A$2:$FR$281,'Row selector'!$O64,128)),"")</f>
        <v/>
      </c>
      <c r="L75" s="163" t="str">
        <f>IFERROR(IF(INDEX(SourceData!$A$2:$FR$281,'Row selector'!$O64,133)=0,"-",INDEX(SourceData!$A$2:$FR$281,'Row selector'!$O64,133)),"")</f>
        <v/>
      </c>
      <c r="M75" s="161" t="str">
        <f>IFERROR(IF(INDEX(SourceData!$A$2:$FR$281,'Row selector'!$O64,124)=0,"-",INDEX(SourceData!$A$2:$FR$281,'Row selector'!$O64,124)),"")</f>
        <v/>
      </c>
      <c r="N75" s="162" t="str">
        <f>IFERROR(IF(INDEX(SourceData!$A$2:$FR$281,'Row selector'!$O64,129)=0,"-",INDEX(SourceData!$A$2:$FR$281,'Row selector'!$O64,129)),"")</f>
        <v/>
      </c>
      <c r="O75" s="163" t="str">
        <f>IFERROR(IF(INDEX(SourceData!$A$2:$FR$281,'Row selector'!$O64,134)=0,"-",INDEX(SourceData!$A$2:$FR$281,'Row selector'!$O64,134)),"")</f>
        <v/>
      </c>
      <c r="P75" s="161" t="str">
        <f>IFERROR(IF(INDEX(SourceData!$A$2:$FR$281,'Row selector'!$O64,125)=0,"-",INDEX(SourceData!$A$2:$FR$281,'Row selector'!$O64,125)),"")</f>
        <v/>
      </c>
      <c r="Q75" s="162" t="str">
        <f>IFERROR(IF(INDEX(SourceData!$A$2:$FR$281,'Row selector'!$O64,130)=0,"-",INDEX(SourceData!$A$2:$FR$281,'Row selector'!$O64,130)),"")</f>
        <v/>
      </c>
      <c r="R75" s="163" t="str">
        <f>IFERROR(IF(INDEX(SourceData!$A$2:$FR$281,'Row selector'!$O64,135)=0,"-",INDEX(SourceData!$A$2:$FR$281,'Row selector'!$O64,135)),"")</f>
        <v/>
      </c>
      <c r="S75" s="161" t="str">
        <f>IFERROR(IF(INDEX(SourceData!$A$2:$FR$281,'Row selector'!$O64,136)=0,"-",INDEX(SourceData!$A$2:$FR$281,'Row selector'!$O64,136)),"")</f>
        <v/>
      </c>
      <c r="T75" s="162" t="str">
        <f>IFERROR(IF(INDEX(SourceData!$A$2:$FR$281,'Row selector'!$O64,141)=0,"-",INDEX(SourceData!$A$2:$FR$281,'Row selector'!$O64,141)),"")</f>
        <v/>
      </c>
      <c r="U75" s="163" t="str">
        <f>IFERROR(IF(INDEX(SourceData!$A$2:$FR$281,'Row selector'!$O64,146)=0,"-",INDEX(SourceData!$A$2:$FR$281,'Row selector'!$O64,146)),"")</f>
        <v/>
      </c>
      <c r="V75" s="161" t="str">
        <f>IFERROR(IF(INDEX(SourceData!$A$2:$FR$281,'Row selector'!$O64,137)=0,"-",INDEX(SourceData!$A$2:$FR$281,'Row selector'!$O64,137)),"")</f>
        <v/>
      </c>
      <c r="W75" s="162" t="str">
        <f>IFERROR(IF(INDEX(SourceData!$A$2:$FR$281,'Row selector'!$O64,142)=0,"-",INDEX(SourceData!$A$2:$FR$281,'Row selector'!$O64,142)),"")</f>
        <v/>
      </c>
      <c r="X75" s="163" t="str">
        <f>IFERROR(IF(INDEX(SourceData!$A$2:$FR$281,'Row selector'!$O64,147)=0,"-",INDEX(SourceData!$A$2:$FR$281,'Row selector'!$O64,147)),"")</f>
        <v/>
      </c>
      <c r="Y75" s="161" t="str">
        <f>IFERROR(IF(INDEX(SourceData!$A$2:$FR$281,'Row selector'!$O64,138)=0,"-",INDEX(SourceData!$A$2:$FR$281,'Row selector'!$O64,138)),"")</f>
        <v/>
      </c>
      <c r="Z75" s="166" t="str">
        <f>IFERROR(IF(INDEX(SourceData!$A$2:$FR$281,'Row selector'!$O64,143)=0,"-",INDEX(SourceData!$A$2:$FR$281,'Row selector'!$O64,143)),"")</f>
        <v/>
      </c>
      <c r="AA75" s="167" t="str">
        <f>IFERROR(IF(INDEX(SourceData!$A$2:$FR$281,'Row selector'!$O64,148)=0,"-",INDEX(SourceData!$A$2:$FR$281,'Row selector'!$O64,148)),"")</f>
        <v/>
      </c>
      <c r="AB75" s="161" t="str">
        <f>IFERROR(IF(INDEX(SourceData!$A$2:$FR$281,'Row selector'!$O64,139)=0,"-",INDEX(SourceData!$A$2:$FR$281,'Row selector'!$O64,139)),"")</f>
        <v/>
      </c>
      <c r="AC75" s="162" t="str">
        <f>IFERROR(IF(INDEX(SourceData!$A$2:$FR$281,'Row selector'!$O64,144)=0,"-",INDEX(SourceData!$A$2:$FR$281,'Row selector'!$O64,144)),"")</f>
        <v/>
      </c>
      <c r="AD75" s="163" t="str">
        <f>IFERROR(IF(INDEX(SourceData!$A$2:$FR$281,'Row selector'!$O64,149)=0,"-",INDEX(SourceData!$A$2:$FR$281,'Row selector'!$O64,149)),"")</f>
        <v/>
      </c>
      <c r="AE75" s="161" t="str">
        <f>IFERROR(IF(INDEX(SourceData!$A$2:$FR$281,'Row selector'!$O64,140)=0,"-",INDEX(SourceData!$A$2:$FR$281,'Row selector'!$O64,140)),"")</f>
        <v/>
      </c>
      <c r="AF75" s="162" t="str">
        <f>IFERROR(IF(INDEX(SourceData!$A$2:$FR$281,'Row selector'!$O64,145)=0,"-",INDEX(SourceData!$A$2:$FR$281,'Row selector'!$O64,145)),"")</f>
        <v/>
      </c>
      <c r="AG75" s="163" t="str">
        <f>IFERROR(IF(INDEX(SourceData!$A$2:$FR$281,'Row selector'!$O64,150)=0,"-",INDEX(SourceData!$A$2:$FR$281,'Row selector'!$O64,150)),"")</f>
        <v/>
      </c>
      <c r="AH75" s="161" t="str">
        <f>IFERROR(IF(INDEX(SourceData!$A$2:$FR$281,'Row selector'!$O64,151)=0,"-",INDEX(SourceData!$A$2:$FR$281,'Row selector'!$O64,151)),"")</f>
        <v/>
      </c>
      <c r="AI75" s="162" t="str">
        <f>IFERROR(IF(INDEX(SourceData!$A$2:$FR$281,'Row selector'!$O64,156)=0,"-",INDEX(SourceData!$A$2:$FR$281,'Row selector'!$O64,156)),"")</f>
        <v/>
      </c>
      <c r="AJ75" s="163" t="str">
        <f>IFERROR(IF(INDEX(SourceData!$A$2:$FR$281,'Row selector'!$O64,161)=0,"-",INDEX(SourceData!$A$2:$FR$281,'Row selector'!$O64,161)),"")</f>
        <v/>
      </c>
      <c r="AK75" s="161" t="str">
        <f>IFERROR(IF(INDEX(SourceData!$A$2:$FR$281,'Row selector'!$O64,152)=0,"-",INDEX(SourceData!$A$2:$FR$281,'Row selector'!$O64,152)),"")</f>
        <v/>
      </c>
      <c r="AL75" s="162" t="str">
        <f>IFERROR(IF(INDEX(SourceData!$A$2:$FR$281,'Row selector'!$O64,157)=0,"-",INDEX(SourceData!$A$2:$FR$281,'Row selector'!$O64,157)),"")</f>
        <v/>
      </c>
      <c r="AM75" s="163" t="str">
        <f>IFERROR(IF(INDEX(SourceData!$A$2:$FR$281,'Row selector'!$O64,162)=0,"-",INDEX(SourceData!$A$2:$FR$281,'Row selector'!$O64,162)),"")</f>
        <v/>
      </c>
      <c r="AN75" s="161" t="str">
        <f>IFERROR(IF(INDEX(SourceData!$A$2:$FR$281,'Row selector'!$O64,153)=0,"-",INDEX(SourceData!$A$2:$FR$281,'Row selector'!$O64,153)),"")</f>
        <v/>
      </c>
      <c r="AO75" s="162" t="str">
        <f>IFERROR(IF(INDEX(SourceData!$A$2:$FR$281,'Row selector'!$O64,158)=0,"-",INDEX(SourceData!$A$2:$FR$281,'Row selector'!$O64,158)),"")</f>
        <v/>
      </c>
      <c r="AP75" s="163" t="str">
        <f>IFERROR(IF(INDEX(SourceData!$A$2:$FR$281,'Row selector'!$O64,163)=0,"-",INDEX(SourceData!$A$2:$FR$281,'Row selector'!$O64,163)),"")</f>
        <v/>
      </c>
      <c r="AQ75" s="161" t="str">
        <f>IFERROR(IF(INDEX(SourceData!$A$2:$FR$281,'Row selector'!$O64,154)=0,"-",INDEX(SourceData!$A$2:$FR$281,'Row selector'!$O64,154)),"")</f>
        <v/>
      </c>
      <c r="AR75" s="166" t="str">
        <f>IFERROR(IF(INDEX(SourceData!$A$2:$FR$281,'Row selector'!$O64,159)=0,"-",INDEX(SourceData!$A$2:$FR$281,'Row selector'!$O64,159)),"")</f>
        <v/>
      </c>
      <c r="AS75" s="167" t="str">
        <f>IFERROR(IF(INDEX(SourceData!$A$2:$FR$281,'Row selector'!$O64,164)=0,"-",INDEX(SourceData!$A$2:$FR$281,'Row selector'!$O64,164)),"")</f>
        <v/>
      </c>
      <c r="AT75" s="161" t="str">
        <f>IFERROR(IF(INDEX(SourceData!$A$2:$FR$281,'Row selector'!$O64,155)=0,"-",INDEX(SourceData!$A$2:$FR$281,'Row selector'!$O64,155)),"")</f>
        <v/>
      </c>
      <c r="AU75" s="162" t="str">
        <f>IFERROR(IF(INDEX(SourceData!$A$2:$FR$281,'Row selector'!$O64,160)=0,"-",INDEX(SourceData!$A$2:$FR$281,'Row selector'!$O64,160)),"")</f>
        <v/>
      </c>
      <c r="AV75" s="163" t="str">
        <f>IFERROR(IF(INDEX(SourceData!$A$2:$FR$281,'Row selector'!$O64,165)=0,"-",INDEX(SourceData!$A$2:$FR$281,'Row selector'!$O64,165)),"")</f>
        <v/>
      </c>
      <c r="AW75" s="115"/>
    </row>
    <row r="76" spans="1:49">
      <c r="A76" s="171" t="str">
        <f>IFERROR(INDEX(SourceData!$A$2:$FR$281,'Row selector'!$O65,1),"")</f>
        <v/>
      </c>
      <c r="B76" s="168" t="str">
        <f>IFERROR(INDEX(SourceData!$A$2:$FR$281,'Row selector'!$O65,2),"")</f>
        <v/>
      </c>
      <c r="C76" s="199" t="str">
        <f t="shared" si="0"/>
        <v/>
      </c>
      <c r="D76" s="161" t="str">
        <f>IFERROR(IF(INDEX(SourceData!$A$2:$FR$281,'Row selector'!$O65,121)=0,"-",INDEX(SourceData!$A$2:$FR$281,'Row selector'!$O65,121)),"")</f>
        <v/>
      </c>
      <c r="E76" s="162" t="str">
        <f>IFERROR(IF(INDEX(SourceData!$A$2:$FR$281,'Row selector'!$O65,126)=0,"-",INDEX(SourceData!$A$2:$FR$281,'Row selector'!$O65,126)),"")</f>
        <v/>
      </c>
      <c r="F76" s="163" t="str">
        <f>IFERROR(IF(INDEX(SourceData!$A$2:$FR$281,'Row selector'!$O65,131)=0,"-",INDEX(SourceData!$A$2:$FR$281,'Row selector'!$O65,131)),"")</f>
        <v/>
      </c>
      <c r="G76" s="161" t="str">
        <f>IFERROR(IF(INDEX(SourceData!$A$2:$FR$281,'Row selector'!$O65,122)=0,"-",INDEX(SourceData!$A$2:$FR$281,'Row selector'!$O65,122)),"")</f>
        <v/>
      </c>
      <c r="H76" s="166" t="str">
        <f>IFERROR(IF(INDEX(SourceData!$A$2:$FR$281,'Row selector'!$O65,127)=0,"-",INDEX(SourceData!$A$2:$FR$281,'Row selector'!$O65,127)),"")</f>
        <v/>
      </c>
      <c r="I76" s="167" t="str">
        <f>IFERROR(IF(INDEX(SourceData!$A$2:$FR$281,'Row selector'!$O65,132)=0,"-",INDEX(SourceData!$A$2:$FR$281,'Row selector'!$O65,132)),"")</f>
        <v/>
      </c>
      <c r="J76" s="161" t="str">
        <f>IFERROR(IF(INDEX(SourceData!$A$2:$FR$281,'Row selector'!$O65,123)=0,"-",INDEX(SourceData!$A$2:$FR$281,'Row selector'!$O65,123)),"")</f>
        <v/>
      </c>
      <c r="K76" s="162" t="str">
        <f>IFERROR(IF(INDEX(SourceData!$A$2:$FR$281,'Row selector'!$O65,128)=0,"-",INDEX(SourceData!$A$2:$FR$281,'Row selector'!$O65,128)),"")</f>
        <v/>
      </c>
      <c r="L76" s="163" t="str">
        <f>IFERROR(IF(INDEX(SourceData!$A$2:$FR$281,'Row selector'!$O65,133)=0,"-",INDEX(SourceData!$A$2:$FR$281,'Row selector'!$O65,133)),"")</f>
        <v/>
      </c>
      <c r="M76" s="161" t="str">
        <f>IFERROR(IF(INDEX(SourceData!$A$2:$FR$281,'Row selector'!$O65,124)=0,"-",INDEX(SourceData!$A$2:$FR$281,'Row selector'!$O65,124)),"")</f>
        <v/>
      </c>
      <c r="N76" s="162" t="str">
        <f>IFERROR(IF(INDEX(SourceData!$A$2:$FR$281,'Row selector'!$O65,129)=0,"-",INDEX(SourceData!$A$2:$FR$281,'Row selector'!$O65,129)),"")</f>
        <v/>
      </c>
      <c r="O76" s="163" t="str">
        <f>IFERROR(IF(INDEX(SourceData!$A$2:$FR$281,'Row selector'!$O65,134)=0,"-",INDEX(SourceData!$A$2:$FR$281,'Row selector'!$O65,134)),"")</f>
        <v/>
      </c>
      <c r="P76" s="161" t="str">
        <f>IFERROR(IF(INDEX(SourceData!$A$2:$FR$281,'Row selector'!$O65,125)=0,"-",INDEX(SourceData!$A$2:$FR$281,'Row selector'!$O65,125)),"")</f>
        <v/>
      </c>
      <c r="Q76" s="162" t="str">
        <f>IFERROR(IF(INDEX(SourceData!$A$2:$FR$281,'Row selector'!$O65,130)=0,"-",INDEX(SourceData!$A$2:$FR$281,'Row selector'!$O65,130)),"")</f>
        <v/>
      </c>
      <c r="R76" s="163" t="str">
        <f>IFERROR(IF(INDEX(SourceData!$A$2:$FR$281,'Row selector'!$O65,135)=0,"-",INDEX(SourceData!$A$2:$FR$281,'Row selector'!$O65,135)),"")</f>
        <v/>
      </c>
      <c r="S76" s="161" t="str">
        <f>IFERROR(IF(INDEX(SourceData!$A$2:$FR$281,'Row selector'!$O65,136)=0,"-",INDEX(SourceData!$A$2:$FR$281,'Row selector'!$O65,136)),"")</f>
        <v/>
      </c>
      <c r="T76" s="162" t="str">
        <f>IFERROR(IF(INDEX(SourceData!$A$2:$FR$281,'Row selector'!$O65,141)=0,"-",INDEX(SourceData!$A$2:$FR$281,'Row selector'!$O65,141)),"")</f>
        <v/>
      </c>
      <c r="U76" s="163" t="str">
        <f>IFERROR(IF(INDEX(SourceData!$A$2:$FR$281,'Row selector'!$O65,146)=0,"-",INDEX(SourceData!$A$2:$FR$281,'Row selector'!$O65,146)),"")</f>
        <v/>
      </c>
      <c r="V76" s="161" t="str">
        <f>IFERROR(IF(INDEX(SourceData!$A$2:$FR$281,'Row selector'!$O65,137)=0,"-",INDEX(SourceData!$A$2:$FR$281,'Row selector'!$O65,137)),"")</f>
        <v/>
      </c>
      <c r="W76" s="162" t="str">
        <f>IFERROR(IF(INDEX(SourceData!$A$2:$FR$281,'Row selector'!$O65,142)=0,"-",INDEX(SourceData!$A$2:$FR$281,'Row selector'!$O65,142)),"")</f>
        <v/>
      </c>
      <c r="X76" s="163" t="str">
        <f>IFERROR(IF(INDEX(SourceData!$A$2:$FR$281,'Row selector'!$O65,147)=0,"-",INDEX(SourceData!$A$2:$FR$281,'Row selector'!$O65,147)),"")</f>
        <v/>
      </c>
      <c r="Y76" s="161" t="str">
        <f>IFERROR(IF(INDEX(SourceData!$A$2:$FR$281,'Row selector'!$O65,138)=0,"-",INDEX(SourceData!$A$2:$FR$281,'Row selector'!$O65,138)),"")</f>
        <v/>
      </c>
      <c r="Z76" s="166" t="str">
        <f>IFERROR(IF(INDEX(SourceData!$A$2:$FR$281,'Row selector'!$O65,143)=0,"-",INDEX(SourceData!$A$2:$FR$281,'Row selector'!$O65,143)),"")</f>
        <v/>
      </c>
      <c r="AA76" s="167" t="str">
        <f>IFERROR(IF(INDEX(SourceData!$A$2:$FR$281,'Row selector'!$O65,148)=0,"-",INDEX(SourceData!$A$2:$FR$281,'Row selector'!$O65,148)),"")</f>
        <v/>
      </c>
      <c r="AB76" s="161" t="str">
        <f>IFERROR(IF(INDEX(SourceData!$A$2:$FR$281,'Row selector'!$O65,139)=0,"-",INDEX(SourceData!$A$2:$FR$281,'Row selector'!$O65,139)),"")</f>
        <v/>
      </c>
      <c r="AC76" s="162" t="str">
        <f>IFERROR(IF(INDEX(SourceData!$A$2:$FR$281,'Row selector'!$O65,144)=0,"-",INDEX(SourceData!$A$2:$FR$281,'Row selector'!$O65,144)),"")</f>
        <v/>
      </c>
      <c r="AD76" s="163" t="str">
        <f>IFERROR(IF(INDEX(SourceData!$A$2:$FR$281,'Row selector'!$O65,149)=0,"-",INDEX(SourceData!$A$2:$FR$281,'Row selector'!$O65,149)),"")</f>
        <v/>
      </c>
      <c r="AE76" s="161" t="str">
        <f>IFERROR(IF(INDEX(SourceData!$A$2:$FR$281,'Row selector'!$O65,140)=0,"-",INDEX(SourceData!$A$2:$FR$281,'Row selector'!$O65,140)),"")</f>
        <v/>
      </c>
      <c r="AF76" s="162" t="str">
        <f>IFERROR(IF(INDEX(SourceData!$A$2:$FR$281,'Row selector'!$O65,145)=0,"-",INDEX(SourceData!$A$2:$FR$281,'Row selector'!$O65,145)),"")</f>
        <v/>
      </c>
      <c r="AG76" s="163" t="str">
        <f>IFERROR(IF(INDEX(SourceData!$A$2:$FR$281,'Row selector'!$O65,150)=0,"-",INDEX(SourceData!$A$2:$FR$281,'Row selector'!$O65,150)),"")</f>
        <v/>
      </c>
      <c r="AH76" s="161" t="str">
        <f>IFERROR(IF(INDEX(SourceData!$A$2:$FR$281,'Row selector'!$O65,151)=0,"-",INDEX(SourceData!$A$2:$FR$281,'Row selector'!$O65,151)),"")</f>
        <v/>
      </c>
      <c r="AI76" s="162" t="str">
        <f>IFERROR(IF(INDEX(SourceData!$A$2:$FR$281,'Row selector'!$O65,156)=0,"-",INDEX(SourceData!$A$2:$FR$281,'Row selector'!$O65,156)),"")</f>
        <v/>
      </c>
      <c r="AJ76" s="163" t="str">
        <f>IFERROR(IF(INDEX(SourceData!$A$2:$FR$281,'Row selector'!$O65,161)=0,"-",INDEX(SourceData!$A$2:$FR$281,'Row selector'!$O65,161)),"")</f>
        <v/>
      </c>
      <c r="AK76" s="161" t="str">
        <f>IFERROR(IF(INDEX(SourceData!$A$2:$FR$281,'Row selector'!$O65,152)=0,"-",INDEX(SourceData!$A$2:$FR$281,'Row selector'!$O65,152)),"")</f>
        <v/>
      </c>
      <c r="AL76" s="162" t="str">
        <f>IFERROR(IF(INDEX(SourceData!$A$2:$FR$281,'Row selector'!$O65,157)=0,"-",INDEX(SourceData!$A$2:$FR$281,'Row selector'!$O65,157)),"")</f>
        <v/>
      </c>
      <c r="AM76" s="163" t="str">
        <f>IFERROR(IF(INDEX(SourceData!$A$2:$FR$281,'Row selector'!$O65,162)=0,"-",INDEX(SourceData!$A$2:$FR$281,'Row selector'!$O65,162)),"")</f>
        <v/>
      </c>
      <c r="AN76" s="161" t="str">
        <f>IFERROR(IF(INDEX(SourceData!$A$2:$FR$281,'Row selector'!$O65,153)=0,"-",INDEX(SourceData!$A$2:$FR$281,'Row selector'!$O65,153)),"")</f>
        <v/>
      </c>
      <c r="AO76" s="162" t="str">
        <f>IFERROR(IF(INDEX(SourceData!$A$2:$FR$281,'Row selector'!$O65,158)=0,"-",INDEX(SourceData!$A$2:$FR$281,'Row selector'!$O65,158)),"")</f>
        <v/>
      </c>
      <c r="AP76" s="163" t="str">
        <f>IFERROR(IF(INDEX(SourceData!$A$2:$FR$281,'Row selector'!$O65,163)=0,"-",INDEX(SourceData!$A$2:$FR$281,'Row selector'!$O65,163)),"")</f>
        <v/>
      </c>
      <c r="AQ76" s="161" t="str">
        <f>IFERROR(IF(INDEX(SourceData!$A$2:$FR$281,'Row selector'!$O65,154)=0,"-",INDEX(SourceData!$A$2:$FR$281,'Row selector'!$O65,154)),"")</f>
        <v/>
      </c>
      <c r="AR76" s="166" t="str">
        <f>IFERROR(IF(INDEX(SourceData!$A$2:$FR$281,'Row selector'!$O65,159)=0,"-",INDEX(SourceData!$A$2:$FR$281,'Row selector'!$O65,159)),"")</f>
        <v/>
      </c>
      <c r="AS76" s="167" t="str">
        <f>IFERROR(IF(INDEX(SourceData!$A$2:$FR$281,'Row selector'!$O65,164)=0,"-",INDEX(SourceData!$A$2:$FR$281,'Row selector'!$O65,164)),"")</f>
        <v/>
      </c>
      <c r="AT76" s="161" t="str">
        <f>IFERROR(IF(INDEX(SourceData!$A$2:$FR$281,'Row selector'!$O65,155)=0,"-",INDEX(SourceData!$A$2:$FR$281,'Row selector'!$O65,155)),"")</f>
        <v/>
      </c>
      <c r="AU76" s="162" t="str">
        <f>IFERROR(IF(INDEX(SourceData!$A$2:$FR$281,'Row selector'!$O65,160)=0,"-",INDEX(SourceData!$A$2:$FR$281,'Row selector'!$O65,160)),"")</f>
        <v/>
      </c>
      <c r="AV76" s="163" t="str">
        <f>IFERROR(IF(INDEX(SourceData!$A$2:$FR$281,'Row selector'!$O65,165)=0,"-",INDEX(SourceData!$A$2:$FR$281,'Row selector'!$O65,165)),"")</f>
        <v/>
      </c>
      <c r="AW76" s="115"/>
    </row>
    <row r="77" spans="1:49">
      <c r="A77" s="171" t="str">
        <f>IFERROR(INDEX(SourceData!$A$2:$FR$281,'Row selector'!$O66,1),"")</f>
        <v/>
      </c>
      <c r="B77" s="168" t="str">
        <f>IFERROR(INDEX(SourceData!$A$2:$FR$281,'Row selector'!$O66,2),"")</f>
        <v/>
      </c>
      <c r="C77" s="199" t="str">
        <f t="shared" si="0"/>
        <v/>
      </c>
      <c r="D77" s="161" t="str">
        <f>IFERROR(IF(INDEX(SourceData!$A$2:$FR$281,'Row selector'!$O66,121)=0,"-",INDEX(SourceData!$A$2:$FR$281,'Row selector'!$O66,121)),"")</f>
        <v/>
      </c>
      <c r="E77" s="162" t="str">
        <f>IFERROR(IF(INDEX(SourceData!$A$2:$FR$281,'Row selector'!$O66,126)=0,"-",INDEX(SourceData!$A$2:$FR$281,'Row selector'!$O66,126)),"")</f>
        <v/>
      </c>
      <c r="F77" s="163" t="str">
        <f>IFERROR(IF(INDEX(SourceData!$A$2:$FR$281,'Row selector'!$O66,131)=0,"-",INDEX(SourceData!$A$2:$FR$281,'Row selector'!$O66,131)),"")</f>
        <v/>
      </c>
      <c r="G77" s="161" t="str">
        <f>IFERROR(IF(INDEX(SourceData!$A$2:$FR$281,'Row selector'!$O66,122)=0,"-",INDEX(SourceData!$A$2:$FR$281,'Row selector'!$O66,122)),"")</f>
        <v/>
      </c>
      <c r="H77" s="166" t="str">
        <f>IFERROR(IF(INDEX(SourceData!$A$2:$FR$281,'Row selector'!$O66,127)=0,"-",INDEX(SourceData!$A$2:$FR$281,'Row selector'!$O66,127)),"")</f>
        <v/>
      </c>
      <c r="I77" s="167" t="str">
        <f>IFERROR(IF(INDEX(SourceData!$A$2:$FR$281,'Row selector'!$O66,132)=0,"-",INDEX(SourceData!$A$2:$FR$281,'Row selector'!$O66,132)),"")</f>
        <v/>
      </c>
      <c r="J77" s="161" t="str">
        <f>IFERROR(IF(INDEX(SourceData!$A$2:$FR$281,'Row selector'!$O66,123)=0,"-",INDEX(SourceData!$A$2:$FR$281,'Row selector'!$O66,123)),"")</f>
        <v/>
      </c>
      <c r="K77" s="162" t="str">
        <f>IFERROR(IF(INDEX(SourceData!$A$2:$FR$281,'Row selector'!$O66,128)=0,"-",INDEX(SourceData!$A$2:$FR$281,'Row selector'!$O66,128)),"")</f>
        <v/>
      </c>
      <c r="L77" s="163" t="str">
        <f>IFERROR(IF(INDEX(SourceData!$A$2:$FR$281,'Row selector'!$O66,133)=0,"-",INDEX(SourceData!$A$2:$FR$281,'Row selector'!$O66,133)),"")</f>
        <v/>
      </c>
      <c r="M77" s="161" t="str">
        <f>IFERROR(IF(INDEX(SourceData!$A$2:$FR$281,'Row selector'!$O66,124)=0,"-",INDEX(SourceData!$A$2:$FR$281,'Row selector'!$O66,124)),"")</f>
        <v/>
      </c>
      <c r="N77" s="162" t="str">
        <f>IFERROR(IF(INDEX(SourceData!$A$2:$FR$281,'Row selector'!$O66,129)=0,"-",INDEX(SourceData!$A$2:$FR$281,'Row selector'!$O66,129)),"")</f>
        <v/>
      </c>
      <c r="O77" s="163" t="str">
        <f>IFERROR(IF(INDEX(SourceData!$A$2:$FR$281,'Row selector'!$O66,134)=0,"-",INDEX(SourceData!$A$2:$FR$281,'Row selector'!$O66,134)),"")</f>
        <v/>
      </c>
      <c r="P77" s="161" t="str">
        <f>IFERROR(IF(INDEX(SourceData!$A$2:$FR$281,'Row selector'!$O66,125)=0,"-",INDEX(SourceData!$A$2:$FR$281,'Row selector'!$O66,125)),"")</f>
        <v/>
      </c>
      <c r="Q77" s="162" t="str">
        <f>IFERROR(IF(INDEX(SourceData!$A$2:$FR$281,'Row selector'!$O66,130)=0,"-",INDEX(SourceData!$A$2:$FR$281,'Row selector'!$O66,130)),"")</f>
        <v/>
      </c>
      <c r="R77" s="163" t="str">
        <f>IFERROR(IF(INDEX(SourceData!$A$2:$FR$281,'Row selector'!$O66,135)=0,"-",INDEX(SourceData!$A$2:$FR$281,'Row selector'!$O66,135)),"")</f>
        <v/>
      </c>
      <c r="S77" s="161" t="str">
        <f>IFERROR(IF(INDEX(SourceData!$A$2:$FR$281,'Row selector'!$O66,136)=0,"-",INDEX(SourceData!$A$2:$FR$281,'Row selector'!$O66,136)),"")</f>
        <v/>
      </c>
      <c r="T77" s="162" t="str">
        <f>IFERROR(IF(INDEX(SourceData!$A$2:$FR$281,'Row selector'!$O66,141)=0,"-",INDEX(SourceData!$A$2:$FR$281,'Row selector'!$O66,141)),"")</f>
        <v/>
      </c>
      <c r="U77" s="163" t="str">
        <f>IFERROR(IF(INDEX(SourceData!$A$2:$FR$281,'Row selector'!$O66,146)=0,"-",INDEX(SourceData!$A$2:$FR$281,'Row selector'!$O66,146)),"")</f>
        <v/>
      </c>
      <c r="V77" s="161" t="str">
        <f>IFERROR(IF(INDEX(SourceData!$A$2:$FR$281,'Row selector'!$O66,137)=0,"-",INDEX(SourceData!$A$2:$FR$281,'Row selector'!$O66,137)),"")</f>
        <v/>
      </c>
      <c r="W77" s="162" t="str">
        <f>IFERROR(IF(INDEX(SourceData!$A$2:$FR$281,'Row selector'!$O66,142)=0,"-",INDEX(SourceData!$A$2:$FR$281,'Row selector'!$O66,142)),"")</f>
        <v/>
      </c>
      <c r="X77" s="163" t="str">
        <f>IFERROR(IF(INDEX(SourceData!$A$2:$FR$281,'Row selector'!$O66,147)=0,"-",INDEX(SourceData!$A$2:$FR$281,'Row selector'!$O66,147)),"")</f>
        <v/>
      </c>
      <c r="Y77" s="161" t="str">
        <f>IFERROR(IF(INDEX(SourceData!$A$2:$FR$281,'Row selector'!$O66,138)=0,"-",INDEX(SourceData!$A$2:$FR$281,'Row selector'!$O66,138)),"")</f>
        <v/>
      </c>
      <c r="Z77" s="166" t="str">
        <f>IFERROR(IF(INDEX(SourceData!$A$2:$FR$281,'Row selector'!$O66,143)=0,"-",INDEX(SourceData!$A$2:$FR$281,'Row selector'!$O66,143)),"")</f>
        <v/>
      </c>
      <c r="AA77" s="167" t="str">
        <f>IFERROR(IF(INDEX(SourceData!$A$2:$FR$281,'Row selector'!$O66,148)=0,"-",INDEX(SourceData!$A$2:$FR$281,'Row selector'!$O66,148)),"")</f>
        <v/>
      </c>
      <c r="AB77" s="161" t="str">
        <f>IFERROR(IF(INDEX(SourceData!$A$2:$FR$281,'Row selector'!$O66,139)=0,"-",INDEX(SourceData!$A$2:$FR$281,'Row selector'!$O66,139)),"")</f>
        <v/>
      </c>
      <c r="AC77" s="162" t="str">
        <f>IFERROR(IF(INDEX(SourceData!$A$2:$FR$281,'Row selector'!$O66,144)=0,"-",INDEX(SourceData!$A$2:$FR$281,'Row selector'!$O66,144)),"")</f>
        <v/>
      </c>
      <c r="AD77" s="163" t="str">
        <f>IFERROR(IF(INDEX(SourceData!$A$2:$FR$281,'Row selector'!$O66,149)=0,"-",INDEX(SourceData!$A$2:$FR$281,'Row selector'!$O66,149)),"")</f>
        <v/>
      </c>
      <c r="AE77" s="161" t="str">
        <f>IFERROR(IF(INDEX(SourceData!$A$2:$FR$281,'Row selector'!$O66,140)=0,"-",INDEX(SourceData!$A$2:$FR$281,'Row selector'!$O66,140)),"")</f>
        <v/>
      </c>
      <c r="AF77" s="162" t="str">
        <f>IFERROR(IF(INDEX(SourceData!$A$2:$FR$281,'Row selector'!$O66,145)=0,"-",INDEX(SourceData!$A$2:$FR$281,'Row selector'!$O66,145)),"")</f>
        <v/>
      </c>
      <c r="AG77" s="163" t="str">
        <f>IFERROR(IF(INDEX(SourceData!$A$2:$FR$281,'Row selector'!$O66,150)=0,"-",INDEX(SourceData!$A$2:$FR$281,'Row selector'!$O66,150)),"")</f>
        <v/>
      </c>
      <c r="AH77" s="161" t="str">
        <f>IFERROR(IF(INDEX(SourceData!$A$2:$FR$281,'Row selector'!$O66,151)=0,"-",INDEX(SourceData!$A$2:$FR$281,'Row selector'!$O66,151)),"")</f>
        <v/>
      </c>
      <c r="AI77" s="162" t="str">
        <f>IFERROR(IF(INDEX(SourceData!$A$2:$FR$281,'Row selector'!$O66,156)=0,"-",INDEX(SourceData!$A$2:$FR$281,'Row selector'!$O66,156)),"")</f>
        <v/>
      </c>
      <c r="AJ77" s="163" t="str">
        <f>IFERROR(IF(INDEX(SourceData!$A$2:$FR$281,'Row selector'!$O66,161)=0,"-",INDEX(SourceData!$A$2:$FR$281,'Row selector'!$O66,161)),"")</f>
        <v/>
      </c>
      <c r="AK77" s="161" t="str">
        <f>IFERROR(IF(INDEX(SourceData!$A$2:$FR$281,'Row selector'!$O66,152)=0,"-",INDEX(SourceData!$A$2:$FR$281,'Row selector'!$O66,152)),"")</f>
        <v/>
      </c>
      <c r="AL77" s="162" t="str">
        <f>IFERROR(IF(INDEX(SourceData!$A$2:$FR$281,'Row selector'!$O66,157)=0,"-",INDEX(SourceData!$A$2:$FR$281,'Row selector'!$O66,157)),"")</f>
        <v/>
      </c>
      <c r="AM77" s="163" t="str">
        <f>IFERROR(IF(INDEX(SourceData!$A$2:$FR$281,'Row selector'!$O66,162)=0,"-",INDEX(SourceData!$A$2:$FR$281,'Row selector'!$O66,162)),"")</f>
        <v/>
      </c>
      <c r="AN77" s="161" t="str">
        <f>IFERROR(IF(INDEX(SourceData!$A$2:$FR$281,'Row selector'!$O66,153)=0,"-",INDEX(SourceData!$A$2:$FR$281,'Row selector'!$O66,153)),"")</f>
        <v/>
      </c>
      <c r="AO77" s="162" t="str">
        <f>IFERROR(IF(INDEX(SourceData!$A$2:$FR$281,'Row selector'!$O66,158)=0,"-",INDEX(SourceData!$A$2:$FR$281,'Row selector'!$O66,158)),"")</f>
        <v/>
      </c>
      <c r="AP77" s="163" t="str">
        <f>IFERROR(IF(INDEX(SourceData!$A$2:$FR$281,'Row selector'!$O66,163)=0,"-",INDEX(SourceData!$A$2:$FR$281,'Row selector'!$O66,163)),"")</f>
        <v/>
      </c>
      <c r="AQ77" s="161" t="str">
        <f>IFERROR(IF(INDEX(SourceData!$A$2:$FR$281,'Row selector'!$O66,154)=0,"-",INDEX(SourceData!$A$2:$FR$281,'Row selector'!$O66,154)),"")</f>
        <v/>
      </c>
      <c r="AR77" s="166" t="str">
        <f>IFERROR(IF(INDEX(SourceData!$A$2:$FR$281,'Row selector'!$O66,159)=0,"-",INDEX(SourceData!$A$2:$FR$281,'Row selector'!$O66,159)),"")</f>
        <v/>
      </c>
      <c r="AS77" s="167" t="str">
        <f>IFERROR(IF(INDEX(SourceData!$A$2:$FR$281,'Row selector'!$O66,164)=0,"-",INDEX(SourceData!$A$2:$FR$281,'Row selector'!$O66,164)),"")</f>
        <v/>
      </c>
      <c r="AT77" s="161" t="str">
        <f>IFERROR(IF(INDEX(SourceData!$A$2:$FR$281,'Row selector'!$O66,155)=0,"-",INDEX(SourceData!$A$2:$FR$281,'Row selector'!$O66,155)),"")</f>
        <v/>
      </c>
      <c r="AU77" s="162" t="str">
        <f>IFERROR(IF(INDEX(SourceData!$A$2:$FR$281,'Row selector'!$O66,160)=0,"-",INDEX(SourceData!$A$2:$FR$281,'Row selector'!$O66,160)),"")</f>
        <v/>
      </c>
      <c r="AV77" s="163" t="str">
        <f>IFERROR(IF(INDEX(SourceData!$A$2:$FR$281,'Row selector'!$O66,165)=0,"-",INDEX(SourceData!$A$2:$FR$281,'Row selector'!$O66,165)),"")</f>
        <v/>
      </c>
      <c r="AW77" s="115"/>
    </row>
    <row r="78" spans="1:49">
      <c r="A78" s="171" t="str">
        <f>IFERROR(INDEX(SourceData!$A$2:$FR$281,'Row selector'!$O67,1),"")</f>
        <v/>
      </c>
      <c r="B78" s="168" t="str">
        <f>IFERROR(INDEX(SourceData!$A$2:$FR$281,'Row selector'!$O67,2),"")</f>
        <v/>
      </c>
      <c r="C78" s="199" t="str">
        <f t="shared" ref="C78:C141" si="1">IF(B78="","","&gt;")</f>
        <v/>
      </c>
      <c r="D78" s="161" t="str">
        <f>IFERROR(IF(INDEX(SourceData!$A$2:$FR$281,'Row selector'!$O67,121)=0,"-",INDEX(SourceData!$A$2:$FR$281,'Row selector'!$O67,121)),"")</f>
        <v/>
      </c>
      <c r="E78" s="162" t="str">
        <f>IFERROR(IF(INDEX(SourceData!$A$2:$FR$281,'Row selector'!$O67,126)=0,"-",INDEX(SourceData!$A$2:$FR$281,'Row selector'!$O67,126)),"")</f>
        <v/>
      </c>
      <c r="F78" s="163" t="str">
        <f>IFERROR(IF(INDEX(SourceData!$A$2:$FR$281,'Row selector'!$O67,131)=0,"-",INDEX(SourceData!$A$2:$FR$281,'Row selector'!$O67,131)),"")</f>
        <v/>
      </c>
      <c r="G78" s="161" t="str">
        <f>IFERROR(IF(INDEX(SourceData!$A$2:$FR$281,'Row selector'!$O67,122)=0,"-",INDEX(SourceData!$A$2:$FR$281,'Row selector'!$O67,122)),"")</f>
        <v/>
      </c>
      <c r="H78" s="166" t="str">
        <f>IFERROR(IF(INDEX(SourceData!$A$2:$FR$281,'Row selector'!$O67,127)=0,"-",INDEX(SourceData!$A$2:$FR$281,'Row selector'!$O67,127)),"")</f>
        <v/>
      </c>
      <c r="I78" s="167" t="str">
        <f>IFERROR(IF(INDEX(SourceData!$A$2:$FR$281,'Row selector'!$O67,132)=0,"-",INDEX(SourceData!$A$2:$FR$281,'Row selector'!$O67,132)),"")</f>
        <v/>
      </c>
      <c r="J78" s="161" t="str">
        <f>IFERROR(IF(INDEX(SourceData!$A$2:$FR$281,'Row selector'!$O67,123)=0,"-",INDEX(SourceData!$A$2:$FR$281,'Row selector'!$O67,123)),"")</f>
        <v/>
      </c>
      <c r="K78" s="162" t="str">
        <f>IFERROR(IF(INDEX(SourceData!$A$2:$FR$281,'Row selector'!$O67,128)=0,"-",INDEX(SourceData!$A$2:$FR$281,'Row selector'!$O67,128)),"")</f>
        <v/>
      </c>
      <c r="L78" s="163" t="str">
        <f>IFERROR(IF(INDEX(SourceData!$A$2:$FR$281,'Row selector'!$O67,133)=0,"-",INDEX(SourceData!$A$2:$FR$281,'Row selector'!$O67,133)),"")</f>
        <v/>
      </c>
      <c r="M78" s="161" t="str">
        <f>IFERROR(IF(INDEX(SourceData!$A$2:$FR$281,'Row selector'!$O67,124)=0,"-",INDEX(SourceData!$A$2:$FR$281,'Row selector'!$O67,124)),"")</f>
        <v/>
      </c>
      <c r="N78" s="162" t="str">
        <f>IFERROR(IF(INDEX(SourceData!$A$2:$FR$281,'Row selector'!$O67,129)=0,"-",INDEX(SourceData!$A$2:$FR$281,'Row selector'!$O67,129)),"")</f>
        <v/>
      </c>
      <c r="O78" s="163" t="str">
        <f>IFERROR(IF(INDEX(SourceData!$A$2:$FR$281,'Row selector'!$O67,134)=0,"-",INDEX(SourceData!$A$2:$FR$281,'Row selector'!$O67,134)),"")</f>
        <v/>
      </c>
      <c r="P78" s="161" t="str">
        <f>IFERROR(IF(INDEX(SourceData!$A$2:$FR$281,'Row selector'!$O67,125)=0,"-",INDEX(SourceData!$A$2:$FR$281,'Row selector'!$O67,125)),"")</f>
        <v/>
      </c>
      <c r="Q78" s="162" t="str">
        <f>IFERROR(IF(INDEX(SourceData!$A$2:$FR$281,'Row selector'!$O67,130)=0,"-",INDEX(SourceData!$A$2:$FR$281,'Row selector'!$O67,130)),"")</f>
        <v/>
      </c>
      <c r="R78" s="163" t="str">
        <f>IFERROR(IF(INDEX(SourceData!$A$2:$FR$281,'Row selector'!$O67,135)=0,"-",INDEX(SourceData!$A$2:$FR$281,'Row selector'!$O67,135)),"")</f>
        <v/>
      </c>
      <c r="S78" s="161" t="str">
        <f>IFERROR(IF(INDEX(SourceData!$A$2:$FR$281,'Row selector'!$O67,136)=0,"-",INDEX(SourceData!$A$2:$FR$281,'Row selector'!$O67,136)),"")</f>
        <v/>
      </c>
      <c r="T78" s="162" t="str">
        <f>IFERROR(IF(INDEX(SourceData!$A$2:$FR$281,'Row selector'!$O67,141)=0,"-",INDEX(SourceData!$A$2:$FR$281,'Row selector'!$O67,141)),"")</f>
        <v/>
      </c>
      <c r="U78" s="163" t="str">
        <f>IFERROR(IF(INDEX(SourceData!$A$2:$FR$281,'Row selector'!$O67,146)=0,"-",INDEX(SourceData!$A$2:$FR$281,'Row selector'!$O67,146)),"")</f>
        <v/>
      </c>
      <c r="V78" s="161" t="str">
        <f>IFERROR(IF(INDEX(SourceData!$A$2:$FR$281,'Row selector'!$O67,137)=0,"-",INDEX(SourceData!$A$2:$FR$281,'Row selector'!$O67,137)),"")</f>
        <v/>
      </c>
      <c r="W78" s="162" t="str">
        <f>IFERROR(IF(INDEX(SourceData!$A$2:$FR$281,'Row selector'!$O67,142)=0,"-",INDEX(SourceData!$A$2:$FR$281,'Row selector'!$O67,142)),"")</f>
        <v/>
      </c>
      <c r="X78" s="163" t="str">
        <f>IFERROR(IF(INDEX(SourceData!$A$2:$FR$281,'Row selector'!$O67,147)=0,"-",INDEX(SourceData!$A$2:$FR$281,'Row selector'!$O67,147)),"")</f>
        <v/>
      </c>
      <c r="Y78" s="161" t="str">
        <f>IFERROR(IF(INDEX(SourceData!$A$2:$FR$281,'Row selector'!$O67,138)=0,"-",INDEX(SourceData!$A$2:$FR$281,'Row selector'!$O67,138)),"")</f>
        <v/>
      </c>
      <c r="Z78" s="166" t="str">
        <f>IFERROR(IF(INDEX(SourceData!$A$2:$FR$281,'Row selector'!$O67,143)=0,"-",INDEX(SourceData!$A$2:$FR$281,'Row selector'!$O67,143)),"")</f>
        <v/>
      </c>
      <c r="AA78" s="167" t="str">
        <f>IFERROR(IF(INDEX(SourceData!$A$2:$FR$281,'Row selector'!$O67,148)=0,"-",INDEX(SourceData!$A$2:$FR$281,'Row selector'!$O67,148)),"")</f>
        <v/>
      </c>
      <c r="AB78" s="161" t="str">
        <f>IFERROR(IF(INDEX(SourceData!$A$2:$FR$281,'Row selector'!$O67,139)=0,"-",INDEX(SourceData!$A$2:$FR$281,'Row selector'!$O67,139)),"")</f>
        <v/>
      </c>
      <c r="AC78" s="162" t="str">
        <f>IFERROR(IF(INDEX(SourceData!$A$2:$FR$281,'Row selector'!$O67,144)=0,"-",INDEX(SourceData!$A$2:$FR$281,'Row selector'!$O67,144)),"")</f>
        <v/>
      </c>
      <c r="AD78" s="163" t="str">
        <f>IFERROR(IF(INDEX(SourceData!$A$2:$FR$281,'Row selector'!$O67,149)=0,"-",INDEX(SourceData!$A$2:$FR$281,'Row selector'!$O67,149)),"")</f>
        <v/>
      </c>
      <c r="AE78" s="161" t="str">
        <f>IFERROR(IF(INDEX(SourceData!$A$2:$FR$281,'Row selector'!$O67,140)=0,"-",INDEX(SourceData!$A$2:$FR$281,'Row selector'!$O67,140)),"")</f>
        <v/>
      </c>
      <c r="AF78" s="162" t="str">
        <f>IFERROR(IF(INDEX(SourceData!$A$2:$FR$281,'Row selector'!$O67,145)=0,"-",INDEX(SourceData!$A$2:$FR$281,'Row selector'!$O67,145)),"")</f>
        <v/>
      </c>
      <c r="AG78" s="163" t="str">
        <f>IFERROR(IF(INDEX(SourceData!$A$2:$FR$281,'Row selector'!$O67,150)=0,"-",INDEX(SourceData!$A$2:$FR$281,'Row selector'!$O67,150)),"")</f>
        <v/>
      </c>
      <c r="AH78" s="161" t="str">
        <f>IFERROR(IF(INDEX(SourceData!$A$2:$FR$281,'Row selector'!$O67,151)=0,"-",INDEX(SourceData!$A$2:$FR$281,'Row selector'!$O67,151)),"")</f>
        <v/>
      </c>
      <c r="AI78" s="162" t="str">
        <f>IFERROR(IF(INDEX(SourceData!$A$2:$FR$281,'Row selector'!$O67,156)=0,"-",INDEX(SourceData!$A$2:$FR$281,'Row selector'!$O67,156)),"")</f>
        <v/>
      </c>
      <c r="AJ78" s="163" t="str">
        <f>IFERROR(IF(INDEX(SourceData!$A$2:$FR$281,'Row selector'!$O67,161)=0,"-",INDEX(SourceData!$A$2:$FR$281,'Row selector'!$O67,161)),"")</f>
        <v/>
      </c>
      <c r="AK78" s="161" t="str">
        <f>IFERROR(IF(INDEX(SourceData!$A$2:$FR$281,'Row selector'!$O67,152)=0,"-",INDEX(SourceData!$A$2:$FR$281,'Row selector'!$O67,152)),"")</f>
        <v/>
      </c>
      <c r="AL78" s="162" t="str">
        <f>IFERROR(IF(INDEX(SourceData!$A$2:$FR$281,'Row selector'!$O67,157)=0,"-",INDEX(SourceData!$A$2:$FR$281,'Row selector'!$O67,157)),"")</f>
        <v/>
      </c>
      <c r="AM78" s="163" t="str">
        <f>IFERROR(IF(INDEX(SourceData!$A$2:$FR$281,'Row selector'!$O67,162)=0,"-",INDEX(SourceData!$A$2:$FR$281,'Row selector'!$O67,162)),"")</f>
        <v/>
      </c>
      <c r="AN78" s="161" t="str">
        <f>IFERROR(IF(INDEX(SourceData!$A$2:$FR$281,'Row selector'!$O67,153)=0,"-",INDEX(SourceData!$A$2:$FR$281,'Row selector'!$O67,153)),"")</f>
        <v/>
      </c>
      <c r="AO78" s="162" t="str">
        <f>IFERROR(IF(INDEX(SourceData!$A$2:$FR$281,'Row selector'!$O67,158)=0,"-",INDEX(SourceData!$A$2:$FR$281,'Row selector'!$O67,158)),"")</f>
        <v/>
      </c>
      <c r="AP78" s="163" t="str">
        <f>IFERROR(IF(INDEX(SourceData!$A$2:$FR$281,'Row selector'!$O67,163)=0,"-",INDEX(SourceData!$A$2:$FR$281,'Row selector'!$O67,163)),"")</f>
        <v/>
      </c>
      <c r="AQ78" s="161" t="str">
        <f>IFERROR(IF(INDEX(SourceData!$A$2:$FR$281,'Row selector'!$O67,154)=0,"-",INDEX(SourceData!$A$2:$FR$281,'Row selector'!$O67,154)),"")</f>
        <v/>
      </c>
      <c r="AR78" s="166" t="str">
        <f>IFERROR(IF(INDEX(SourceData!$A$2:$FR$281,'Row selector'!$O67,159)=0,"-",INDEX(SourceData!$A$2:$FR$281,'Row selector'!$O67,159)),"")</f>
        <v/>
      </c>
      <c r="AS78" s="167" t="str">
        <f>IFERROR(IF(INDEX(SourceData!$A$2:$FR$281,'Row selector'!$O67,164)=0,"-",INDEX(SourceData!$A$2:$FR$281,'Row selector'!$O67,164)),"")</f>
        <v/>
      </c>
      <c r="AT78" s="161" t="str">
        <f>IFERROR(IF(INDEX(SourceData!$A$2:$FR$281,'Row selector'!$O67,155)=0,"-",INDEX(SourceData!$A$2:$FR$281,'Row selector'!$O67,155)),"")</f>
        <v/>
      </c>
      <c r="AU78" s="162" t="str">
        <f>IFERROR(IF(INDEX(SourceData!$A$2:$FR$281,'Row selector'!$O67,160)=0,"-",INDEX(SourceData!$A$2:$FR$281,'Row selector'!$O67,160)),"")</f>
        <v/>
      </c>
      <c r="AV78" s="163" t="str">
        <f>IFERROR(IF(INDEX(SourceData!$A$2:$FR$281,'Row selector'!$O67,165)=0,"-",INDEX(SourceData!$A$2:$FR$281,'Row selector'!$O67,165)),"")</f>
        <v/>
      </c>
      <c r="AW78" s="115"/>
    </row>
    <row r="79" spans="1:49">
      <c r="A79" s="171" t="str">
        <f>IFERROR(INDEX(SourceData!$A$2:$FR$281,'Row selector'!$O68,1),"")</f>
        <v/>
      </c>
      <c r="B79" s="168" t="str">
        <f>IFERROR(INDEX(SourceData!$A$2:$FR$281,'Row selector'!$O68,2),"")</f>
        <v/>
      </c>
      <c r="C79" s="199" t="str">
        <f t="shared" si="1"/>
        <v/>
      </c>
      <c r="D79" s="161" t="str">
        <f>IFERROR(IF(INDEX(SourceData!$A$2:$FR$281,'Row selector'!$O68,121)=0,"-",INDEX(SourceData!$A$2:$FR$281,'Row selector'!$O68,121)),"")</f>
        <v/>
      </c>
      <c r="E79" s="162" t="str">
        <f>IFERROR(IF(INDEX(SourceData!$A$2:$FR$281,'Row selector'!$O68,126)=0,"-",INDEX(SourceData!$A$2:$FR$281,'Row selector'!$O68,126)),"")</f>
        <v/>
      </c>
      <c r="F79" s="163" t="str">
        <f>IFERROR(IF(INDEX(SourceData!$A$2:$FR$281,'Row selector'!$O68,131)=0,"-",INDEX(SourceData!$A$2:$FR$281,'Row selector'!$O68,131)),"")</f>
        <v/>
      </c>
      <c r="G79" s="161" t="str">
        <f>IFERROR(IF(INDEX(SourceData!$A$2:$FR$281,'Row selector'!$O68,122)=0,"-",INDEX(SourceData!$A$2:$FR$281,'Row selector'!$O68,122)),"")</f>
        <v/>
      </c>
      <c r="H79" s="166" t="str">
        <f>IFERROR(IF(INDEX(SourceData!$A$2:$FR$281,'Row selector'!$O68,127)=0,"-",INDEX(SourceData!$A$2:$FR$281,'Row selector'!$O68,127)),"")</f>
        <v/>
      </c>
      <c r="I79" s="167" t="str">
        <f>IFERROR(IF(INDEX(SourceData!$A$2:$FR$281,'Row selector'!$O68,132)=0,"-",INDEX(SourceData!$A$2:$FR$281,'Row selector'!$O68,132)),"")</f>
        <v/>
      </c>
      <c r="J79" s="161" t="str">
        <f>IFERROR(IF(INDEX(SourceData!$A$2:$FR$281,'Row selector'!$O68,123)=0,"-",INDEX(SourceData!$A$2:$FR$281,'Row selector'!$O68,123)),"")</f>
        <v/>
      </c>
      <c r="K79" s="162" t="str">
        <f>IFERROR(IF(INDEX(SourceData!$A$2:$FR$281,'Row selector'!$O68,128)=0,"-",INDEX(SourceData!$A$2:$FR$281,'Row selector'!$O68,128)),"")</f>
        <v/>
      </c>
      <c r="L79" s="163" t="str">
        <f>IFERROR(IF(INDEX(SourceData!$A$2:$FR$281,'Row selector'!$O68,133)=0,"-",INDEX(SourceData!$A$2:$FR$281,'Row selector'!$O68,133)),"")</f>
        <v/>
      </c>
      <c r="M79" s="161" t="str">
        <f>IFERROR(IF(INDEX(SourceData!$A$2:$FR$281,'Row selector'!$O68,124)=0,"-",INDEX(SourceData!$A$2:$FR$281,'Row selector'!$O68,124)),"")</f>
        <v/>
      </c>
      <c r="N79" s="162" t="str">
        <f>IFERROR(IF(INDEX(SourceData!$A$2:$FR$281,'Row selector'!$O68,129)=0,"-",INDEX(SourceData!$A$2:$FR$281,'Row selector'!$O68,129)),"")</f>
        <v/>
      </c>
      <c r="O79" s="163" t="str">
        <f>IFERROR(IF(INDEX(SourceData!$A$2:$FR$281,'Row selector'!$O68,134)=0,"-",INDEX(SourceData!$A$2:$FR$281,'Row selector'!$O68,134)),"")</f>
        <v/>
      </c>
      <c r="P79" s="161" t="str">
        <f>IFERROR(IF(INDEX(SourceData!$A$2:$FR$281,'Row selector'!$O68,125)=0,"-",INDEX(SourceData!$A$2:$FR$281,'Row selector'!$O68,125)),"")</f>
        <v/>
      </c>
      <c r="Q79" s="162" t="str">
        <f>IFERROR(IF(INDEX(SourceData!$A$2:$FR$281,'Row selector'!$O68,130)=0,"-",INDEX(SourceData!$A$2:$FR$281,'Row selector'!$O68,130)),"")</f>
        <v/>
      </c>
      <c r="R79" s="163" t="str">
        <f>IFERROR(IF(INDEX(SourceData!$A$2:$FR$281,'Row selector'!$O68,135)=0,"-",INDEX(SourceData!$A$2:$FR$281,'Row selector'!$O68,135)),"")</f>
        <v/>
      </c>
      <c r="S79" s="161" t="str">
        <f>IFERROR(IF(INDEX(SourceData!$A$2:$FR$281,'Row selector'!$O68,136)=0,"-",INDEX(SourceData!$A$2:$FR$281,'Row selector'!$O68,136)),"")</f>
        <v/>
      </c>
      <c r="T79" s="162" t="str">
        <f>IFERROR(IF(INDEX(SourceData!$A$2:$FR$281,'Row selector'!$O68,141)=0,"-",INDEX(SourceData!$A$2:$FR$281,'Row selector'!$O68,141)),"")</f>
        <v/>
      </c>
      <c r="U79" s="163" t="str">
        <f>IFERROR(IF(INDEX(SourceData!$A$2:$FR$281,'Row selector'!$O68,146)=0,"-",INDEX(SourceData!$A$2:$FR$281,'Row selector'!$O68,146)),"")</f>
        <v/>
      </c>
      <c r="V79" s="161" t="str">
        <f>IFERROR(IF(INDEX(SourceData!$A$2:$FR$281,'Row selector'!$O68,137)=0,"-",INDEX(SourceData!$A$2:$FR$281,'Row selector'!$O68,137)),"")</f>
        <v/>
      </c>
      <c r="W79" s="162" t="str">
        <f>IFERROR(IF(INDEX(SourceData!$A$2:$FR$281,'Row selector'!$O68,142)=0,"-",INDEX(SourceData!$A$2:$FR$281,'Row selector'!$O68,142)),"")</f>
        <v/>
      </c>
      <c r="X79" s="163" t="str">
        <f>IFERROR(IF(INDEX(SourceData!$A$2:$FR$281,'Row selector'!$O68,147)=0,"-",INDEX(SourceData!$A$2:$FR$281,'Row selector'!$O68,147)),"")</f>
        <v/>
      </c>
      <c r="Y79" s="161" t="str">
        <f>IFERROR(IF(INDEX(SourceData!$A$2:$FR$281,'Row selector'!$O68,138)=0,"-",INDEX(SourceData!$A$2:$FR$281,'Row selector'!$O68,138)),"")</f>
        <v/>
      </c>
      <c r="Z79" s="166" t="str">
        <f>IFERROR(IF(INDEX(SourceData!$A$2:$FR$281,'Row selector'!$O68,143)=0,"-",INDEX(SourceData!$A$2:$FR$281,'Row selector'!$O68,143)),"")</f>
        <v/>
      </c>
      <c r="AA79" s="167" t="str">
        <f>IFERROR(IF(INDEX(SourceData!$A$2:$FR$281,'Row selector'!$O68,148)=0,"-",INDEX(SourceData!$A$2:$FR$281,'Row selector'!$O68,148)),"")</f>
        <v/>
      </c>
      <c r="AB79" s="161" t="str">
        <f>IFERROR(IF(INDEX(SourceData!$A$2:$FR$281,'Row selector'!$O68,139)=0,"-",INDEX(SourceData!$A$2:$FR$281,'Row selector'!$O68,139)),"")</f>
        <v/>
      </c>
      <c r="AC79" s="162" t="str">
        <f>IFERROR(IF(INDEX(SourceData!$A$2:$FR$281,'Row selector'!$O68,144)=0,"-",INDEX(SourceData!$A$2:$FR$281,'Row selector'!$O68,144)),"")</f>
        <v/>
      </c>
      <c r="AD79" s="163" t="str">
        <f>IFERROR(IF(INDEX(SourceData!$A$2:$FR$281,'Row selector'!$O68,149)=0,"-",INDEX(SourceData!$A$2:$FR$281,'Row selector'!$O68,149)),"")</f>
        <v/>
      </c>
      <c r="AE79" s="161" t="str">
        <f>IFERROR(IF(INDEX(SourceData!$A$2:$FR$281,'Row selector'!$O68,140)=0,"-",INDEX(SourceData!$A$2:$FR$281,'Row selector'!$O68,140)),"")</f>
        <v/>
      </c>
      <c r="AF79" s="162" t="str">
        <f>IFERROR(IF(INDEX(SourceData!$A$2:$FR$281,'Row selector'!$O68,145)=0,"-",INDEX(SourceData!$A$2:$FR$281,'Row selector'!$O68,145)),"")</f>
        <v/>
      </c>
      <c r="AG79" s="163" t="str">
        <f>IFERROR(IF(INDEX(SourceData!$A$2:$FR$281,'Row selector'!$O68,150)=0,"-",INDEX(SourceData!$A$2:$FR$281,'Row selector'!$O68,150)),"")</f>
        <v/>
      </c>
      <c r="AH79" s="161" t="str">
        <f>IFERROR(IF(INDEX(SourceData!$A$2:$FR$281,'Row selector'!$O68,151)=0,"-",INDEX(SourceData!$A$2:$FR$281,'Row selector'!$O68,151)),"")</f>
        <v/>
      </c>
      <c r="AI79" s="162" t="str">
        <f>IFERROR(IF(INDEX(SourceData!$A$2:$FR$281,'Row selector'!$O68,156)=0,"-",INDEX(SourceData!$A$2:$FR$281,'Row selector'!$O68,156)),"")</f>
        <v/>
      </c>
      <c r="AJ79" s="163" t="str">
        <f>IFERROR(IF(INDEX(SourceData!$A$2:$FR$281,'Row selector'!$O68,161)=0,"-",INDEX(SourceData!$A$2:$FR$281,'Row selector'!$O68,161)),"")</f>
        <v/>
      </c>
      <c r="AK79" s="161" t="str">
        <f>IFERROR(IF(INDEX(SourceData!$A$2:$FR$281,'Row selector'!$O68,152)=0,"-",INDEX(SourceData!$A$2:$FR$281,'Row selector'!$O68,152)),"")</f>
        <v/>
      </c>
      <c r="AL79" s="162" t="str">
        <f>IFERROR(IF(INDEX(SourceData!$A$2:$FR$281,'Row selector'!$O68,157)=0,"-",INDEX(SourceData!$A$2:$FR$281,'Row selector'!$O68,157)),"")</f>
        <v/>
      </c>
      <c r="AM79" s="163" t="str">
        <f>IFERROR(IF(INDEX(SourceData!$A$2:$FR$281,'Row selector'!$O68,162)=0,"-",INDEX(SourceData!$A$2:$FR$281,'Row selector'!$O68,162)),"")</f>
        <v/>
      </c>
      <c r="AN79" s="161" t="str">
        <f>IFERROR(IF(INDEX(SourceData!$A$2:$FR$281,'Row selector'!$O68,153)=0,"-",INDEX(SourceData!$A$2:$FR$281,'Row selector'!$O68,153)),"")</f>
        <v/>
      </c>
      <c r="AO79" s="162" t="str">
        <f>IFERROR(IF(INDEX(SourceData!$A$2:$FR$281,'Row selector'!$O68,158)=0,"-",INDEX(SourceData!$A$2:$FR$281,'Row selector'!$O68,158)),"")</f>
        <v/>
      </c>
      <c r="AP79" s="163" t="str">
        <f>IFERROR(IF(INDEX(SourceData!$A$2:$FR$281,'Row selector'!$O68,163)=0,"-",INDEX(SourceData!$A$2:$FR$281,'Row selector'!$O68,163)),"")</f>
        <v/>
      </c>
      <c r="AQ79" s="161" t="str">
        <f>IFERROR(IF(INDEX(SourceData!$A$2:$FR$281,'Row selector'!$O68,154)=0,"-",INDEX(SourceData!$A$2:$FR$281,'Row selector'!$O68,154)),"")</f>
        <v/>
      </c>
      <c r="AR79" s="166" t="str">
        <f>IFERROR(IF(INDEX(SourceData!$A$2:$FR$281,'Row selector'!$O68,159)=0,"-",INDEX(SourceData!$A$2:$FR$281,'Row selector'!$O68,159)),"")</f>
        <v/>
      </c>
      <c r="AS79" s="167" t="str">
        <f>IFERROR(IF(INDEX(SourceData!$A$2:$FR$281,'Row selector'!$O68,164)=0,"-",INDEX(SourceData!$A$2:$FR$281,'Row selector'!$O68,164)),"")</f>
        <v/>
      </c>
      <c r="AT79" s="161" t="str">
        <f>IFERROR(IF(INDEX(SourceData!$A$2:$FR$281,'Row selector'!$O68,155)=0,"-",INDEX(SourceData!$A$2:$FR$281,'Row selector'!$O68,155)),"")</f>
        <v/>
      </c>
      <c r="AU79" s="162" t="str">
        <f>IFERROR(IF(INDEX(SourceData!$A$2:$FR$281,'Row selector'!$O68,160)=0,"-",INDEX(SourceData!$A$2:$FR$281,'Row selector'!$O68,160)),"")</f>
        <v/>
      </c>
      <c r="AV79" s="163" t="str">
        <f>IFERROR(IF(INDEX(SourceData!$A$2:$FR$281,'Row selector'!$O68,165)=0,"-",INDEX(SourceData!$A$2:$FR$281,'Row selector'!$O68,165)),"")</f>
        <v/>
      </c>
      <c r="AW79" s="115"/>
    </row>
    <row r="80" spans="1:49">
      <c r="A80" s="171" t="str">
        <f>IFERROR(INDEX(SourceData!$A$2:$FR$281,'Row selector'!$O69,1),"")</f>
        <v/>
      </c>
      <c r="B80" s="168" t="str">
        <f>IFERROR(INDEX(SourceData!$A$2:$FR$281,'Row selector'!$O69,2),"")</f>
        <v/>
      </c>
      <c r="C80" s="199" t="str">
        <f t="shared" si="1"/>
        <v/>
      </c>
      <c r="D80" s="161" t="str">
        <f>IFERROR(IF(INDEX(SourceData!$A$2:$FR$281,'Row selector'!$O69,121)=0,"-",INDEX(SourceData!$A$2:$FR$281,'Row selector'!$O69,121)),"")</f>
        <v/>
      </c>
      <c r="E80" s="162" t="str">
        <f>IFERROR(IF(INDEX(SourceData!$A$2:$FR$281,'Row selector'!$O69,126)=0,"-",INDEX(SourceData!$A$2:$FR$281,'Row selector'!$O69,126)),"")</f>
        <v/>
      </c>
      <c r="F80" s="163" t="str">
        <f>IFERROR(IF(INDEX(SourceData!$A$2:$FR$281,'Row selector'!$O69,131)=0,"-",INDEX(SourceData!$A$2:$FR$281,'Row selector'!$O69,131)),"")</f>
        <v/>
      </c>
      <c r="G80" s="161" t="str">
        <f>IFERROR(IF(INDEX(SourceData!$A$2:$FR$281,'Row selector'!$O69,122)=0,"-",INDEX(SourceData!$A$2:$FR$281,'Row selector'!$O69,122)),"")</f>
        <v/>
      </c>
      <c r="H80" s="166" t="str">
        <f>IFERROR(IF(INDEX(SourceData!$A$2:$FR$281,'Row selector'!$O69,127)=0,"-",INDEX(SourceData!$A$2:$FR$281,'Row selector'!$O69,127)),"")</f>
        <v/>
      </c>
      <c r="I80" s="167" t="str">
        <f>IFERROR(IF(INDEX(SourceData!$A$2:$FR$281,'Row selector'!$O69,132)=0,"-",INDEX(SourceData!$A$2:$FR$281,'Row selector'!$O69,132)),"")</f>
        <v/>
      </c>
      <c r="J80" s="161" t="str">
        <f>IFERROR(IF(INDEX(SourceData!$A$2:$FR$281,'Row selector'!$O69,123)=0,"-",INDEX(SourceData!$A$2:$FR$281,'Row selector'!$O69,123)),"")</f>
        <v/>
      </c>
      <c r="K80" s="162" t="str">
        <f>IFERROR(IF(INDEX(SourceData!$A$2:$FR$281,'Row selector'!$O69,128)=0,"-",INDEX(SourceData!$A$2:$FR$281,'Row selector'!$O69,128)),"")</f>
        <v/>
      </c>
      <c r="L80" s="163" t="str">
        <f>IFERROR(IF(INDEX(SourceData!$A$2:$FR$281,'Row selector'!$O69,133)=0,"-",INDEX(SourceData!$A$2:$FR$281,'Row selector'!$O69,133)),"")</f>
        <v/>
      </c>
      <c r="M80" s="161" t="str">
        <f>IFERROR(IF(INDEX(SourceData!$A$2:$FR$281,'Row selector'!$O69,124)=0,"-",INDEX(SourceData!$A$2:$FR$281,'Row selector'!$O69,124)),"")</f>
        <v/>
      </c>
      <c r="N80" s="162" t="str">
        <f>IFERROR(IF(INDEX(SourceData!$A$2:$FR$281,'Row selector'!$O69,129)=0,"-",INDEX(SourceData!$A$2:$FR$281,'Row selector'!$O69,129)),"")</f>
        <v/>
      </c>
      <c r="O80" s="163" t="str">
        <f>IFERROR(IF(INDEX(SourceData!$A$2:$FR$281,'Row selector'!$O69,134)=0,"-",INDEX(SourceData!$A$2:$FR$281,'Row selector'!$O69,134)),"")</f>
        <v/>
      </c>
      <c r="P80" s="161" t="str">
        <f>IFERROR(IF(INDEX(SourceData!$A$2:$FR$281,'Row selector'!$O69,125)=0,"-",INDEX(SourceData!$A$2:$FR$281,'Row selector'!$O69,125)),"")</f>
        <v/>
      </c>
      <c r="Q80" s="162" t="str">
        <f>IFERROR(IF(INDEX(SourceData!$A$2:$FR$281,'Row selector'!$O69,130)=0,"-",INDEX(SourceData!$A$2:$FR$281,'Row selector'!$O69,130)),"")</f>
        <v/>
      </c>
      <c r="R80" s="163" t="str">
        <f>IFERROR(IF(INDEX(SourceData!$A$2:$FR$281,'Row selector'!$O69,135)=0,"-",INDEX(SourceData!$A$2:$FR$281,'Row selector'!$O69,135)),"")</f>
        <v/>
      </c>
      <c r="S80" s="161" t="str">
        <f>IFERROR(IF(INDEX(SourceData!$A$2:$FR$281,'Row selector'!$O69,136)=0,"-",INDEX(SourceData!$A$2:$FR$281,'Row selector'!$O69,136)),"")</f>
        <v/>
      </c>
      <c r="T80" s="162" t="str">
        <f>IFERROR(IF(INDEX(SourceData!$A$2:$FR$281,'Row selector'!$O69,141)=0,"-",INDEX(SourceData!$A$2:$FR$281,'Row selector'!$O69,141)),"")</f>
        <v/>
      </c>
      <c r="U80" s="163" t="str">
        <f>IFERROR(IF(INDEX(SourceData!$A$2:$FR$281,'Row selector'!$O69,146)=0,"-",INDEX(SourceData!$A$2:$FR$281,'Row selector'!$O69,146)),"")</f>
        <v/>
      </c>
      <c r="V80" s="161" t="str">
        <f>IFERROR(IF(INDEX(SourceData!$A$2:$FR$281,'Row selector'!$O69,137)=0,"-",INDEX(SourceData!$A$2:$FR$281,'Row selector'!$O69,137)),"")</f>
        <v/>
      </c>
      <c r="W80" s="162" t="str">
        <f>IFERROR(IF(INDEX(SourceData!$A$2:$FR$281,'Row selector'!$O69,142)=0,"-",INDEX(SourceData!$A$2:$FR$281,'Row selector'!$O69,142)),"")</f>
        <v/>
      </c>
      <c r="X80" s="163" t="str">
        <f>IFERROR(IF(INDEX(SourceData!$A$2:$FR$281,'Row selector'!$O69,147)=0,"-",INDEX(SourceData!$A$2:$FR$281,'Row selector'!$O69,147)),"")</f>
        <v/>
      </c>
      <c r="Y80" s="161" t="str">
        <f>IFERROR(IF(INDEX(SourceData!$A$2:$FR$281,'Row selector'!$O69,138)=0,"-",INDEX(SourceData!$A$2:$FR$281,'Row selector'!$O69,138)),"")</f>
        <v/>
      </c>
      <c r="Z80" s="166" t="str">
        <f>IFERROR(IF(INDEX(SourceData!$A$2:$FR$281,'Row selector'!$O69,143)=0,"-",INDEX(SourceData!$A$2:$FR$281,'Row selector'!$O69,143)),"")</f>
        <v/>
      </c>
      <c r="AA80" s="167" t="str">
        <f>IFERROR(IF(INDEX(SourceData!$A$2:$FR$281,'Row selector'!$O69,148)=0,"-",INDEX(SourceData!$A$2:$FR$281,'Row selector'!$O69,148)),"")</f>
        <v/>
      </c>
      <c r="AB80" s="161" t="str">
        <f>IFERROR(IF(INDEX(SourceData!$A$2:$FR$281,'Row selector'!$O69,139)=0,"-",INDEX(SourceData!$A$2:$FR$281,'Row selector'!$O69,139)),"")</f>
        <v/>
      </c>
      <c r="AC80" s="162" t="str">
        <f>IFERROR(IF(INDEX(SourceData!$A$2:$FR$281,'Row selector'!$O69,144)=0,"-",INDEX(SourceData!$A$2:$FR$281,'Row selector'!$O69,144)),"")</f>
        <v/>
      </c>
      <c r="AD80" s="163" t="str">
        <f>IFERROR(IF(INDEX(SourceData!$A$2:$FR$281,'Row selector'!$O69,149)=0,"-",INDEX(SourceData!$A$2:$FR$281,'Row selector'!$O69,149)),"")</f>
        <v/>
      </c>
      <c r="AE80" s="161" t="str">
        <f>IFERROR(IF(INDEX(SourceData!$A$2:$FR$281,'Row selector'!$O69,140)=0,"-",INDEX(SourceData!$A$2:$FR$281,'Row selector'!$O69,140)),"")</f>
        <v/>
      </c>
      <c r="AF80" s="162" t="str">
        <f>IFERROR(IF(INDEX(SourceData!$A$2:$FR$281,'Row selector'!$O69,145)=0,"-",INDEX(SourceData!$A$2:$FR$281,'Row selector'!$O69,145)),"")</f>
        <v/>
      </c>
      <c r="AG80" s="163" t="str">
        <f>IFERROR(IF(INDEX(SourceData!$A$2:$FR$281,'Row selector'!$O69,150)=0,"-",INDEX(SourceData!$A$2:$FR$281,'Row selector'!$O69,150)),"")</f>
        <v/>
      </c>
      <c r="AH80" s="161" t="str">
        <f>IFERROR(IF(INDEX(SourceData!$A$2:$FR$281,'Row selector'!$O69,151)=0,"-",INDEX(SourceData!$A$2:$FR$281,'Row selector'!$O69,151)),"")</f>
        <v/>
      </c>
      <c r="AI80" s="162" t="str">
        <f>IFERROR(IF(INDEX(SourceData!$A$2:$FR$281,'Row selector'!$O69,156)=0,"-",INDEX(SourceData!$A$2:$FR$281,'Row selector'!$O69,156)),"")</f>
        <v/>
      </c>
      <c r="AJ80" s="163" t="str">
        <f>IFERROR(IF(INDEX(SourceData!$A$2:$FR$281,'Row selector'!$O69,161)=0,"-",INDEX(SourceData!$A$2:$FR$281,'Row selector'!$O69,161)),"")</f>
        <v/>
      </c>
      <c r="AK80" s="161" t="str">
        <f>IFERROR(IF(INDEX(SourceData!$A$2:$FR$281,'Row selector'!$O69,152)=0,"-",INDEX(SourceData!$A$2:$FR$281,'Row selector'!$O69,152)),"")</f>
        <v/>
      </c>
      <c r="AL80" s="162" t="str">
        <f>IFERROR(IF(INDEX(SourceData!$A$2:$FR$281,'Row selector'!$O69,157)=0,"-",INDEX(SourceData!$A$2:$FR$281,'Row selector'!$O69,157)),"")</f>
        <v/>
      </c>
      <c r="AM80" s="163" t="str">
        <f>IFERROR(IF(INDEX(SourceData!$A$2:$FR$281,'Row selector'!$O69,162)=0,"-",INDEX(SourceData!$A$2:$FR$281,'Row selector'!$O69,162)),"")</f>
        <v/>
      </c>
      <c r="AN80" s="161" t="str">
        <f>IFERROR(IF(INDEX(SourceData!$A$2:$FR$281,'Row selector'!$O69,153)=0,"-",INDEX(SourceData!$A$2:$FR$281,'Row selector'!$O69,153)),"")</f>
        <v/>
      </c>
      <c r="AO80" s="162" t="str">
        <f>IFERROR(IF(INDEX(SourceData!$A$2:$FR$281,'Row selector'!$O69,158)=0,"-",INDEX(SourceData!$A$2:$FR$281,'Row selector'!$O69,158)),"")</f>
        <v/>
      </c>
      <c r="AP80" s="163" t="str">
        <f>IFERROR(IF(INDEX(SourceData!$A$2:$FR$281,'Row selector'!$O69,163)=0,"-",INDEX(SourceData!$A$2:$FR$281,'Row selector'!$O69,163)),"")</f>
        <v/>
      </c>
      <c r="AQ80" s="161" t="str">
        <f>IFERROR(IF(INDEX(SourceData!$A$2:$FR$281,'Row selector'!$O69,154)=0,"-",INDEX(SourceData!$A$2:$FR$281,'Row selector'!$O69,154)),"")</f>
        <v/>
      </c>
      <c r="AR80" s="166" t="str">
        <f>IFERROR(IF(INDEX(SourceData!$A$2:$FR$281,'Row selector'!$O69,159)=0,"-",INDEX(SourceData!$A$2:$FR$281,'Row selector'!$O69,159)),"")</f>
        <v/>
      </c>
      <c r="AS80" s="167" t="str">
        <f>IFERROR(IF(INDEX(SourceData!$A$2:$FR$281,'Row selector'!$O69,164)=0,"-",INDEX(SourceData!$A$2:$FR$281,'Row selector'!$O69,164)),"")</f>
        <v/>
      </c>
      <c r="AT80" s="161" t="str">
        <f>IFERROR(IF(INDEX(SourceData!$A$2:$FR$281,'Row selector'!$O69,155)=0,"-",INDEX(SourceData!$A$2:$FR$281,'Row selector'!$O69,155)),"")</f>
        <v/>
      </c>
      <c r="AU80" s="162" t="str">
        <f>IFERROR(IF(INDEX(SourceData!$A$2:$FR$281,'Row selector'!$O69,160)=0,"-",INDEX(SourceData!$A$2:$FR$281,'Row selector'!$O69,160)),"")</f>
        <v/>
      </c>
      <c r="AV80" s="163" t="str">
        <f>IFERROR(IF(INDEX(SourceData!$A$2:$FR$281,'Row selector'!$O69,165)=0,"-",INDEX(SourceData!$A$2:$FR$281,'Row selector'!$O69,165)),"")</f>
        <v/>
      </c>
      <c r="AW80" s="115"/>
    </row>
    <row r="81" spans="1:49">
      <c r="A81" s="171" t="str">
        <f>IFERROR(INDEX(SourceData!$A$2:$FR$281,'Row selector'!$O70,1),"")</f>
        <v/>
      </c>
      <c r="B81" s="168" t="str">
        <f>IFERROR(INDEX(SourceData!$A$2:$FR$281,'Row selector'!$O70,2),"")</f>
        <v/>
      </c>
      <c r="C81" s="199" t="str">
        <f t="shared" si="1"/>
        <v/>
      </c>
      <c r="D81" s="161" t="str">
        <f>IFERROR(IF(INDEX(SourceData!$A$2:$FR$281,'Row selector'!$O70,121)=0,"-",INDEX(SourceData!$A$2:$FR$281,'Row selector'!$O70,121)),"")</f>
        <v/>
      </c>
      <c r="E81" s="162" t="str">
        <f>IFERROR(IF(INDEX(SourceData!$A$2:$FR$281,'Row selector'!$O70,126)=0,"-",INDEX(SourceData!$A$2:$FR$281,'Row selector'!$O70,126)),"")</f>
        <v/>
      </c>
      <c r="F81" s="163" t="str">
        <f>IFERROR(IF(INDEX(SourceData!$A$2:$FR$281,'Row selector'!$O70,131)=0,"-",INDEX(SourceData!$A$2:$FR$281,'Row selector'!$O70,131)),"")</f>
        <v/>
      </c>
      <c r="G81" s="161" t="str">
        <f>IFERROR(IF(INDEX(SourceData!$A$2:$FR$281,'Row selector'!$O70,122)=0,"-",INDEX(SourceData!$A$2:$FR$281,'Row selector'!$O70,122)),"")</f>
        <v/>
      </c>
      <c r="H81" s="166" t="str">
        <f>IFERROR(IF(INDEX(SourceData!$A$2:$FR$281,'Row selector'!$O70,127)=0,"-",INDEX(SourceData!$A$2:$FR$281,'Row selector'!$O70,127)),"")</f>
        <v/>
      </c>
      <c r="I81" s="167" t="str">
        <f>IFERROR(IF(INDEX(SourceData!$A$2:$FR$281,'Row selector'!$O70,132)=0,"-",INDEX(SourceData!$A$2:$FR$281,'Row selector'!$O70,132)),"")</f>
        <v/>
      </c>
      <c r="J81" s="161" t="str">
        <f>IFERROR(IF(INDEX(SourceData!$A$2:$FR$281,'Row selector'!$O70,123)=0,"-",INDEX(SourceData!$A$2:$FR$281,'Row selector'!$O70,123)),"")</f>
        <v/>
      </c>
      <c r="K81" s="162" t="str">
        <f>IFERROR(IF(INDEX(SourceData!$A$2:$FR$281,'Row selector'!$O70,128)=0,"-",INDEX(SourceData!$A$2:$FR$281,'Row selector'!$O70,128)),"")</f>
        <v/>
      </c>
      <c r="L81" s="163" t="str">
        <f>IFERROR(IF(INDEX(SourceData!$A$2:$FR$281,'Row selector'!$O70,133)=0,"-",INDEX(SourceData!$A$2:$FR$281,'Row selector'!$O70,133)),"")</f>
        <v/>
      </c>
      <c r="M81" s="161" t="str">
        <f>IFERROR(IF(INDEX(SourceData!$A$2:$FR$281,'Row selector'!$O70,124)=0,"-",INDEX(SourceData!$A$2:$FR$281,'Row selector'!$O70,124)),"")</f>
        <v/>
      </c>
      <c r="N81" s="162" t="str">
        <f>IFERROR(IF(INDEX(SourceData!$A$2:$FR$281,'Row selector'!$O70,129)=0,"-",INDEX(SourceData!$A$2:$FR$281,'Row selector'!$O70,129)),"")</f>
        <v/>
      </c>
      <c r="O81" s="163" t="str">
        <f>IFERROR(IF(INDEX(SourceData!$A$2:$FR$281,'Row selector'!$O70,134)=0,"-",INDEX(SourceData!$A$2:$FR$281,'Row selector'!$O70,134)),"")</f>
        <v/>
      </c>
      <c r="P81" s="161" t="str">
        <f>IFERROR(IF(INDEX(SourceData!$A$2:$FR$281,'Row selector'!$O70,125)=0,"-",INDEX(SourceData!$A$2:$FR$281,'Row selector'!$O70,125)),"")</f>
        <v/>
      </c>
      <c r="Q81" s="162" t="str">
        <f>IFERROR(IF(INDEX(SourceData!$A$2:$FR$281,'Row selector'!$O70,130)=0,"-",INDEX(SourceData!$A$2:$FR$281,'Row selector'!$O70,130)),"")</f>
        <v/>
      </c>
      <c r="R81" s="163" t="str">
        <f>IFERROR(IF(INDEX(SourceData!$A$2:$FR$281,'Row selector'!$O70,135)=0,"-",INDEX(SourceData!$A$2:$FR$281,'Row selector'!$O70,135)),"")</f>
        <v/>
      </c>
      <c r="S81" s="161" t="str">
        <f>IFERROR(IF(INDEX(SourceData!$A$2:$FR$281,'Row selector'!$O70,136)=0,"-",INDEX(SourceData!$A$2:$FR$281,'Row selector'!$O70,136)),"")</f>
        <v/>
      </c>
      <c r="T81" s="162" t="str">
        <f>IFERROR(IF(INDEX(SourceData!$A$2:$FR$281,'Row selector'!$O70,141)=0,"-",INDEX(SourceData!$A$2:$FR$281,'Row selector'!$O70,141)),"")</f>
        <v/>
      </c>
      <c r="U81" s="163" t="str">
        <f>IFERROR(IF(INDEX(SourceData!$A$2:$FR$281,'Row selector'!$O70,146)=0,"-",INDEX(SourceData!$A$2:$FR$281,'Row selector'!$O70,146)),"")</f>
        <v/>
      </c>
      <c r="V81" s="161" t="str">
        <f>IFERROR(IF(INDEX(SourceData!$A$2:$FR$281,'Row selector'!$O70,137)=0,"-",INDEX(SourceData!$A$2:$FR$281,'Row selector'!$O70,137)),"")</f>
        <v/>
      </c>
      <c r="W81" s="162" t="str">
        <f>IFERROR(IF(INDEX(SourceData!$A$2:$FR$281,'Row selector'!$O70,142)=0,"-",INDEX(SourceData!$A$2:$FR$281,'Row selector'!$O70,142)),"")</f>
        <v/>
      </c>
      <c r="X81" s="163" t="str">
        <f>IFERROR(IF(INDEX(SourceData!$A$2:$FR$281,'Row selector'!$O70,147)=0,"-",INDEX(SourceData!$A$2:$FR$281,'Row selector'!$O70,147)),"")</f>
        <v/>
      </c>
      <c r="Y81" s="161" t="str">
        <f>IFERROR(IF(INDEX(SourceData!$A$2:$FR$281,'Row selector'!$O70,138)=0,"-",INDEX(SourceData!$A$2:$FR$281,'Row selector'!$O70,138)),"")</f>
        <v/>
      </c>
      <c r="Z81" s="166" t="str">
        <f>IFERROR(IF(INDEX(SourceData!$A$2:$FR$281,'Row selector'!$O70,143)=0,"-",INDEX(SourceData!$A$2:$FR$281,'Row selector'!$O70,143)),"")</f>
        <v/>
      </c>
      <c r="AA81" s="167" t="str">
        <f>IFERROR(IF(INDEX(SourceData!$A$2:$FR$281,'Row selector'!$O70,148)=0,"-",INDEX(SourceData!$A$2:$FR$281,'Row selector'!$O70,148)),"")</f>
        <v/>
      </c>
      <c r="AB81" s="161" t="str">
        <f>IFERROR(IF(INDEX(SourceData!$A$2:$FR$281,'Row selector'!$O70,139)=0,"-",INDEX(SourceData!$A$2:$FR$281,'Row selector'!$O70,139)),"")</f>
        <v/>
      </c>
      <c r="AC81" s="162" t="str">
        <f>IFERROR(IF(INDEX(SourceData!$A$2:$FR$281,'Row selector'!$O70,144)=0,"-",INDEX(SourceData!$A$2:$FR$281,'Row selector'!$O70,144)),"")</f>
        <v/>
      </c>
      <c r="AD81" s="163" t="str">
        <f>IFERROR(IF(INDEX(SourceData!$A$2:$FR$281,'Row selector'!$O70,149)=0,"-",INDEX(SourceData!$A$2:$FR$281,'Row selector'!$O70,149)),"")</f>
        <v/>
      </c>
      <c r="AE81" s="161" t="str">
        <f>IFERROR(IF(INDEX(SourceData!$A$2:$FR$281,'Row selector'!$O70,140)=0,"-",INDEX(SourceData!$A$2:$FR$281,'Row selector'!$O70,140)),"")</f>
        <v/>
      </c>
      <c r="AF81" s="162" t="str">
        <f>IFERROR(IF(INDEX(SourceData!$A$2:$FR$281,'Row selector'!$O70,145)=0,"-",INDEX(SourceData!$A$2:$FR$281,'Row selector'!$O70,145)),"")</f>
        <v/>
      </c>
      <c r="AG81" s="163" t="str">
        <f>IFERROR(IF(INDEX(SourceData!$A$2:$FR$281,'Row selector'!$O70,150)=0,"-",INDEX(SourceData!$A$2:$FR$281,'Row selector'!$O70,150)),"")</f>
        <v/>
      </c>
      <c r="AH81" s="161" t="str">
        <f>IFERROR(IF(INDEX(SourceData!$A$2:$FR$281,'Row selector'!$O70,151)=0,"-",INDEX(SourceData!$A$2:$FR$281,'Row selector'!$O70,151)),"")</f>
        <v/>
      </c>
      <c r="AI81" s="162" t="str">
        <f>IFERROR(IF(INDEX(SourceData!$A$2:$FR$281,'Row selector'!$O70,156)=0,"-",INDEX(SourceData!$A$2:$FR$281,'Row selector'!$O70,156)),"")</f>
        <v/>
      </c>
      <c r="AJ81" s="163" t="str">
        <f>IFERROR(IF(INDEX(SourceData!$A$2:$FR$281,'Row selector'!$O70,161)=0,"-",INDEX(SourceData!$A$2:$FR$281,'Row selector'!$O70,161)),"")</f>
        <v/>
      </c>
      <c r="AK81" s="161" t="str">
        <f>IFERROR(IF(INDEX(SourceData!$A$2:$FR$281,'Row selector'!$O70,152)=0,"-",INDEX(SourceData!$A$2:$FR$281,'Row selector'!$O70,152)),"")</f>
        <v/>
      </c>
      <c r="AL81" s="162" t="str">
        <f>IFERROR(IF(INDEX(SourceData!$A$2:$FR$281,'Row selector'!$O70,157)=0,"-",INDEX(SourceData!$A$2:$FR$281,'Row selector'!$O70,157)),"")</f>
        <v/>
      </c>
      <c r="AM81" s="163" t="str">
        <f>IFERROR(IF(INDEX(SourceData!$A$2:$FR$281,'Row selector'!$O70,162)=0,"-",INDEX(SourceData!$A$2:$FR$281,'Row selector'!$O70,162)),"")</f>
        <v/>
      </c>
      <c r="AN81" s="161" t="str">
        <f>IFERROR(IF(INDEX(SourceData!$A$2:$FR$281,'Row selector'!$O70,153)=0,"-",INDEX(SourceData!$A$2:$FR$281,'Row selector'!$O70,153)),"")</f>
        <v/>
      </c>
      <c r="AO81" s="162" t="str">
        <f>IFERROR(IF(INDEX(SourceData!$A$2:$FR$281,'Row selector'!$O70,158)=0,"-",INDEX(SourceData!$A$2:$FR$281,'Row selector'!$O70,158)),"")</f>
        <v/>
      </c>
      <c r="AP81" s="163" t="str">
        <f>IFERROR(IF(INDEX(SourceData!$A$2:$FR$281,'Row selector'!$O70,163)=0,"-",INDEX(SourceData!$A$2:$FR$281,'Row selector'!$O70,163)),"")</f>
        <v/>
      </c>
      <c r="AQ81" s="161" t="str">
        <f>IFERROR(IF(INDEX(SourceData!$A$2:$FR$281,'Row selector'!$O70,154)=0,"-",INDEX(SourceData!$A$2:$FR$281,'Row selector'!$O70,154)),"")</f>
        <v/>
      </c>
      <c r="AR81" s="166" t="str">
        <f>IFERROR(IF(INDEX(SourceData!$A$2:$FR$281,'Row selector'!$O70,159)=0,"-",INDEX(SourceData!$A$2:$FR$281,'Row selector'!$O70,159)),"")</f>
        <v/>
      </c>
      <c r="AS81" s="167" t="str">
        <f>IFERROR(IF(INDEX(SourceData!$A$2:$FR$281,'Row selector'!$O70,164)=0,"-",INDEX(SourceData!$A$2:$FR$281,'Row selector'!$O70,164)),"")</f>
        <v/>
      </c>
      <c r="AT81" s="161" t="str">
        <f>IFERROR(IF(INDEX(SourceData!$A$2:$FR$281,'Row selector'!$O70,155)=0,"-",INDEX(SourceData!$A$2:$FR$281,'Row selector'!$O70,155)),"")</f>
        <v/>
      </c>
      <c r="AU81" s="162" t="str">
        <f>IFERROR(IF(INDEX(SourceData!$A$2:$FR$281,'Row selector'!$O70,160)=0,"-",INDEX(SourceData!$A$2:$FR$281,'Row selector'!$O70,160)),"")</f>
        <v/>
      </c>
      <c r="AV81" s="163" t="str">
        <f>IFERROR(IF(INDEX(SourceData!$A$2:$FR$281,'Row selector'!$O70,165)=0,"-",INDEX(SourceData!$A$2:$FR$281,'Row selector'!$O70,165)),"")</f>
        <v/>
      </c>
      <c r="AW81" s="115"/>
    </row>
    <row r="82" spans="1:49">
      <c r="A82" s="171" t="str">
        <f>IFERROR(INDEX(SourceData!$A$2:$FR$281,'Row selector'!$O71,1),"")</f>
        <v/>
      </c>
      <c r="B82" s="168" t="str">
        <f>IFERROR(INDEX(SourceData!$A$2:$FR$281,'Row selector'!$O71,2),"")</f>
        <v/>
      </c>
      <c r="C82" s="199" t="str">
        <f t="shared" si="1"/>
        <v/>
      </c>
      <c r="D82" s="161" t="str">
        <f>IFERROR(IF(INDEX(SourceData!$A$2:$FR$281,'Row selector'!$O71,121)=0,"-",INDEX(SourceData!$A$2:$FR$281,'Row selector'!$O71,121)),"")</f>
        <v/>
      </c>
      <c r="E82" s="162" t="str">
        <f>IFERROR(IF(INDEX(SourceData!$A$2:$FR$281,'Row selector'!$O71,126)=0,"-",INDEX(SourceData!$A$2:$FR$281,'Row selector'!$O71,126)),"")</f>
        <v/>
      </c>
      <c r="F82" s="163" t="str">
        <f>IFERROR(IF(INDEX(SourceData!$A$2:$FR$281,'Row selector'!$O71,131)=0,"-",INDEX(SourceData!$A$2:$FR$281,'Row selector'!$O71,131)),"")</f>
        <v/>
      </c>
      <c r="G82" s="161" t="str">
        <f>IFERROR(IF(INDEX(SourceData!$A$2:$FR$281,'Row selector'!$O71,122)=0,"-",INDEX(SourceData!$A$2:$FR$281,'Row selector'!$O71,122)),"")</f>
        <v/>
      </c>
      <c r="H82" s="166" t="str">
        <f>IFERROR(IF(INDEX(SourceData!$A$2:$FR$281,'Row selector'!$O71,127)=0,"-",INDEX(SourceData!$A$2:$FR$281,'Row selector'!$O71,127)),"")</f>
        <v/>
      </c>
      <c r="I82" s="167" t="str">
        <f>IFERROR(IF(INDEX(SourceData!$A$2:$FR$281,'Row selector'!$O71,132)=0,"-",INDEX(SourceData!$A$2:$FR$281,'Row selector'!$O71,132)),"")</f>
        <v/>
      </c>
      <c r="J82" s="161" t="str">
        <f>IFERROR(IF(INDEX(SourceData!$A$2:$FR$281,'Row selector'!$O71,123)=0,"-",INDEX(SourceData!$A$2:$FR$281,'Row selector'!$O71,123)),"")</f>
        <v/>
      </c>
      <c r="K82" s="162" t="str">
        <f>IFERROR(IF(INDEX(SourceData!$A$2:$FR$281,'Row selector'!$O71,128)=0,"-",INDEX(SourceData!$A$2:$FR$281,'Row selector'!$O71,128)),"")</f>
        <v/>
      </c>
      <c r="L82" s="163" t="str">
        <f>IFERROR(IF(INDEX(SourceData!$A$2:$FR$281,'Row selector'!$O71,133)=0,"-",INDEX(SourceData!$A$2:$FR$281,'Row selector'!$O71,133)),"")</f>
        <v/>
      </c>
      <c r="M82" s="161" t="str">
        <f>IFERROR(IF(INDEX(SourceData!$A$2:$FR$281,'Row selector'!$O71,124)=0,"-",INDEX(SourceData!$A$2:$FR$281,'Row selector'!$O71,124)),"")</f>
        <v/>
      </c>
      <c r="N82" s="162" t="str">
        <f>IFERROR(IF(INDEX(SourceData!$A$2:$FR$281,'Row selector'!$O71,129)=0,"-",INDEX(SourceData!$A$2:$FR$281,'Row selector'!$O71,129)),"")</f>
        <v/>
      </c>
      <c r="O82" s="163" t="str">
        <f>IFERROR(IF(INDEX(SourceData!$A$2:$FR$281,'Row selector'!$O71,134)=0,"-",INDEX(SourceData!$A$2:$FR$281,'Row selector'!$O71,134)),"")</f>
        <v/>
      </c>
      <c r="P82" s="161" t="str">
        <f>IFERROR(IF(INDEX(SourceData!$A$2:$FR$281,'Row selector'!$O71,125)=0,"-",INDEX(SourceData!$A$2:$FR$281,'Row selector'!$O71,125)),"")</f>
        <v/>
      </c>
      <c r="Q82" s="162" t="str">
        <f>IFERROR(IF(INDEX(SourceData!$A$2:$FR$281,'Row selector'!$O71,130)=0,"-",INDEX(SourceData!$A$2:$FR$281,'Row selector'!$O71,130)),"")</f>
        <v/>
      </c>
      <c r="R82" s="163" t="str">
        <f>IFERROR(IF(INDEX(SourceData!$A$2:$FR$281,'Row selector'!$O71,135)=0,"-",INDEX(SourceData!$A$2:$FR$281,'Row selector'!$O71,135)),"")</f>
        <v/>
      </c>
      <c r="S82" s="161" t="str">
        <f>IFERROR(IF(INDEX(SourceData!$A$2:$FR$281,'Row selector'!$O71,136)=0,"-",INDEX(SourceData!$A$2:$FR$281,'Row selector'!$O71,136)),"")</f>
        <v/>
      </c>
      <c r="T82" s="162" t="str">
        <f>IFERROR(IF(INDEX(SourceData!$A$2:$FR$281,'Row selector'!$O71,141)=0,"-",INDEX(SourceData!$A$2:$FR$281,'Row selector'!$O71,141)),"")</f>
        <v/>
      </c>
      <c r="U82" s="163" t="str">
        <f>IFERROR(IF(INDEX(SourceData!$A$2:$FR$281,'Row selector'!$O71,146)=0,"-",INDEX(SourceData!$A$2:$FR$281,'Row selector'!$O71,146)),"")</f>
        <v/>
      </c>
      <c r="V82" s="161" t="str">
        <f>IFERROR(IF(INDEX(SourceData!$A$2:$FR$281,'Row selector'!$O71,137)=0,"-",INDEX(SourceData!$A$2:$FR$281,'Row selector'!$O71,137)),"")</f>
        <v/>
      </c>
      <c r="W82" s="162" t="str">
        <f>IFERROR(IF(INDEX(SourceData!$A$2:$FR$281,'Row selector'!$O71,142)=0,"-",INDEX(SourceData!$A$2:$FR$281,'Row selector'!$O71,142)),"")</f>
        <v/>
      </c>
      <c r="X82" s="163" t="str">
        <f>IFERROR(IF(INDEX(SourceData!$A$2:$FR$281,'Row selector'!$O71,147)=0,"-",INDEX(SourceData!$A$2:$FR$281,'Row selector'!$O71,147)),"")</f>
        <v/>
      </c>
      <c r="Y82" s="161" t="str">
        <f>IFERROR(IF(INDEX(SourceData!$A$2:$FR$281,'Row selector'!$O71,138)=0,"-",INDEX(SourceData!$A$2:$FR$281,'Row selector'!$O71,138)),"")</f>
        <v/>
      </c>
      <c r="Z82" s="166" t="str">
        <f>IFERROR(IF(INDEX(SourceData!$A$2:$FR$281,'Row selector'!$O71,143)=0,"-",INDEX(SourceData!$A$2:$FR$281,'Row selector'!$O71,143)),"")</f>
        <v/>
      </c>
      <c r="AA82" s="167" t="str">
        <f>IFERROR(IF(INDEX(SourceData!$A$2:$FR$281,'Row selector'!$O71,148)=0,"-",INDEX(SourceData!$A$2:$FR$281,'Row selector'!$O71,148)),"")</f>
        <v/>
      </c>
      <c r="AB82" s="161" t="str">
        <f>IFERROR(IF(INDEX(SourceData!$A$2:$FR$281,'Row selector'!$O71,139)=0,"-",INDEX(SourceData!$A$2:$FR$281,'Row selector'!$O71,139)),"")</f>
        <v/>
      </c>
      <c r="AC82" s="162" t="str">
        <f>IFERROR(IF(INDEX(SourceData!$A$2:$FR$281,'Row selector'!$O71,144)=0,"-",INDEX(SourceData!$A$2:$FR$281,'Row selector'!$O71,144)),"")</f>
        <v/>
      </c>
      <c r="AD82" s="163" t="str">
        <f>IFERROR(IF(INDEX(SourceData!$A$2:$FR$281,'Row selector'!$O71,149)=0,"-",INDEX(SourceData!$A$2:$FR$281,'Row selector'!$O71,149)),"")</f>
        <v/>
      </c>
      <c r="AE82" s="161" t="str">
        <f>IFERROR(IF(INDEX(SourceData!$A$2:$FR$281,'Row selector'!$O71,140)=0,"-",INDEX(SourceData!$A$2:$FR$281,'Row selector'!$O71,140)),"")</f>
        <v/>
      </c>
      <c r="AF82" s="162" t="str">
        <f>IFERROR(IF(INDEX(SourceData!$A$2:$FR$281,'Row selector'!$O71,145)=0,"-",INDEX(SourceData!$A$2:$FR$281,'Row selector'!$O71,145)),"")</f>
        <v/>
      </c>
      <c r="AG82" s="163" t="str">
        <f>IFERROR(IF(INDEX(SourceData!$A$2:$FR$281,'Row selector'!$O71,150)=0,"-",INDEX(SourceData!$A$2:$FR$281,'Row selector'!$O71,150)),"")</f>
        <v/>
      </c>
      <c r="AH82" s="161" t="str">
        <f>IFERROR(IF(INDEX(SourceData!$A$2:$FR$281,'Row selector'!$O71,151)=0,"-",INDEX(SourceData!$A$2:$FR$281,'Row selector'!$O71,151)),"")</f>
        <v/>
      </c>
      <c r="AI82" s="162" t="str">
        <f>IFERROR(IF(INDEX(SourceData!$A$2:$FR$281,'Row selector'!$O71,156)=0,"-",INDEX(SourceData!$A$2:$FR$281,'Row selector'!$O71,156)),"")</f>
        <v/>
      </c>
      <c r="AJ82" s="163" t="str">
        <f>IFERROR(IF(INDEX(SourceData!$A$2:$FR$281,'Row selector'!$O71,161)=0,"-",INDEX(SourceData!$A$2:$FR$281,'Row selector'!$O71,161)),"")</f>
        <v/>
      </c>
      <c r="AK82" s="161" t="str">
        <f>IFERROR(IF(INDEX(SourceData!$A$2:$FR$281,'Row selector'!$O71,152)=0,"-",INDEX(SourceData!$A$2:$FR$281,'Row selector'!$O71,152)),"")</f>
        <v/>
      </c>
      <c r="AL82" s="162" t="str">
        <f>IFERROR(IF(INDEX(SourceData!$A$2:$FR$281,'Row selector'!$O71,157)=0,"-",INDEX(SourceData!$A$2:$FR$281,'Row selector'!$O71,157)),"")</f>
        <v/>
      </c>
      <c r="AM82" s="163" t="str">
        <f>IFERROR(IF(INDEX(SourceData!$A$2:$FR$281,'Row selector'!$O71,162)=0,"-",INDEX(SourceData!$A$2:$FR$281,'Row selector'!$O71,162)),"")</f>
        <v/>
      </c>
      <c r="AN82" s="161" t="str">
        <f>IFERROR(IF(INDEX(SourceData!$A$2:$FR$281,'Row selector'!$O71,153)=0,"-",INDEX(SourceData!$A$2:$FR$281,'Row selector'!$O71,153)),"")</f>
        <v/>
      </c>
      <c r="AO82" s="162" t="str">
        <f>IFERROR(IF(INDEX(SourceData!$A$2:$FR$281,'Row selector'!$O71,158)=0,"-",INDEX(SourceData!$A$2:$FR$281,'Row selector'!$O71,158)),"")</f>
        <v/>
      </c>
      <c r="AP82" s="163" t="str">
        <f>IFERROR(IF(INDEX(SourceData!$A$2:$FR$281,'Row selector'!$O71,163)=0,"-",INDEX(SourceData!$A$2:$FR$281,'Row selector'!$O71,163)),"")</f>
        <v/>
      </c>
      <c r="AQ82" s="161" t="str">
        <f>IFERROR(IF(INDEX(SourceData!$A$2:$FR$281,'Row selector'!$O71,154)=0,"-",INDEX(SourceData!$A$2:$FR$281,'Row selector'!$O71,154)),"")</f>
        <v/>
      </c>
      <c r="AR82" s="166" t="str">
        <f>IFERROR(IF(INDEX(SourceData!$A$2:$FR$281,'Row selector'!$O71,159)=0,"-",INDEX(SourceData!$A$2:$FR$281,'Row selector'!$O71,159)),"")</f>
        <v/>
      </c>
      <c r="AS82" s="167" t="str">
        <f>IFERROR(IF(INDEX(SourceData!$A$2:$FR$281,'Row selector'!$O71,164)=0,"-",INDEX(SourceData!$A$2:$FR$281,'Row selector'!$O71,164)),"")</f>
        <v/>
      </c>
      <c r="AT82" s="161" t="str">
        <f>IFERROR(IF(INDEX(SourceData!$A$2:$FR$281,'Row selector'!$O71,155)=0,"-",INDEX(SourceData!$A$2:$FR$281,'Row selector'!$O71,155)),"")</f>
        <v/>
      </c>
      <c r="AU82" s="162" t="str">
        <f>IFERROR(IF(INDEX(SourceData!$A$2:$FR$281,'Row selector'!$O71,160)=0,"-",INDEX(SourceData!$A$2:$FR$281,'Row selector'!$O71,160)),"")</f>
        <v/>
      </c>
      <c r="AV82" s="163" t="str">
        <f>IFERROR(IF(INDEX(SourceData!$A$2:$FR$281,'Row selector'!$O71,165)=0,"-",INDEX(SourceData!$A$2:$FR$281,'Row selector'!$O71,165)),"")</f>
        <v/>
      </c>
      <c r="AW82" s="115"/>
    </row>
    <row r="83" spans="1:49">
      <c r="A83" s="171" t="str">
        <f>IFERROR(INDEX(SourceData!$A$2:$FR$281,'Row selector'!$O72,1),"")</f>
        <v/>
      </c>
      <c r="B83" s="168" t="str">
        <f>IFERROR(INDEX(SourceData!$A$2:$FR$281,'Row selector'!$O72,2),"")</f>
        <v/>
      </c>
      <c r="C83" s="199" t="str">
        <f t="shared" si="1"/>
        <v/>
      </c>
      <c r="D83" s="161" t="str">
        <f>IFERROR(IF(INDEX(SourceData!$A$2:$FR$281,'Row selector'!$O72,121)=0,"-",INDEX(SourceData!$A$2:$FR$281,'Row selector'!$O72,121)),"")</f>
        <v/>
      </c>
      <c r="E83" s="162" t="str">
        <f>IFERROR(IF(INDEX(SourceData!$A$2:$FR$281,'Row selector'!$O72,126)=0,"-",INDEX(SourceData!$A$2:$FR$281,'Row selector'!$O72,126)),"")</f>
        <v/>
      </c>
      <c r="F83" s="163" t="str">
        <f>IFERROR(IF(INDEX(SourceData!$A$2:$FR$281,'Row selector'!$O72,131)=0,"-",INDEX(SourceData!$A$2:$FR$281,'Row selector'!$O72,131)),"")</f>
        <v/>
      </c>
      <c r="G83" s="161" t="str">
        <f>IFERROR(IF(INDEX(SourceData!$A$2:$FR$281,'Row selector'!$O72,122)=0,"-",INDEX(SourceData!$A$2:$FR$281,'Row selector'!$O72,122)),"")</f>
        <v/>
      </c>
      <c r="H83" s="166" t="str">
        <f>IFERROR(IF(INDEX(SourceData!$A$2:$FR$281,'Row selector'!$O72,127)=0,"-",INDEX(SourceData!$A$2:$FR$281,'Row selector'!$O72,127)),"")</f>
        <v/>
      </c>
      <c r="I83" s="167" t="str">
        <f>IFERROR(IF(INDEX(SourceData!$A$2:$FR$281,'Row selector'!$O72,132)=0,"-",INDEX(SourceData!$A$2:$FR$281,'Row selector'!$O72,132)),"")</f>
        <v/>
      </c>
      <c r="J83" s="161" t="str">
        <f>IFERROR(IF(INDEX(SourceData!$A$2:$FR$281,'Row selector'!$O72,123)=0,"-",INDEX(SourceData!$A$2:$FR$281,'Row selector'!$O72,123)),"")</f>
        <v/>
      </c>
      <c r="K83" s="162" t="str">
        <f>IFERROR(IF(INDEX(SourceData!$A$2:$FR$281,'Row selector'!$O72,128)=0,"-",INDEX(SourceData!$A$2:$FR$281,'Row selector'!$O72,128)),"")</f>
        <v/>
      </c>
      <c r="L83" s="163" t="str">
        <f>IFERROR(IF(INDEX(SourceData!$A$2:$FR$281,'Row selector'!$O72,133)=0,"-",INDEX(SourceData!$A$2:$FR$281,'Row selector'!$O72,133)),"")</f>
        <v/>
      </c>
      <c r="M83" s="161" t="str">
        <f>IFERROR(IF(INDEX(SourceData!$A$2:$FR$281,'Row selector'!$O72,124)=0,"-",INDEX(SourceData!$A$2:$FR$281,'Row selector'!$O72,124)),"")</f>
        <v/>
      </c>
      <c r="N83" s="162" t="str">
        <f>IFERROR(IF(INDEX(SourceData!$A$2:$FR$281,'Row selector'!$O72,129)=0,"-",INDEX(SourceData!$A$2:$FR$281,'Row selector'!$O72,129)),"")</f>
        <v/>
      </c>
      <c r="O83" s="163" t="str">
        <f>IFERROR(IF(INDEX(SourceData!$A$2:$FR$281,'Row selector'!$O72,134)=0,"-",INDEX(SourceData!$A$2:$FR$281,'Row selector'!$O72,134)),"")</f>
        <v/>
      </c>
      <c r="P83" s="161" t="str">
        <f>IFERROR(IF(INDEX(SourceData!$A$2:$FR$281,'Row selector'!$O72,125)=0,"-",INDEX(SourceData!$A$2:$FR$281,'Row selector'!$O72,125)),"")</f>
        <v/>
      </c>
      <c r="Q83" s="162" t="str">
        <f>IFERROR(IF(INDEX(SourceData!$A$2:$FR$281,'Row selector'!$O72,130)=0,"-",INDEX(SourceData!$A$2:$FR$281,'Row selector'!$O72,130)),"")</f>
        <v/>
      </c>
      <c r="R83" s="163" t="str">
        <f>IFERROR(IF(INDEX(SourceData!$A$2:$FR$281,'Row selector'!$O72,135)=0,"-",INDEX(SourceData!$A$2:$FR$281,'Row selector'!$O72,135)),"")</f>
        <v/>
      </c>
      <c r="S83" s="161" t="str">
        <f>IFERROR(IF(INDEX(SourceData!$A$2:$FR$281,'Row selector'!$O72,136)=0,"-",INDEX(SourceData!$A$2:$FR$281,'Row selector'!$O72,136)),"")</f>
        <v/>
      </c>
      <c r="T83" s="162" t="str">
        <f>IFERROR(IF(INDEX(SourceData!$A$2:$FR$281,'Row selector'!$O72,141)=0,"-",INDEX(SourceData!$A$2:$FR$281,'Row selector'!$O72,141)),"")</f>
        <v/>
      </c>
      <c r="U83" s="163" t="str">
        <f>IFERROR(IF(INDEX(SourceData!$A$2:$FR$281,'Row selector'!$O72,146)=0,"-",INDEX(SourceData!$A$2:$FR$281,'Row selector'!$O72,146)),"")</f>
        <v/>
      </c>
      <c r="V83" s="161" t="str">
        <f>IFERROR(IF(INDEX(SourceData!$A$2:$FR$281,'Row selector'!$O72,137)=0,"-",INDEX(SourceData!$A$2:$FR$281,'Row selector'!$O72,137)),"")</f>
        <v/>
      </c>
      <c r="W83" s="162" t="str">
        <f>IFERROR(IF(INDEX(SourceData!$A$2:$FR$281,'Row selector'!$O72,142)=0,"-",INDEX(SourceData!$A$2:$FR$281,'Row selector'!$O72,142)),"")</f>
        <v/>
      </c>
      <c r="X83" s="163" t="str">
        <f>IFERROR(IF(INDEX(SourceData!$A$2:$FR$281,'Row selector'!$O72,147)=0,"-",INDEX(SourceData!$A$2:$FR$281,'Row selector'!$O72,147)),"")</f>
        <v/>
      </c>
      <c r="Y83" s="161" t="str">
        <f>IFERROR(IF(INDEX(SourceData!$A$2:$FR$281,'Row selector'!$O72,138)=0,"-",INDEX(SourceData!$A$2:$FR$281,'Row selector'!$O72,138)),"")</f>
        <v/>
      </c>
      <c r="Z83" s="166" t="str">
        <f>IFERROR(IF(INDEX(SourceData!$A$2:$FR$281,'Row selector'!$O72,143)=0,"-",INDEX(SourceData!$A$2:$FR$281,'Row selector'!$O72,143)),"")</f>
        <v/>
      </c>
      <c r="AA83" s="167" t="str">
        <f>IFERROR(IF(INDEX(SourceData!$A$2:$FR$281,'Row selector'!$O72,148)=0,"-",INDEX(SourceData!$A$2:$FR$281,'Row selector'!$O72,148)),"")</f>
        <v/>
      </c>
      <c r="AB83" s="161" t="str">
        <f>IFERROR(IF(INDEX(SourceData!$A$2:$FR$281,'Row selector'!$O72,139)=0,"-",INDEX(SourceData!$A$2:$FR$281,'Row selector'!$O72,139)),"")</f>
        <v/>
      </c>
      <c r="AC83" s="162" t="str">
        <f>IFERROR(IF(INDEX(SourceData!$A$2:$FR$281,'Row selector'!$O72,144)=0,"-",INDEX(SourceData!$A$2:$FR$281,'Row selector'!$O72,144)),"")</f>
        <v/>
      </c>
      <c r="AD83" s="163" t="str">
        <f>IFERROR(IF(INDEX(SourceData!$A$2:$FR$281,'Row selector'!$O72,149)=0,"-",INDEX(SourceData!$A$2:$FR$281,'Row selector'!$O72,149)),"")</f>
        <v/>
      </c>
      <c r="AE83" s="161" t="str">
        <f>IFERROR(IF(INDEX(SourceData!$A$2:$FR$281,'Row selector'!$O72,140)=0,"-",INDEX(SourceData!$A$2:$FR$281,'Row selector'!$O72,140)),"")</f>
        <v/>
      </c>
      <c r="AF83" s="162" t="str">
        <f>IFERROR(IF(INDEX(SourceData!$A$2:$FR$281,'Row selector'!$O72,145)=0,"-",INDEX(SourceData!$A$2:$FR$281,'Row selector'!$O72,145)),"")</f>
        <v/>
      </c>
      <c r="AG83" s="163" t="str">
        <f>IFERROR(IF(INDEX(SourceData!$A$2:$FR$281,'Row selector'!$O72,150)=0,"-",INDEX(SourceData!$A$2:$FR$281,'Row selector'!$O72,150)),"")</f>
        <v/>
      </c>
      <c r="AH83" s="161" t="str">
        <f>IFERROR(IF(INDEX(SourceData!$A$2:$FR$281,'Row selector'!$O72,151)=0,"-",INDEX(SourceData!$A$2:$FR$281,'Row selector'!$O72,151)),"")</f>
        <v/>
      </c>
      <c r="AI83" s="162" t="str">
        <f>IFERROR(IF(INDEX(SourceData!$A$2:$FR$281,'Row selector'!$O72,156)=0,"-",INDEX(SourceData!$A$2:$FR$281,'Row selector'!$O72,156)),"")</f>
        <v/>
      </c>
      <c r="AJ83" s="163" t="str">
        <f>IFERROR(IF(INDEX(SourceData!$A$2:$FR$281,'Row selector'!$O72,161)=0,"-",INDEX(SourceData!$A$2:$FR$281,'Row selector'!$O72,161)),"")</f>
        <v/>
      </c>
      <c r="AK83" s="161" t="str">
        <f>IFERROR(IF(INDEX(SourceData!$A$2:$FR$281,'Row selector'!$O72,152)=0,"-",INDEX(SourceData!$A$2:$FR$281,'Row selector'!$O72,152)),"")</f>
        <v/>
      </c>
      <c r="AL83" s="162" t="str">
        <f>IFERROR(IF(INDEX(SourceData!$A$2:$FR$281,'Row selector'!$O72,157)=0,"-",INDEX(SourceData!$A$2:$FR$281,'Row selector'!$O72,157)),"")</f>
        <v/>
      </c>
      <c r="AM83" s="163" t="str">
        <f>IFERROR(IF(INDEX(SourceData!$A$2:$FR$281,'Row selector'!$O72,162)=0,"-",INDEX(SourceData!$A$2:$FR$281,'Row selector'!$O72,162)),"")</f>
        <v/>
      </c>
      <c r="AN83" s="161" t="str">
        <f>IFERROR(IF(INDEX(SourceData!$A$2:$FR$281,'Row selector'!$O72,153)=0,"-",INDEX(SourceData!$A$2:$FR$281,'Row selector'!$O72,153)),"")</f>
        <v/>
      </c>
      <c r="AO83" s="162" t="str">
        <f>IFERROR(IF(INDEX(SourceData!$A$2:$FR$281,'Row selector'!$O72,158)=0,"-",INDEX(SourceData!$A$2:$FR$281,'Row selector'!$O72,158)),"")</f>
        <v/>
      </c>
      <c r="AP83" s="163" t="str">
        <f>IFERROR(IF(INDEX(SourceData!$A$2:$FR$281,'Row selector'!$O72,163)=0,"-",INDEX(SourceData!$A$2:$FR$281,'Row selector'!$O72,163)),"")</f>
        <v/>
      </c>
      <c r="AQ83" s="161" t="str">
        <f>IFERROR(IF(INDEX(SourceData!$A$2:$FR$281,'Row selector'!$O72,154)=0,"-",INDEX(SourceData!$A$2:$FR$281,'Row selector'!$O72,154)),"")</f>
        <v/>
      </c>
      <c r="AR83" s="166" t="str">
        <f>IFERROR(IF(INDEX(SourceData!$A$2:$FR$281,'Row selector'!$O72,159)=0,"-",INDEX(SourceData!$A$2:$FR$281,'Row selector'!$O72,159)),"")</f>
        <v/>
      </c>
      <c r="AS83" s="167" t="str">
        <f>IFERROR(IF(INDEX(SourceData!$A$2:$FR$281,'Row selector'!$O72,164)=0,"-",INDEX(SourceData!$A$2:$FR$281,'Row selector'!$O72,164)),"")</f>
        <v/>
      </c>
      <c r="AT83" s="161" t="str">
        <f>IFERROR(IF(INDEX(SourceData!$A$2:$FR$281,'Row selector'!$O72,155)=0,"-",INDEX(SourceData!$A$2:$FR$281,'Row selector'!$O72,155)),"")</f>
        <v/>
      </c>
      <c r="AU83" s="162" t="str">
        <f>IFERROR(IF(INDEX(SourceData!$A$2:$FR$281,'Row selector'!$O72,160)=0,"-",INDEX(SourceData!$A$2:$FR$281,'Row selector'!$O72,160)),"")</f>
        <v/>
      </c>
      <c r="AV83" s="163" t="str">
        <f>IFERROR(IF(INDEX(SourceData!$A$2:$FR$281,'Row selector'!$O72,165)=0,"-",INDEX(SourceData!$A$2:$FR$281,'Row selector'!$O72,165)),"")</f>
        <v/>
      </c>
      <c r="AW83" s="115"/>
    </row>
    <row r="84" spans="1:49">
      <c r="A84" s="171" t="str">
        <f>IFERROR(INDEX(SourceData!$A$2:$FR$281,'Row selector'!$O73,1),"")</f>
        <v/>
      </c>
      <c r="B84" s="168" t="str">
        <f>IFERROR(INDEX(SourceData!$A$2:$FR$281,'Row selector'!$O73,2),"")</f>
        <v/>
      </c>
      <c r="C84" s="199" t="str">
        <f t="shared" si="1"/>
        <v/>
      </c>
      <c r="D84" s="161" t="str">
        <f>IFERROR(IF(INDEX(SourceData!$A$2:$FR$281,'Row selector'!$O73,121)=0,"-",INDEX(SourceData!$A$2:$FR$281,'Row selector'!$O73,121)),"")</f>
        <v/>
      </c>
      <c r="E84" s="162" t="str">
        <f>IFERROR(IF(INDEX(SourceData!$A$2:$FR$281,'Row selector'!$O73,126)=0,"-",INDEX(SourceData!$A$2:$FR$281,'Row selector'!$O73,126)),"")</f>
        <v/>
      </c>
      <c r="F84" s="163" t="str">
        <f>IFERROR(IF(INDEX(SourceData!$A$2:$FR$281,'Row selector'!$O73,131)=0,"-",INDEX(SourceData!$A$2:$FR$281,'Row selector'!$O73,131)),"")</f>
        <v/>
      </c>
      <c r="G84" s="161" t="str">
        <f>IFERROR(IF(INDEX(SourceData!$A$2:$FR$281,'Row selector'!$O73,122)=0,"-",INDEX(SourceData!$A$2:$FR$281,'Row selector'!$O73,122)),"")</f>
        <v/>
      </c>
      <c r="H84" s="166" t="str">
        <f>IFERROR(IF(INDEX(SourceData!$A$2:$FR$281,'Row selector'!$O73,127)=0,"-",INDEX(SourceData!$A$2:$FR$281,'Row selector'!$O73,127)),"")</f>
        <v/>
      </c>
      <c r="I84" s="167" t="str">
        <f>IFERROR(IF(INDEX(SourceData!$A$2:$FR$281,'Row selector'!$O73,132)=0,"-",INDEX(SourceData!$A$2:$FR$281,'Row selector'!$O73,132)),"")</f>
        <v/>
      </c>
      <c r="J84" s="161" t="str">
        <f>IFERROR(IF(INDEX(SourceData!$A$2:$FR$281,'Row selector'!$O73,123)=0,"-",INDEX(SourceData!$A$2:$FR$281,'Row selector'!$O73,123)),"")</f>
        <v/>
      </c>
      <c r="K84" s="162" t="str">
        <f>IFERROR(IF(INDEX(SourceData!$A$2:$FR$281,'Row selector'!$O73,128)=0,"-",INDEX(SourceData!$A$2:$FR$281,'Row selector'!$O73,128)),"")</f>
        <v/>
      </c>
      <c r="L84" s="163" t="str">
        <f>IFERROR(IF(INDEX(SourceData!$A$2:$FR$281,'Row selector'!$O73,133)=0,"-",INDEX(SourceData!$A$2:$FR$281,'Row selector'!$O73,133)),"")</f>
        <v/>
      </c>
      <c r="M84" s="161" t="str">
        <f>IFERROR(IF(INDEX(SourceData!$A$2:$FR$281,'Row selector'!$O73,124)=0,"-",INDEX(SourceData!$A$2:$FR$281,'Row selector'!$O73,124)),"")</f>
        <v/>
      </c>
      <c r="N84" s="162" t="str">
        <f>IFERROR(IF(INDEX(SourceData!$A$2:$FR$281,'Row selector'!$O73,129)=0,"-",INDEX(SourceData!$A$2:$FR$281,'Row selector'!$O73,129)),"")</f>
        <v/>
      </c>
      <c r="O84" s="163" t="str">
        <f>IFERROR(IF(INDEX(SourceData!$A$2:$FR$281,'Row selector'!$O73,134)=0,"-",INDEX(SourceData!$A$2:$FR$281,'Row selector'!$O73,134)),"")</f>
        <v/>
      </c>
      <c r="P84" s="161" t="str">
        <f>IFERROR(IF(INDEX(SourceData!$A$2:$FR$281,'Row selector'!$O73,125)=0,"-",INDEX(SourceData!$A$2:$FR$281,'Row selector'!$O73,125)),"")</f>
        <v/>
      </c>
      <c r="Q84" s="162" t="str">
        <f>IFERROR(IF(INDEX(SourceData!$A$2:$FR$281,'Row selector'!$O73,130)=0,"-",INDEX(SourceData!$A$2:$FR$281,'Row selector'!$O73,130)),"")</f>
        <v/>
      </c>
      <c r="R84" s="163" t="str">
        <f>IFERROR(IF(INDEX(SourceData!$A$2:$FR$281,'Row selector'!$O73,135)=0,"-",INDEX(SourceData!$A$2:$FR$281,'Row selector'!$O73,135)),"")</f>
        <v/>
      </c>
      <c r="S84" s="161" t="str">
        <f>IFERROR(IF(INDEX(SourceData!$A$2:$FR$281,'Row selector'!$O73,136)=0,"-",INDEX(SourceData!$A$2:$FR$281,'Row selector'!$O73,136)),"")</f>
        <v/>
      </c>
      <c r="T84" s="162" t="str">
        <f>IFERROR(IF(INDEX(SourceData!$A$2:$FR$281,'Row selector'!$O73,141)=0,"-",INDEX(SourceData!$A$2:$FR$281,'Row selector'!$O73,141)),"")</f>
        <v/>
      </c>
      <c r="U84" s="163" t="str">
        <f>IFERROR(IF(INDEX(SourceData!$A$2:$FR$281,'Row selector'!$O73,146)=0,"-",INDEX(SourceData!$A$2:$FR$281,'Row selector'!$O73,146)),"")</f>
        <v/>
      </c>
      <c r="V84" s="161" t="str">
        <f>IFERROR(IF(INDEX(SourceData!$A$2:$FR$281,'Row selector'!$O73,137)=0,"-",INDEX(SourceData!$A$2:$FR$281,'Row selector'!$O73,137)),"")</f>
        <v/>
      </c>
      <c r="W84" s="162" t="str">
        <f>IFERROR(IF(INDEX(SourceData!$A$2:$FR$281,'Row selector'!$O73,142)=0,"-",INDEX(SourceData!$A$2:$FR$281,'Row selector'!$O73,142)),"")</f>
        <v/>
      </c>
      <c r="X84" s="163" t="str">
        <f>IFERROR(IF(INDEX(SourceData!$A$2:$FR$281,'Row selector'!$O73,147)=0,"-",INDEX(SourceData!$A$2:$FR$281,'Row selector'!$O73,147)),"")</f>
        <v/>
      </c>
      <c r="Y84" s="161" t="str">
        <f>IFERROR(IF(INDEX(SourceData!$A$2:$FR$281,'Row selector'!$O73,138)=0,"-",INDEX(SourceData!$A$2:$FR$281,'Row selector'!$O73,138)),"")</f>
        <v/>
      </c>
      <c r="Z84" s="166" t="str">
        <f>IFERROR(IF(INDEX(SourceData!$A$2:$FR$281,'Row selector'!$O73,143)=0,"-",INDEX(SourceData!$A$2:$FR$281,'Row selector'!$O73,143)),"")</f>
        <v/>
      </c>
      <c r="AA84" s="167" t="str">
        <f>IFERROR(IF(INDEX(SourceData!$A$2:$FR$281,'Row selector'!$O73,148)=0,"-",INDEX(SourceData!$A$2:$FR$281,'Row selector'!$O73,148)),"")</f>
        <v/>
      </c>
      <c r="AB84" s="161" t="str">
        <f>IFERROR(IF(INDEX(SourceData!$A$2:$FR$281,'Row selector'!$O73,139)=0,"-",INDEX(SourceData!$A$2:$FR$281,'Row selector'!$O73,139)),"")</f>
        <v/>
      </c>
      <c r="AC84" s="162" t="str">
        <f>IFERROR(IF(INDEX(SourceData!$A$2:$FR$281,'Row selector'!$O73,144)=0,"-",INDEX(SourceData!$A$2:$FR$281,'Row selector'!$O73,144)),"")</f>
        <v/>
      </c>
      <c r="AD84" s="163" t="str">
        <f>IFERROR(IF(INDEX(SourceData!$A$2:$FR$281,'Row selector'!$O73,149)=0,"-",INDEX(SourceData!$A$2:$FR$281,'Row selector'!$O73,149)),"")</f>
        <v/>
      </c>
      <c r="AE84" s="161" t="str">
        <f>IFERROR(IF(INDEX(SourceData!$A$2:$FR$281,'Row selector'!$O73,140)=0,"-",INDEX(SourceData!$A$2:$FR$281,'Row selector'!$O73,140)),"")</f>
        <v/>
      </c>
      <c r="AF84" s="162" t="str">
        <f>IFERROR(IF(INDEX(SourceData!$A$2:$FR$281,'Row selector'!$O73,145)=0,"-",INDEX(SourceData!$A$2:$FR$281,'Row selector'!$O73,145)),"")</f>
        <v/>
      </c>
      <c r="AG84" s="163" t="str">
        <f>IFERROR(IF(INDEX(SourceData!$A$2:$FR$281,'Row selector'!$O73,150)=0,"-",INDEX(SourceData!$A$2:$FR$281,'Row selector'!$O73,150)),"")</f>
        <v/>
      </c>
      <c r="AH84" s="161" t="str">
        <f>IFERROR(IF(INDEX(SourceData!$A$2:$FR$281,'Row selector'!$O73,151)=0,"-",INDEX(SourceData!$A$2:$FR$281,'Row selector'!$O73,151)),"")</f>
        <v/>
      </c>
      <c r="AI84" s="162" t="str">
        <f>IFERROR(IF(INDEX(SourceData!$A$2:$FR$281,'Row selector'!$O73,156)=0,"-",INDEX(SourceData!$A$2:$FR$281,'Row selector'!$O73,156)),"")</f>
        <v/>
      </c>
      <c r="AJ84" s="163" t="str">
        <f>IFERROR(IF(INDEX(SourceData!$A$2:$FR$281,'Row selector'!$O73,161)=0,"-",INDEX(SourceData!$A$2:$FR$281,'Row selector'!$O73,161)),"")</f>
        <v/>
      </c>
      <c r="AK84" s="161" t="str">
        <f>IFERROR(IF(INDEX(SourceData!$A$2:$FR$281,'Row selector'!$O73,152)=0,"-",INDEX(SourceData!$A$2:$FR$281,'Row selector'!$O73,152)),"")</f>
        <v/>
      </c>
      <c r="AL84" s="162" t="str">
        <f>IFERROR(IF(INDEX(SourceData!$A$2:$FR$281,'Row selector'!$O73,157)=0,"-",INDEX(SourceData!$A$2:$FR$281,'Row selector'!$O73,157)),"")</f>
        <v/>
      </c>
      <c r="AM84" s="163" t="str">
        <f>IFERROR(IF(INDEX(SourceData!$A$2:$FR$281,'Row selector'!$O73,162)=0,"-",INDEX(SourceData!$A$2:$FR$281,'Row selector'!$O73,162)),"")</f>
        <v/>
      </c>
      <c r="AN84" s="161" t="str">
        <f>IFERROR(IF(INDEX(SourceData!$A$2:$FR$281,'Row selector'!$O73,153)=0,"-",INDEX(SourceData!$A$2:$FR$281,'Row selector'!$O73,153)),"")</f>
        <v/>
      </c>
      <c r="AO84" s="162" t="str">
        <f>IFERROR(IF(INDEX(SourceData!$A$2:$FR$281,'Row selector'!$O73,158)=0,"-",INDEX(SourceData!$A$2:$FR$281,'Row selector'!$O73,158)),"")</f>
        <v/>
      </c>
      <c r="AP84" s="163" t="str">
        <f>IFERROR(IF(INDEX(SourceData!$A$2:$FR$281,'Row selector'!$O73,163)=0,"-",INDEX(SourceData!$A$2:$FR$281,'Row selector'!$O73,163)),"")</f>
        <v/>
      </c>
      <c r="AQ84" s="161" t="str">
        <f>IFERROR(IF(INDEX(SourceData!$A$2:$FR$281,'Row selector'!$O73,154)=0,"-",INDEX(SourceData!$A$2:$FR$281,'Row selector'!$O73,154)),"")</f>
        <v/>
      </c>
      <c r="AR84" s="166" t="str">
        <f>IFERROR(IF(INDEX(SourceData!$A$2:$FR$281,'Row selector'!$O73,159)=0,"-",INDEX(SourceData!$A$2:$FR$281,'Row selector'!$O73,159)),"")</f>
        <v/>
      </c>
      <c r="AS84" s="167" t="str">
        <f>IFERROR(IF(INDEX(SourceData!$A$2:$FR$281,'Row selector'!$O73,164)=0,"-",INDEX(SourceData!$A$2:$FR$281,'Row selector'!$O73,164)),"")</f>
        <v/>
      </c>
      <c r="AT84" s="161" t="str">
        <f>IFERROR(IF(INDEX(SourceData!$A$2:$FR$281,'Row selector'!$O73,155)=0,"-",INDEX(SourceData!$A$2:$FR$281,'Row selector'!$O73,155)),"")</f>
        <v/>
      </c>
      <c r="AU84" s="162" t="str">
        <f>IFERROR(IF(INDEX(SourceData!$A$2:$FR$281,'Row selector'!$O73,160)=0,"-",INDEX(SourceData!$A$2:$FR$281,'Row selector'!$O73,160)),"")</f>
        <v/>
      </c>
      <c r="AV84" s="163" t="str">
        <f>IFERROR(IF(INDEX(SourceData!$A$2:$FR$281,'Row selector'!$O73,165)=0,"-",INDEX(SourceData!$A$2:$FR$281,'Row selector'!$O73,165)),"")</f>
        <v/>
      </c>
      <c r="AW84" s="115"/>
    </row>
    <row r="85" spans="1:49">
      <c r="A85" s="171" t="str">
        <f>IFERROR(INDEX(SourceData!$A$2:$FR$281,'Row selector'!$O74,1),"")</f>
        <v/>
      </c>
      <c r="B85" s="168" t="str">
        <f>IFERROR(INDEX(SourceData!$A$2:$FR$281,'Row selector'!$O74,2),"")</f>
        <v/>
      </c>
      <c r="C85" s="199" t="str">
        <f t="shared" si="1"/>
        <v/>
      </c>
      <c r="D85" s="161" t="str">
        <f>IFERROR(IF(INDEX(SourceData!$A$2:$FR$281,'Row selector'!$O74,121)=0,"-",INDEX(SourceData!$A$2:$FR$281,'Row selector'!$O74,121)),"")</f>
        <v/>
      </c>
      <c r="E85" s="162" t="str">
        <f>IFERROR(IF(INDEX(SourceData!$A$2:$FR$281,'Row selector'!$O74,126)=0,"-",INDEX(SourceData!$A$2:$FR$281,'Row selector'!$O74,126)),"")</f>
        <v/>
      </c>
      <c r="F85" s="163" t="str">
        <f>IFERROR(IF(INDEX(SourceData!$A$2:$FR$281,'Row selector'!$O74,131)=0,"-",INDEX(SourceData!$A$2:$FR$281,'Row selector'!$O74,131)),"")</f>
        <v/>
      </c>
      <c r="G85" s="161" t="str">
        <f>IFERROR(IF(INDEX(SourceData!$A$2:$FR$281,'Row selector'!$O74,122)=0,"-",INDEX(SourceData!$A$2:$FR$281,'Row selector'!$O74,122)),"")</f>
        <v/>
      </c>
      <c r="H85" s="166" t="str">
        <f>IFERROR(IF(INDEX(SourceData!$A$2:$FR$281,'Row selector'!$O74,127)=0,"-",INDEX(SourceData!$A$2:$FR$281,'Row selector'!$O74,127)),"")</f>
        <v/>
      </c>
      <c r="I85" s="167" t="str">
        <f>IFERROR(IF(INDEX(SourceData!$A$2:$FR$281,'Row selector'!$O74,132)=0,"-",INDEX(SourceData!$A$2:$FR$281,'Row selector'!$O74,132)),"")</f>
        <v/>
      </c>
      <c r="J85" s="161" t="str">
        <f>IFERROR(IF(INDEX(SourceData!$A$2:$FR$281,'Row selector'!$O74,123)=0,"-",INDEX(SourceData!$A$2:$FR$281,'Row selector'!$O74,123)),"")</f>
        <v/>
      </c>
      <c r="K85" s="162" t="str">
        <f>IFERROR(IF(INDEX(SourceData!$A$2:$FR$281,'Row selector'!$O74,128)=0,"-",INDEX(SourceData!$A$2:$FR$281,'Row selector'!$O74,128)),"")</f>
        <v/>
      </c>
      <c r="L85" s="163" t="str">
        <f>IFERROR(IF(INDEX(SourceData!$A$2:$FR$281,'Row selector'!$O74,133)=0,"-",INDEX(SourceData!$A$2:$FR$281,'Row selector'!$O74,133)),"")</f>
        <v/>
      </c>
      <c r="M85" s="161" t="str">
        <f>IFERROR(IF(INDEX(SourceData!$A$2:$FR$281,'Row selector'!$O74,124)=0,"-",INDEX(SourceData!$A$2:$FR$281,'Row selector'!$O74,124)),"")</f>
        <v/>
      </c>
      <c r="N85" s="162" t="str">
        <f>IFERROR(IF(INDEX(SourceData!$A$2:$FR$281,'Row selector'!$O74,129)=0,"-",INDEX(SourceData!$A$2:$FR$281,'Row selector'!$O74,129)),"")</f>
        <v/>
      </c>
      <c r="O85" s="163" t="str">
        <f>IFERROR(IF(INDEX(SourceData!$A$2:$FR$281,'Row selector'!$O74,134)=0,"-",INDEX(SourceData!$A$2:$FR$281,'Row selector'!$O74,134)),"")</f>
        <v/>
      </c>
      <c r="P85" s="161" t="str">
        <f>IFERROR(IF(INDEX(SourceData!$A$2:$FR$281,'Row selector'!$O74,125)=0,"-",INDEX(SourceData!$A$2:$FR$281,'Row selector'!$O74,125)),"")</f>
        <v/>
      </c>
      <c r="Q85" s="162" t="str">
        <f>IFERROR(IF(INDEX(SourceData!$A$2:$FR$281,'Row selector'!$O74,130)=0,"-",INDEX(SourceData!$A$2:$FR$281,'Row selector'!$O74,130)),"")</f>
        <v/>
      </c>
      <c r="R85" s="163" t="str">
        <f>IFERROR(IF(INDEX(SourceData!$A$2:$FR$281,'Row selector'!$O74,135)=0,"-",INDEX(SourceData!$A$2:$FR$281,'Row selector'!$O74,135)),"")</f>
        <v/>
      </c>
      <c r="S85" s="161" t="str">
        <f>IFERROR(IF(INDEX(SourceData!$A$2:$FR$281,'Row selector'!$O74,136)=0,"-",INDEX(SourceData!$A$2:$FR$281,'Row selector'!$O74,136)),"")</f>
        <v/>
      </c>
      <c r="T85" s="162" t="str">
        <f>IFERROR(IF(INDEX(SourceData!$A$2:$FR$281,'Row selector'!$O74,141)=0,"-",INDEX(SourceData!$A$2:$FR$281,'Row selector'!$O74,141)),"")</f>
        <v/>
      </c>
      <c r="U85" s="163" t="str">
        <f>IFERROR(IF(INDEX(SourceData!$A$2:$FR$281,'Row selector'!$O74,146)=0,"-",INDEX(SourceData!$A$2:$FR$281,'Row selector'!$O74,146)),"")</f>
        <v/>
      </c>
      <c r="V85" s="161" t="str">
        <f>IFERROR(IF(INDEX(SourceData!$A$2:$FR$281,'Row selector'!$O74,137)=0,"-",INDEX(SourceData!$A$2:$FR$281,'Row selector'!$O74,137)),"")</f>
        <v/>
      </c>
      <c r="W85" s="162" t="str">
        <f>IFERROR(IF(INDEX(SourceData!$A$2:$FR$281,'Row selector'!$O74,142)=0,"-",INDEX(SourceData!$A$2:$FR$281,'Row selector'!$O74,142)),"")</f>
        <v/>
      </c>
      <c r="X85" s="163" t="str">
        <f>IFERROR(IF(INDEX(SourceData!$A$2:$FR$281,'Row selector'!$O74,147)=0,"-",INDEX(SourceData!$A$2:$FR$281,'Row selector'!$O74,147)),"")</f>
        <v/>
      </c>
      <c r="Y85" s="161" t="str">
        <f>IFERROR(IF(INDEX(SourceData!$A$2:$FR$281,'Row selector'!$O74,138)=0,"-",INDEX(SourceData!$A$2:$FR$281,'Row selector'!$O74,138)),"")</f>
        <v/>
      </c>
      <c r="Z85" s="166" t="str">
        <f>IFERROR(IF(INDEX(SourceData!$A$2:$FR$281,'Row selector'!$O74,143)=0,"-",INDEX(SourceData!$A$2:$FR$281,'Row selector'!$O74,143)),"")</f>
        <v/>
      </c>
      <c r="AA85" s="167" t="str">
        <f>IFERROR(IF(INDEX(SourceData!$A$2:$FR$281,'Row selector'!$O74,148)=0,"-",INDEX(SourceData!$A$2:$FR$281,'Row selector'!$O74,148)),"")</f>
        <v/>
      </c>
      <c r="AB85" s="161" t="str">
        <f>IFERROR(IF(INDEX(SourceData!$A$2:$FR$281,'Row selector'!$O74,139)=0,"-",INDEX(SourceData!$A$2:$FR$281,'Row selector'!$O74,139)),"")</f>
        <v/>
      </c>
      <c r="AC85" s="162" t="str">
        <f>IFERROR(IF(INDEX(SourceData!$A$2:$FR$281,'Row selector'!$O74,144)=0,"-",INDEX(SourceData!$A$2:$FR$281,'Row selector'!$O74,144)),"")</f>
        <v/>
      </c>
      <c r="AD85" s="163" t="str">
        <f>IFERROR(IF(INDEX(SourceData!$A$2:$FR$281,'Row selector'!$O74,149)=0,"-",INDEX(SourceData!$A$2:$FR$281,'Row selector'!$O74,149)),"")</f>
        <v/>
      </c>
      <c r="AE85" s="161" t="str">
        <f>IFERROR(IF(INDEX(SourceData!$A$2:$FR$281,'Row selector'!$O74,140)=0,"-",INDEX(SourceData!$A$2:$FR$281,'Row selector'!$O74,140)),"")</f>
        <v/>
      </c>
      <c r="AF85" s="162" t="str">
        <f>IFERROR(IF(INDEX(SourceData!$A$2:$FR$281,'Row selector'!$O74,145)=0,"-",INDEX(SourceData!$A$2:$FR$281,'Row selector'!$O74,145)),"")</f>
        <v/>
      </c>
      <c r="AG85" s="163" t="str">
        <f>IFERROR(IF(INDEX(SourceData!$A$2:$FR$281,'Row selector'!$O74,150)=0,"-",INDEX(SourceData!$A$2:$FR$281,'Row selector'!$O74,150)),"")</f>
        <v/>
      </c>
      <c r="AH85" s="161" t="str">
        <f>IFERROR(IF(INDEX(SourceData!$A$2:$FR$281,'Row selector'!$O74,151)=0,"-",INDEX(SourceData!$A$2:$FR$281,'Row selector'!$O74,151)),"")</f>
        <v/>
      </c>
      <c r="AI85" s="162" t="str">
        <f>IFERROR(IF(INDEX(SourceData!$A$2:$FR$281,'Row selector'!$O74,156)=0,"-",INDEX(SourceData!$A$2:$FR$281,'Row selector'!$O74,156)),"")</f>
        <v/>
      </c>
      <c r="AJ85" s="163" t="str">
        <f>IFERROR(IF(INDEX(SourceData!$A$2:$FR$281,'Row selector'!$O74,161)=0,"-",INDEX(SourceData!$A$2:$FR$281,'Row selector'!$O74,161)),"")</f>
        <v/>
      </c>
      <c r="AK85" s="161" t="str">
        <f>IFERROR(IF(INDEX(SourceData!$A$2:$FR$281,'Row selector'!$O74,152)=0,"-",INDEX(SourceData!$A$2:$FR$281,'Row selector'!$O74,152)),"")</f>
        <v/>
      </c>
      <c r="AL85" s="162" t="str">
        <f>IFERROR(IF(INDEX(SourceData!$A$2:$FR$281,'Row selector'!$O74,157)=0,"-",INDEX(SourceData!$A$2:$FR$281,'Row selector'!$O74,157)),"")</f>
        <v/>
      </c>
      <c r="AM85" s="163" t="str">
        <f>IFERROR(IF(INDEX(SourceData!$A$2:$FR$281,'Row selector'!$O74,162)=0,"-",INDEX(SourceData!$A$2:$FR$281,'Row selector'!$O74,162)),"")</f>
        <v/>
      </c>
      <c r="AN85" s="161" t="str">
        <f>IFERROR(IF(INDEX(SourceData!$A$2:$FR$281,'Row selector'!$O74,153)=0,"-",INDEX(SourceData!$A$2:$FR$281,'Row selector'!$O74,153)),"")</f>
        <v/>
      </c>
      <c r="AO85" s="162" t="str">
        <f>IFERROR(IF(INDEX(SourceData!$A$2:$FR$281,'Row selector'!$O74,158)=0,"-",INDEX(SourceData!$A$2:$FR$281,'Row selector'!$O74,158)),"")</f>
        <v/>
      </c>
      <c r="AP85" s="163" t="str">
        <f>IFERROR(IF(INDEX(SourceData!$A$2:$FR$281,'Row selector'!$O74,163)=0,"-",INDEX(SourceData!$A$2:$FR$281,'Row selector'!$O74,163)),"")</f>
        <v/>
      </c>
      <c r="AQ85" s="161" t="str">
        <f>IFERROR(IF(INDEX(SourceData!$A$2:$FR$281,'Row selector'!$O74,154)=0,"-",INDEX(SourceData!$A$2:$FR$281,'Row selector'!$O74,154)),"")</f>
        <v/>
      </c>
      <c r="AR85" s="166" t="str">
        <f>IFERROR(IF(INDEX(SourceData!$A$2:$FR$281,'Row selector'!$O74,159)=0,"-",INDEX(SourceData!$A$2:$FR$281,'Row selector'!$O74,159)),"")</f>
        <v/>
      </c>
      <c r="AS85" s="167" t="str">
        <f>IFERROR(IF(INDEX(SourceData!$A$2:$FR$281,'Row selector'!$O74,164)=0,"-",INDEX(SourceData!$A$2:$FR$281,'Row selector'!$O74,164)),"")</f>
        <v/>
      </c>
      <c r="AT85" s="161" t="str">
        <f>IFERROR(IF(INDEX(SourceData!$A$2:$FR$281,'Row selector'!$O74,155)=0,"-",INDEX(SourceData!$A$2:$FR$281,'Row selector'!$O74,155)),"")</f>
        <v/>
      </c>
      <c r="AU85" s="162" t="str">
        <f>IFERROR(IF(INDEX(SourceData!$A$2:$FR$281,'Row selector'!$O74,160)=0,"-",INDEX(SourceData!$A$2:$FR$281,'Row selector'!$O74,160)),"")</f>
        <v/>
      </c>
      <c r="AV85" s="163" t="str">
        <f>IFERROR(IF(INDEX(SourceData!$A$2:$FR$281,'Row selector'!$O74,165)=0,"-",INDEX(SourceData!$A$2:$FR$281,'Row selector'!$O74,165)),"")</f>
        <v/>
      </c>
      <c r="AW85" s="115"/>
    </row>
    <row r="86" spans="1:49">
      <c r="A86" s="171" t="str">
        <f>IFERROR(INDEX(SourceData!$A$2:$FR$281,'Row selector'!$O75,1),"")</f>
        <v/>
      </c>
      <c r="B86" s="168" t="str">
        <f>IFERROR(INDEX(SourceData!$A$2:$FR$281,'Row selector'!$O75,2),"")</f>
        <v/>
      </c>
      <c r="C86" s="199" t="str">
        <f t="shared" si="1"/>
        <v/>
      </c>
      <c r="D86" s="161" t="str">
        <f>IFERROR(IF(INDEX(SourceData!$A$2:$FR$281,'Row selector'!$O75,121)=0,"-",INDEX(SourceData!$A$2:$FR$281,'Row selector'!$O75,121)),"")</f>
        <v/>
      </c>
      <c r="E86" s="162" t="str">
        <f>IFERROR(IF(INDEX(SourceData!$A$2:$FR$281,'Row selector'!$O75,126)=0,"-",INDEX(SourceData!$A$2:$FR$281,'Row selector'!$O75,126)),"")</f>
        <v/>
      </c>
      <c r="F86" s="163" t="str">
        <f>IFERROR(IF(INDEX(SourceData!$A$2:$FR$281,'Row selector'!$O75,131)=0,"-",INDEX(SourceData!$A$2:$FR$281,'Row selector'!$O75,131)),"")</f>
        <v/>
      </c>
      <c r="G86" s="161" t="str">
        <f>IFERROR(IF(INDEX(SourceData!$A$2:$FR$281,'Row selector'!$O75,122)=0,"-",INDEX(SourceData!$A$2:$FR$281,'Row selector'!$O75,122)),"")</f>
        <v/>
      </c>
      <c r="H86" s="166" t="str">
        <f>IFERROR(IF(INDEX(SourceData!$A$2:$FR$281,'Row selector'!$O75,127)=0,"-",INDEX(SourceData!$A$2:$FR$281,'Row selector'!$O75,127)),"")</f>
        <v/>
      </c>
      <c r="I86" s="167" t="str">
        <f>IFERROR(IF(INDEX(SourceData!$A$2:$FR$281,'Row selector'!$O75,132)=0,"-",INDEX(SourceData!$A$2:$FR$281,'Row selector'!$O75,132)),"")</f>
        <v/>
      </c>
      <c r="J86" s="161" t="str">
        <f>IFERROR(IF(INDEX(SourceData!$A$2:$FR$281,'Row selector'!$O75,123)=0,"-",INDEX(SourceData!$A$2:$FR$281,'Row selector'!$O75,123)),"")</f>
        <v/>
      </c>
      <c r="K86" s="162" t="str">
        <f>IFERROR(IF(INDEX(SourceData!$A$2:$FR$281,'Row selector'!$O75,128)=0,"-",INDEX(SourceData!$A$2:$FR$281,'Row selector'!$O75,128)),"")</f>
        <v/>
      </c>
      <c r="L86" s="163" t="str">
        <f>IFERROR(IF(INDEX(SourceData!$A$2:$FR$281,'Row selector'!$O75,133)=0,"-",INDEX(SourceData!$A$2:$FR$281,'Row selector'!$O75,133)),"")</f>
        <v/>
      </c>
      <c r="M86" s="161" t="str">
        <f>IFERROR(IF(INDEX(SourceData!$A$2:$FR$281,'Row selector'!$O75,124)=0,"-",INDEX(SourceData!$A$2:$FR$281,'Row selector'!$O75,124)),"")</f>
        <v/>
      </c>
      <c r="N86" s="162" t="str">
        <f>IFERROR(IF(INDEX(SourceData!$A$2:$FR$281,'Row selector'!$O75,129)=0,"-",INDEX(SourceData!$A$2:$FR$281,'Row selector'!$O75,129)),"")</f>
        <v/>
      </c>
      <c r="O86" s="163" t="str">
        <f>IFERROR(IF(INDEX(SourceData!$A$2:$FR$281,'Row selector'!$O75,134)=0,"-",INDEX(SourceData!$A$2:$FR$281,'Row selector'!$O75,134)),"")</f>
        <v/>
      </c>
      <c r="P86" s="161" t="str">
        <f>IFERROR(IF(INDEX(SourceData!$A$2:$FR$281,'Row selector'!$O75,125)=0,"-",INDEX(SourceData!$A$2:$FR$281,'Row selector'!$O75,125)),"")</f>
        <v/>
      </c>
      <c r="Q86" s="162" t="str">
        <f>IFERROR(IF(INDEX(SourceData!$A$2:$FR$281,'Row selector'!$O75,130)=0,"-",INDEX(SourceData!$A$2:$FR$281,'Row selector'!$O75,130)),"")</f>
        <v/>
      </c>
      <c r="R86" s="163" t="str">
        <f>IFERROR(IF(INDEX(SourceData!$A$2:$FR$281,'Row selector'!$O75,135)=0,"-",INDEX(SourceData!$A$2:$FR$281,'Row selector'!$O75,135)),"")</f>
        <v/>
      </c>
      <c r="S86" s="161" t="str">
        <f>IFERROR(IF(INDEX(SourceData!$A$2:$FR$281,'Row selector'!$O75,136)=0,"-",INDEX(SourceData!$A$2:$FR$281,'Row selector'!$O75,136)),"")</f>
        <v/>
      </c>
      <c r="T86" s="162" t="str">
        <f>IFERROR(IF(INDEX(SourceData!$A$2:$FR$281,'Row selector'!$O75,141)=0,"-",INDEX(SourceData!$A$2:$FR$281,'Row selector'!$O75,141)),"")</f>
        <v/>
      </c>
      <c r="U86" s="163" t="str">
        <f>IFERROR(IF(INDEX(SourceData!$A$2:$FR$281,'Row selector'!$O75,146)=0,"-",INDEX(SourceData!$A$2:$FR$281,'Row selector'!$O75,146)),"")</f>
        <v/>
      </c>
      <c r="V86" s="161" t="str">
        <f>IFERROR(IF(INDEX(SourceData!$A$2:$FR$281,'Row selector'!$O75,137)=0,"-",INDEX(SourceData!$A$2:$FR$281,'Row selector'!$O75,137)),"")</f>
        <v/>
      </c>
      <c r="W86" s="162" t="str">
        <f>IFERROR(IF(INDEX(SourceData!$A$2:$FR$281,'Row selector'!$O75,142)=0,"-",INDEX(SourceData!$A$2:$FR$281,'Row selector'!$O75,142)),"")</f>
        <v/>
      </c>
      <c r="X86" s="163" t="str">
        <f>IFERROR(IF(INDEX(SourceData!$A$2:$FR$281,'Row selector'!$O75,147)=0,"-",INDEX(SourceData!$A$2:$FR$281,'Row selector'!$O75,147)),"")</f>
        <v/>
      </c>
      <c r="Y86" s="161" t="str">
        <f>IFERROR(IF(INDEX(SourceData!$A$2:$FR$281,'Row selector'!$O75,138)=0,"-",INDEX(SourceData!$A$2:$FR$281,'Row selector'!$O75,138)),"")</f>
        <v/>
      </c>
      <c r="Z86" s="166" t="str">
        <f>IFERROR(IF(INDEX(SourceData!$A$2:$FR$281,'Row selector'!$O75,143)=0,"-",INDEX(SourceData!$A$2:$FR$281,'Row selector'!$O75,143)),"")</f>
        <v/>
      </c>
      <c r="AA86" s="167" t="str">
        <f>IFERROR(IF(INDEX(SourceData!$A$2:$FR$281,'Row selector'!$O75,148)=0,"-",INDEX(SourceData!$A$2:$FR$281,'Row selector'!$O75,148)),"")</f>
        <v/>
      </c>
      <c r="AB86" s="161" t="str">
        <f>IFERROR(IF(INDEX(SourceData!$A$2:$FR$281,'Row selector'!$O75,139)=0,"-",INDEX(SourceData!$A$2:$FR$281,'Row selector'!$O75,139)),"")</f>
        <v/>
      </c>
      <c r="AC86" s="162" t="str">
        <f>IFERROR(IF(INDEX(SourceData!$A$2:$FR$281,'Row selector'!$O75,144)=0,"-",INDEX(SourceData!$A$2:$FR$281,'Row selector'!$O75,144)),"")</f>
        <v/>
      </c>
      <c r="AD86" s="163" t="str">
        <f>IFERROR(IF(INDEX(SourceData!$A$2:$FR$281,'Row selector'!$O75,149)=0,"-",INDEX(SourceData!$A$2:$FR$281,'Row selector'!$O75,149)),"")</f>
        <v/>
      </c>
      <c r="AE86" s="161" t="str">
        <f>IFERROR(IF(INDEX(SourceData!$A$2:$FR$281,'Row selector'!$O75,140)=0,"-",INDEX(SourceData!$A$2:$FR$281,'Row selector'!$O75,140)),"")</f>
        <v/>
      </c>
      <c r="AF86" s="162" t="str">
        <f>IFERROR(IF(INDEX(SourceData!$A$2:$FR$281,'Row selector'!$O75,145)=0,"-",INDEX(SourceData!$A$2:$FR$281,'Row selector'!$O75,145)),"")</f>
        <v/>
      </c>
      <c r="AG86" s="163" t="str">
        <f>IFERROR(IF(INDEX(SourceData!$A$2:$FR$281,'Row selector'!$O75,150)=0,"-",INDEX(SourceData!$A$2:$FR$281,'Row selector'!$O75,150)),"")</f>
        <v/>
      </c>
      <c r="AH86" s="161" t="str">
        <f>IFERROR(IF(INDEX(SourceData!$A$2:$FR$281,'Row selector'!$O75,151)=0,"-",INDEX(SourceData!$A$2:$FR$281,'Row selector'!$O75,151)),"")</f>
        <v/>
      </c>
      <c r="AI86" s="162" t="str">
        <f>IFERROR(IF(INDEX(SourceData!$A$2:$FR$281,'Row selector'!$O75,156)=0,"-",INDEX(SourceData!$A$2:$FR$281,'Row selector'!$O75,156)),"")</f>
        <v/>
      </c>
      <c r="AJ86" s="163" t="str">
        <f>IFERROR(IF(INDEX(SourceData!$A$2:$FR$281,'Row selector'!$O75,161)=0,"-",INDEX(SourceData!$A$2:$FR$281,'Row selector'!$O75,161)),"")</f>
        <v/>
      </c>
      <c r="AK86" s="161" t="str">
        <f>IFERROR(IF(INDEX(SourceData!$A$2:$FR$281,'Row selector'!$O75,152)=0,"-",INDEX(SourceData!$A$2:$FR$281,'Row selector'!$O75,152)),"")</f>
        <v/>
      </c>
      <c r="AL86" s="162" t="str">
        <f>IFERROR(IF(INDEX(SourceData!$A$2:$FR$281,'Row selector'!$O75,157)=0,"-",INDEX(SourceData!$A$2:$FR$281,'Row selector'!$O75,157)),"")</f>
        <v/>
      </c>
      <c r="AM86" s="163" t="str">
        <f>IFERROR(IF(INDEX(SourceData!$A$2:$FR$281,'Row selector'!$O75,162)=0,"-",INDEX(SourceData!$A$2:$FR$281,'Row selector'!$O75,162)),"")</f>
        <v/>
      </c>
      <c r="AN86" s="161" t="str">
        <f>IFERROR(IF(INDEX(SourceData!$A$2:$FR$281,'Row selector'!$O75,153)=0,"-",INDEX(SourceData!$A$2:$FR$281,'Row selector'!$O75,153)),"")</f>
        <v/>
      </c>
      <c r="AO86" s="162" t="str">
        <f>IFERROR(IF(INDEX(SourceData!$A$2:$FR$281,'Row selector'!$O75,158)=0,"-",INDEX(SourceData!$A$2:$FR$281,'Row selector'!$O75,158)),"")</f>
        <v/>
      </c>
      <c r="AP86" s="163" t="str">
        <f>IFERROR(IF(INDEX(SourceData!$A$2:$FR$281,'Row selector'!$O75,163)=0,"-",INDEX(SourceData!$A$2:$FR$281,'Row selector'!$O75,163)),"")</f>
        <v/>
      </c>
      <c r="AQ86" s="161" t="str">
        <f>IFERROR(IF(INDEX(SourceData!$A$2:$FR$281,'Row selector'!$O75,154)=0,"-",INDEX(SourceData!$A$2:$FR$281,'Row selector'!$O75,154)),"")</f>
        <v/>
      </c>
      <c r="AR86" s="166" t="str">
        <f>IFERROR(IF(INDEX(SourceData!$A$2:$FR$281,'Row selector'!$O75,159)=0,"-",INDEX(SourceData!$A$2:$FR$281,'Row selector'!$O75,159)),"")</f>
        <v/>
      </c>
      <c r="AS86" s="167" t="str">
        <f>IFERROR(IF(INDEX(SourceData!$A$2:$FR$281,'Row selector'!$O75,164)=0,"-",INDEX(SourceData!$A$2:$FR$281,'Row selector'!$O75,164)),"")</f>
        <v/>
      </c>
      <c r="AT86" s="161" t="str">
        <f>IFERROR(IF(INDEX(SourceData!$A$2:$FR$281,'Row selector'!$O75,155)=0,"-",INDEX(SourceData!$A$2:$FR$281,'Row selector'!$O75,155)),"")</f>
        <v/>
      </c>
      <c r="AU86" s="162" t="str">
        <f>IFERROR(IF(INDEX(SourceData!$A$2:$FR$281,'Row selector'!$O75,160)=0,"-",INDEX(SourceData!$A$2:$FR$281,'Row selector'!$O75,160)),"")</f>
        <v/>
      </c>
      <c r="AV86" s="163" t="str">
        <f>IFERROR(IF(INDEX(SourceData!$A$2:$FR$281,'Row selector'!$O75,165)=0,"-",INDEX(SourceData!$A$2:$FR$281,'Row selector'!$O75,165)),"")</f>
        <v/>
      </c>
      <c r="AW86" s="115"/>
    </row>
    <row r="87" spans="1:49">
      <c r="A87" s="171" t="str">
        <f>IFERROR(INDEX(SourceData!$A$2:$FR$281,'Row selector'!$O76,1),"")</f>
        <v/>
      </c>
      <c r="B87" s="168" t="str">
        <f>IFERROR(INDEX(SourceData!$A$2:$FR$281,'Row selector'!$O76,2),"")</f>
        <v/>
      </c>
      <c r="C87" s="199" t="str">
        <f t="shared" si="1"/>
        <v/>
      </c>
      <c r="D87" s="161" t="str">
        <f>IFERROR(IF(INDEX(SourceData!$A$2:$FR$281,'Row selector'!$O76,121)=0,"-",INDEX(SourceData!$A$2:$FR$281,'Row selector'!$O76,121)),"")</f>
        <v/>
      </c>
      <c r="E87" s="162" t="str">
        <f>IFERROR(IF(INDEX(SourceData!$A$2:$FR$281,'Row selector'!$O76,126)=0,"-",INDEX(SourceData!$A$2:$FR$281,'Row selector'!$O76,126)),"")</f>
        <v/>
      </c>
      <c r="F87" s="163" t="str">
        <f>IFERROR(IF(INDEX(SourceData!$A$2:$FR$281,'Row selector'!$O76,131)=0,"-",INDEX(SourceData!$A$2:$FR$281,'Row selector'!$O76,131)),"")</f>
        <v/>
      </c>
      <c r="G87" s="161" t="str">
        <f>IFERROR(IF(INDEX(SourceData!$A$2:$FR$281,'Row selector'!$O76,122)=0,"-",INDEX(SourceData!$A$2:$FR$281,'Row selector'!$O76,122)),"")</f>
        <v/>
      </c>
      <c r="H87" s="166" t="str">
        <f>IFERROR(IF(INDEX(SourceData!$A$2:$FR$281,'Row selector'!$O76,127)=0,"-",INDEX(SourceData!$A$2:$FR$281,'Row selector'!$O76,127)),"")</f>
        <v/>
      </c>
      <c r="I87" s="167" t="str">
        <f>IFERROR(IF(INDEX(SourceData!$A$2:$FR$281,'Row selector'!$O76,132)=0,"-",INDEX(SourceData!$A$2:$FR$281,'Row selector'!$O76,132)),"")</f>
        <v/>
      </c>
      <c r="J87" s="161" t="str">
        <f>IFERROR(IF(INDEX(SourceData!$A$2:$FR$281,'Row selector'!$O76,123)=0,"-",INDEX(SourceData!$A$2:$FR$281,'Row selector'!$O76,123)),"")</f>
        <v/>
      </c>
      <c r="K87" s="162" t="str">
        <f>IFERROR(IF(INDEX(SourceData!$A$2:$FR$281,'Row selector'!$O76,128)=0,"-",INDEX(SourceData!$A$2:$FR$281,'Row selector'!$O76,128)),"")</f>
        <v/>
      </c>
      <c r="L87" s="163" t="str">
        <f>IFERROR(IF(INDEX(SourceData!$A$2:$FR$281,'Row selector'!$O76,133)=0,"-",INDEX(SourceData!$A$2:$FR$281,'Row selector'!$O76,133)),"")</f>
        <v/>
      </c>
      <c r="M87" s="161" t="str">
        <f>IFERROR(IF(INDEX(SourceData!$A$2:$FR$281,'Row selector'!$O76,124)=0,"-",INDEX(SourceData!$A$2:$FR$281,'Row selector'!$O76,124)),"")</f>
        <v/>
      </c>
      <c r="N87" s="162" t="str">
        <f>IFERROR(IF(INDEX(SourceData!$A$2:$FR$281,'Row selector'!$O76,129)=0,"-",INDEX(SourceData!$A$2:$FR$281,'Row selector'!$O76,129)),"")</f>
        <v/>
      </c>
      <c r="O87" s="163" t="str">
        <f>IFERROR(IF(INDEX(SourceData!$A$2:$FR$281,'Row selector'!$O76,134)=0,"-",INDEX(SourceData!$A$2:$FR$281,'Row selector'!$O76,134)),"")</f>
        <v/>
      </c>
      <c r="P87" s="161" t="str">
        <f>IFERROR(IF(INDEX(SourceData!$A$2:$FR$281,'Row selector'!$O76,125)=0,"-",INDEX(SourceData!$A$2:$FR$281,'Row selector'!$O76,125)),"")</f>
        <v/>
      </c>
      <c r="Q87" s="162" t="str">
        <f>IFERROR(IF(INDEX(SourceData!$A$2:$FR$281,'Row selector'!$O76,130)=0,"-",INDEX(SourceData!$A$2:$FR$281,'Row selector'!$O76,130)),"")</f>
        <v/>
      </c>
      <c r="R87" s="163" t="str">
        <f>IFERROR(IF(INDEX(SourceData!$A$2:$FR$281,'Row selector'!$O76,135)=0,"-",INDEX(SourceData!$A$2:$FR$281,'Row selector'!$O76,135)),"")</f>
        <v/>
      </c>
      <c r="S87" s="161" t="str">
        <f>IFERROR(IF(INDEX(SourceData!$A$2:$FR$281,'Row selector'!$O76,136)=0,"-",INDEX(SourceData!$A$2:$FR$281,'Row selector'!$O76,136)),"")</f>
        <v/>
      </c>
      <c r="T87" s="162" t="str">
        <f>IFERROR(IF(INDEX(SourceData!$A$2:$FR$281,'Row selector'!$O76,141)=0,"-",INDEX(SourceData!$A$2:$FR$281,'Row selector'!$O76,141)),"")</f>
        <v/>
      </c>
      <c r="U87" s="163" t="str">
        <f>IFERROR(IF(INDEX(SourceData!$A$2:$FR$281,'Row selector'!$O76,146)=0,"-",INDEX(SourceData!$A$2:$FR$281,'Row selector'!$O76,146)),"")</f>
        <v/>
      </c>
      <c r="V87" s="161" t="str">
        <f>IFERROR(IF(INDEX(SourceData!$A$2:$FR$281,'Row selector'!$O76,137)=0,"-",INDEX(SourceData!$A$2:$FR$281,'Row selector'!$O76,137)),"")</f>
        <v/>
      </c>
      <c r="W87" s="162" t="str">
        <f>IFERROR(IF(INDEX(SourceData!$A$2:$FR$281,'Row selector'!$O76,142)=0,"-",INDEX(SourceData!$A$2:$FR$281,'Row selector'!$O76,142)),"")</f>
        <v/>
      </c>
      <c r="X87" s="163" t="str">
        <f>IFERROR(IF(INDEX(SourceData!$A$2:$FR$281,'Row selector'!$O76,147)=0,"-",INDEX(SourceData!$A$2:$FR$281,'Row selector'!$O76,147)),"")</f>
        <v/>
      </c>
      <c r="Y87" s="161" t="str">
        <f>IFERROR(IF(INDEX(SourceData!$A$2:$FR$281,'Row selector'!$O76,138)=0,"-",INDEX(SourceData!$A$2:$FR$281,'Row selector'!$O76,138)),"")</f>
        <v/>
      </c>
      <c r="Z87" s="166" t="str">
        <f>IFERROR(IF(INDEX(SourceData!$A$2:$FR$281,'Row selector'!$O76,143)=0,"-",INDEX(SourceData!$A$2:$FR$281,'Row selector'!$O76,143)),"")</f>
        <v/>
      </c>
      <c r="AA87" s="167" t="str">
        <f>IFERROR(IF(INDEX(SourceData!$A$2:$FR$281,'Row selector'!$O76,148)=0,"-",INDEX(SourceData!$A$2:$FR$281,'Row selector'!$O76,148)),"")</f>
        <v/>
      </c>
      <c r="AB87" s="161" t="str">
        <f>IFERROR(IF(INDEX(SourceData!$A$2:$FR$281,'Row selector'!$O76,139)=0,"-",INDEX(SourceData!$A$2:$FR$281,'Row selector'!$O76,139)),"")</f>
        <v/>
      </c>
      <c r="AC87" s="162" t="str">
        <f>IFERROR(IF(INDEX(SourceData!$A$2:$FR$281,'Row selector'!$O76,144)=0,"-",INDEX(SourceData!$A$2:$FR$281,'Row selector'!$O76,144)),"")</f>
        <v/>
      </c>
      <c r="AD87" s="163" t="str">
        <f>IFERROR(IF(INDEX(SourceData!$A$2:$FR$281,'Row selector'!$O76,149)=0,"-",INDEX(SourceData!$A$2:$FR$281,'Row selector'!$O76,149)),"")</f>
        <v/>
      </c>
      <c r="AE87" s="161" t="str">
        <f>IFERROR(IF(INDEX(SourceData!$A$2:$FR$281,'Row selector'!$O76,140)=0,"-",INDEX(SourceData!$A$2:$FR$281,'Row selector'!$O76,140)),"")</f>
        <v/>
      </c>
      <c r="AF87" s="162" t="str">
        <f>IFERROR(IF(INDEX(SourceData!$A$2:$FR$281,'Row selector'!$O76,145)=0,"-",INDEX(SourceData!$A$2:$FR$281,'Row selector'!$O76,145)),"")</f>
        <v/>
      </c>
      <c r="AG87" s="163" t="str">
        <f>IFERROR(IF(INDEX(SourceData!$A$2:$FR$281,'Row selector'!$O76,150)=0,"-",INDEX(SourceData!$A$2:$FR$281,'Row selector'!$O76,150)),"")</f>
        <v/>
      </c>
      <c r="AH87" s="161" t="str">
        <f>IFERROR(IF(INDEX(SourceData!$A$2:$FR$281,'Row selector'!$O76,151)=0,"-",INDEX(SourceData!$A$2:$FR$281,'Row selector'!$O76,151)),"")</f>
        <v/>
      </c>
      <c r="AI87" s="162" t="str">
        <f>IFERROR(IF(INDEX(SourceData!$A$2:$FR$281,'Row selector'!$O76,156)=0,"-",INDEX(SourceData!$A$2:$FR$281,'Row selector'!$O76,156)),"")</f>
        <v/>
      </c>
      <c r="AJ87" s="163" t="str">
        <f>IFERROR(IF(INDEX(SourceData!$A$2:$FR$281,'Row selector'!$O76,161)=0,"-",INDEX(SourceData!$A$2:$FR$281,'Row selector'!$O76,161)),"")</f>
        <v/>
      </c>
      <c r="AK87" s="161" t="str">
        <f>IFERROR(IF(INDEX(SourceData!$A$2:$FR$281,'Row selector'!$O76,152)=0,"-",INDEX(SourceData!$A$2:$FR$281,'Row selector'!$O76,152)),"")</f>
        <v/>
      </c>
      <c r="AL87" s="162" t="str">
        <f>IFERROR(IF(INDEX(SourceData!$A$2:$FR$281,'Row selector'!$O76,157)=0,"-",INDEX(SourceData!$A$2:$FR$281,'Row selector'!$O76,157)),"")</f>
        <v/>
      </c>
      <c r="AM87" s="163" t="str">
        <f>IFERROR(IF(INDEX(SourceData!$A$2:$FR$281,'Row selector'!$O76,162)=0,"-",INDEX(SourceData!$A$2:$FR$281,'Row selector'!$O76,162)),"")</f>
        <v/>
      </c>
      <c r="AN87" s="161" t="str">
        <f>IFERROR(IF(INDEX(SourceData!$A$2:$FR$281,'Row selector'!$O76,153)=0,"-",INDEX(SourceData!$A$2:$FR$281,'Row selector'!$O76,153)),"")</f>
        <v/>
      </c>
      <c r="AO87" s="162" t="str">
        <f>IFERROR(IF(INDEX(SourceData!$A$2:$FR$281,'Row selector'!$O76,158)=0,"-",INDEX(SourceData!$A$2:$FR$281,'Row selector'!$O76,158)),"")</f>
        <v/>
      </c>
      <c r="AP87" s="163" t="str">
        <f>IFERROR(IF(INDEX(SourceData!$A$2:$FR$281,'Row selector'!$O76,163)=0,"-",INDEX(SourceData!$A$2:$FR$281,'Row selector'!$O76,163)),"")</f>
        <v/>
      </c>
      <c r="AQ87" s="161" t="str">
        <f>IFERROR(IF(INDEX(SourceData!$A$2:$FR$281,'Row selector'!$O76,154)=0,"-",INDEX(SourceData!$A$2:$FR$281,'Row selector'!$O76,154)),"")</f>
        <v/>
      </c>
      <c r="AR87" s="166" t="str">
        <f>IFERROR(IF(INDEX(SourceData!$A$2:$FR$281,'Row selector'!$O76,159)=0,"-",INDEX(SourceData!$A$2:$FR$281,'Row selector'!$O76,159)),"")</f>
        <v/>
      </c>
      <c r="AS87" s="167" t="str">
        <f>IFERROR(IF(INDEX(SourceData!$A$2:$FR$281,'Row selector'!$O76,164)=0,"-",INDEX(SourceData!$A$2:$FR$281,'Row selector'!$O76,164)),"")</f>
        <v/>
      </c>
      <c r="AT87" s="161" t="str">
        <f>IFERROR(IF(INDEX(SourceData!$A$2:$FR$281,'Row selector'!$O76,155)=0,"-",INDEX(SourceData!$A$2:$FR$281,'Row selector'!$O76,155)),"")</f>
        <v/>
      </c>
      <c r="AU87" s="162" t="str">
        <f>IFERROR(IF(INDEX(SourceData!$A$2:$FR$281,'Row selector'!$O76,160)=0,"-",INDEX(SourceData!$A$2:$FR$281,'Row selector'!$O76,160)),"")</f>
        <v/>
      </c>
      <c r="AV87" s="163" t="str">
        <f>IFERROR(IF(INDEX(SourceData!$A$2:$FR$281,'Row selector'!$O76,165)=0,"-",INDEX(SourceData!$A$2:$FR$281,'Row selector'!$O76,165)),"")</f>
        <v/>
      </c>
      <c r="AW87" s="115"/>
    </row>
    <row r="88" spans="1:49">
      <c r="A88" s="171" t="str">
        <f>IFERROR(INDEX(SourceData!$A$2:$FR$281,'Row selector'!$O77,1),"")</f>
        <v/>
      </c>
      <c r="B88" s="168" t="str">
        <f>IFERROR(INDEX(SourceData!$A$2:$FR$281,'Row selector'!$O77,2),"")</f>
        <v/>
      </c>
      <c r="C88" s="199" t="str">
        <f t="shared" si="1"/>
        <v/>
      </c>
      <c r="D88" s="161" t="str">
        <f>IFERROR(IF(INDEX(SourceData!$A$2:$FR$281,'Row selector'!$O77,121)=0,"-",INDEX(SourceData!$A$2:$FR$281,'Row selector'!$O77,121)),"")</f>
        <v/>
      </c>
      <c r="E88" s="162" t="str">
        <f>IFERROR(IF(INDEX(SourceData!$A$2:$FR$281,'Row selector'!$O77,126)=0,"-",INDEX(SourceData!$A$2:$FR$281,'Row selector'!$O77,126)),"")</f>
        <v/>
      </c>
      <c r="F88" s="163" t="str">
        <f>IFERROR(IF(INDEX(SourceData!$A$2:$FR$281,'Row selector'!$O77,131)=0,"-",INDEX(SourceData!$A$2:$FR$281,'Row selector'!$O77,131)),"")</f>
        <v/>
      </c>
      <c r="G88" s="161" t="str">
        <f>IFERROR(IF(INDEX(SourceData!$A$2:$FR$281,'Row selector'!$O77,122)=0,"-",INDEX(SourceData!$A$2:$FR$281,'Row selector'!$O77,122)),"")</f>
        <v/>
      </c>
      <c r="H88" s="166" t="str">
        <f>IFERROR(IF(INDEX(SourceData!$A$2:$FR$281,'Row selector'!$O77,127)=0,"-",INDEX(SourceData!$A$2:$FR$281,'Row selector'!$O77,127)),"")</f>
        <v/>
      </c>
      <c r="I88" s="167" t="str">
        <f>IFERROR(IF(INDEX(SourceData!$A$2:$FR$281,'Row selector'!$O77,132)=0,"-",INDEX(SourceData!$A$2:$FR$281,'Row selector'!$O77,132)),"")</f>
        <v/>
      </c>
      <c r="J88" s="161" t="str">
        <f>IFERROR(IF(INDEX(SourceData!$A$2:$FR$281,'Row selector'!$O77,123)=0,"-",INDEX(SourceData!$A$2:$FR$281,'Row selector'!$O77,123)),"")</f>
        <v/>
      </c>
      <c r="K88" s="162" t="str">
        <f>IFERROR(IF(INDEX(SourceData!$A$2:$FR$281,'Row selector'!$O77,128)=0,"-",INDEX(SourceData!$A$2:$FR$281,'Row selector'!$O77,128)),"")</f>
        <v/>
      </c>
      <c r="L88" s="163" t="str">
        <f>IFERROR(IF(INDEX(SourceData!$A$2:$FR$281,'Row selector'!$O77,133)=0,"-",INDEX(SourceData!$A$2:$FR$281,'Row selector'!$O77,133)),"")</f>
        <v/>
      </c>
      <c r="M88" s="161" t="str">
        <f>IFERROR(IF(INDEX(SourceData!$A$2:$FR$281,'Row selector'!$O77,124)=0,"-",INDEX(SourceData!$A$2:$FR$281,'Row selector'!$O77,124)),"")</f>
        <v/>
      </c>
      <c r="N88" s="162" t="str">
        <f>IFERROR(IF(INDEX(SourceData!$A$2:$FR$281,'Row selector'!$O77,129)=0,"-",INDEX(SourceData!$A$2:$FR$281,'Row selector'!$O77,129)),"")</f>
        <v/>
      </c>
      <c r="O88" s="163" t="str">
        <f>IFERROR(IF(INDEX(SourceData!$A$2:$FR$281,'Row selector'!$O77,134)=0,"-",INDEX(SourceData!$A$2:$FR$281,'Row selector'!$O77,134)),"")</f>
        <v/>
      </c>
      <c r="P88" s="161" t="str">
        <f>IFERROR(IF(INDEX(SourceData!$A$2:$FR$281,'Row selector'!$O77,125)=0,"-",INDEX(SourceData!$A$2:$FR$281,'Row selector'!$O77,125)),"")</f>
        <v/>
      </c>
      <c r="Q88" s="162" t="str">
        <f>IFERROR(IF(INDEX(SourceData!$A$2:$FR$281,'Row selector'!$O77,130)=0,"-",INDEX(SourceData!$A$2:$FR$281,'Row selector'!$O77,130)),"")</f>
        <v/>
      </c>
      <c r="R88" s="163" t="str">
        <f>IFERROR(IF(INDEX(SourceData!$A$2:$FR$281,'Row selector'!$O77,135)=0,"-",INDEX(SourceData!$A$2:$FR$281,'Row selector'!$O77,135)),"")</f>
        <v/>
      </c>
      <c r="S88" s="161" t="str">
        <f>IFERROR(IF(INDEX(SourceData!$A$2:$FR$281,'Row selector'!$O77,136)=0,"-",INDEX(SourceData!$A$2:$FR$281,'Row selector'!$O77,136)),"")</f>
        <v/>
      </c>
      <c r="T88" s="162" t="str">
        <f>IFERROR(IF(INDEX(SourceData!$A$2:$FR$281,'Row selector'!$O77,141)=0,"-",INDEX(SourceData!$A$2:$FR$281,'Row selector'!$O77,141)),"")</f>
        <v/>
      </c>
      <c r="U88" s="163" t="str">
        <f>IFERROR(IF(INDEX(SourceData!$A$2:$FR$281,'Row selector'!$O77,146)=0,"-",INDEX(SourceData!$A$2:$FR$281,'Row selector'!$O77,146)),"")</f>
        <v/>
      </c>
      <c r="V88" s="161" t="str">
        <f>IFERROR(IF(INDEX(SourceData!$A$2:$FR$281,'Row selector'!$O77,137)=0,"-",INDEX(SourceData!$A$2:$FR$281,'Row selector'!$O77,137)),"")</f>
        <v/>
      </c>
      <c r="W88" s="162" t="str">
        <f>IFERROR(IF(INDEX(SourceData!$A$2:$FR$281,'Row selector'!$O77,142)=0,"-",INDEX(SourceData!$A$2:$FR$281,'Row selector'!$O77,142)),"")</f>
        <v/>
      </c>
      <c r="X88" s="163" t="str">
        <f>IFERROR(IF(INDEX(SourceData!$A$2:$FR$281,'Row selector'!$O77,147)=0,"-",INDEX(SourceData!$A$2:$FR$281,'Row selector'!$O77,147)),"")</f>
        <v/>
      </c>
      <c r="Y88" s="161" t="str">
        <f>IFERROR(IF(INDEX(SourceData!$A$2:$FR$281,'Row selector'!$O77,138)=0,"-",INDEX(SourceData!$A$2:$FR$281,'Row selector'!$O77,138)),"")</f>
        <v/>
      </c>
      <c r="Z88" s="166" t="str">
        <f>IFERROR(IF(INDEX(SourceData!$A$2:$FR$281,'Row selector'!$O77,143)=0,"-",INDEX(SourceData!$A$2:$FR$281,'Row selector'!$O77,143)),"")</f>
        <v/>
      </c>
      <c r="AA88" s="167" t="str">
        <f>IFERROR(IF(INDEX(SourceData!$A$2:$FR$281,'Row selector'!$O77,148)=0,"-",INDEX(SourceData!$A$2:$FR$281,'Row selector'!$O77,148)),"")</f>
        <v/>
      </c>
      <c r="AB88" s="161" t="str">
        <f>IFERROR(IF(INDEX(SourceData!$A$2:$FR$281,'Row selector'!$O77,139)=0,"-",INDEX(SourceData!$A$2:$FR$281,'Row selector'!$O77,139)),"")</f>
        <v/>
      </c>
      <c r="AC88" s="162" t="str">
        <f>IFERROR(IF(INDEX(SourceData!$A$2:$FR$281,'Row selector'!$O77,144)=0,"-",INDEX(SourceData!$A$2:$FR$281,'Row selector'!$O77,144)),"")</f>
        <v/>
      </c>
      <c r="AD88" s="163" t="str">
        <f>IFERROR(IF(INDEX(SourceData!$A$2:$FR$281,'Row selector'!$O77,149)=0,"-",INDEX(SourceData!$A$2:$FR$281,'Row selector'!$O77,149)),"")</f>
        <v/>
      </c>
      <c r="AE88" s="161" t="str">
        <f>IFERROR(IF(INDEX(SourceData!$A$2:$FR$281,'Row selector'!$O77,140)=0,"-",INDEX(SourceData!$A$2:$FR$281,'Row selector'!$O77,140)),"")</f>
        <v/>
      </c>
      <c r="AF88" s="162" t="str">
        <f>IFERROR(IF(INDEX(SourceData!$A$2:$FR$281,'Row selector'!$O77,145)=0,"-",INDEX(SourceData!$A$2:$FR$281,'Row selector'!$O77,145)),"")</f>
        <v/>
      </c>
      <c r="AG88" s="163" t="str">
        <f>IFERROR(IF(INDEX(SourceData!$A$2:$FR$281,'Row selector'!$O77,150)=0,"-",INDEX(SourceData!$A$2:$FR$281,'Row selector'!$O77,150)),"")</f>
        <v/>
      </c>
      <c r="AH88" s="161" t="str">
        <f>IFERROR(IF(INDEX(SourceData!$A$2:$FR$281,'Row selector'!$O77,151)=0,"-",INDEX(SourceData!$A$2:$FR$281,'Row selector'!$O77,151)),"")</f>
        <v/>
      </c>
      <c r="AI88" s="162" t="str">
        <f>IFERROR(IF(INDEX(SourceData!$A$2:$FR$281,'Row selector'!$O77,156)=0,"-",INDEX(SourceData!$A$2:$FR$281,'Row selector'!$O77,156)),"")</f>
        <v/>
      </c>
      <c r="AJ88" s="163" t="str">
        <f>IFERROR(IF(INDEX(SourceData!$A$2:$FR$281,'Row selector'!$O77,161)=0,"-",INDEX(SourceData!$A$2:$FR$281,'Row selector'!$O77,161)),"")</f>
        <v/>
      </c>
      <c r="AK88" s="161" t="str">
        <f>IFERROR(IF(INDEX(SourceData!$A$2:$FR$281,'Row selector'!$O77,152)=0,"-",INDEX(SourceData!$A$2:$FR$281,'Row selector'!$O77,152)),"")</f>
        <v/>
      </c>
      <c r="AL88" s="162" t="str">
        <f>IFERROR(IF(INDEX(SourceData!$A$2:$FR$281,'Row selector'!$O77,157)=0,"-",INDEX(SourceData!$A$2:$FR$281,'Row selector'!$O77,157)),"")</f>
        <v/>
      </c>
      <c r="AM88" s="163" t="str">
        <f>IFERROR(IF(INDEX(SourceData!$A$2:$FR$281,'Row selector'!$O77,162)=0,"-",INDEX(SourceData!$A$2:$FR$281,'Row selector'!$O77,162)),"")</f>
        <v/>
      </c>
      <c r="AN88" s="161" t="str">
        <f>IFERROR(IF(INDEX(SourceData!$A$2:$FR$281,'Row selector'!$O77,153)=0,"-",INDEX(SourceData!$A$2:$FR$281,'Row selector'!$O77,153)),"")</f>
        <v/>
      </c>
      <c r="AO88" s="162" t="str">
        <f>IFERROR(IF(INDEX(SourceData!$A$2:$FR$281,'Row selector'!$O77,158)=0,"-",INDEX(SourceData!$A$2:$FR$281,'Row selector'!$O77,158)),"")</f>
        <v/>
      </c>
      <c r="AP88" s="163" t="str">
        <f>IFERROR(IF(INDEX(SourceData!$A$2:$FR$281,'Row selector'!$O77,163)=0,"-",INDEX(SourceData!$A$2:$FR$281,'Row selector'!$O77,163)),"")</f>
        <v/>
      </c>
      <c r="AQ88" s="161" t="str">
        <f>IFERROR(IF(INDEX(SourceData!$A$2:$FR$281,'Row selector'!$O77,154)=0,"-",INDEX(SourceData!$A$2:$FR$281,'Row selector'!$O77,154)),"")</f>
        <v/>
      </c>
      <c r="AR88" s="166" t="str">
        <f>IFERROR(IF(INDEX(SourceData!$A$2:$FR$281,'Row selector'!$O77,159)=0,"-",INDEX(SourceData!$A$2:$FR$281,'Row selector'!$O77,159)),"")</f>
        <v/>
      </c>
      <c r="AS88" s="167" t="str">
        <f>IFERROR(IF(INDEX(SourceData!$A$2:$FR$281,'Row selector'!$O77,164)=0,"-",INDEX(SourceData!$A$2:$FR$281,'Row selector'!$O77,164)),"")</f>
        <v/>
      </c>
      <c r="AT88" s="161" t="str">
        <f>IFERROR(IF(INDEX(SourceData!$A$2:$FR$281,'Row selector'!$O77,155)=0,"-",INDEX(SourceData!$A$2:$FR$281,'Row selector'!$O77,155)),"")</f>
        <v/>
      </c>
      <c r="AU88" s="162" t="str">
        <f>IFERROR(IF(INDEX(SourceData!$A$2:$FR$281,'Row selector'!$O77,160)=0,"-",INDEX(SourceData!$A$2:$FR$281,'Row selector'!$O77,160)),"")</f>
        <v/>
      </c>
      <c r="AV88" s="163" t="str">
        <f>IFERROR(IF(INDEX(SourceData!$A$2:$FR$281,'Row selector'!$O77,165)=0,"-",INDEX(SourceData!$A$2:$FR$281,'Row selector'!$O77,165)),"")</f>
        <v/>
      </c>
      <c r="AW88" s="115"/>
    </row>
    <row r="89" spans="1:49">
      <c r="A89" s="171" t="str">
        <f>IFERROR(INDEX(SourceData!$A$2:$FR$281,'Row selector'!$O78,1),"")</f>
        <v/>
      </c>
      <c r="B89" s="168" t="str">
        <f>IFERROR(INDEX(SourceData!$A$2:$FR$281,'Row selector'!$O78,2),"")</f>
        <v/>
      </c>
      <c r="C89" s="199" t="str">
        <f t="shared" si="1"/>
        <v/>
      </c>
      <c r="D89" s="161" t="str">
        <f>IFERROR(IF(INDEX(SourceData!$A$2:$FR$281,'Row selector'!$O78,121)=0,"-",INDEX(SourceData!$A$2:$FR$281,'Row selector'!$O78,121)),"")</f>
        <v/>
      </c>
      <c r="E89" s="162" t="str">
        <f>IFERROR(IF(INDEX(SourceData!$A$2:$FR$281,'Row selector'!$O78,126)=0,"-",INDEX(SourceData!$A$2:$FR$281,'Row selector'!$O78,126)),"")</f>
        <v/>
      </c>
      <c r="F89" s="163" t="str">
        <f>IFERROR(IF(INDEX(SourceData!$A$2:$FR$281,'Row selector'!$O78,131)=0,"-",INDEX(SourceData!$A$2:$FR$281,'Row selector'!$O78,131)),"")</f>
        <v/>
      </c>
      <c r="G89" s="161" t="str">
        <f>IFERROR(IF(INDEX(SourceData!$A$2:$FR$281,'Row selector'!$O78,122)=0,"-",INDEX(SourceData!$A$2:$FR$281,'Row selector'!$O78,122)),"")</f>
        <v/>
      </c>
      <c r="H89" s="166" t="str">
        <f>IFERROR(IF(INDEX(SourceData!$A$2:$FR$281,'Row selector'!$O78,127)=0,"-",INDEX(SourceData!$A$2:$FR$281,'Row selector'!$O78,127)),"")</f>
        <v/>
      </c>
      <c r="I89" s="167" t="str">
        <f>IFERROR(IF(INDEX(SourceData!$A$2:$FR$281,'Row selector'!$O78,132)=0,"-",INDEX(SourceData!$A$2:$FR$281,'Row selector'!$O78,132)),"")</f>
        <v/>
      </c>
      <c r="J89" s="161" t="str">
        <f>IFERROR(IF(INDEX(SourceData!$A$2:$FR$281,'Row selector'!$O78,123)=0,"-",INDEX(SourceData!$A$2:$FR$281,'Row selector'!$O78,123)),"")</f>
        <v/>
      </c>
      <c r="K89" s="162" t="str">
        <f>IFERROR(IF(INDEX(SourceData!$A$2:$FR$281,'Row selector'!$O78,128)=0,"-",INDEX(SourceData!$A$2:$FR$281,'Row selector'!$O78,128)),"")</f>
        <v/>
      </c>
      <c r="L89" s="163" t="str">
        <f>IFERROR(IF(INDEX(SourceData!$A$2:$FR$281,'Row selector'!$O78,133)=0,"-",INDEX(SourceData!$A$2:$FR$281,'Row selector'!$O78,133)),"")</f>
        <v/>
      </c>
      <c r="M89" s="161" t="str">
        <f>IFERROR(IF(INDEX(SourceData!$A$2:$FR$281,'Row selector'!$O78,124)=0,"-",INDEX(SourceData!$A$2:$FR$281,'Row selector'!$O78,124)),"")</f>
        <v/>
      </c>
      <c r="N89" s="162" t="str">
        <f>IFERROR(IF(INDEX(SourceData!$A$2:$FR$281,'Row selector'!$O78,129)=0,"-",INDEX(SourceData!$A$2:$FR$281,'Row selector'!$O78,129)),"")</f>
        <v/>
      </c>
      <c r="O89" s="163" t="str">
        <f>IFERROR(IF(INDEX(SourceData!$A$2:$FR$281,'Row selector'!$O78,134)=0,"-",INDEX(SourceData!$A$2:$FR$281,'Row selector'!$O78,134)),"")</f>
        <v/>
      </c>
      <c r="P89" s="161" t="str">
        <f>IFERROR(IF(INDEX(SourceData!$A$2:$FR$281,'Row selector'!$O78,125)=0,"-",INDEX(SourceData!$A$2:$FR$281,'Row selector'!$O78,125)),"")</f>
        <v/>
      </c>
      <c r="Q89" s="162" t="str">
        <f>IFERROR(IF(INDEX(SourceData!$A$2:$FR$281,'Row selector'!$O78,130)=0,"-",INDEX(SourceData!$A$2:$FR$281,'Row selector'!$O78,130)),"")</f>
        <v/>
      </c>
      <c r="R89" s="163" t="str">
        <f>IFERROR(IF(INDEX(SourceData!$A$2:$FR$281,'Row selector'!$O78,135)=0,"-",INDEX(SourceData!$A$2:$FR$281,'Row selector'!$O78,135)),"")</f>
        <v/>
      </c>
      <c r="S89" s="161" t="str">
        <f>IFERROR(IF(INDEX(SourceData!$A$2:$FR$281,'Row selector'!$O78,136)=0,"-",INDEX(SourceData!$A$2:$FR$281,'Row selector'!$O78,136)),"")</f>
        <v/>
      </c>
      <c r="T89" s="162" t="str">
        <f>IFERROR(IF(INDEX(SourceData!$A$2:$FR$281,'Row selector'!$O78,141)=0,"-",INDEX(SourceData!$A$2:$FR$281,'Row selector'!$O78,141)),"")</f>
        <v/>
      </c>
      <c r="U89" s="163" t="str">
        <f>IFERROR(IF(INDEX(SourceData!$A$2:$FR$281,'Row selector'!$O78,146)=0,"-",INDEX(SourceData!$A$2:$FR$281,'Row selector'!$O78,146)),"")</f>
        <v/>
      </c>
      <c r="V89" s="161" t="str">
        <f>IFERROR(IF(INDEX(SourceData!$A$2:$FR$281,'Row selector'!$O78,137)=0,"-",INDEX(SourceData!$A$2:$FR$281,'Row selector'!$O78,137)),"")</f>
        <v/>
      </c>
      <c r="W89" s="162" t="str">
        <f>IFERROR(IF(INDEX(SourceData!$A$2:$FR$281,'Row selector'!$O78,142)=0,"-",INDEX(SourceData!$A$2:$FR$281,'Row selector'!$O78,142)),"")</f>
        <v/>
      </c>
      <c r="X89" s="163" t="str">
        <f>IFERROR(IF(INDEX(SourceData!$A$2:$FR$281,'Row selector'!$O78,147)=0,"-",INDEX(SourceData!$A$2:$FR$281,'Row selector'!$O78,147)),"")</f>
        <v/>
      </c>
      <c r="Y89" s="161" t="str">
        <f>IFERROR(IF(INDEX(SourceData!$A$2:$FR$281,'Row selector'!$O78,138)=0,"-",INDEX(SourceData!$A$2:$FR$281,'Row selector'!$O78,138)),"")</f>
        <v/>
      </c>
      <c r="Z89" s="166" t="str">
        <f>IFERROR(IF(INDEX(SourceData!$A$2:$FR$281,'Row selector'!$O78,143)=0,"-",INDEX(SourceData!$A$2:$FR$281,'Row selector'!$O78,143)),"")</f>
        <v/>
      </c>
      <c r="AA89" s="167" t="str">
        <f>IFERROR(IF(INDEX(SourceData!$A$2:$FR$281,'Row selector'!$O78,148)=0,"-",INDEX(SourceData!$A$2:$FR$281,'Row selector'!$O78,148)),"")</f>
        <v/>
      </c>
      <c r="AB89" s="161" t="str">
        <f>IFERROR(IF(INDEX(SourceData!$A$2:$FR$281,'Row selector'!$O78,139)=0,"-",INDEX(SourceData!$A$2:$FR$281,'Row selector'!$O78,139)),"")</f>
        <v/>
      </c>
      <c r="AC89" s="162" t="str">
        <f>IFERROR(IF(INDEX(SourceData!$A$2:$FR$281,'Row selector'!$O78,144)=0,"-",INDEX(SourceData!$A$2:$FR$281,'Row selector'!$O78,144)),"")</f>
        <v/>
      </c>
      <c r="AD89" s="163" t="str">
        <f>IFERROR(IF(INDEX(SourceData!$A$2:$FR$281,'Row selector'!$O78,149)=0,"-",INDEX(SourceData!$A$2:$FR$281,'Row selector'!$O78,149)),"")</f>
        <v/>
      </c>
      <c r="AE89" s="161" t="str">
        <f>IFERROR(IF(INDEX(SourceData!$A$2:$FR$281,'Row selector'!$O78,140)=0,"-",INDEX(SourceData!$A$2:$FR$281,'Row selector'!$O78,140)),"")</f>
        <v/>
      </c>
      <c r="AF89" s="162" t="str">
        <f>IFERROR(IF(INDEX(SourceData!$A$2:$FR$281,'Row selector'!$O78,145)=0,"-",INDEX(SourceData!$A$2:$FR$281,'Row selector'!$O78,145)),"")</f>
        <v/>
      </c>
      <c r="AG89" s="163" t="str">
        <f>IFERROR(IF(INDEX(SourceData!$A$2:$FR$281,'Row selector'!$O78,150)=0,"-",INDEX(SourceData!$A$2:$FR$281,'Row selector'!$O78,150)),"")</f>
        <v/>
      </c>
      <c r="AH89" s="161" t="str">
        <f>IFERROR(IF(INDEX(SourceData!$A$2:$FR$281,'Row selector'!$O78,151)=0,"-",INDEX(SourceData!$A$2:$FR$281,'Row selector'!$O78,151)),"")</f>
        <v/>
      </c>
      <c r="AI89" s="162" t="str">
        <f>IFERROR(IF(INDEX(SourceData!$A$2:$FR$281,'Row selector'!$O78,156)=0,"-",INDEX(SourceData!$A$2:$FR$281,'Row selector'!$O78,156)),"")</f>
        <v/>
      </c>
      <c r="AJ89" s="163" t="str">
        <f>IFERROR(IF(INDEX(SourceData!$A$2:$FR$281,'Row selector'!$O78,161)=0,"-",INDEX(SourceData!$A$2:$FR$281,'Row selector'!$O78,161)),"")</f>
        <v/>
      </c>
      <c r="AK89" s="161" t="str">
        <f>IFERROR(IF(INDEX(SourceData!$A$2:$FR$281,'Row selector'!$O78,152)=0,"-",INDEX(SourceData!$A$2:$FR$281,'Row selector'!$O78,152)),"")</f>
        <v/>
      </c>
      <c r="AL89" s="162" t="str">
        <f>IFERROR(IF(INDEX(SourceData!$A$2:$FR$281,'Row selector'!$O78,157)=0,"-",INDEX(SourceData!$A$2:$FR$281,'Row selector'!$O78,157)),"")</f>
        <v/>
      </c>
      <c r="AM89" s="163" t="str">
        <f>IFERROR(IF(INDEX(SourceData!$A$2:$FR$281,'Row selector'!$O78,162)=0,"-",INDEX(SourceData!$A$2:$FR$281,'Row selector'!$O78,162)),"")</f>
        <v/>
      </c>
      <c r="AN89" s="161" t="str">
        <f>IFERROR(IF(INDEX(SourceData!$A$2:$FR$281,'Row selector'!$O78,153)=0,"-",INDEX(SourceData!$A$2:$FR$281,'Row selector'!$O78,153)),"")</f>
        <v/>
      </c>
      <c r="AO89" s="162" t="str">
        <f>IFERROR(IF(INDEX(SourceData!$A$2:$FR$281,'Row selector'!$O78,158)=0,"-",INDEX(SourceData!$A$2:$FR$281,'Row selector'!$O78,158)),"")</f>
        <v/>
      </c>
      <c r="AP89" s="163" t="str">
        <f>IFERROR(IF(INDEX(SourceData!$A$2:$FR$281,'Row selector'!$O78,163)=0,"-",INDEX(SourceData!$A$2:$FR$281,'Row selector'!$O78,163)),"")</f>
        <v/>
      </c>
      <c r="AQ89" s="161" t="str">
        <f>IFERROR(IF(INDEX(SourceData!$A$2:$FR$281,'Row selector'!$O78,154)=0,"-",INDEX(SourceData!$A$2:$FR$281,'Row selector'!$O78,154)),"")</f>
        <v/>
      </c>
      <c r="AR89" s="166" t="str">
        <f>IFERROR(IF(INDEX(SourceData!$A$2:$FR$281,'Row selector'!$O78,159)=0,"-",INDEX(SourceData!$A$2:$FR$281,'Row selector'!$O78,159)),"")</f>
        <v/>
      </c>
      <c r="AS89" s="167" t="str">
        <f>IFERROR(IF(INDEX(SourceData!$A$2:$FR$281,'Row selector'!$O78,164)=0,"-",INDEX(SourceData!$A$2:$FR$281,'Row selector'!$O78,164)),"")</f>
        <v/>
      </c>
      <c r="AT89" s="161" t="str">
        <f>IFERROR(IF(INDEX(SourceData!$A$2:$FR$281,'Row selector'!$O78,155)=0,"-",INDEX(SourceData!$A$2:$FR$281,'Row selector'!$O78,155)),"")</f>
        <v/>
      </c>
      <c r="AU89" s="162" t="str">
        <f>IFERROR(IF(INDEX(SourceData!$A$2:$FR$281,'Row selector'!$O78,160)=0,"-",INDEX(SourceData!$A$2:$FR$281,'Row selector'!$O78,160)),"")</f>
        <v/>
      </c>
      <c r="AV89" s="163" t="str">
        <f>IFERROR(IF(INDEX(SourceData!$A$2:$FR$281,'Row selector'!$O78,165)=0,"-",INDEX(SourceData!$A$2:$FR$281,'Row selector'!$O78,165)),"")</f>
        <v/>
      </c>
      <c r="AW89" s="115"/>
    </row>
    <row r="90" spans="1:49">
      <c r="A90" s="171" t="str">
        <f>IFERROR(INDEX(SourceData!$A$2:$FR$281,'Row selector'!$O79,1),"")</f>
        <v/>
      </c>
      <c r="B90" s="168" t="str">
        <f>IFERROR(INDEX(SourceData!$A$2:$FR$281,'Row selector'!$O79,2),"")</f>
        <v/>
      </c>
      <c r="C90" s="199" t="str">
        <f t="shared" si="1"/>
        <v/>
      </c>
      <c r="D90" s="161" t="str">
        <f>IFERROR(IF(INDEX(SourceData!$A$2:$FR$281,'Row selector'!$O79,121)=0,"-",INDEX(SourceData!$A$2:$FR$281,'Row selector'!$O79,121)),"")</f>
        <v/>
      </c>
      <c r="E90" s="162" t="str">
        <f>IFERROR(IF(INDEX(SourceData!$A$2:$FR$281,'Row selector'!$O79,126)=0,"-",INDEX(SourceData!$A$2:$FR$281,'Row selector'!$O79,126)),"")</f>
        <v/>
      </c>
      <c r="F90" s="163" t="str">
        <f>IFERROR(IF(INDEX(SourceData!$A$2:$FR$281,'Row selector'!$O79,131)=0,"-",INDEX(SourceData!$A$2:$FR$281,'Row selector'!$O79,131)),"")</f>
        <v/>
      </c>
      <c r="G90" s="161" t="str">
        <f>IFERROR(IF(INDEX(SourceData!$A$2:$FR$281,'Row selector'!$O79,122)=0,"-",INDEX(SourceData!$A$2:$FR$281,'Row selector'!$O79,122)),"")</f>
        <v/>
      </c>
      <c r="H90" s="166" t="str">
        <f>IFERROR(IF(INDEX(SourceData!$A$2:$FR$281,'Row selector'!$O79,127)=0,"-",INDEX(SourceData!$A$2:$FR$281,'Row selector'!$O79,127)),"")</f>
        <v/>
      </c>
      <c r="I90" s="167" t="str">
        <f>IFERROR(IF(INDEX(SourceData!$A$2:$FR$281,'Row selector'!$O79,132)=0,"-",INDEX(SourceData!$A$2:$FR$281,'Row selector'!$O79,132)),"")</f>
        <v/>
      </c>
      <c r="J90" s="161" t="str">
        <f>IFERROR(IF(INDEX(SourceData!$A$2:$FR$281,'Row selector'!$O79,123)=0,"-",INDEX(SourceData!$A$2:$FR$281,'Row selector'!$O79,123)),"")</f>
        <v/>
      </c>
      <c r="K90" s="162" t="str">
        <f>IFERROR(IF(INDEX(SourceData!$A$2:$FR$281,'Row selector'!$O79,128)=0,"-",INDEX(SourceData!$A$2:$FR$281,'Row selector'!$O79,128)),"")</f>
        <v/>
      </c>
      <c r="L90" s="163" t="str">
        <f>IFERROR(IF(INDEX(SourceData!$A$2:$FR$281,'Row selector'!$O79,133)=0,"-",INDEX(SourceData!$A$2:$FR$281,'Row selector'!$O79,133)),"")</f>
        <v/>
      </c>
      <c r="M90" s="161" t="str">
        <f>IFERROR(IF(INDEX(SourceData!$A$2:$FR$281,'Row selector'!$O79,124)=0,"-",INDEX(SourceData!$A$2:$FR$281,'Row selector'!$O79,124)),"")</f>
        <v/>
      </c>
      <c r="N90" s="162" t="str">
        <f>IFERROR(IF(INDEX(SourceData!$A$2:$FR$281,'Row selector'!$O79,129)=0,"-",INDEX(SourceData!$A$2:$FR$281,'Row selector'!$O79,129)),"")</f>
        <v/>
      </c>
      <c r="O90" s="163" t="str">
        <f>IFERROR(IF(INDEX(SourceData!$A$2:$FR$281,'Row selector'!$O79,134)=0,"-",INDEX(SourceData!$A$2:$FR$281,'Row selector'!$O79,134)),"")</f>
        <v/>
      </c>
      <c r="P90" s="161" t="str">
        <f>IFERROR(IF(INDEX(SourceData!$A$2:$FR$281,'Row selector'!$O79,125)=0,"-",INDEX(SourceData!$A$2:$FR$281,'Row selector'!$O79,125)),"")</f>
        <v/>
      </c>
      <c r="Q90" s="162" t="str">
        <f>IFERROR(IF(INDEX(SourceData!$A$2:$FR$281,'Row selector'!$O79,130)=0,"-",INDEX(SourceData!$A$2:$FR$281,'Row selector'!$O79,130)),"")</f>
        <v/>
      </c>
      <c r="R90" s="163" t="str">
        <f>IFERROR(IF(INDEX(SourceData!$A$2:$FR$281,'Row selector'!$O79,135)=0,"-",INDEX(SourceData!$A$2:$FR$281,'Row selector'!$O79,135)),"")</f>
        <v/>
      </c>
      <c r="S90" s="161" t="str">
        <f>IFERROR(IF(INDEX(SourceData!$A$2:$FR$281,'Row selector'!$O79,136)=0,"-",INDEX(SourceData!$A$2:$FR$281,'Row selector'!$O79,136)),"")</f>
        <v/>
      </c>
      <c r="T90" s="162" t="str">
        <f>IFERROR(IF(INDEX(SourceData!$A$2:$FR$281,'Row selector'!$O79,141)=0,"-",INDEX(SourceData!$A$2:$FR$281,'Row selector'!$O79,141)),"")</f>
        <v/>
      </c>
      <c r="U90" s="163" t="str">
        <f>IFERROR(IF(INDEX(SourceData!$A$2:$FR$281,'Row selector'!$O79,146)=0,"-",INDEX(SourceData!$A$2:$FR$281,'Row selector'!$O79,146)),"")</f>
        <v/>
      </c>
      <c r="V90" s="161" t="str">
        <f>IFERROR(IF(INDEX(SourceData!$A$2:$FR$281,'Row selector'!$O79,137)=0,"-",INDEX(SourceData!$A$2:$FR$281,'Row selector'!$O79,137)),"")</f>
        <v/>
      </c>
      <c r="W90" s="162" t="str">
        <f>IFERROR(IF(INDEX(SourceData!$A$2:$FR$281,'Row selector'!$O79,142)=0,"-",INDEX(SourceData!$A$2:$FR$281,'Row selector'!$O79,142)),"")</f>
        <v/>
      </c>
      <c r="X90" s="163" t="str">
        <f>IFERROR(IF(INDEX(SourceData!$A$2:$FR$281,'Row selector'!$O79,147)=0,"-",INDEX(SourceData!$A$2:$FR$281,'Row selector'!$O79,147)),"")</f>
        <v/>
      </c>
      <c r="Y90" s="161" t="str">
        <f>IFERROR(IF(INDEX(SourceData!$A$2:$FR$281,'Row selector'!$O79,138)=0,"-",INDEX(SourceData!$A$2:$FR$281,'Row selector'!$O79,138)),"")</f>
        <v/>
      </c>
      <c r="Z90" s="166" t="str">
        <f>IFERROR(IF(INDEX(SourceData!$A$2:$FR$281,'Row selector'!$O79,143)=0,"-",INDEX(SourceData!$A$2:$FR$281,'Row selector'!$O79,143)),"")</f>
        <v/>
      </c>
      <c r="AA90" s="167" t="str">
        <f>IFERROR(IF(INDEX(SourceData!$A$2:$FR$281,'Row selector'!$O79,148)=0,"-",INDEX(SourceData!$A$2:$FR$281,'Row selector'!$O79,148)),"")</f>
        <v/>
      </c>
      <c r="AB90" s="161" t="str">
        <f>IFERROR(IF(INDEX(SourceData!$A$2:$FR$281,'Row selector'!$O79,139)=0,"-",INDEX(SourceData!$A$2:$FR$281,'Row selector'!$O79,139)),"")</f>
        <v/>
      </c>
      <c r="AC90" s="162" t="str">
        <f>IFERROR(IF(INDEX(SourceData!$A$2:$FR$281,'Row selector'!$O79,144)=0,"-",INDEX(SourceData!$A$2:$FR$281,'Row selector'!$O79,144)),"")</f>
        <v/>
      </c>
      <c r="AD90" s="163" t="str">
        <f>IFERROR(IF(INDEX(SourceData!$A$2:$FR$281,'Row selector'!$O79,149)=0,"-",INDEX(SourceData!$A$2:$FR$281,'Row selector'!$O79,149)),"")</f>
        <v/>
      </c>
      <c r="AE90" s="161" t="str">
        <f>IFERROR(IF(INDEX(SourceData!$A$2:$FR$281,'Row selector'!$O79,140)=0,"-",INDEX(SourceData!$A$2:$FR$281,'Row selector'!$O79,140)),"")</f>
        <v/>
      </c>
      <c r="AF90" s="162" t="str">
        <f>IFERROR(IF(INDEX(SourceData!$A$2:$FR$281,'Row selector'!$O79,145)=0,"-",INDEX(SourceData!$A$2:$FR$281,'Row selector'!$O79,145)),"")</f>
        <v/>
      </c>
      <c r="AG90" s="163" t="str">
        <f>IFERROR(IF(INDEX(SourceData!$A$2:$FR$281,'Row selector'!$O79,150)=0,"-",INDEX(SourceData!$A$2:$FR$281,'Row selector'!$O79,150)),"")</f>
        <v/>
      </c>
      <c r="AH90" s="161" t="str">
        <f>IFERROR(IF(INDEX(SourceData!$A$2:$FR$281,'Row selector'!$O79,151)=0,"-",INDEX(SourceData!$A$2:$FR$281,'Row selector'!$O79,151)),"")</f>
        <v/>
      </c>
      <c r="AI90" s="162" t="str">
        <f>IFERROR(IF(INDEX(SourceData!$A$2:$FR$281,'Row selector'!$O79,156)=0,"-",INDEX(SourceData!$A$2:$FR$281,'Row selector'!$O79,156)),"")</f>
        <v/>
      </c>
      <c r="AJ90" s="163" t="str">
        <f>IFERROR(IF(INDEX(SourceData!$A$2:$FR$281,'Row selector'!$O79,161)=0,"-",INDEX(SourceData!$A$2:$FR$281,'Row selector'!$O79,161)),"")</f>
        <v/>
      </c>
      <c r="AK90" s="161" t="str">
        <f>IFERROR(IF(INDEX(SourceData!$A$2:$FR$281,'Row selector'!$O79,152)=0,"-",INDEX(SourceData!$A$2:$FR$281,'Row selector'!$O79,152)),"")</f>
        <v/>
      </c>
      <c r="AL90" s="162" t="str">
        <f>IFERROR(IF(INDEX(SourceData!$A$2:$FR$281,'Row selector'!$O79,157)=0,"-",INDEX(SourceData!$A$2:$FR$281,'Row selector'!$O79,157)),"")</f>
        <v/>
      </c>
      <c r="AM90" s="163" t="str">
        <f>IFERROR(IF(INDEX(SourceData!$A$2:$FR$281,'Row selector'!$O79,162)=0,"-",INDEX(SourceData!$A$2:$FR$281,'Row selector'!$O79,162)),"")</f>
        <v/>
      </c>
      <c r="AN90" s="161" t="str">
        <f>IFERROR(IF(INDEX(SourceData!$A$2:$FR$281,'Row selector'!$O79,153)=0,"-",INDEX(SourceData!$A$2:$FR$281,'Row selector'!$O79,153)),"")</f>
        <v/>
      </c>
      <c r="AO90" s="162" t="str">
        <f>IFERROR(IF(INDEX(SourceData!$A$2:$FR$281,'Row selector'!$O79,158)=0,"-",INDEX(SourceData!$A$2:$FR$281,'Row selector'!$O79,158)),"")</f>
        <v/>
      </c>
      <c r="AP90" s="163" t="str">
        <f>IFERROR(IF(INDEX(SourceData!$A$2:$FR$281,'Row selector'!$O79,163)=0,"-",INDEX(SourceData!$A$2:$FR$281,'Row selector'!$O79,163)),"")</f>
        <v/>
      </c>
      <c r="AQ90" s="161" t="str">
        <f>IFERROR(IF(INDEX(SourceData!$A$2:$FR$281,'Row selector'!$O79,154)=0,"-",INDEX(SourceData!$A$2:$FR$281,'Row selector'!$O79,154)),"")</f>
        <v/>
      </c>
      <c r="AR90" s="166" t="str">
        <f>IFERROR(IF(INDEX(SourceData!$A$2:$FR$281,'Row selector'!$O79,159)=0,"-",INDEX(SourceData!$A$2:$FR$281,'Row selector'!$O79,159)),"")</f>
        <v/>
      </c>
      <c r="AS90" s="167" t="str">
        <f>IFERROR(IF(INDEX(SourceData!$A$2:$FR$281,'Row selector'!$O79,164)=0,"-",INDEX(SourceData!$A$2:$FR$281,'Row selector'!$O79,164)),"")</f>
        <v/>
      </c>
      <c r="AT90" s="161" t="str">
        <f>IFERROR(IF(INDEX(SourceData!$A$2:$FR$281,'Row selector'!$O79,155)=0,"-",INDEX(SourceData!$A$2:$FR$281,'Row selector'!$O79,155)),"")</f>
        <v/>
      </c>
      <c r="AU90" s="162" t="str">
        <f>IFERROR(IF(INDEX(SourceData!$A$2:$FR$281,'Row selector'!$O79,160)=0,"-",INDEX(SourceData!$A$2:$FR$281,'Row selector'!$O79,160)),"")</f>
        <v/>
      </c>
      <c r="AV90" s="163" t="str">
        <f>IFERROR(IF(INDEX(SourceData!$A$2:$FR$281,'Row selector'!$O79,165)=0,"-",INDEX(SourceData!$A$2:$FR$281,'Row selector'!$O79,165)),"")</f>
        <v/>
      </c>
      <c r="AW90" s="115"/>
    </row>
    <row r="91" spans="1:49">
      <c r="A91" s="171" t="str">
        <f>IFERROR(INDEX(SourceData!$A$2:$FR$281,'Row selector'!$O80,1),"")</f>
        <v/>
      </c>
      <c r="B91" s="168" t="str">
        <f>IFERROR(INDEX(SourceData!$A$2:$FR$281,'Row selector'!$O80,2),"")</f>
        <v/>
      </c>
      <c r="C91" s="199" t="str">
        <f t="shared" si="1"/>
        <v/>
      </c>
      <c r="D91" s="161" t="str">
        <f>IFERROR(IF(INDEX(SourceData!$A$2:$FR$281,'Row selector'!$O80,121)=0,"-",INDEX(SourceData!$A$2:$FR$281,'Row selector'!$O80,121)),"")</f>
        <v/>
      </c>
      <c r="E91" s="162" t="str">
        <f>IFERROR(IF(INDEX(SourceData!$A$2:$FR$281,'Row selector'!$O80,126)=0,"-",INDEX(SourceData!$A$2:$FR$281,'Row selector'!$O80,126)),"")</f>
        <v/>
      </c>
      <c r="F91" s="163" t="str">
        <f>IFERROR(IF(INDEX(SourceData!$A$2:$FR$281,'Row selector'!$O80,131)=0,"-",INDEX(SourceData!$A$2:$FR$281,'Row selector'!$O80,131)),"")</f>
        <v/>
      </c>
      <c r="G91" s="161" t="str">
        <f>IFERROR(IF(INDEX(SourceData!$A$2:$FR$281,'Row selector'!$O80,122)=0,"-",INDEX(SourceData!$A$2:$FR$281,'Row selector'!$O80,122)),"")</f>
        <v/>
      </c>
      <c r="H91" s="166" t="str">
        <f>IFERROR(IF(INDEX(SourceData!$A$2:$FR$281,'Row selector'!$O80,127)=0,"-",INDEX(SourceData!$A$2:$FR$281,'Row selector'!$O80,127)),"")</f>
        <v/>
      </c>
      <c r="I91" s="167" t="str">
        <f>IFERROR(IF(INDEX(SourceData!$A$2:$FR$281,'Row selector'!$O80,132)=0,"-",INDEX(SourceData!$A$2:$FR$281,'Row selector'!$O80,132)),"")</f>
        <v/>
      </c>
      <c r="J91" s="161" t="str">
        <f>IFERROR(IF(INDEX(SourceData!$A$2:$FR$281,'Row selector'!$O80,123)=0,"-",INDEX(SourceData!$A$2:$FR$281,'Row selector'!$O80,123)),"")</f>
        <v/>
      </c>
      <c r="K91" s="162" t="str">
        <f>IFERROR(IF(INDEX(SourceData!$A$2:$FR$281,'Row selector'!$O80,128)=0,"-",INDEX(SourceData!$A$2:$FR$281,'Row selector'!$O80,128)),"")</f>
        <v/>
      </c>
      <c r="L91" s="163" t="str">
        <f>IFERROR(IF(INDEX(SourceData!$A$2:$FR$281,'Row selector'!$O80,133)=0,"-",INDEX(SourceData!$A$2:$FR$281,'Row selector'!$O80,133)),"")</f>
        <v/>
      </c>
      <c r="M91" s="161" t="str">
        <f>IFERROR(IF(INDEX(SourceData!$A$2:$FR$281,'Row selector'!$O80,124)=0,"-",INDEX(SourceData!$A$2:$FR$281,'Row selector'!$O80,124)),"")</f>
        <v/>
      </c>
      <c r="N91" s="162" t="str">
        <f>IFERROR(IF(INDEX(SourceData!$A$2:$FR$281,'Row selector'!$O80,129)=0,"-",INDEX(SourceData!$A$2:$FR$281,'Row selector'!$O80,129)),"")</f>
        <v/>
      </c>
      <c r="O91" s="163" t="str">
        <f>IFERROR(IF(INDEX(SourceData!$A$2:$FR$281,'Row selector'!$O80,134)=0,"-",INDEX(SourceData!$A$2:$FR$281,'Row selector'!$O80,134)),"")</f>
        <v/>
      </c>
      <c r="P91" s="161" t="str">
        <f>IFERROR(IF(INDEX(SourceData!$A$2:$FR$281,'Row selector'!$O80,125)=0,"-",INDEX(SourceData!$A$2:$FR$281,'Row selector'!$O80,125)),"")</f>
        <v/>
      </c>
      <c r="Q91" s="162" t="str">
        <f>IFERROR(IF(INDEX(SourceData!$A$2:$FR$281,'Row selector'!$O80,130)=0,"-",INDEX(SourceData!$A$2:$FR$281,'Row selector'!$O80,130)),"")</f>
        <v/>
      </c>
      <c r="R91" s="163" t="str">
        <f>IFERROR(IF(INDEX(SourceData!$A$2:$FR$281,'Row selector'!$O80,135)=0,"-",INDEX(SourceData!$A$2:$FR$281,'Row selector'!$O80,135)),"")</f>
        <v/>
      </c>
      <c r="S91" s="161" t="str">
        <f>IFERROR(IF(INDEX(SourceData!$A$2:$FR$281,'Row selector'!$O80,136)=0,"-",INDEX(SourceData!$A$2:$FR$281,'Row selector'!$O80,136)),"")</f>
        <v/>
      </c>
      <c r="T91" s="162" t="str">
        <f>IFERROR(IF(INDEX(SourceData!$A$2:$FR$281,'Row selector'!$O80,141)=0,"-",INDEX(SourceData!$A$2:$FR$281,'Row selector'!$O80,141)),"")</f>
        <v/>
      </c>
      <c r="U91" s="163" t="str">
        <f>IFERROR(IF(INDEX(SourceData!$A$2:$FR$281,'Row selector'!$O80,146)=0,"-",INDEX(SourceData!$A$2:$FR$281,'Row selector'!$O80,146)),"")</f>
        <v/>
      </c>
      <c r="V91" s="161" t="str">
        <f>IFERROR(IF(INDEX(SourceData!$A$2:$FR$281,'Row selector'!$O80,137)=0,"-",INDEX(SourceData!$A$2:$FR$281,'Row selector'!$O80,137)),"")</f>
        <v/>
      </c>
      <c r="W91" s="162" t="str">
        <f>IFERROR(IF(INDEX(SourceData!$A$2:$FR$281,'Row selector'!$O80,142)=0,"-",INDEX(SourceData!$A$2:$FR$281,'Row selector'!$O80,142)),"")</f>
        <v/>
      </c>
      <c r="X91" s="163" t="str">
        <f>IFERROR(IF(INDEX(SourceData!$A$2:$FR$281,'Row selector'!$O80,147)=0,"-",INDEX(SourceData!$A$2:$FR$281,'Row selector'!$O80,147)),"")</f>
        <v/>
      </c>
      <c r="Y91" s="161" t="str">
        <f>IFERROR(IF(INDEX(SourceData!$A$2:$FR$281,'Row selector'!$O80,138)=0,"-",INDEX(SourceData!$A$2:$FR$281,'Row selector'!$O80,138)),"")</f>
        <v/>
      </c>
      <c r="Z91" s="166" t="str">
        <f>IFERROR(IF(INDEX(SourceData!$A$2:$FR$281,'Row selector'!$O80,143)=0,"-",INDEX(SourceData!$A$2:$FR$281,'Row selector'!$O80,143)),"")</f>
        <v/>
      </c>
      <c r="AA91" s="167" t="str">
        <f>IFERROR(IF(INDEX(SourceData!$A$2:$FR$281,'Row selector'!$O80,148)=0,"-",INDEX(SourceData!$A$2:$FR$281,'Row selector'!$O80,148)),"")</f>
        <v/>
      </c>
      <c r="AB91" s="161" t="str">
        <f>IFERROR(IF(INDEX(SourceData!$A$2:$FR$281,'Row selector'!$O80,139)=0,"-",INDEX(SourceData!$A$2:$FR$281,'Row selector'!$O80,139)),"")</f>
        <v/>
      </c>
      <c r="AC91" s="162" t="str">
        <f>IFERROR(IF(INDEX(SourceData!$A$2:$FR$281,'Row selector'!$O80,144)=0,"-",INDEX(SourceData!$A$2:$FR$281,'Row selector'!$O80,144)),"")</f>
        <v/>
      </c>
      <c r="AD91" s="163" t="str">
        <f>IFERROR(IF(INDEX(SourceData!$A$2:$FR$281,'Row selector'!$O80,149)=0,"-",INDEX(SourceData!$A$2:$FR$281,'Row selector'!$O80,149)),"")</f>
        <v/>
      </c>
      <c r="AE91" s="161" t="str">
        <f>IFERROR(IF(INDEX(SourceData!$A$2:$FR$281,'Row selector'!$O80,140)=0,"-",INDEX(SourceData!$A$2:$FR$281,'Row selector'!$O80,140)),"")</f>
        <v/>
      </c>
      <c r="AF91" s="162" t="str">
        <f>IFERROR(IF(INDEX(SourceData!$A$2:$FR$281,'Row selector'!$O80,145)=0,"-",INDEX(SourceData!$A$2:$FR$281,'Row selector'!$O80,145)),"")</f>
        <v/>
      </c>
      <c r="AG91" s="163" t="str">
        <f>IFERROR(IF(INDEX(SourceData!$A$2:$FR$281,'Row selector'!$O80,150)=0,"-",INDEX(SourceData!$A$2:$FR$281,'Row selector'!$O80,150)),"")</f>
        <v/>
      </c>
      <c r="AH91" s="161" t="str">
        <f>IFERROR(IF(INDEX(SourceData!$A$2:$FR$281,'Row selector'!$O80,151)=0,"-",INDEX(SourceData!$A$2:$FR$281,'Row selector'!$O80,151)),"")</f>
        <v/>
      </c>
      <c r="AI91" s="162" t="str">
        <f>IFERROR(IF(INDEX(SourceData!$A$2:$FR$281,'Row selector'!$O80,156)=0,"-",INDEX(SourceData!$A$2:$FR$281,'Row selector'!$O80,156)),"")</f>
        <v/>
      </c>
      <c r="AJ91" s="163" t="str">
        <f>IFERROR(IF(INDEX(SourceData!$A$2:$FR$281,'Row selector'!$O80,161)=0,"-",INDEX(SourceData!$A$2:$FR$281,'Row selector'!$O80,161)),"")</f>
        <v/>
      </c>
      <c r="AK91" s="161" t="str">
        <f>IFERROR(IF(INDEX(SourceData!$A$2:$FR$281,'Row selector'!$O80,152)=0,"-",INDEX(SourceData!$A$2:$FR$281,'Row selector'!$O80,152)),"")</f>
        <v/>
      </c>
      <c r="AL91" s="162" t="str">
        <f>IFERROR(IF(INDEX(SourceData!$A$2:$FR$281,'Row selector'!$O80,157)=0,"-",INDEX(SourceData!$A$2:$FR$281,'Row selector'!$O80,157)),"")</f>
        <v/>
      </c>
      <c r="AM91" s="163" t="str">
        <f>IFERROR(IF(INDEX(SourceData!$A$2:$FR$281,'Row selector'!$O80,162)=0,"-",INDEX(SourceData!$A$2:$FR$281,'Row selector'!$O80,162)),"")</f>
        <v/>
      </c>
      <c r="AN91" s="161" t="str">
        <f>IFERROR(IF(INDEX(SourceData!$A$2:$FR$281,'Row selector'!$O80,153)=0,"-",INDEX(SourceData!$A$2:$FR$281,'Row selector'!$O80,153)),"")</f>
        <v/>
      </c>
      <c r="AO91" s="162" t="str">
        <f>IFERROR(IF(INDEX(SourceData!$A$2:$FR$281,'Row selector'!$O80,158)=0,"-",INDEX(SourceData!$A$2:$FR$281,'Row selector'!$O80,158)),"")</f>
        <v/>
      </c>
      <c r="AP91" s="163" t="str">
        <f>IFERROR(IF(INDEX(SourceData!$A$2:$FR$281,'Row selector'!$O80,163)=0,"-",INDEX(SourceData!$A$2:$FR$281,'Row selector'!$O80,163)),"")</f>
        <v/>
      </c>
      <c r="AQ91" s="161" t="str">
        <f>IFERROR(IF(INDEX(SourceData!$A$2:$FR$281,'Row selector'!$O80,154)=0,"-",INDEX(SourceData!$A$2:$FR$281,'Row selector'!$O80,154)),"")</f>
        <v/>
      </c>
      <c r="AR91" s="166" t="str">
        <f>IFERROR(IF(INDEX(SourceData!$A$2:$FR$281,'Row selector'!$O80,159)=0,"-",INDEX(SourceData!$A$2:$FR$281,'Row selector'!$O80,159)),"")</f>
        <v/>
      </c>
      <c r="AS91" s="167" t="str">
        <f>IFERROR(IF(INDEX(SourceData!$A$2:$FR$281,'Row selector'!$O80,164)=0,"-",INDEX(SourceData!$A$2:$FR$281,'Row selector'!$O80,164)),"")</f>
        <v/>
      </c>
      <c r="AT91" s="161" t="str">
        <f>IFERROR(IF(INDEX(SourceData!$A$2:$FR$281,'Row selector'!$O80,155)=0,"-",INDEX(SourceData!$A$2:$FR$281,'Row selector'!$O80,155)),"")</f>
        <v/>
      </c>
      <c r="AU91" s="162" t="str">
        <f>IFERROR(IF(INDEX(SourceData!$A$2:$FR$281,'Row selector'!$O80,160)=0,"-",INDEX(SourceData!$A$2:$FR$281,'Row selector'!$O80,160)),"")</f>
        <v/>
      </c>
      <c r="AV91" s="163" t="str">
        <f>IFERROR(IF(INDEX(SourceData!$A$2:$FR$281,'Row selector'!$O80,165)=0,"-",INDEX(SourceData!$A$2:$FR$281,'Row selector'!$O80,165)),"")</f>
        <v/>
      </c>
      <c r="AW91" s="115"/>
    </row>
    <row r="92" spans="1:49">
      <c r="A92" s="171" t="str">
        <f>IFERROR(INDEX(SourceData!$A$2:$FR$281,'Row selector'!$O81,1),"")</f>
        <v/>
      </c>
      <c r="B92" s="168" t="str">
        <f>IFERROR(INDEX(SourceData!$A$2:$FR$281,'Row selector'!$O81,2),"")</f>
        <v/>
      </c>
      <c r="C92" s="199" t="str">
        <f t="shared" si="1"/>
        <v/>
      </c>
      <c r="D92" s="161" t="str">
        <f>IFERROR(IF(INDEX(SourceData!$A$2:$FR$281,'Row selector'!$O81,121)=0,"-",INDEX(SourceData!$A$2:$FR$281,'Row selector'!$O81,121)),"")</f>
        <v/>
      </c>
      <c r="E92" s="162" t="str">
        <f>IFERROR(IF(INDEX(SourceData!$A$2:$FR$281,'Row selector'!$O81,126)=0,"-",INDEX(SourceData!$A$2:$FR$281,'Row selector'!$O81,126)),"")</f>
        <v/>
      </c>
      <c r="F92" s="163" t="str">
        <f>IFERROR(IF(INDEX(SourceData!$A$2:$FR$281,'Row selector'!$O81,131)=0,"-",INDEX(SourceData!$A$2:$FR$281,'Row selector'!$O81,131)),"")</f>
        <v/>
      </c>
      <c r="G92" s="161" t="str">
        <f>IFERROR(IF(INDEX(SourceData!$A$2:$FR$281,'Row selector'!$O81,122)=0,"-",INDEX(SourceData!$A$2:$FR$281,'Row selector'!$O81,122)),"")</f>
        <v/>
      </c>
      <c r="H92" s="166" t="str">
        <f>IFERROR(IF(INDEX(SourceData!$A$2:$FR$281,'Row selector'!$O81,127)=0,"-",INDEX(SourceData!$A$2:$FR$281,'Row selector'!$O81,127)),"")</f>
        <v/>
      </c>
      <c r="I92" s="167" t="str">
        <f>IFERROR(IF(INDEX(SourceData!$A$2:$FR$281,'Row selector'!$O81,132)=0,"-",INDEX(SourceData!$A$2:$FR$281,'Row selector'!$O81,132)),"")</f>
        <v/>
      </c>
      <c r="J92" s="161" t="str">
        <f>IFERROR(IF(INDEX(SourceData!$A$2:$FR$281,'Row selector'!$O81,123)=0,"-",INDEX(SourceData!$A$2:$FR$281,'Row selector'!$O81,123)),"")</f>
        <v/>
      </c>
      <c r="K92" s="162" t="str">
        <f>IFERROR(IF(INDEX(SourceData!$A$2:$FR$281,'Row selector'!$O81,128)=0,"-",INDEX(SourceData!$A$2:$FR$281,'Row selector'!$O81,128)),"")</f>
        <v/>
      </c>
      <c r="L92" s="163" t="str">
        <f>IFERROR(IF(INDEX(SourceData!$A$2:$FR$281,'Row selector'!$O81,133)=0,"-",INDEX(SourceData!$A$2:$FR$281,'Row selector'!$O81,133)),"")</f>
        <v/>
      </c>
      <c r="M92" s="161" t="str">
        <f>IFERROR(IF(INDEX(SourceData!$A$2:$FR$281,'Row selector'!$O81,124)=0,"-",INDEX(SourceData!$A$2:$FR$281,'Row selector'!$O81,124)),"")</f>
        <v/>
      </c>
      <c r="N92" s="162" t="str">
        <f>IFERROR(IF(INDEX(SourceData!$A$2:$FR$281,'Row selector'!$O81,129)=0,"-",INDEX(SourceData!$A$2:$FR$281,'Row selector'!$O81,129)),"")</f>
        <v/>
      </c>
      <c r="O92" s="163" t="str">
        <f>IFERROR(IF(INDEX(SourceData!$A$2:$FR$281,'Row selector'!$O81,134)=0,"-",INDEX(SourceData!$A$2:$FR$281,'Row selector'!$O81,134)),"")</f>
        <v/>
      </c>
      <c r="P92" s="161" t="str">
        <f>IFERROR(IF(INDEX(SourceData!$A$2:$FR$281,'Row selector'!$O81,125)=0,"-",INDEX(SourceData!$A$2:$FR$281,'Row selector'!$O81,125)),"")</f>
        <v/>
      </c>
      <c r="Q92" s="162" t="str">
        <f>IFERROR(IF(INDEX(SourceData!$A$2:$FR$281,'Row selector'!$O81,130)=0,"-",INDEX(SourceData!$A$2:$FR$281,'Row selector'!$O81,130)),"")</f>
        <v/>
      </c>
      <c r="R92" s="163" t="str">
        <f>IFERROR(IF(INDEX(SourceData!$A$2:$FR$281,'Row selector'!$O81,135)=0,"-",INDEX(SourceData!$A$2:$FR$281,'Row selector'!$O81,135)),"")</f>
        <v/>
      </c>
      <c r="S92" s="161" t="str">
        <f>IFERROR(IF(INDEX(SourceData!$A$2:$FR$281,'Row selector'!$O81,136)=0,"-",INDEX(SourceData!$A$2:$FR$281,'Row selector'!$O81,136)),"")</f>
        <v/>
      </c>
      <c r="T92" s="162" t="str">
        <f>IFERROR(IF(INDEX(SourceData!$A$2:$FR$281,'Row selector'!$O81,141)=0,"-",INDEX(SourceData!$A$2:$FR$281,'Row selector'!$O81,141)),"")</f>
        <v/>
      </c>
      <c r="U92" s="163" t="str">
        <f>IFERROR(IF(INDEX(SourceData!$A$2:$FR$281,'Row selector'!$O81,146)=0,"-",INDEX(SourceData!$A$2:$FR$281,'Row selector'!$O81,146)),"")</f>
        <v/>
      </c>
      <c r="V92" s="161" t="str">
        <f>IFERROR(IF(INDEX(SourceData!$A$2:$FR$281,'Row selector'!$O81,137)=0,"-",INDEX(SourceData!$A$2:$FR$281,'Row selector'!$O81,137)),"")</f>
        <v/>
      </c>
      <c r="W92" s="162" t="str">
        <f>IFERROR(IF(INDEX(SourceData!$A$2:$FR$281,'Row selector'!$O81,142)=0,"-",INDEX(SourceData!$A$2:$FR$281,'Row selector'!$O81,142)),"")</f>
        <v/>
      </c>
      <c r="X92" s="163" t="str">
        <f>IFERROR(IF(INDEX(SourceData!$A$2:$FR$281,'Row selector'!$O81,147)=0,"-",INDEX(SourceData!$A$2:$FR$281,'Row selector'!$O81,147)),"")</f>
        <v/>
      </c>
      <c r="Y92" s="161" t="str">
        <f>IFERROR(IF(INDEX(SourceData!$A$2:$FR$281,'Row selector'!$O81,138)=0,"-",INDEX(SourceData!$A$2:$FR$281,'Row selector'!$O81,138)),"")</f>
        <v/>
      </c>
      <c r="Z92" s="166" t="str">
        <f>IFERROR(IF(INDEX(SourceData!$A$2:$FR$281,'Row selector'!$O81,143)=0,"-",INDEX(SourceData!$A$2:$FR$281,'Row selector'!$O81,143)),"")</f>
        <v/>
      </c>
      <c r="AA92" s="167" t="str">
        <f>IFERROR(IF(INDEX(SourceData!$A$2:$FR$281,'Row selector'!$O81,148)=0,"-",INDEX(SourceData!$A$2:$FR$281,'Row selector'!$O81,148)),"")</f>
        <v/>
      </c>
      <c r="AB92" s="161" t="str">
        <f>IFERROR(IF(INDEX(SourceData!$A$2:$FR$281,'Row selector'!$O81,139)=0,"-",INDEX(SourceData!$A$2:$FR$281,'Row selector'!$O81,139)),"")</f>
        <v/>
      </c>
      <c r="AC92" s="162" t="str">
        <f>IFERROR(IF(INDEX(SourceData!$A$2:$FR$281,'Row selector'!$O81,144)=0,"-",INDEX(SourceData!$A$2:$FR$281,'Row selector'!$O81,144)),"")</f>
        <v/>
      </c>
      <c r="AD92" s="163" t="str">
        <f>IFERROR(IF(INDEX(SourceData!$A$2:$FR$281,'Row selector'!$O81,149)=0,"-",INDEX(SourceData!$A$2:$FR$281,'Row selector'!$O81,149)),"")</f>
        <v/>
      </c>
      <c r="AE92" s="161" t="str">
        <f>IFERROR(IF(INDEX(SourceData!$A$2:$FR$281,'Row selector'!$O81,140)=0,"-",INDEX(SourceData!$A$2:$FR$281,'Row selector'!$O81,140)),"")</f>
        <v/>
      </c>
      <c r="AF92" s="162" t="str">
        <f>IFERROR(IF(INDEX(SourceData!$A$2:$FR$281,'Row selector'!$O81,145)=0,"-",INDEX(SourceData!$A$2:$FR$281,'Row selector'!$O81,145)),"")</f>
        <v/>
      </c>
      <c r="AG92" s="163" t="str">
        <f>IFERROR(IF(INDEX(SourceData!$A$2:$FR$281,'Row selector'!$O81,150)=0,"-",INDEX(SourceData!$A$2:$FR$281,'Row selector'!$O81,150)),"")</f>
        <v/>
      </c>
      <c r="AH92" s="161" t="str">
        <f>IFERROR(IF(INDEX(SourceData!$A$2:$FR$281,'Row selector'!$O81,151)=0,"-",INDEX(SourceData!$A$2:$FR$281,'Row selector'!$O81,151)),"")</f>
        <v/>
      </c>
      <c r="AI92" s="162" t="str">
        <f>IFERROR(IF(INDEX(SourceData!$A$2:$FR$281,'Row selector'!$O81,156)=0,"-",INDEX(SourceData!$A$2:$FR$281,'Row selector'!$O81,156)),"")</f>
        <v/>
      </c>
      <c r="AJ92" s="163" t="str">
        <f>IFERROR(IF(INDEX(SourceData!$A$2:$FR$281,'Row selector'!$O81,161)=0,"-",INDEX(SourceData!$A$2:$FR$281,'Row selector'!$O81,161)),"")</f>
        <v/>
      </c>
      <c r="AK92" s="161" t="str">
        <f>IFERROR(IF(INDEX(SourceData!$A$2:$FR$281,'Row selector'!$O81,152)=0,"-",INDEX(SourceData!$A$2:$FR$281,'Row selector'!$O81,152)),"")</f>
        <v/>
      </c>
      <c r="AL92" s="162" t="str">
        <f>IFERROR(IF(INDEX(SourceData!$A$2:$FR$281,'Row selector'!$O81,157)=0,"-",INDEX(SourceData!$A$2:$FR$281,'Row selector'!$O81,157)),"")</f>
        <v/>
      </c>
      <c r="AM92" s="163" t="str">
        <f>IFERROR(IF(INDEX(SourceData!$A$2:$FR$281,'Row selector'!$O81,162)=0,"-",INDEX(SourceData!$A$2:$FR$281,'Row selector'!$O81,162)),"")</f>
        <v/>
      </c>
      <c r="AN92" s="161" t="str">
        <f>IFERROR(IF(INDEX(SourceData!$A$2:$FR$281,'Row selector'!$O81,153)=0,"-",INDEX(SourceData!$A$2:$FR$281,'Row selector'!$O81,153)),"")</f>
        <v/>
      </c>
      <c r="AO92" s="162" t="str">
        <f>IFERROR(IF(INDEX(SourceData!$A$2:$FR$281,'Row selector'!$O81,158)=0,"-",INDEX(SourceData!$A$2:$FR$281,'Row selector'!$O81,158)),"")</f>
        <v/>
      </c>
      <c r="AP92" s="163" t="str">
        <f>IFERROR(IF(INDEX(SourceData!$A$2:$FR$281,'Row selector'!$O81,163)=0,"-",INDEX(SourceData!$A$2:$FR$281,'Row selector'!$O81,163)),"")</f>
        <v/>
      </c>
      <c r="AQ92" s="161" t="str">
        <f>IFERROR(IF(INDEX(SourceData!$A$2:$FR$281,'Row selector'!$O81,154)=0,"-",INDEX(SourceData!$A$2:$FR$281,'Row selector'!$O81,154)),"")</f>
        <v/>
      </c>
      <c r="AR92" s="166" t="str">
        <f>IFERROR(IF(INDEX(SourceData!$A$2:$FR$281,'Row selector'!$O81,159)=0,"-",INDEX(SourceData!$A$2:$FR$281,'Row selector'!$O81,159)),"")</f>
        <v/>
      </c>
      <c r="AS92" s="167" t="str">
        <f>IFERROR(IF(INDEX(SourceData!$A$2:$FR$281,'Row selector'!$O81,164)=0,"-",INDEX(SourceData!$A$2:$FR$281,'Row selector'!$O81,164)),"")</f>
        <v/>
      </c>
      <c r="AT92" s="161" t="str">
        <f>IFERROR(IF(INDEX(SourceData!$A$2:$FR$281,'Row selector'!$O81,155)=0,"-",INDEX(SourceData!$A$2:$FR$281,'Row selector'!$O81,155)),"")</f>
        <v/>
      </c>
      <c r="AU92" s="162" t="str">
        <f>IFERROR(IF(INDEX(SourceData!$A$2:$FR$281,'Row selector'!$O81,160)=0,"-",INDEX(SourceData!$A$2:$FR$281,'Row selector'!$O81,160)),"")</f>
        <v/>
      </c>
      <c r="AV92" s="163" t="str">
        <f>IFERROR(IF(INDEX(SourceData!$A$2:$FR$281,'Row selector'!$O81,165)=0,"-",INDEX(SourceData!$A$2:$FR$281,'Row selector'!$O81,165)),"")</f>
        <v/>
      </c>
      <c r="AW92" s="115"/>
    </row>
    <row r="93" spans="1:49">
      <c r="A93" s="171" t="str">
        <f>IFERROR(INDEX(SourceData!$A$2:$FR$281,'Row selector'!$O82,1),"")</f>
        <v/>
      </c>
      <c r="B93" s="168" t="str">
        <f>IFERROR(INDEX(SourceData!$A$2:$FR$281,'Row selector'!$O82,2),"")</f>
        <v/>
      </c>
      <c r="C93" s="199" t="str">
        <f t="shared" si="1"/>
        <v/>
      </c>
      <c r="D93" s="161" t="str">
        <f>IFERROR(IF(INDEX(SourceData!$A$2:$FR$281,'Row selector'!$O82,121)=0,"-",INDEX(SourceData!$A$2:$FR$281,'Row selector'!$O82,121)),"")</f>
        <v/>
      </c>
      <c r="E93" s="162" t="str">
        <f>IFERROR(IF(INDEX(SourceData!$A$2:$FR$281,'Row selector'!$O82,126)=0,"-",INDEX(SourceData!$A$2:$FR$281,'Row selector'!$O82,126)),"")</f>
        <v/>
      </c>
      <c r="F93" s="163" t="str">
        <f>IFERROR(IF(INDEX(SourceData!$A$2:$FR$281,'Row selector'!$O82,131)=0,"-",INDEX(SourceData!$A$2:$FR$281,'Row selector'!$O82,131)),"")</f>
        <v/>
      </c>
      <c r="G93" s="161" t="str">
        <f>IFERROR(IF(INDEX(SourceData!$A$2:$FR$281,'Row selector'!$O82,122)=0,"-",INDEX(SourceData!$A$2:$FR$281,'Row selector'!$O82,122)),"")</f>
        <v/>
      </c>
      <c r="H93" s="166" t="str">
        <f>IFERROR(IF(INDEX(SourceData!$A$2:$FR$281,'Row selector'!$O82,127)=0,"-",INDEX(SourceData!$A$2:$FR$281,'Row selector'!$O82,127)),"")</f>
        <v/>
      </c>
      <c r="I93" s="167" t="str">
        <f>IFERROR(IF(INDEX(SourceData!$A$2:$FR$281,'Row selector'!$O82,132)=0,"-",INDEX(SourceData!$A$2:$FR$281,'Row selector'!$O82,132)),"")</f>
        <v/>
      </c>
      <c r="J93" s="161" t="str">
        <f>IFERROR(IF(INDEX(SourceData!$A$2:$FR$281,'Row selector'!$O82,123)=0,"-",INDEX(SourceData!$A$2:$FR$281,'Row selector'!$O82,123)),"")</f>
        <v/>
      </c>
      <c r="K93" s="162" t="str">
        <f>IFERROR(IF(INDEX(SourceData!$A$2:$FR$281,'Row selector'!$O82,128)=0,"-",INDEX(SourceData!$A$2:$FR$281,'Row selector'!$O82,128)),"")</f>
        <v/>
      </c>
      <c r="L93" s="163" t="str">
        <f>IFERROR(IF(INDEX(SourceData!$A$2:$FR$281,'Row selector'!$O82,133)=0,"-",INDEX(SourceData!$A$2:$FR$281,'Row selector'!$O82,133)),"")</f>
        <v/>
      </c>
      <c r="M93" s="161" t="str">
        <f>IFERROR(IF(INDEX(SourceData!$A$2:$FR$281,'Row selector'!$O82,124)=0,"-",INDEX(SourceData!$A$2:$FR$281,'Row selector'!$O82,124)),"")</f>
        <v/>
      </c>
      <c r="N93" s="162" t="str">
        <f>IFERROR(IF(INDEX(SourceData!$A$2:$FR$281,'Row selector'!$O82,129)=0,"-",INDEX(SourceData!$A$2:$FR$281,'Row selector'!$O82,129)),"")</f>
        <v/>
      </c>
      <c r="O93" s="163" t="str">
        <f>IFERROR(IF(INDEX(SourceData!$A$2:$FR$281,'Row selector'!$O82,134)=0,"-",INDEX(SourceData!$A$2:$FR$281,'Row selector'!$O82,134)),"")</f>
        <v/>
      </c>
      <c r="P93" s="161" t="str">
        <f>IFERROR(IF(INDEX(SourceData!$A$2:$FR$281,'Row selector'!$O82,125)=0,"-",INDEX(SourceData!$A$2:$FR$281,'Row selector'!$O82,125)),"")</f>
        <v/>
      </c>
      <c r="Q93" s="162" t="str">
        <f>IFERROR(IF(INDEX(SourceData!$A$2:$FR$281,'Row selector'!$O82,130)=0,"-",INDEX(SourceData!$A$2:$FR$281,'Row selector'!$O82,130)),"")</f>
        <v/>
      </c>
      <c r="R93" s="163" t="str">
        <f>IFERROR(IF(INDEX(SourceData!$A$2:$FR$281,'Row selector'!$O82,135)=0,"-",INDEX(SourceData!$A$2:$FR$281,'Row selector'!$O82,135)),"")</f>
        <v/>
      </c>
      <c r="S93" s="161" t="str">
        <f>IFERROR(IF(INDEX(SourceData!$A$2:$FR$281,'Row selector'!$O82,136)=0,"-",INDEX(SourceData!$A$2:$FR$281,'Row selector'!$O82,136)),"")</f>
        <v/>
      </c>
      <c r="T93" s="162" t="str">
        <f>IFERROR(IF(INDEX(SourceData!$A$2:$FR$281,'Row selector'!$O82,141)=0,"-",INDEX(SourceData!$A$2:$FR$281,'Row selector'!$O82,141)),"")</f>
        <v/>
      </c>
      <c r="U93" s="163" t="str">
        <f>IFERROR(IF(INDEX(SourceData!$A$2:$FR$281,'Row selector'!$O82,146)=0,"-",INDEX(SourceData!$A$2:$FR$281,'Row selector'!$O82,146)),"")</f>
        <v/>
      </c>
      <c r="V93" s="161" t="str">
        <f>IFERROR(IF(INDEX(SourceData!$A$2:$FR$281,'Row selector'!$O82,137)=0,"-",INDEX(SourceData!$A$2:$FR$281,'Row selector'!$O82,137)),"")</f>
        <v/>
      </c>
      <c r="W93" s="162" t="str">
        <f>IFERROR(IF(INDEX(SourceData!$A$2:$FR$281,'Row selector'!$O82,142)=0,"-",INDEX(SourceData!$A$2:$FR$281,'Row selector'!$O82,142)),"")</f>
        <v/>
      </c>
      <c r="X93" s="163" t="str">
        <f>IFERROR(IF(INDEX(SourceData!$A$2:$FR$281,'Row selector'!$O82,147)=0,"-",INDEX(SourceData!$A$2:$FR$281,'Row selector'!$O82,147)),"")</f>
        <v/>
      </c>
      <c r="Y93" s="161" t="str">
        <f>IFERROR(IF(INDEX(SourceData!$A$2:$FR$281,'Row selector'!$O82,138)=0,"-",INDEX(SourceData!$A$2:$FR$281,'Row selector'!$O82,138)),"")</f>
        <v/>
      </c>
      <c r="Z93" s="166" t="str">
        <f>IFERROR(IF(INDEX(SourceData!$A$2:$FR$281,'Row selector'!$O82,143)=0,"-",INDEX(SourceData!$A$2:$FR$281,'Row selector'!$O82,143)),"")</f>
        <v/>
      </c>
      <c r="AA93" s="167" t="str">
        <f>IFERROR(IF(INDEX(SourceData!$A$2:$FR$281,'Row selector'!$O82,148)=0,"-",INDEX(SourceData!$A$2:$FR$281,'Row selector'!$O82,148)),"")</f>
        <v/>
      </c>
      <c r="AB93" s="161" t="str">
        <f>IFERROR(IF(INDEX(SourceData!$A$2:$FR$281,'Row selector'!$O82,139)=0,"-",INDEX(SourceData!$A$2:$FR$281,'Row selector'!$O82,139)),"")</f>
        <v/>
      </c>
      <c r="AC93" s="162" t="str">
        <f>IFERROR(IF(INDEX(SourceData!$A$2:$FR$281,'Row selector'!$O82,144)=0,"-",INDEX(SourceData!$A$2:$FR$281,'Row selector'!$O82,144)),"")</f>
        <v/>
      </c>
      <c r="AD93" s="163" t="str">
        <f>IFERROR(IF(INDEX(SourceData!$A$2:$FR$281,'Row selector'!$O82,149)=0,"-",INDEX(SourceData!$A$2:$FR$281,'Row selector'!$O82,149)),"")</f>
        <v/>
      </c>
      <c r="AE93" s="161" t="str">
        <f>IFERROR(IF(INDEX(SourceData!$A$2:$FR$281,'Row selector'!$O82,140)=0,"-",INDEX(SourceData!$A$2:$FR$281,'Row selector'!$O82,140)),"")</f>
        <v/>
      </c>
      <c r="AF93" s="162" t="str">
        <f>IFERROR(IF(INDEX(SourceData!$A$2:$FR$281,'Row selector'!$O82,145)=0,"-",INDEX(SourceData!$A$2:$FR$281,'Row selector'!$O82,145)),"")</f>
        <v/>
      </c>
      <c r="AG93" s="163" t="str">
        <f>IFERROR(IF(INDEX(SourceData!$A$2:$FR$281,'Row selector'!$O82,150)=0,"-",INDEX(SourceData!$A$2:$FR$281,'Row selector'!$O82,150)),"")</f>
        <v/>
      </c>
      <c r="AH93" s="161" t="str">
        <f>IFERROR(IF(INDEX(SourceData!$A$2:$FR$281,'Row selector'!$O82,151)=0,"-",INDEX(SourceData!$A$2:$FR$281,'Row selector'!$O82,151)),"")</f>
        <v/>
      </c>
      <c r="AI93" s="162" t="str">
        <f>IFERROR(IF(INDEX(SourceData!$A$2:$FR$281,'Row selector'!$O82,156)=0,"-",INDEX(SourceData!$A$2:$FR$281,'Row selector'!$O82,156)),"")</f>
        <v/>
      </c>
      <c r="AJ93" s="163" t="str">
        <f>IFERROR(IF(INDEX(SourceData!$A$2:$FR$281,'Row selector'!$O82,161)=0,"-",INDEX(SourceData!$A$2:$FR$281,'Row selector'!$O82,161)),"")</f>
        <v/>
      </c>
      <c r="AK93" s="161" t="str">
        <f>IFERROR(IF(INDEX(SourceData!$A$2:$FR$281,'Row selector'!$O82,152)=0,"-",INDEX(SourceData!$A$2:$FR$281,'Row selector'!$O82,152)),"")</f>
        <v/>
      </c>
      <c r="AL93" s="162" t="str">
        <f>IFERROR(IF(INDEX(SourceData!$A$2:$FR$281,'Row selector'!$O82,157)=0,"-",INDEX(SourceData!$A$2:$FR$281,'Row selector'!$O82,157)),"")</f>
        <v/>
      </c>
      <c r="AM93" s="163" t="str">
        <f>IFERROR(IF(INDEX(SourceData!$A$2:$FR$281,'Row selector'!$O82,162)=0,"-",INDEX(SourceData!$A$2:$FR$281,'Row selector'!$O82,162)),"")</f>
        <v/>
      </c>
      <c r="AN93" s="161" t="str">
        <f>IFERROR(IF(INDEX(SourceData!$A$2:$FR$281,'Row selector'!$O82,153)=0,"-",INDEX(SourceData!$A$2:$FR$281,'Row selector'!$O82,153)),"")</f>
        <v/>
      </c>
      <c r="AO93" s="162" t="str">
        <f>IFERROR(IF(INDEX(SourceData!$A$2:$FR$281,'Row selector'!$O82,158)=0,"-",INDEX(SourceData!$A$2:$FR$281,'Row selector'!$O82,158)),"")</f>
        <v/>
      </c>
      <c r="AP93" s="163" t="str">
        <f>IFERROR(IF(INDEX(SourceData!$A$2:$FR$281,'Row selector'!$O82,163)=0,"-",INDEX(SourceData!$A$2:$FR$281,'Row selector'!$O82,163)),"")</f>
        <v/>
      </c>
      <c r="AQ93" s="161" t="str">
        <f>IFERROR(IF(INDEX(SourceData!$A$2:$FR$281,'Row selector'!$O82,154)=0,"-",INDEX(SourceData!$A$2:$FR$281,'Row selector'!$O82,154)),"")</f>
        <v/>
      </c>
      <c r="AR93" s="166" t="str">
        <f>IFERROR(IF(INDEX(SourceData!$A$2:$FR$281,'Row selector'!$O82,159)=0,"-",INDEX(SourceData!$A$2:$FR$281,'Row selector'!$O82,159)),"")</f>
        <v/>
      </c>
      <c r="AS93" s="167" t="str">
        <f>IFERROR(IF(INDEX(SourceData!$A$2:$FR$281,'Row selector'!$O82,164)=0,"-",INDEX(SourceData!$A$2:$FR$281,'Row selector'!$O82,164)),"")</f>
        <v/>
      </c>
      <c r="AT93" s="161" t="str">
        <f>IFERROR(IF(INDEX(SourceData!$A$2:$FR$281,'Row selector'!$O82,155)=0,"-",INDEX(SourceData!$A$2:$FR$281,'Row selector'!$O82,155)),"")</f>
        <v/>
      </c>
      <c r="AU93" s="162" t="str">
        <f>IFERROR(IF(INDEX(SourceData!$A$2:$FR$281,'Row selector'!$O82,160)=0,"-",INDEX(SourceData!$A$2:$FR$281,'Row selector'!$O82,160)),"")</f>
        <v/>
      </c>
      <c r="AV93" s="163" t="str">
        <f>IFERROR(IF(INDEX(SourceData!$A$2:$FR$281,'Row selector'!$O82,165)=0,"-",INDEX(SourceData!$A$2:$FR$281,'Row selector'!$O82,165)),"")</f>
        <v/>
      </c>
      <c r="AW93" s="115"/>
    </row>
    <row r="94" spans="1:49">
      <c r="A94" s="171" t="str">
        <f>IFERROR(INDEX(SourceData!$A$2:$FR$281,'Row selector'!$O83,1),"")</f>
        <v/>
      </c>
      <c r="B94" s="168" t="str">
        <f>IFERROR(INDEX(SourceData!$A$2:$FR$281,'Row selector'!$O83,2),"")</f>
        <v/>
      </c>
      <c r="C94" s="199" t="str">
        <f t="shared" si="1"/>
        <v/>
      </c>
      <c r="D94" s="161" t="str">
        <f>IFERROR(IF(INDEX(SourceData!$A$2:$FR$281,'Row selector'!$O83,121)=0,"-",INDEX(SourceData!$A$2:$FR$281,'Row selector'!$O83,121)),"")</f>
        <v/>
      </c>
      <c r="E94" s="162" t="str">
        <f>IFERROR(IF(INDEX(SourceData!$A$2:$FR$281,'Row selector'!$O83,126)=0,"-",INDEX(SourceData!$A$2:$FR$281,'Row selector'!$O83,126)),"")</f>
        <v/>
      </c>
      <c r="F94" s="163" t="str">
        <f>IFERROR(IF(INDEX(SourceData!$A$2:$FR$281,'Row selector'!$O83,131)=0,"-",INDEX(SourceData!$A$2:$FR$281,'Row selector'!$O83,131)),"")</f>
        <v/>
      </c>
      <c r="G94" s="161" t="str">
        <f>IFERROR(IF(INDEX(SourceData!$A$2:$FR$281,'Row selector'!$O83,122)=0,"-",INDEX(SourceData!$A$2:$FR$281,'Row selector'!$O83,122)),"")</f>
        <v/>
      </c>
      <c r="H94" s="166" t="str">
        <f>IFERROR(IF(INDEX(SourceData!$A$2:$FR$281,'Row selector'!$O83,127)=0,"-",INDEX(SourceData!$A$2:$FR$281,'Row selector'!$O83,127)),"")</f>
        <v/>
      </c>
      <c r="I94" s="167" t="str">
        <f>IFERROR(IF(INDEX(SourceData!$A$2:$FR$281,'Row selector'!$O83,132)=0,"-",INDEX(SourceData!$A$2:$FR$281,'Row selector'!$O83,132)),"")</f>
        <v/>
      </c>
      <c r="J94" s="161" t="str">
        <f>IFERROR(IF(INDEX(SourceData!$A$2:$FR$281,'Row selector'!$O83,123)=0,"-",INDEX(SourceData!$A$2:$FR$281,'Row selector'!$O83,123)),"")</f>
        <v/>
      </c>
      <c r="K94" s="162" t="str">
        <f>IFERROR(IF(INDEX(SourceData!$A$2:$FR$281,'Row selector'!$O83,128)=0,"-",INDEX(SourceData!$A$2:$FR$281,'Row selector'!$O83,128)),"")</f>
        <v/>
      </c>
      <c r="L94" s="163" t="str">
        <f>IFERROR(IF(INDEX(SourceData!$A$2:$FR$281,'Row selector'!$O83,133)=0,"-",INDEX(SourceData!$A$2:$FR$281,'Row selector'!$O83,133)),"")</f>
        <v/>
      </c>
      <c r="M94" s="161" t="str">
        <f>IFERROR(IF(INDEX(SourceData!$A$2:$FR$281,'Row selector'!$O83,124)=0,"-",INDEX(SourceData!$A$2:$FR$281,'Row selector'!$O83,124)),"")</f>
        <v/>
      </c>
      <c r="N94" s="162" t="str">
        <f>IFERROR(IF(INDEX(SourceData!$A$2:$FR$281,'Row selector'!$O83,129)=0,"-",INDEX(SourceData!$A$2:$FR$281,'Row selector'!$O83,129)),"")</f>
        <v/>
      </c>
      <c r="O94" s="163" t="str">
        <f>IFERROR(IF(INDEX(SourceData!$A$2:$FR$281,'Row selector'!$O83,134)=0,"-",INDEX(SourceData!$A$2:$FR$281,'Row selector'!$O83,134)),"")</f>
        <v/>
      </c>
      <c r="P94" s="161" t="str">
        <f>IFERROR(IF(INDEX(SourceData!$A$2:$FR$281,'Row selector'!$O83,125)=0,"-",INDEX(SourceData!$A$2:$FR$281,'Row selector'!$O83,125)),"")</f>
        <v/>
      </c>
      <c r="Q94" s="162" t="str">
        <f>IFERROR(IF(INDEX(SourceData!$A$2:$FR$281,'Row selector'!$O83,130)=0,"-",INDEX(SourceData!$A$2:$FR$281,'Row selector'!$O83,130)),"")</f>
        <v/>
      </c>
      <c r="R94" s="163" t="str">
        <f>IFERROR(IF(INDEX(SourceData!$A$2:$FR$281,'Row selector'!$O83,135)=0,"-",INDEX(SourceData!$A$2:$FR$281,'Row selector'!$O83,135)),"")</f>
        <v/>
      </c>
      <c r="S94" s="161" t="str">
        <f>IFERROR(IF(INDEX(SourceData!$A$2:$FR$281,'Row selector'!$O83,136)=0,"-",INDEX(SourceData!$A$2:$FR$281,'Row selector'!$O83,136)),"")</f>
        <v/>
      </c>
      <c r="T94" s="162" t="str">
        <f>IFERROR(IF(INDEX(SourceData!$A$2:$FR$281,'Row selector'!$O83,141)=0,"-",INDEX(SourceData!$A$2:$FR$281,'Row selector'!$O83,141)),"")</f>
        <v/>
      </c>
      <c r="U94" s="163" t="str">
        <f>IFERROR(IF(INDEX(SourceData!$A$2:$FR$281,'Row selector'!$O83,146)=0,"-",INDEX(SourceData!$A$2:$FR$281,'Row selector'!$O83,146)),"")</f>
        <v/>
      </c>
      <c r="V94" s="161" t="str">
        <f>IFERROR(IF(INDEX(SourceData!$A$2:$FR$281,'Row selector'!$O83,137)=0,"-",INDEX(SourceData!$A$2:$FR$281,'Row selector'!$O83,137)),"")</f>
        <v/>
      </c>
      <c r="W94" s="162" t="str">
        <f>IFERROR(IF(INDEX(SourceData!$A$2:$FR$281,'Row selector'!$O83,142)=0,"-",INDEX(SourceData!$A$2:$FR$281,'Row selector'!$O83,142)),"")</f>
        <v/>
      </c>
      <c r="X94" s="163" t="str">
        <f>IFERROR(IF(INDEX(SourceData!$A$2:$FR$281,'Row selector'!$O83,147)=0,"-",INDEX(SourceData!$A$2:$FR$281,'Row selector'!$O83,147)),"")</f>
        <v/>
      </c>
      <c r="Y94" s="161" t="str">
        <f>IFERROR(IF(INDEX(SourceData!$A$2:$FR$281,'Row selector'!$O83,138)=0,"-",INDEX(SourceData!$A$2:$FR$281,'Row selector'!$O83,138)),"")</f>
        <v/>
      </c>
      <c r="Z94" s="166" t="str">
        <f>IFERROR(IF(INDEX(SourceData!$A$2:$FR$281,'Row selector'!$O83,143)=0,"-",INDEX(SourceData!$A$2:$FR$281,'Row selector'!$O83,143)),"")</f>
        <v/>
      </c>
      <c r="AA94" s="167" t="str">
        <f>IFERROR(IF(INDEX(SourceData!$A$2:$FR$281,'Row selector'!$O83,148)=0,"-",INDEX(SourceData!$A$2:$FR$281,'Row selector'!$O83,148)),"")</f>
        <v/>
      </c>
      <c r="AB94" s="161" t="str">
        <f>IFERROR(IF(INDEX(SourceData!$A$2:$FR$281,'Row selector'!$O83,139)=0,"-",INDEX(SourceData!$A$2:$FR$281,'Row selector'!$O83,139)),"")</f>
        <v/>
      </c>
      <c r="AC94" s="162" t="str">
        <f>IFERROR(IF(INDEX(SourceData!$A$2:$FR$281,'Row selector'!$O83,144)=0,"-",INDEX(SourceData!$A$2:$FR$281,'Row selector'!$O83,144)),"")</f>
        <v/>
      </c>
      <c r="AD94" s="163" t="str">
        <f>IFERROR(IF(INDEX(SourceData!$A$2:$FR$281,'Row selector'!$O83,149)=0,"-",INDEX(SourceData!$A$2:$FR$281,'Row selector'!$O83,149)),"")</f>
        <v/>
      </c>
      <c r="AE94" s="161" t="str">
        <f>IFERROR(IF(INDEX(SourceData!$A$2:$FR$281,'Row selector'!$O83,140)=0,"-",INDEX(SourceData!$A$2:$FR$281,'Row selector'!$O83,140)),"")</f>
        <v/>
      </c>
      <c r="AF94" s="162" t="str">
        <f>IFERROR(IF(INDEX(SourceData!$A$2:$FR$281,'Row selector'!$O83,145)=0,"-",INDEX(SourceData!$A$2:$FR$281,'Row selector'!$O83,145)),"")</f>
        <v/>
      </c>
      <c r="AG94" s="163" t="str">
        <f>IFERROR(IF(INDEX(SourceData!$A$2:$FR$281,'Row selector'!$O83,150)=0,"-",INDEX(SourceData!$A$2:$FR$281,'Row selector'!$O83,150)),"")</f>
        <v/>
      </c>
      <c r="AH94" s="161" t="str">
        <f>IFERROR(IF(INDEX(SourceData!$A$2:$FR$281,'Row selector'!$O83,151)=0,"-",INDEX(SourceData!$A$2:$FR$281,'Row selector'!$O83,151)),"")</f>
        <v/>
      </c>
      <c r="AI94" s="162" t="str">
        <f>IFERROR(IF(INDEX(SourceData!$A$2:$FR$281,'Row selector'!$O83,156)=0,"-",INDEX(SourceData!$A$2:$FR$281,'Row selector'!$O83,156)),"")</f>
        <v/>
      </c>
      <c r="AJ94" s="163" t="str">
        <f>IFERROR(IF(INDEX(SourceData!$A$2:$FR$281,'Row selector'!$O83,161)=0,"-",INDEX(SourceData!$A$2:$FR$281,'Row selector'!$O83,161)),"")</f>
        <v/>
      </c>
      <c r="AK94" s="161" t="str">
        <f>IFERROR(IF(INDEX(SourceData!$A$2:$FR$281,'Row selector'!$O83,152)=0,"-",INDEX(SourceData!$A$2:$FR$281,'Row selector'!$O83,152)),"")</f>
        <v/>
      </c>
      <c r="AL94" s="162" t="str">
        <f>IFERROR(IF(INDEX(SourceData!$A$2:$FR$281,'Row selector'!$O83,157)=0,"-",INDEX(SourceData!$A$2:$FR$281,'Row selector'!$O83,157)),"")</f>
        <v/>
      </c>
      <c r="AM94" s="163" t="str">
        <f>IFERROR(IF(INDEX(SourceData!$A$2:$FR$281,'Row selector'!$O83,162)=0,"-",INDEX(SourceData!$A$2:$FR$281,'Row selector'!$O83,162)),"")</f>
        <v/>
      </c>
      <c r="AN94" s="161" t="str">
        <f>IFERROR(IF(INDEX(SourceData!$A$2:$FR$281,'Row selector'!$O83,153)=0,"-",INDEX(SourceData!$A$2:$FR$281,'Row selector'!$O83,153)),"")</f>
        <v/>
      </c>
      <c r="AO94" s="162" t="str">
        <f>IFERROR(IF(INDEX(SourceData!$A$2:$FR$281,'Row selector'!$O83,158)=0,"-",INDEX(SourceData!$A$2:$FR$281,'Row selector'!$O83,158)),"")</f>
        <v/>
      </c>
      <c r="AP94" s="163" t="str">
        <f>IFERROR(IF(INDEX(SourceData!$A$2:$FR$281,'Row selector'!$O83,163)=0,"-",INDEX(SourceData!$A$2:$FR$281,'Row selector'!$O83,163)),"")</f>
        <v/>
      </c>
      <c r="AQ94" s="161" t="str">
        <f>IFERROR(IF(INDEX(SourceData!$A$2:$FR$281,'Row selector'!$O83,154)=0,"-",INDEX(SourceData!$A$2:$FR$281,'Row selector'!$O83,154)),"")</f>
        <v/>
      </c>
      <c r="AR94" s="166" t="str">
        <f>IFERROR(IF(INDEX(SourceData!$A$2:$FR$281,'Row selector'!$O83,159)=0,"-",INDEX(SourceData!$A$2:$FR$281,'Row selector'!$O83,159)),"")</f>
        <v/>
      </c>
      <c r="AS94" s="167" t="str">
        <f>IFERROR(IF(INDEX(SourceData!$A$2:$FR$281,'Row selector'!$O83,164)=0,"-",INDEX(SourceData!$A$2:$FR$281,'Row selector'!$O83,164)),"")</f>
        <v/>
      </c>
      <c r="AT94" s="161" t="str">
        <f>IFERROR(IF(INDEX(SourceData!$A$2:$FR$281,'Row selector'!$O83,155)=0,"-",INDEX(SourceData!$A$2:$FR$281,'Row selector'!$O83,155)),"")</f>
        <v/>
      </c>
      <c r="AU94" s="162" t="str">
        <f>IFERROR(IF(INDEX(SourceData!$A$2:$FR$281,'Row selector'!$O83,160)=0,"-",INDEX(SourceData!$A$2:$FR$281,'Row selector'!$O83,160)),"")</f>
        <v/>
      </c>
      <c r="AV94" s="163" t="str">
        <f>IFERROR(IF(INDEX(SourceData!$A$2:$FR$281,'Row selector'!$O83,165)=0,"-",INDEX(SourceData!$A$2:$FR$281,'Row selector'!$O83,165)),"")</f>
        <v/>
      </c>
      <c r="AW94" s="115"/>
    </row>
    <row r="95" spans="1:49">
      <c r="A95" s="171" t="str">
        <f>IFERROR(INDEX(SourceData!$A$2:$FR$281,'Row selector'!$O84,1),"")</f>
        <v/>
      </c>
      <c r="B95" s="168" t="str">
        <f>IFERROR(INDEX(SourceData!$A$2:$FR$281,'Row selector'!$O84,2),"")</f>
        <v/>
      </c>
      <c r="C95" s="199" t="str">
        <f t="shared" si="1"/>
        <v/>
      </c>
      <c r="D95" s="161" t="str">
        <f>IFERROR(IF(INDEX(SourceData!$A$2:$FR$281,'Row selector'!$O84,121)=0,"-",INDEX(SourceData!$A$2:$FR$281,'Row selector'!$O84,121)),"")</f>
        <v/>
      </c>
      <c r="E95" s="162" t="str">
        <f>IFERROR(IF(INDEX(SourceData!$A$2:$FR$281,'Row selector'!$O84,126)=0,"-",INDEX(SourceData!$A$2:$FR$281,'Row selector'!$O84,126)),"")</f>
        <v/>
      </c>
      <c r="F95" s="163" t="str">
        <f>IFERROR(IF(INDEX(SourceData!$A$2:$FR$281,'Row selector'!$O84,131)=0,"-",INDEX(SourceData!$A$2:$FR$281,'Row selector'!$O84,131)),"")</f>
        <v/>
      </c>
      <c r="G95" s="161" t="str">
        <f>IFERROR(IF(INDEX(SourceData!$A$2:$FR$281,'Row selector'!$O84,122)=0,"-",INDEX(SourceData!$A$2:$FR$281,'Row selector'!$O84,122)),"")</f>
        <v/>
      </c>
      <c r="H95" s="166" t="str">
        <f>IFERROR(IF(INDEX(SourceData!$A$2:$FR$281,'Row selector'!$O84,127)=0,"-",INDEX(SourceData!$A$2:$FR$281,'Row selector'!$O84,127)),"")</f>
        <v/>
      </c>
      <c r="I95" s="167" t="str">
        <f>IFERROR(IF(INDEX(SourceData!$A$2:$FR$281,'Row selector'!$O84,132)=0,"-",INDEX(SourceData!$A$2:$FR$281,'Row selector'!$O84,132)),"")</f>
        <v/>
      </c>
      <c r="J95" s="161" t="str">
        <f>IFERROR(IF(INDEX(SourceData!$A$2:$FR$281,'Row selector'!$O84,123)=0,"-",INDEX(SourceData!$A$2:$FR$281,'Row selector'!$O84,123)),"")</f>
        <v/>
      </c>
      <c r="K95" s="162" t="str">
        <f>IFERROR(IF(INDEX(SourceData!$A$2:$FR$281,'Row selector'!$O84,128)=0,"-",INDEX(SourceData!$A$2:$FR$281,'Row selector'!$O84,128)),"")</f>
        <v/>
      </c>
      <c r="L95" s="163" t="str">
        <f>IFERROR(IF(INDEX(SourceData!$A$2:$FR$281,'Row selector'!$O84,133)=0,"-",INDEX(SourceData!$A$2:$FR$281,'Row selector'!$O84,133)),"")</f>
        <v/>
      </c>
      <c r="M95" s="161" t="str">
        <f>IFERROR(IF(INDEX(SourceData!$A$2:$FR$281,'Row selector'!$O84,124)=0,"-",INDEX(SourceData!$A$2:$FR$281,'Row selector'!$O84,124)),"")</f>
        <v/>
      </c>
      <c r="N95" s="162" t="str">
        <f>IFERROR(IF(INDEX(SourceData!$A$2:$FR$281,'Row selector'!$O84,129)=0,"-",INDEX(SourceData!$A$2:$FR$281,'Row selector'!$O84,129)),"")</f>
        <v/>
      </c>
      <c r="O95" s="163" t="str">
        <f>IFERROR(IF(INDEX(SourceData!$A$2:$FR$281,'Row selector'!$O84,134)=0,"-",INDEX(SourceData!$A$2:$FR$281,'Row selector'!$O84,134)),"")</f>
        <v/>
      </c>
      <c r="P95" s="161" t="str">
        <f>IFERROR(IF(INDEX(SourceData!$A$2:$FR$281,'Row selector'!$O84,125)=0,"-",INDEX(SourceData!$A$2:$FR$281,'Row selector'!$O84,125)),"")</f>
        <v/>
      </c>
      <c r="Q95" s="162" t="str">
        <f>IFERROR(IF(INDEX(SourceData!$A$2:$FR$281,'Row selector'!$O84,130)=0,"-",INDEX(SourceData!$A$2:$FR$281,'Row selector'!$O84,130)),"")</f>
        <v/>
      </c>
      <c r="R95" s="163" t="str">
        <f>IFERROR(IF(INDEX(SourceData!$A$2:$FR$281,'Row selector'!$O84,135)=0,"-",INDEX(SourceData!$A$2:$FR$281,'Row selector'!$O84,135)),"")</f>
        <v/>
      </c>
      <c r="S95" s="161" t="str">
        <f>IFERROR(IF(INDEX(SourceData!$A$2:$FR$281,'Row selector'!$O84,136)=0,"-",INDEX(SourceData!$A$2:$FR$281,'Row selector'!$O84,136)),"")</f>
        <v/>
      </c>
      <c r="T95" s="162" t="str">
        <f>IFERROR(IF(INDEX(SourceData!$A$2:$FR$281,'Row selector'!$O84,141)=0,"-",INDEX(SourceData!$A$2:$FR$281,'Row selector'!$O84,141)),"")</f>
        <v/>
      </c>
      <c r="U95" s="163" t="str">
        <f>IFERROR(IF(INDEX(SourceData!$A$2:$FR$281,'Row selector'!$O84,146)=0,"-",INDEX(SourceData!$A$2:$FR$281,'Row selector'!$O84,146)),"")</f>
        <v/>
      </c>
      <c r="V95" s="161" t="str">
        <f>IFERROR(IF(INDEX(SourceData!$A$2:$FR$281,'Row selector'!$O84,137)=0,"-",INDEX(SourceData!$A$2:$FR$281,'Row selector'!$O84,137)),"")</f>
        <v/>
      </c>
      <c r="W95" s="162" t="str">
        <f>IFERROR(IF(INDEX(SourceData!$A$2:$FR$281,'Row selector'!$O84,142)=0,"-",INDEX(SourceData!$A$2:$FR$281,'Row selector'!$O84,142)),"")</f>
        <v/>
      </c>
      <c r="X95" s="163" t="str">
        <f>IFERROR(IF(INDEX(SourceData!$A$2:$FR$281,'Row selector'!$O84,147)=0,"-",INDEX(SourceData!$A$2:$FR$281,'Row selector'!$O84,147)),"")</f>
        <v/>
      </c>
      <c r="Y95" s="161" t="str">
        <f>IFERROR(IF(INDEX(SourceData!$A$2:$FR$281,'Row selector'!$O84,138)=0,"-",INDEX(SourceData!$A$2:$FR$281,'Row selector'!$O84,138)),"")</f>
        <v/>
      </c>
      <c r="Z95" s="166" t="str">
        <f>IFERROR(IF(INDEX(SourceData!$A$2:$FR$281,'Row selector'!$O84,143)=0,"-",INDEX(SourceData!$A$2:$FR$281,'Row selector'!$O84,143)),"")</f>
        <v/>
      </c>
      <c r="AA95" s="167" t="str">
        <f>IFERROR(IF(INDEX(SourceData!$A$2:$FR$281,'Row selector'!$O84,148)=0,"-",INDEX(SourceData!$A$2:$FR$281,'Row selector'!$O84,148)),"")</f>
        <v/>
      </c>
      <c r="AB95" s="161" t="str">
        <f>IFERROR(IF(INDEX(SourceData!$A$2:$FR$281,'Row selector'!$O84,139)=0,"-",INDEX(SourceData!$A$2:$FR$281,'Row selector'!$O84,139)),"")</f>
        <v/>
      </c>
      <c r="AC95" s="162" t="str">
        <f>IFERROR(IF(INDEX(SourceData!$A$2:$FR$281,'Row selector'!$O84,144)=0,"-",INDEX(SourceData!$A$2:$FR$281,'Row selector'!$O84,144)),"")</f>
        <v/>
      </c>
      <c r="AD95" s="163" t="str">
        <f>IFERROR(IF(INDEX(SourceData!$A$2:$FR$281,'Row selector'!$O84,149)=0,"-",INDEX(SourceData!$A$2:$FR$281,'Row selector'!$O84,149)),"")</f>
        <v/>
      </c>
      <c r="AE95" s="161" t="str">
        <f>IFERROR(IF(INDEX(SourceData!$A$2:$FR$281,'Row selector'!$O84,140)=0,"-",INDEX(SourceData!$A$2:$FR$281,'Row selector'!$O84,140)),"")</f>
        <v/>
      </c>
      <c r="AF95" s="162" t="str">
        <f>IFERROR(IF(INDEX(SourceData!$A$2:$FR$281,'Row selector'!$O84,145)=0,"-",INDEX(SourceData!$A$2:$FR$281,'Row selector'!$O84,145)),"")</f>
        <v/>
      </c>
      <c r="AG95" s="163" t="str">
        <f>IFERROR(IF(INDEX(SourceData!$A$2:$FR$281,'Row selector'!$O84,150)=0,"-",INDEX(SourceData!$A$2:$FR$281,'Row selector'!$O84,150)),"")</f>
        <v/>
      </c>
      <c r="AH95" s="161" t="str">
        <f>IFERROR(IF(INDEX(SourceData!$A$2:$FR$281,'Row selector'!$O84,151)=0,"-",INDEX(SourceData!$A$2:$FR$281,'Row selector'!$O84,151)),"")</f>
        <v/>
      </c>
      <c r="AI95" s="162" t="str">
        <f>IFERROR(IF(INDEX(SourceData!$A$2:$FR$281,'Row selector'!$O84,156)=0,"-",INDEX(SourceData!$A$2:$FR$281,'Row selector'!$O84,156)),"")</f>
        <v/>
      </c>
      <c r="AJ95" s="163" t="str">
        <f>IFERROR(IF(INDEX(SourceData!$A$2:$FR$281,'Row selector'!$O84,161)=0,"-",INDEX(SourceData!$A$2:$FR$281,'Row selector'!$O84,161)),"")</f>
        <v/>
      </c>
      <c r="AK95" s="161" t="str">
        <f>IFERROR(IF(INDEX(SourceData!$A$2:$FR$281,'Row selector'!$O84,152)=0,"-",INDEX(SourceData!$A$2:$FR$281,'Row selector'!$O84,152)),"")</f>
        <v/>
      </c>
      <c r="AL95" s="162" t="str">
        <f>IFERROR(IF(INDEX(SourceData!$A$2:$FR$281,'Row selector'!$O84,157)=0,"-",INDEX(SourceData!$A$2:$FR$281,'Row selector'!$O84,157)),"")</f>
        <v/>
      </c>
      <c r="AM95" s="163" t="str">
        <f>IFERROR(IF(INDEX(SourceData!$A$2:$FR$281,'Row selector'!$O84,162)=0,"-",INDEX(SourceData!$A$2:$FR$281,'Row selector'!$O84,162)),"")</f>
        <v/>
      </c>
      <c r="AN95" s="161" t="str">
        <f>IFERROR(IF(INDEX(SourceData!$A$2:$FR$281,'Row selector'!$O84,153)=0,"-",INDEX(SourceData!$A$2:$FR$281,'Row selector'!$O84,153)),"")</f>
        <v/>
      </c>
      <c r="AO95" s="162" t="str">
        <f>IFERROR(IF(INDEX(SourceData!$A$2:$FR$281,'Row selector'!$O84,158)=0,"-",INDEX(SourceData!$A$2:$FR$281,'Row selector'!$O84,158)),"")</f>
        <v/>
      </c>
      <c r="AP95" s="163" t="str">
        <f>IFERROR(IF(INDEX(SourceData!$A$2:$FR$281,'Row selector'!$O84,163)=0,"-",INDEX(SourceData!$A$2:$FR$281,'Row selector'!$O84,163)),"")</f>
        <v/>
      </c>
      <c r="AQ95" s="161" t="str">
        <f>IFERROR(IF(INDEX(SourceData!$A$2:$FR$281,'Row selector'!$O84,154)=0,"-",INDEX(SourceData!$A$2:$FR$281,'Row selector'!$O84,154)),"")</f>
        <v/>
      </c>
      <c r="AR95" s="166" t="str">
        <f>IFERROR(IF(INDEX(SourceData!$A$2:$FR$281,'Row selector'!$O84,159)=0,"-",INDEX(SourceData!$A$2:$FR$281,'Row selector'!$O84,159)),"")</f>
        <v/>
      </c>
      <c r="AS95" s="167" t="str">
        <f>IFERROR(IF(INDEX(SourceData!$A$2:$FR$281,'Row selector'!$O84,164)=0,"-",INDEX(SourceData!$A$2:$FR$281,'Row selector'!$O84,164)),"")</f>
        <v/>
      </c>
      <c r="AT95" s="161" t="str">
        <f>IFERROR(IF(INDEX(SourceData!$A$2:$FR$281,'Row selector'!$O84,155)=0,"-",INDEX(SourceData!$A$2:$FR$281,'Row selector'!$O84,155)),"")</f>
        <v/>
      </c>
      <c r="AU95" s="162" t="str">
        <f>IFERROR(IF(INDEX(SourceData!$A$2:$FR$281,'Row selector'!$O84,160)=0,"-",INDEX(SourceData!$A$2:$FR$281,'Row selector'!$O84,160)),"")</f>
        <v/>
      </c>
      <c r="AV95" s="163" t="str">
        <f>IFERROR(IF(INDEX(SourceData!$A$2:$FR$281,'Row selector'!$O84,165)=0,"-",INDEX(SourceData!$A$2:$FR$281,'Row selector'!$O84,165)),"")</f>
        <v/>
      </c>
      <c r="AW95" s="115"/>
    </row>
    <row r="96" spans="1:49">
      <c r="A96" s="171" t="str">
        <f>IFERROR(INDEX(SourceData!$A$2:$FR$281,'Row selector'!$O85,1),"")</f>
        <v/>
      </c>
      <c r="B96" s="168" t="str">
        <f>IFERROR(INDEX(SourceData!$A$2:$FR$281,'Row selector'!$O85,2),"")</f>
        <v/>
      </c>
      <c r="C96" s="199" t="str">
        <f t="shared" si="1"/>
        <v/>
      </c>
      <c r="D96" s="161" t="str">
        <f>IFERROR(IF(INDEX(SourceData!$A$2:$FR$281,'Row selector'!$O85,121)=0,"-",INDEX(SourceData!$A$2:$FR$281,'Row selector'!$O85,121)),"")</f>
        <v/>
      </c>
      <c r="E96" s="162" t="str">
        <f>IFERROR(IF(INDEX(SourceData!$A$2:$FR$281,'Row selector'!$O85,126)=0,"-",INDEX(SourceData!$A$2:$FR$281,'Row selector'!$O85,126)),"")</f>
        <v/>
      </c>
      <c r="F96" s="163" t="str">
        <f>IFERROR(IF(INDEX(SourceData!$A$2:$FR$281,'Row selector'!$O85,131)=0,"-",INDEX(SourceData!$A$2:$FR$281,'Row selector'!$O85,131)),"")</f>
        <v/>
      </c>
      <c r="G96" s="161" t="str">
        <f>IFERROR(IF(INDEX(SourceData!$A$2:$FR$281,'Row selector'!$O85,122)=0,"-",INDEX(SourceData!$A$2:$FR$281,'Row selector'!$O85,122)),"")</f>
        <v/>
      </c>
      <c r="H96" s="166" t="str">
        <f>IFERROR(IF(INDEX(SourceData!$A$2:$FR$281,'Row selector'!$O85,127)=0,"-",INDEX(SourceData!$A$2:$FR$281,'Row selector'!$O85,127)),"")</f>
        <v/>
      </c>
      <c r="I96" s="167" t="str">
        <f>IFERROR(IF(INDEX(SourceData!$A$2:$FR$281,'Row selector'!$O85,132)=0,"-",INDEX(SourceData!$A$2:$FR$281,'Row selector'!$O85,132)),"")</f>
        <v/>
      </c>
      <c r="J96" s="161" t="str">
        <f>IFERROR(IF(INDEX(SourceData!$A$2:$FR$281,'Row selector'!$O85,123)=0,"-",INDEX(SourceData!$A$2:$FR$281,'Row selector'!$O85,123)),"")</f>
        <v/>
      </c>
      <c r="K96" s="162" t="str">
        <f>IFERROR(IF(INDEX(SourceData!$A$2:$FR$281,'Row selector'!$O85,128)=0,"-",INDEX(SourceData!$A$2:$FR$281,'Row selector'!$O85,128)),"")</f>
        <v/>
      </c>
      <c r="L96" s="163" t="str">
        <f>IFERROR(IF(INDEX(SourceData!$A$2:$FR$281,'Row selector'!$O85,133)=0,"-",INDEX(SourceData!$A$2:$FR$281,'Row selector'!$O85,133)),"")</f>
        <v/>
      </c>
      <c r="M96" s="161" t="str">
        <f>IFERROR(IF(INDEX(SourceData!$A$2:$FR$281,'Row selector'!$O85,124)=0,"-",INDEX(SourceData!$A$2:$FR$281,'Row selector'!$O85,124)),"")</f>
        <v/>
      </c>
      <c r="N96" s="162" t="str">
        <f>IFERROR(IF(INDEX(SourceData!$A$2:$FR$281,'Row selector'!$O85,129)=0,"-",INDEX(SourceData!$A$2:$FR$281,'Row selector'!$O85,129)),"")</f>
        <v/>
      </c>
      <c r="O96" s="163" t="str">
        <f>IFERROR(IF(INDEX(SourceData!$A$2:$FR$281,'Row selector'!$O85,134)=0,"-",INDEX(SourceData!$A$2:$FR$281,'Row selector'!$O85,134)),"")</f>
        <v/>
      </c>
      <c r="P96" s="161" t="str">
        <f>IFERROR(IF(INDEX(SourceData!$A$2:$FR$281,'Row selector'!$O85,125)=0,"-",INDEX(SourceData!$A$2:$FR$281,'Row selector'!$O85,125)),"")</f>
        <v/>
      </c>
      <c r="Q96" s="162" t="str">
        <f>IFERROR(IF(INDEX(SourceData!$A$2:$FR$281,'Row selector'!$O85,130)=0,"-",INDEX(SourceData!$A$2:$FR$281,'Row selector'!$O85,130)),"")</f>
        <v/>
      </c>
      <c r="R96" s="163" t="str">
        <f>IFERROR(IF(INDEX(SourceData!$A$2:$FR$281,'Row selector'!$O85,135)=0,"-",INDEX(SourceData!$A$2:$FR$281,'Row selector'!$O85,135)),"")</f>
        <v/>
      </c>
      <c r="S96" s="161" t="str">
        <f>IFERROR(IF(INDEX(SourceData!$A$2:$FR$281,'Row selector'!$O85,136)=0,"-",INDEX(SourceData!$A$2:$FR$281,'Row selector'!$O85,136)),"")</f>
        <v/>
      </c>
      <c r="T96" s="162" t="str">
        <f>IFERROR(IF(INDEX(SourceData!$A$2:$FR$281,'Row selector'!$O85,141)=0,"-",INDEX(SourceData!$A$2:$FR$281,'Row selector'!$O85,141)),"")</f>
        <v/>
      </c>
      <c r="U96" s="163" t="str">
        <f>IFERROR(IF(INDEX(SourceData!$A$2:$FR$281,'Row selector'!$O85,146)=0,"-",INDEX(SourceData!$A$2:$FR$281,'Row selector'!$O85,146)),"")</f>
        <v/>
      </c>
      <c r="V96" s="161" t="str">
        <f>IFERROR(IF(INDEX(SourceData!$A$2:$FR$281,'Row selector'!$O85,137)=0,"-",INDEX(SourceData!$A$2:$FR$281,'Row selector'!$O85,137)),"")</f>
        <v/>
      </c>
      <c r="W96" s="162" t="str">
        <f>IFERROR(IF(INDEX(SourceData!$A$2:$FR$281,'Row selector'!$O85,142)=0,"-",INDEX(SourceData!$A$2:$FR$281,'Row selector'!$O85,142)),"")</f>
        <v/>
      </c>
      <c r="X96" s="163" t="str">
        <f>IFERROR(IF(INDEX(SourceData!$A$2:$FR$281,'Row selector'!$O85,147)=0,"-",INDEX(SourceData!$A$2:$FR$281,'Row selector'!$O85,147)),"")</f>
        <v/>
      </c>
      <c r="Y96" s="161" t="str">
        <f>IFERROR(IF(INDEX(SourceData!$A$2:$FR$281,'Row selector'!$O85,138)=0,"-",INDEX(SourceData!$A$2:$FR$281,'Row selector'!$O85,138)),"")</f>
        <v/>
      </c>
      <c r="Z96" s="166" t="str">
        <f>IFERROR(IF(INDEX(SourceData!$A$2:$FR$281,'Row selector'!$O85,143)=0,"-",INDEX(SourceData!$A$2:$FR$281,'Row selector'!$O85,143)),"")</f>
        <v/>
      </c>
      <c r="AA96" s="167" t="str">
        <f>IFERROR(IF(INDEX(SourceData!$A$2:$FR$281,'Row selector'!$O85,148)=0,"-",INDEX(SourceData!$A$2:$FR$281,'Row selector'!$O85,148)),"")</f>
        <v/>
      </c>
      <c r="AB96" s="161" t="str">
        <f>IFERROR(IF(INDEX(SourceData!$A$2:$FR$281,'Row selector'!$O85,139)=0,"-",INDEX(SourceData!$A$2:$FR$281,'Row selector'!$O85,139)),"")</f>
        <v/>
      </c>
      <c r="AC96" s="162" t="str">
        <f>IFERROR(IF(INDEX(SourceData!$A$2:$FR$281,'Row selector'!$O85,144)=0,"-",INDEX(SourceData!$A$2:$FR$281,'Row selector'!$O85,144)),"")</f>
        <v/>
      </c>
      <c r="AD96" s="163" t="str">
        <f>IFERROR(IF(INDEX(SourceData!$A$2:$FR$281,'Row selector'!$O85,149)=0,"-",INDEX(SourceData!$A$2:$FR$281,'Row selector'!$O85,149)),"")</f>
        <v/>
      </c>
      <c r="AE96" s="161" t="str">
        <f>IFERROR(IF(INDEX(SourceData!$A$2:$FR$281,'Row selector'!$O85,140)=0,"-",INDEX(SourceData!$A$2:$FR$281,'Row selector'!$O85,140)),"")</f>
        <v/>
      </c>
      <c r="AF96" s="162" t="str">
        <f>IFERROR(IF(INDEX(SourceData!$A$2:$FR$281,'Row selector'!$O85,145)=0,"-",INDEX(SourceData!$A$2:$FR$281,'Row selector'!$O85,145)),"")</f>
        <v/>
      </c>
      <c r="AG96" s="163" t="str">
        <f>IFERROR(IF(INDEX(SourceData!$A$2:$FR$281,'Row selector'!$O85,150)=0,"-",INDEX(SourceData!$A$2:$FR$281,'Row selector'!$O85,150)),"")</f>
        <v/>
      </c>
      <c r="AH96" s="161" t="str">
        <f>IFERROR(IF(INDEX(SourceData!$A$2:$FR$281,'Row selector'!$O85,151)=0,"-",INDEX(SourceData!$A$2:$FR$281,'Row selector'!$O85,151)),"")</f>
        <v/>
      </c>
      <c r="AI96" s="162" t="str">
        <f>IFERROR(IF(INDEX(SourceData!$A$2:$FR$281,'Row selector'!$O85,156)=0,"-",INDEX(SourceData!$A$2:$FR$281,'Row selector'!$O85,156)),"")</f>
        <v/>
      </c>
      <c r="AJ96" s="163" t="str">
        <f>IFERROR(IF(INDEX(SourceData!$A$2:$FR$281,'Row selector'!$O85,161)=0,"-",INDEX(SourceData!$A$2:$FR$281,'Row selector'!$O85,161)),"")</f>
        <v/>
      </c>
      <c r="AK96" s="161" t="str">
        <f>IFERROR(IF(INDEX(SourceData!$A$2:$FR$281,'Row selector'!$O85,152)=0,"-",INDEX(SourceData!$A$2:$FR$281,'Row selector'!$O85,152)),"")</f>
        <v/>
      </c>
      <c r="AL96" s="162" t="str">
        <f>IFERROR(IF(INDEX(SourceData!$A$2:$FR$281,'Row selector'!$O85,157)=0,"-",INDEX(SourceData!$A$2:$FR$281,'Row selector'!$O85,157)),"")</f>
        <v/>
      </c>
      <c r="AM96" s="163" t="str">
        <f>IFERROR(IF(INDEX(SourceData!$A$2:$FR$281,'Row selector'!$O85,162)=0,"-",INDEX(SourceData!$A$2:$FR$281,'Row selector'!$O85,162)),"")</f>
        <v/>
      </c>
      <c r="AN96" s="161" t="str">
        <f>IFERROR(IF(INDEX(SourceData!$A$2:$FR$281,'Row selector'!$O85,153)=0,"-",INDEX(SourceData!$A$2:$FR$281,'Row selector'!$O85,153)),"")</f>
        <v/>
      </c>
      <c r="AO96" s="162" t="str">
        <f>IFERROR(IF(INDEX(SourceData!$A$2:$FR$281,'Row selector'!$O85,158)=0,"-",INDEX(SourceData!$A$2:$FR$281,'Row selector'!$O85,158)),"")</f>
        <v/>
      </c>
      <c r="AP96" s="163" t="str">
        <f>IFERROR(IF(INDEX(SourceData!$A$2:$FR$281,'Row selector'!$O85,163)=0,"-",INDEX(SourceData!$A$2:$FR$281,'Row selector'!$O85,163)),"")</f>
        <v/>
      </c>
      <c r="AQ96" s="161" t="str">
        <f>IFERROR(IF(INDEX(SourceData!$A$2:$FR$281,'Row selector'!$O85,154)=0,"-",INDEX(SourceData!$A$2:$FR$281,'Row selector'!$O85,154)),"")</f>
        <v/>
      </c>
      <c r="AR96" s="166" t="str">
        <f>IFERROR(IF(INDEX(SourceData!$A$2:$FR$281,'Row selector'!$O85,159)=0,"-",INDEX(SourceData!$A$2:$FR$281,'Row selector'!$O85,159)),"")</f>
        <v/>
      </c>
      <c r="AS96" s="167" t="str">
        <f>IFERROR(IF(INDEX(SourceData!$A$2:$FR$281,'Row selector'!$O85,164)=0,"-",INDEX(SourceData!$A$2:$FR$281,'Row selector'!$O85,164)),"")</f>
        <v/>
      </c>
      <c r="AT96" s="161" t="str">
        <f>IFERROR(IF(INDEX(SourceData!$A$2:$FR$281,'Row selector'!$O85,155)=0,"-",INDEX(SourceData!$A$2:$FR$281,'Row selector'!$O85,155)),"")</f>
        <v/>
      </c>
      <c r="AU96" s="162" t="str">
        <f>IFERROR(IF(INDEX(SourceData!$A$2:$FR$281,'Row selector'!$O85,160)=0,"-",INDEX(SourceData!$A$2:$FR$281,'Row selector'!$O85,160)),"")</f>
        <v/>
      </c>
      <c r="AV96" s="163" t="str">
        <f>IFERROR(IF(INDEX(SourceData!$A$2:$FR$281,'Row selector'!$O85,165)=0,"-",INDEX(SourceData!$A$2:$FR$281,'Row selector'!$O85,165)),"")</f>
        <v/>
      </c>
      <c r="AW96" s="115"/>
    </row>
    <row r="97" spans="1:49">
      <c r="A97" s="171" t="str">
        <f>IFERROR(INDEX(SourceData!$A$2:$FR$281,'Row selector'!$O86,1),"")</f>
        <v/>
      </c>
      <c r="B97" s="168" t="str">
        <f>IFERROR(INDEX(SourceData!$A$2:$FR$281,'Row selector'!$O86,2),"")</f>
        <v/>
      </c>
      <c r="C97" s="199" t="str">
        <f t="shared" si="1"/>
        <v/>
      </c>
      <c r="D97" s="161" t="str">
        <f>IFERROR(IF(INDEX(SourceData!$A$2:$FR$281,'Row selector'!$O86,121)=0,"-",INDEX(SourceData!$A$2:$FR$281,'Row selector'!$O86,121)),"")</f>
        <v/>
      </c>
      <c r="E97" s="162" t="str">
        <f>IFERROR(IF(INDEX(SourceData!$A$2:$FR$281,'Row selector'!$O86,126)=0,"-",INDEX(SourceData!$A$2:$FR$281,'Row selector'!$O86,126)),"")</f>
        <v/>
      </c>
      <c r="F97" s="163" t="str">
        <f>IFERROR(IF(INDEX(SourceData!$A$2:$FR$281,'Row selector'!$O86,131)=0,"-",INDEX(SourceData!$A$2:$FR$281,'Row selector'!$O86,131)),"")</f>
        <v/>
      </c>
      <c r="G97" s="161" t="str">
        <f>IFERROR(IF(INDEX(SourceData!$A$2:$FR$281,'Row selector'!$O86,122)=0,"-",INDEX(SourceData!$A$2:$FR$281,'Row selector'!$O86,122)),"")</f>
        <v/>
      </c>
      <c r="H97" s="166" t="str">
        <f>IFERROR(IF(INDEX(SourceData!$A$2:$FR$281,'Row selector'!$O86,127)=0,"-",INDEX(SourceData!$A$2:$FR$281,'Row selector'!$O86,127)),"")</f>
        <v/>
      </c>
      <c r="I97" s="167" t="str">
        <f>IFERROR(IF(INDEX(SourceData!$A$2:$FR$281,'Row selector'!$O86,132)=0,"-",INDEX(SourceData!$A$2:$FR$281,'Row selector'!$O86,132)),"")</f>
        <v/>
      </c>
      <c r="J97" s="161" t="str">
        <f>IFERROR(IF(INDEX(SourceData!$A$2:$FR$281,'Row selector'!$O86,123)=0,"-",INDEX(SourceData!$A$2:$FR$281,'Row selector'!$O86,123)),"")</f>
        <v/>
      </c>
      <c r="K97" s="162" t="str">
        <f>IFERROR(IF(INDEX(SourceData!$A$2:$FR$281,'Row selector'!$O86,128)=0,"-",INDEX(SourceData!$A$2:$FR$281,'Row selector'!$O86,128)),"")</f>
        <v/>
      </c>
      <c r="L97" s="163" t="str">
        <f>IFERROR(IF(INDEX(SourceData!$A$2:$FR$281,'Row selector'!$O86,133)=0,"-",INDEX(SourceData!$A$2:$FR$281,'Row selector'!$O86,133)),"")</f>
        <v/>
      </c>
      <c r="M97" s="161" t="str">
        <f>IFERROR(IF(INDEX(SourceData!$A$2:$FR$281,'Row selector'!$O86,124)=0,"-",INDEX(SourceData!$A$2:$FR$281,'Row selector'!$O86,124)),"")</f>
        <v/>
      </c>
      <c r="N97" s="162" t="str">
        <f>IFERROR(IF(INDEX(SourceData!$A$2:$FR$281,'Row selector'!$O86,129)=0,"-",INDEX(SourceData!$A$2:$FR$281,'Row selector'!$O86,129)),"")</f>
        <v/>
      </c>
      <c r="O97" s="163" t="str">
        <f>IFERROR(IF(INDEX(SourceData!$A$2:$FR$281,'Row selector'!$O86,134)=0,"-",INDEX(SourceData!$A$2:$FR$281,'Row selector'!$O86,134)),"")</f>
        <v/>
      </c>
      <c r="P97" s="161" t="str">
        <f>IFERROR(IF(INDEX(SourceData!$A$2:$FR$281,'Row selector'!$O86,125)=0,"-",INDEX(SourceData!$A$2:$FR$281,'Row selector'!$O86,125)),"")</f>
        <v/>
      </c>
      <c r="Q97" s="162" t="str">
        <f>IFERROR(IF(INDEX(SourceData!$A$2:$FR$281,'Row selector'!$O86,130)=0,"-",INDEX(SourceData!$A$2:$FR$281,'Row selector'!$O86,130)),"")</f>
        <v/>
      </c>
      <c r="R97" s="163" t="str">
        <f>IFERROR(IF(INDEX(SourceData!$A$2:$FR$281,'Row selector'!$O86,135)=0,"-",INDEX(SourceData!$A$2:$FR$281,'Row selector'!$O86,135)),"")</f>
        <v/>
      </c>
      <c r="S97" s="161" t="str">
        <f>IFERROR(IF(INDEX(SourceData!$A$2:$FR$281,'Row selector'!$O86,136)=0,"-",INDEX(SourceData!$A$2:$FR$281,'Row selector'!$O86,136)),"")</f>
        <v/>
      </c>
      <c r="T97" s="162" t="str">
        <f>IFERROR(IF(INDEX(SourceData!$A$2:$FR$281,'Row selector'!$O86,141)=0,"-",INDEX(SourceData!$A$2:$FR$281,'Row selector'!$O86,141)),"")</f>
        <v/>
      </c>
      <c r="U97" s="163" t="str">
        <f>IFERROR(IF(INDEX(SourceData!$A$2:$FR$281,'Row selector'!$O86,146)=0,"-",INDEX(SourceData!$A$2:$FR$281,'Row selector'!$O86,146)),"")</f>
        <v/>
      </c>
      <c r="V97" s="161" t="str">
        <f>IFERROR(IF(INDEX(SourceData!$A$2:$FR$281,'Row selector'!$O86,137)=0,"-",INDEX(SourceData!$A$2:$FR$281,'Row selector'!$O86,137)),"")</f>
        <v/>
      </c>
      <c r="W97" s="162" t="str">
        <f>IFERROR(IF(INDEX(SourceData!$A$2:$FR$281,'Row selector'!$O86,142)=0,"-",INDEX(SourceData!$A$2:$FR$281,'Row selector'!$O86,142)),"")</f>
        <v/>
      </c>
      <c r="X97" s="163" t="str">
        <f>IFERROR(IF(INDEX(SourceData!$A$2:$FR$281,'Row selector'!$O86,147)=0,"-",INDEX(SourceData!$A$2:$FR$281,'Row selector'!$O86,147)),"")</f>
        <v/>
      </c>
      <c r="Y97" s="161" t="str">
        <f>IFERROR(IF(INDEX(SourceData!$A$2:$FR$281,'Row selector'!$O86,138)=0,"-",INDEX(SourceData!$A$2:$FR$281,'Row selector'!$O86,138)),"")</f>
        <v/>
      </c>
      <c r="Z97" s="166" t="str">
        <f>IFERROR(IF(INDEX(SourceData!$A$2:$FR$281,'Row selector'!$O86,143)=0,"-",INDEX(SourceData!$A$2:$FR$281,'Row selector'!$O86,143)),"")</f>
        <v/>
      </c>
      <c r="AA97" s="167" t="str">
        <f>IFERROR(IF(INDEX(SourceData!$A$2:$FR$281,'Row selector'!$O86,148)=0,"-",INDEX(SourceData!$A$2:$FR$281,'Row selector'!$O86,148)),"")</f>
        <v/>
      </c>
      <c r="AB97" s="161" t="str">
        <f>IFERROR(IF(INDEX(SourceData!$A$2:$FR$281,'Row selector'!$O86,139)=0,"-",INDEX(SourceData!$A$2:$FR$281,'Row selector'!$O86,139)),"")</f>
        <v/>
      </c>
      <c r="AC97" s="162" t="str">
        <f>IFERROR(IF(INDEX(SourceData!$A$2:$FR$281,'Row selector'!$O86,144)=0,"-",INDEX(SourceData!$A$2:$FR$281,'Row selector'!$O86,144)),"")</f>
        <v/>
      </c>
      <c r="AD97" s="163" t="str">
        <f>IFERROR(IF(INDEX(SourceData!$A$2:$FR$281,'Row selector'!$O86,149)=0,"-",INDEX(SourceData!$A$2:$FR$281,'Row selector'!$O86,149)),"")</f>
        <v/>
      </c>
      <c r="AE97" s="161" t="str">
        <f>IFERROR(IF(INDEX(SourceData!$A$2:$FR$281,'Row selector'!$O86,140)=0,"-",INDEX(SourceData!$A$2:$FR$281,'Row selector'!$O86,140)),"")</f>
        <v/>
      </c>
      <c r="AF97" s="162" t="str">
        <f>IFERROR(IF(INDEX(SourceData!$A$2:$FR$281,'Row selector'!$O86,145)=0,"-",INDEX(SourceData!$A$2:$FR$281,'Row selector'!$O86,145)),"")</f>
        <v/>
      </c>
      <c r="AG97" s="163" t="str">
        <f>IFERROR(IF(INDEX(SourceData!$A$2:$FR$281,'Row selector'!$O86,150)=0,"-",INDEX(SourceData!$A$2:$FR$281,'Row selector'!$O86,150)),"")</f>
        <v/>
      </c>
      <c r="AH97" s="161" t="str">
        <f>IFERROR(IF(INDEX(SourceData!$A$2:$FR$281,'Row selector'!$O86,151)=0,"-",INDEX(SourceData!$A$2:$FR$281,'Row selector'!$O86,151)),"")</f>
        <v/>
      </c>
      <c r="AI97" s="162" t="str">
        <f>IFERROR(IF(INDEX(SourceData!$A$2:$FR$281,'Row selector'!$O86,156)=0,"-",INDEX(SourceData!$A$2:$FR$281,'Row selector'!$O86,156)),"")</f>
        <v/>
      </c>
      <c r="AJ97" s="163" t="str">
        <f>IFERROR(IF(INDEX(SourceData!$A$2:$FR$281,'Row selector'!$O86,161)=0,"-",INDEX(SourceData!$A$2:$FR$281,'Row selector'!$O86,161)),"")</f>
        <v/>
      </c>
      <c r="AK97" s="161" t="str">
        <f>IFERROR(IF(INDEX(SourceData!$A$2:$FR$281,'Row selector'!$O86,152)=0,"-",INDEX(SourceData!$A$2:$FR$281,'Row selector'!$O86,152)),"")</f>
        <v/>
      </c>
      <c r="AL97" s="162" t="str">
        <f>IFERROR(IF(INDEX(SourceData!$A$2:$FR$281,'Row selector'!$O86,157)=0,"-",INDEX(SourceData!$A$2:$FR$281,'Row selector'!$O86,157)),"")</f>
        <v/>
      </c>
      <c r="AM97" s="163" t="str">
        <f>IFERROR(IF(INDEX(SourceData!$A$2:$FR$281,'Row selector'!$O86,162)=0,"-",INDEX(SourceData!$A$2:$FR$281,'Row selector'!$O86,162)),"")</f>
        <v/>
      </c>
      <c r="AN97" s="161" t="str">
        <f>IFERROR(IF(INDEX(SourceData!$A$2:$FR$281,'Row selector'!$O86,153)=0,"-",INDEX(SourceData!$A$2:$FR$281,'Row selector'!$O86,153)),"")</f>
        <v/>
      </c>
      <c r="AO97" s="162" t="str">
        <f>IFERROR(IF(INDEX(SourceData!$A$2:$FR$281,'Row selector'!$O86,158)=0,"-",INDEX(SourceData!$A$2:$FR$281,'Row selector'!$O86,158)),"")</f>
        <v/>
      </c>
      <c r="AP97" s="163" t="str">
        <f>IFERROR(IF(INDEX(SourceData!$A$2:$FR$281,'Row selector'!$O86,163)=0,"-",INDEX(SourceData!$A$2:$FR$281,'Row selector'!$O86,163)),"")</f>
        <v/>
      </c>
      <c r="AQ97" s="161" t="str">
        <f>IFERROR(IF(INDEX(SourceData!$A$2:$FR$281,'Row selector'!$O86,154)=0,"-",INDEX(SourceData!$A$2:$FR$281,'Row selector'!$O86,154)),"")</f>
        <v/>
      </c>
      <c r="AR97" s="166" t="str">
        <f>IFERROR(IF(INDEX(SourceData!$A$2:$FR$281,'Row selector'!$O86,159)=0,"-",INDEX(SourceData!$A$2:$FR$281,'Row selector'!$O86,159)),"")</f>
        <v/>
      </c>
      <c r="AS97" s="167" t="str">
        <f>IFERROR(IF(INDEX(SourceData!$A$2:$FR$281,'Row selector'!$O86,164)=0,"-",INDEX(SourceData!$A$2:$FR$281,'Row selector'!$O86,164)),"")</f>
        <v/>
      </c>
      <c r="AT97" s="161" t="str">
        <f>IFERROR(IF(INDEX(SourceData!$A$2:$FR$281,'Row selector'!$O86,155)=0,"-",INDEX(SourceData!$A$2:$FR$281,'Row selector'!$O86,155)),"")</f>
        <v/>
      </c>
      <c r="AU97" s="162" t="str">
        <f>IFERROR(IF(INDEX(SourceData!$A$2:$FR$281,'Row selector'!$O86,160)=0,"-",INDEX(SourceData!$A$2:$FR$281,'Row selector'!$O86,160)),"")</f>
        <v/>
      </c>
      <c r="AV97" s="163" t="str">
        <f>IFERROR(IF(INDEX(SourceData!$A$2:$FR$281,'Row selector'!$O86,165)=0,"-",INDEX(SourceData!$A$2:$FR$281,'Row selector'!$O86,165)),"")</f>
        <v/>
      </c>
      <c r="AW97" s="115"/>
    </row>
    <row r="98" spans="1:49">
      <c r="A98" s="171" t="str">
        <f>IFERROR(INDEX(SourceData!$A$2:$FR$281,'Row selector'!$O87,1),"")</f>
        <v/>
      </c>
      <c r="B98" s="168" t="str">
        <f>IFERROR(INDEX(SourceData!$A$2:$FR$281,'Row selector'!$O87,2),"")</f>
        <v/>
      </c>
      <c r="C98" s="199" t="str">
        <f t="shared" si="1"/>
        <v/>
      </c>
      <c r="D98" s="161" t="str">
        <f>IFERROR(IF(INDEX(SourceData!$A$2:$FR$281,'Row selector'!$O87,121)=0,"-",INDEX(SourceData!$A$2:$FR$281,'Row selector'!$O87,121)),"")</f>
        <v/>
      </c>
      <c r="E98" s="162" t="str">
        <f>IFERROR(IF(INDEX(SourceData!$A$2:$FR$281,'Row selector'!$O87,126)=0,"-",INDEX(SourceData!$A$2:$FR$281,'Row selector'!$O87,126)),"")</f>
        <v/>
      </c>
      <c r="F98" s="163" t="str">
        <f>IFERROR(IF(INDEX(SourceData!$A$2:$FR$281,'Row selector'!$O87,131)=0,"-",INDEX(SourceData!$A$2:$FR$281,'Row selector'!$O87,131)),"")</f>
        <v/>
      </c>
      <c r="G98" s="161" t="str">
        <f>IFERROR(IF(INDEX(SourceData!$A$2:$FR$281,'Row selector'!$O87,122)=0,"-",INDEX(SourceData!$A$2:$FR$281,'Row selector'!$O87,122)),"")</f>
        <v/>
      </c>
      <c r="H98" s="166" t="str">
        <f>IFERROR(IF(INDEX(SourceData!$A$2:$FR$281,'Row selector'!$O87,127)=0,"-",INDEX(SourceData!$A$2:$FR$281,'Row selector'!$O87,127)),"")</f>
        <v/>
      </c>
      <c r="I98" s="167" t="str">
        <f>IFERROR(IF(INDEX(SourceData!$A$2:$FR$281,'Row selector'!$O87,132)=0,"-",INDEX(SourceData!$A$2:$FR$281,'Row selector'!$O87,132)),"")</f>
        <v/>
      </c>
      <c r="J98" s="161" t="str">
        <f>IFERROR(IF(INDEX(SourceData!$A$2:$FR$281,'Row selector'!$O87,123)=0,"-",INDEX(SourceData!$A$2:$FR$281,'Row selector'!$O87,123)),"")</f>
        <v/>
      </c>
      <c r="K98" s="162" t="str">
        <f>IFERROR(IF(INDEX(SourceData!$A$2:$FR$281,'Row selector'!$O87,128)=0,"-",INDEX(SourceData!$A$2:$FR$281,'Row selector'!$O87,128)),"")</f>
        <v/>
      </c>
      <c r="L98" s="163" t="str">
        <f>IFERROR(IF(INDEX(SourceData!$A$2:$FR$281,'Row selector'!$O87,133)=0,"-",INDEX(SourceData!$A$2:$FR$281,'Row selector'!$O87,133)),"")</f>
        <v/>
      </c>
      <c r="M98" s="161" t="str">
        <f>IFERROR(IF(INDEX(SourceData!$A$2:$FR$281,'Row selector'!$O87,124)=0,"-",INDEX(SourceData!$A$2:$FR$281,'Row selector'!$O87,124)),"")</f>
        <v/>
      </c>
      <c r="N98" s="162" t="str">
        <f>IFERROR(IF(INDEX(SourceData!$A$2:$FR$281,'Row selector'!$O87,129)=0,"-",INDEX(SourceData!$A$2:$FR$281,'Row selector'!$O87,129)),"")</f>
        <v/>
      </c>
      <c r="O98" s="163" t="str">
        <f>IFERROR(IF(INDEX(SourceData!$A$2:$FR$281,'Row selector'!$O87,134)=0,"-",INDEX(SourceData!$A$2:$FR$281,'Row selector'!$O87,134)),"")</f>
        <v/>
      </c>
      <c r="P98" s="161" t="str">
        <f>IFERROR(IF(INDEX(SourceData!$A$2:$FR$281,'Row selector'!$O87,125)=0,"-",INDEX(SourceData!$A$2:$FR$281,'Row selector'!$O87,125)),"")</f>
        <v/>
      </c>
      <c r="Q98" s="162" t="str">
        <f>IFERROR(IF(INDEX(SourceData!$A$2:$FR$281,'Row selector'!$O87,130)=0,"-",INDEX(SourceData!$A$2:$FR$281,'Row selector'!$O87,130)),"")</f>
        <v/>
      </c>
      <c r="R98" s="163" t="str">
        <f>IFERROR(IF(INDEX(SourceData!$A$2:$FR$281,'Row selector'!$O87,135)=0,"-",INDEX(SourceData!$A$2:$FR$281,'Row selector'!$O87,135)),"")</f>
        <v/>
      </c>
      <c r="S98" s="161" t="str">
        <f>IFERROR(IF(INDEX(SourceData!$A$2:$FR$281,'Row selector'!$O87,136)=0,"-",INDEX(SourceData!$A$2:$FR$281,'Row selector'!$O87,136)),"")</f>
        <v/>
      </c>
      <c r="T98" s="162" t="str">
        <f>IFERROR(IF(INDEX(SourceData!$A$2:$FR$281,'Row selector'!$O87,141)=0,"-",INDEX(SourceData!$A$2:$FR$281,'Row selector'!$O87,141)),"")</f>
        <v/>
      </c>
      <c r="U98" s="163" t="str">
        <f>IFERROR(IF(INDEX(SourceData!$A$2:$FR$281,'Row selector'!$O87,146)=0,"-",INDEX(SourceData!$A$2:$FR$281,'Row selector'!$O87,146)),"")</f>
        <v/>
      </c>
      <c r="V98" s="161" t="str">
        <f>IFERROR(IF(INDEX(SourceData!$A$2:$FR$281,'Row selector'!$O87,137)=0,"-",INDEX(SourceData!$A$2:$FR$281,'Row selector'!$O87,137)),"")</f>
        <v/>
      </c>
      <c r="W98" s="162" t="str">
        <f>IFERROR(IF(INDEX(SourceData!$A$2:$FR$281,'Row selector'!$O87,142)=0,"-",INDEX(SourceData!$A$2:$FR$281,'Row selector'!$O87,142)),"")</f>
        <v/>
      </c>
      <c r="X98" s="163" t="str">
        <f>IFERROR(IF(INDEX(SourceData!$A$2:$FR$281,'Row selector'!$O87,147)=0,"-",INDEX(SourceData!$A$2:$FR$281,'Row selector'!$O87,147)),"")</f>
        <v/>
      </c>
      <c r="Y98" s="161" t="str">
        <f>IFERROR(IF(INDEX(SourceData!$A$2:$FR$281,'Row selector'!$O87,138)=0,"-",INDEX(SourceData!$A$2:$FR$281,'Row selector'!$O87,138)),"")</f>
        <v/>
      </c>
      <c r="Z98" s="166" t="str">
        <f>IFERROR(IF(INDEX(SourceData!$A$2:$FR$281,'Row selector'!$O87,143)=0,"-",INDEX(SourceData!$A$2:$FR$281,'Row selector'!$O87,143)),"")</f>
        <v/>
      </c>
      <c r="AA98" s="167" t="str">
        <f>IFERROR(IF(INDEX(SourceData!$A$2:$FR$281,'Row selector'!$O87,148)=0,"-",INDEX(SourceData!$A$2:$FR$281,'Row selector'!$O87,148)),"")</f>
        <v/>
      </c>
      <c r="AB98" s="161" t="str">
        <f>IFERROR(IF(INDEX(SourceData!$A$2:$FR$281,'Row selector'!$O87,139)=0,"-",INDEX(SourceData!$A$2:$FR$281,'Row selector'!$O87,139)),"")</f>
        <v/>
      </c>
      <c r="AC98" s="162" t="str">
        <f>IFERROR(IF(INDEX(SourceData!$A$2:$FR$281,'Row selector'!$O87,144)=0,"-",INDEX(SourceData!$A$2:$FR$281,'Row selector'!$O87,144)),"")</f>
        <v/>
      </c>
      <c r="AD98" s="163" t="str">
        <f>IFERROR(IF(INDEX(SourceData!$A$2:$FR$281,'Row selector'!$O87,149)=0,"-",INDEX(SourceData!$A$2:$FR$281,'Row selector'!$O87,149)),"")</f>
        <v/>
      </c>
      <c r="AE98" s="161" t="str">
        <f>IFERROR(IF(INDEX(SourceData!$A$2:$FR$281,'Row selector'!$O87,140)=0,"-",INDEX(SourceData!$A$2:$FR$281,'Row selector'!$O87,140)),"")</f>
        <v/>
      </c>
      <c r="AF98" s="162" t="str">
        <f>IFERROR(IF(INDEX(SourceData!$A$2:$FR$281,'Row selector'!$O87,145)=0,"-",INDEX(SourceData!$A$2:$FR$281,'Row selector'!$O87,145)),"")</f>
        <v/>
      </c>
      <c r="AG98" s="163" t="str">
        <f>IFERROR(IF(INDEX(SourceData!$A$2:$FR$281,'Row selector'!$O87,150)=0,"-",INDEX(SourceData!$A$2:$FR$281,'Row selector'!$O87,150)),"")</f>
        <v/>
      </c>
      <c r="AH98" s="161" t="str">
        <f>IFERROR(IF(INDEX(SourceData!$A$2:$FR$281,'Row selector'!$O87,151)=0,"-",INDEX(SourceData!$A$2:$FR$281,'Row selector'!$O87,151)),"")</f>
        <v/>
      </c>
      <c r="AI98" s="162" t="str">
        <f>IFERROR(IF(INDEX(SourceData!$A$2:$FR$281,'Row selector'!$O87,156)=0,"-",INDEX(SourceData!$A$2:$FR$281,'Row selector'!$O87,156)),"")</f>
        <v/>
      </c>
      <c r="AJ98" s="163" t="str">
        <f>IFERROR(IF(INDEX(SourceData!$A$2:$FR$281,'Row selector'!$O87,161)=0,"-",INDEX(SourceData!$A$2:$FR$281,'Row selector'!$O87,161)),"")</f>
        <v/>
      </c>
      <c r="AK98" s="161" t="str">
        <f>IFERROR(IF(INDEX(SourceData!$A$2:$FR$281,'Row selector'!$O87,152)=0,"-",INDEX(SourceData!$A$2:$FR$281,'Row selector'!$O87,152)),"")</f>
        <v/>
      </c>
      <c r="AL98" s="162" t="str">
        <f>IFERROR(IF(INDEX(SourceData!$A$2:$FR$281,'Row selector'!$O87,157)=0,"-",INDEX(SourceData!$A$2:$FR$281,'Row selector'!$O87,157)),"")</f>
        <v/>
      </c>
      <c r="AM98" s="163" t="str">
        <f>IFERROR(IF(INDEX(SourceData!$A$2:$FR$281,'Row selector'!$O87,162)=0,"-",INDEX(SourceData!$A$2:$FR$281,'Row selector'!$O87,162)),"")</f>
        <v/>
      </c>
      <c r="AN98" s="161" t="str">
        <f>IFERROR(IF(INDEX(SourceData!$A$2:$FR$281,'Row selector'!$O87,153)=0,"-",INDEX(SourceData!$A$2:$FR$281,'Row selector'!$O87,153)),"")</f>
        <v/>
      </c>
      <c r="AO98" s="162" t="str">
        <f>IFERROR(IF(INDEX(SourceData!$A$2:$FR$281,'Row selector'!$O87,158)=0,"-",INDEX(SourceData!$A$2:$FR$281,'Row selector'!$O87,158)),"")</f>
        <v/>
      </c>
      <c r="AP98" s="163" t="str">
        <f>IFERROR(IF(INDEX(SourceData!$A$2:$FR$281,'Row selector'!$O87,163)=0,"-",INDEX(SourceData!$A$2:$FR$281,'Row selector'!$O87,163)),"")</f>
        <v/>
      </c>
      <c r="AQ98" s="161" t="str">
        <f>IFERROR(IF(INDEX(SourceData!$A$2:$FR$281,'Row selector'!$O87,154)=0,"-",INDEX(SourceData!$A$2:$FR$281,'Row selector'!$O87,154)),"")</f>
        <v/>
      </c>
      <c r="AR98" s="166" t="str">
        <f>IFERROR(IF(INDEX(SourceData!$A$2:$FR$281,'Row selector'!$O87,159)=0,"-",INDEX(SourceData!$A$2:$FR$281,'Row selector'!$O87,159)),"")</f>
        <v/>
      </c>
      <c r="AS98" s="167" t="str">
        <f>IFERROR(IF(INDEX(SourceData!$A$2:$FR$281,'Row selector'!$O87,164)=0,"-",INDEX(SourceData!$A$2:$FR$281,'Row selector'!$O87,164)),"")</f>
        <v/>
      </c>
      <c r="AT98" s="161" t="str">
        <f>IFERROR(IF(INDEX(SourceData!$A$2:$FR$281,'Row selector'!$O87,155)=0,"-",INDEX(SourceData!$A$2:$FR$281,'Row selector'!$O87,155)),"")</f>
        <v/>
      </c>
      <c r="AU98" s="162" t="str">
        <f>IFERROR(IF(INDEX(SourceData!$A$2:$FR$281,'Row selector'!$O87,160)=0,"-",INDEX(SourceData!$A$2:$FR$281,'Row selector'!$O87,160)),"")</f>
        <v/>
      </c>
      <c r="AV98" s="163" t="str">
        <f>IFERROR(IF(INDEX(SourceData!$A$2:$FR$281,'Row selector'!$O87,165)=0,"-",INDEX(SourceData!$A$2:$FR$281,'Row selector'!$O87,165)),"")</f>
        <v/>
      </c>
      <c r="AW98" s="115"/>
    </row>
    <row r="99" spans="1:49">
      <c r="A99" s="171" t="str">
        <f>IFERROR(INDEX(SourceData!$A$2:$FR$281,'Row selector'!$O88,1),"")</f>
        <v/>
      </c>
      <c r="B99" s="168" t="str">
        <f>IFERROR(INDEX(SourceData!$A$2:$FR$281,'Row selector'!$O88,2),"")</f>
        <v/>
      </c>
      <c r="C99" s="199" t="str">
        <f t="shared" si="1"/>
        <v/>
      </c>
      <c r="D99" s="161" t="str">
        <f>IFERROR(IF(INDEX(SourceData!$A$2:$FR$281,'Row selector'!$O88,121)=0,"-",INDEX(SourceData!$A$2:$FR$281,'Row selector'!$O88,121)),"")</f>
        <v/>
      </c>
      <c r="E99" s="162" t="str">
        <f>IFERROR(IF(INDEX(SourceData!$A$2:$FR$281,'Row selector'!$O88,126)=0,"-",INDEX(SourceData!$A$2:$FR$281,'Row selector'!$O88,126)),"")</f>
        <v/>
      </c>
      <c r="F99" s="163" t="str">
        <f>IFERROR(IF(INDEX(SourceData!$A$2:$FR$281,'Row selector'!$O88,131)=0,"-",INDEX(SourceData!$A$2:$FR$281,'Row selector'!$O88,131)),"")</f>
        <v/>
      </c>
      <c r="G99" s="161" t="str">
        <f>IFERROR(IF(INDEX(SourceData!$A$2:$FR$281,'Row selector'!$O88,122)=0,"-",INDEX(SourceData!$A$2:$FR$281,'Row selector'!$O88,122)),"")</f>
        <v/>
      </c>
      <c r="H99" s="166" t="str">
        <f>IFERROR(IF(INDEX(SourceData!$A$2:$FR$281,'Row selector'!$O88,127)=0,"-",INDEX(SourceData!$A$2:$FR$281,'Row selector'!$O88,127)),"")</f>
        <v/>
      </c>
      <c r="I99" s="167" t="str">
        <f>IFERROR(IF(INDEX(SourceData!$A$2:$FR$281,'Row selector'!$O88,132)=0,"-",INDEX(SourceData!$A$2:$FR$281,'Row selector'!$O88,132)),"")</f>
        <v/>
      </c>
      <c r="J99" s="161" t="str">
        <f>IFERROR(IF(INDEX(SourceData!$A$2:$FR$281,'Row selector'!$O88,123)=0,"-",INDEX(SourceData!$A$2:$FR$281,'Row selector'!$O88,123)),"")</f>
        <v/>
      </c>
      <c r="K99" s="162" t="str">
        <f>IFERROR(IF(INDEX(SourceData!$A$2:$FR$281,'Row selector'!$O88,128)=0,"-",INDEX(SourceData!$A$2:$FR$281,'Row selector'!$O88,128)),"")</f>
        <v/>
      </c>
      <c r="L99" s="163" t="str">
        <f>IFERROR(IF(INDEX(SourceData!$A$2:$FR$281,'Row selector'!$O88,133)=0,"-",INDEX(SourceData!$A$2:$FR$281,'Row selector'!$O88,133)),"")</f>
        <v/>
      </c>
      <c r="M99" s="161" t="str">
        <f>IFERROR(IF(INDEX(SourceData!$A$2:$FR$281,'Row selector'!$O88,124)=0,"-",INDEX(SourceData!$A$2:$FR$281,'Row selector'!$O88,124)),"")</f>
        <v/>
      </c>
      <c r="N99" s="162" t="str">
        <f>IFERROR(IF(INDEX(SourceData!$A$2:$FR$281,'Row selector'!$O88,129)=0,"-",INDEX(SourceData!$A$2:$FR$281,'Row selector'!$O88,129)),"")</f>
        <v/>
      </c>
      <c r="O99" s="163" t="str">
        <f>IFERROR(IF(INDEX(SourceData!$A$2:$FR$281,'Row selector'!$O88,134)=0,"-",INDEX(SourceData!$A$2:$FR$281,'Row selector'!$O88,134)),"")</f>
        <v/>
      </c>
      <c r="P99" s="161" t="str">
        <f>IFERROR(IF(INDEX(SourceData!$A$2:$FR$281,'Row selector'!$O88,125)=0,"-",INDEX(SourceData!$A$2:$FR$281,'Row selector'!$O88,125)),"")</f>
        <v/>
      </c>
      <c r="Q99" s="162" t="str">
        <f>IFERROR(IF(INDEX(SourceData!$A$2:$FR$281,'Row selector'!$O88,130)=0,"-",INDEX(SourceData!$A$2:$FR$281,'Row selector'!$O88,130)),"")</f>
        <v/>
      </c>
      <c r="R99" s="163" t="str">
        <f>IFERROR(IF(INDEX(SourceData!$A$2:$FR$281,'Row selector'!$O88,135)=0,"-",INDEX(SourceData!$A$2:$FR$281,'Row selector'!$O88,135)),"")</f>
        <v/>
      </c>
      <c r="S99" s="161" t="str">
        <f>IFERROR(IF(INDEX(SourceData!$A$2:$FR$281,'Row selector'!$O88,136)=0,"-",INDEX(SourceData!$A$2:$FR$281,'Row selector'!$O88,136)),"")</f>
        <v/>
      </c>
      <c r="T99" s="162" t="str">
        <f>IFERROR(IF(INDEX(SourceData!$A$2:$FR$281,'Row selector'!$O88,141)=0,"-",INDEX(SourceData!$A$2:$FR$281,'Row selector'!$O88,141)),"")</f>
        <v/>
      </c>
      <c r="U99" s="163" t="str">
        <f>IFERROR(IF(INDEX(SourceData!$A$2:$FR$281,'Row selector'!$O88,146)=0,"-",INDEX(SourceData!$A$2:$FR$281,'Row selector'!$O88,146)),"")</f>
        <v/>
      </c>
      <c r="V99" s="161" t="str">
        <f>IFERROR(IF(INDEX(SourceData!$A$2:$FR$281,'Row selector'!$O88,137)=0,"-",INDEX(SourceData!$A$2:$FR$281,'Row selector'!$O88,137)),"")</f>
        <v/>
      </c>
      <c r="W99" s="162" t="str">
        <f>IFERROR(IF(INDEX(SourceData!$A$2:$FR$281,'Row selector'!$O88,142)=0,"-",INDEX(SourceData!$A$2:$FR$281,'Row selector'!$O88,142)),"")</f>
        <v/>
      </c>
      <c r="X99" s="163" t="str">
        <f>IFERROR(IF(INDEX(SourceData!$A$2:$FR$281,'Row selector'!$O88,147)=0,"-",INDEX(SourceData!$A$2:$FR$281,'Row selector'!$O88,147)),"")</f>
        <v/>
      </c>
      <c r="Y99" s="161" t="str">
        <f>IFERROR(IF(INDEX(SourceData!$A$2:$FR$281,'Row selector'!$O88,138)=0,"-",INDEX(SourceData!$A$2:$FR$281,'Row selector'!$O88,138)),"")</f>
        <v/>
      </c>
      <c r="Z99" s="166" t="str">
        <f>IFERROR(IF(INDEX(SourceData!$A$2:$FR$281,'Row selector'!$O88,143)=0,"-",INDEX(SourceData!$A$2:$FR$281,'Row selector'!$O88,143)),"")</f>
        <v/>
      </c>
      <c r="AA99" s="167" t="str">
        <f>IFERROR(IF(INDEX(SourceData!$A$2:$FR$281,'Row selector'!$O88,148)=0,"-",INDEX(SourceData!$A$2:$FR$281,'Row selector'!$O88,148)),"")</f>
        <v/>
      </c>
      <c r="AB99" s="161" t="str">
        <f>IFERROR(IF(INDEX(SourceData!$A$2:$FR$281,'Row selector'!$O88,139)=0,"-",INDEX(SourceData!$A$2:$FR$281,'Row selector'!$O88,139)),"")</f>
        <v/>
      </c>
      <c r="AC99" s="162" t="str">
        <f>IFERROR(IF(INDEX(SourceData!$A$2:$FR$281,'Row selector'!$O88,144)=0,"-",INDEX(SourceData!$A$2:$FR$281,'Row selector'!$O88,144)),"")</f>
        <v/>
      </c>
      <c r="AD99" s="163" t="str">
        <f>IFERROR(IF(INDEX(SourceData!$A$2:$FR$281,'Row selector'!$O88,149)=0,"-",INDEX(SourceData!$A$2:$FR$281,'Row selector'!$O88,149)),"")</f>
        <v/>
      </c>
      <c r="AE99" s="161" t="str">
        <f>IFERROR(IF(INDEX(SourceData!$A$2:$FR$281,'Row selector'!$O88,140)=0,"-",INDEX(SourceData!$A$2:$FR$281,'Row selector'!$O88,140)),"")</f>
        <v/>
      </c>
      <c r="AF99" s="162" t="str">
        <f>IFERROR(IF(INDEX(SourceData!$A$2:$FR$281,'Row selector'!$O88,145)=0,"-",INDEX(SourceData!$A$2:$FR$281,'Row selector'!$O88,145)),"")</f>
        <v/>
      </c>
      <c r="AG99" s="163" t="str">
        <f>IFERROR(IF(INDEX(SourceData!$A$2:$FR$281,'Row selector'!$O88,150)=0,"-",INDEX(SourceData!$A$2:$FR$281,'Row selector'!$O88,150)),"")</f>
        <v/>
      </c>
      <c r="AH99" s="161" t="str">
        <f>IFERROR(IF(INDEX(SourceData!$A$2:$FR$281,'Row selector'!$O88,151)=0,"-",INDEX(SourceData!$A$2:$FR$281,'Row selector'!$O88,151)),"")</f>
        <v/>
      </c>
      <c r="AI99" s="162" t="str">
        <f>IFERROR(IF(INDEX(SourceData!$A$2:$FR$281,'Row selector'!$O88,156)=0,"-",INDEX(SourceData!$A$2:$FR$281,'Row selector'!$O88,156)),"")</f>
        <v/>
      </c>
      <c r="AJ99" s="163" t="str">
        <f>IFERROR(IF(INDEX(SourceData!$A$2:$FR$281,'Row selector'!$O88,161)=0,"-",INDEX(SourceData!$A$2:$FR$281,'Row selector'!$O88,161)),"")</f>
        <v/>
      </c>
      <c r="AK99" s="161" t="str">
        <f>IFERROR(IF(INDEX(SourceData!$A$2:$FR$281,'Row selector'!$O88,152)=0,"-",INDEX(SourceData!$A$2:$FR$281,'Row selector'!$O88,152)),"")</f>
        <v/>
      </c>
      <c r="AL99" s="162" t="str">
        <f>IFERROR(IF(INDEX(SourceData!$A$2:$FR$281,'Row selector'!$O88,157)=0,"-",INDEX(SourceData!$A$2:$FR$281,'Row selector'!$O88,157)),"")</f>
        <v/>
      </c>
      <c r="AM99" s="163" t="str">
        <f>IFERROR(IF(INDEX(SourceData!$A$2:$FR$281,'Row selector'!$O88,162)=0,"-",INDEX(SourceData!$A$2:$FR$281,'Row selector'!$O88,162)),"")</f>
        <v/>
      </c>
      <c r="AN99" s="161" t="str">
        <f>IFERROR(IF(INDEX(SourceData!$A$2:$FR$281,'Row selector'!$O88,153)=0,"-",INDEX(SourceData!$A$2:$FR$281,'Row selector'!$O88,153)),"")</f>
        <v/>
      </c>
      <c r="AO99" s="162" t="str">
        <f>IFERROR(IF(INDEX(SourceData!$A$2:$FR$281,'Row selector'!$O88,158)=0,"-",INDEX(SourceData!$A$2:$FR$281,'Row selector'!$O88,158)),"")</f>
        <v/>
      </c>
      <c r="AP99" s="163" t="str">
        <f>IFERROR(IF(INDEX(SourceData!$A$2:$FR$281,'Row selector'!$O88,163)=0,"-",INDEX(SourceData!$A$2:$FR$281,'Row selector'!$O88,163)),"")</f>
        <v/>
      </c>
      <c r="AQ99" s="161" t="str">
        <f>IFERROR(IF(INDEX(SourceData!$A$2:$FR$281,'Row selector'!$O88,154)=0,"-",INDEX(SourceData!$A$2:$FR$281,'Row selector'!$O88,154)),"")</f>
        <v/>
      </c>
      <c r="AR99" s="166" t="str">
        <f>IFERROR(IF(INDEX(SourceData!$A$2:$FR$281,'Row selector'!$O88,159)=0,"-",INDEX(SourceData!$A$2:$FR$281,'Row selector'!$O88,159)),"")</f>
        <v/>
      </c>
      <c r="AS99" s="167" t="str">
        <f>IFERROR(IF(INDEX(SourceData!$A$2:$FR$281,'Row selector'!$O88,164)=0,"-",INDEX(SourceData!$A$2:$FR$281,'Row selector'!$O88,164)),"")</f>
        <v/>
      </c>
      <c r="AT99" s="161" t="str">
        <f>IFERROR(IF(INDEX(SourceData!$A$2:$FR$281,'Row selector'!$O88,155)=0,"-",INDEX(SourceData!$A$2:$FR$281,'Row selector'!$O88,155)),"")</f>
        <v/>
      </c>
      <c r="AU99" s="162" t="str">
        <f>IFERROR(IF(INDEX(SourceData!$A$2:$FR$281,'Row selector'!$O88,160)=0,"-",INDEX(SourceData!$A$2:$FR$281,'Row selector'!$O88,160)),"")</f>
        <v/>
      </c>
      <c r="AV99" s="163" t="str">
        <f>IFERROR(IF(INDEX(SourceData!$A$2:$FR$281,'Row selector'!$O88,165)=0,"-",INDEX(SourceData!$A$2:$FR$281,'Row selector'!$O88,165)),"")</f>
        <v/>
      </c>
      <c r="AW99" s="115"/>
    </row>
    <row r="100" spans="1:49">
      <c r="A100" s="171" t="str">
        <f>IFERROR(INDEX(SourceData!$A$2:$FR$281,'Row selector'!$O89,1),"")</f>
        <v/>
      </c>
      <c r="B100" s="168" t="str">
        <f>IFERROR(INDEX(SourceData!$A$2:$FR$281,'Row selector'!$O89,2),"")</f>
        <v/>
      </c>
      <c r="C100" s="199" t="str">
        <f t="shared" si="1"/>
        <v/>
      </c>
      <c r="D100" s="161" t="str">
        <f>IFERROR(IF(INDEX(SourceData!$A$2:$FR$281,'Row selector'!$O89,121)=0,"-",INDEX(SourceData!$A$2:$FR$281,'Row selector'!$O89,121)),"")</f>
        <v/>
      </c>
      <c r="E100" s="162" t="str">
        <f>IFERROR(IF(INDEX(SourceData!$A$2:$FR$281,'Row selector'!$O89,126)=0,"-",INDEX(SourceData!$A$2:$FR$281,'Row selector'!$O89,126)),"")</f>
        <v/>
      </c>
      <c r="F100" s="163" t="str">
        <f>IFERROR(IF(INDEX(SourceData!$A$2:$FR$281,'Row selector'!$O89,131)=0,"-",INDEX(SourceData!$A$2:$FR$281,'Row selector'!$O89,131)),"")</f>
        <v/>
      </c>
      <c r="G100" s="161" t="str">
        <f>IFERROR(IF(INDEX(SourceData!$A$2:$FR$281,'Row selector'!$O89,122)=0,"-",INDEX(SourceData!$A$2:$FR$281,'Row selector'!$O89,122)),"")</f>
        <v/>
      </c>
      <c r="H100" s="166" t="str">
        <f>IFERROR(IF(INDEX(SourceData!$A$2:$FR$281,'Row selector'!$O89,127)=0,"-",INDEX(SourceData!$A$2:$FR$281,'Row selector'!$O89,127)),"")</f>
        <v/>
      </c>
      <c r="I100" s="167" t="str">
        <f>IFERROR(IF(INDEX(SourceData!$A$2:$FR$281,'Row selector'!$O89,132)=0,"-",INDEX(SourceData!$A$2:$FR$281,'Row selector'!$O89,132)),"")</f>
        <v/>
      </c>
      <c r="J100" s="161" t="str">
        <f>IFERROR(IF(INDEX(SourceData!$A$2:$FR$281,'Row selector'!$O89,123)=0,"-",INDEX(SourceData!$A$2:$FR$281,'Row selector'!$O89,123)),"")</f>
        <v/>
      </c>
      <c r="K100" s="162" t="str">
        <f>IFERROR(IF(INDEX(SourceData!$A$2:$FR$281,'Row selector'!$O89,128)=0,"-",INDEX(SourceData!$A$2:$FR$281,'Row selector'!$O89,128)),"")</f>
        <v/>
      </c>
      <c r="L100" s="163" t="str">
        <f>IFERROR(IF(INDEX(SourceData!$A$2:$FR$281,'Row selector'!$O89,133)=0,"-",INDEX(SourceData!$A$2:$FR$281,'Row selector'!$O89,133)),"")</f>
        <v/>
      </c>
      <c r="M100" s="161" t="str">
        <f>IFERROR(IF(INDEX(SourceData!$A$2:$FR$281,'Row selector'!$O89,124)=0,"-",INDEX(SourceData!$A$2:$FR$281,'Row selector'!$O89,124)),"")</f>
        <v/>
      </c>
      <c r="N100" s="162" t="str">
        <f>IFERROR(IF(INDEX(SourceData!$A$2:$FR$281,'Row selector'!$O89,129)=0,"-",INDEX(SourceData!$A$2:$FR$281,'Row selector'!$O89,129)),"")</f>
        <v/>
      </c>
      <c r="O100" s="163" t="str">
        <f>IFERROR(IF(INDEX(SourceData!$A$2:$FR$281,'Row selector'!$O89,134)=0,"-",INDEX(SourceData!$A$2:$FR$281,'Row selector'!$O89,134)),"")</f>
        <v/>
      </c>
      <c r="P100" s="161" t="str">
        <f>IFERROR(IF(INDEX(SourceData!$A$2:$FR$281,'Row selector'!$O89,125)=0,"-",INDEX(SourceData!$A$2:$FR$281,'Row selector'!$O89,125)),"")</f>
        <v/>
      </c>
      <c r="Q100" s="162" t="str">
        <f>IFERROR(IF(INDEX(SourceData!$A$2:$FR$281,'Row selector'!$O89,130)=0,"-",INDEX(SourceData!$A$2:$FR$281,'Row selector'!$O89,130)),"")</f>
        <v/>
      </c>
      <c r="R100" s="163" t="str">
        <f>IFERROR(IF(INDEX(SourceData!$A$2:$FR$281,'Row selector'!$O89,135)=0,"-",INDEX(SourceData!$A$2:$FR$281,'Row selector'!$O89,135)),"")</f>
        <v/>
      </c>
      <c r="S100" s="161" t="str">
        <f>IFERROR(IF(INDEX(SourceData!$A$2:$FR$281,'Row selector'!$O89,136)=0,"-",INDEX(SourceData!$A$2:$FR$281,'Row selector'!$O89,136)),"")</f>
        <v/>
      </c>
      <c r="T100" s="162" t="str">
        <f>IFERROR(IF(INDEX(SourceData!$A$2:$FR$281,'Row selector'!$O89,141)=0,"-",INDEX(SourceData!$A$2:$FR$281,'Row selector'!$O89,141)),"")</f>
        <v/>
      </c>
      <c r="U100" s="163" t="str">
        <f>IFERROR(IF(INDEX(SourceData!$A$2:$FR$281,'Row selector'!$O89,146)=0,"-",INDEX(SourceData!$A$2:$FR$281,'Row selector'!$O89,146)),"")</f>
        <v/>
      </c>
      <c r="V100" s="161" t="str">
        <f>IFERROR(IF(INDEX(SourceData!$A$2:$FR$281,'Row selector'!$O89,137)=0,"-",INDEX(SourceData!$A$2:$FR$281,'Row selector'!$O89,137)),"")</f>
        <v/>
      </c>
      <c r="W100" s="162" t="str">
        <f>IFERROR(IF(INDEX(SourceData!$A$2:$FR$281,'Row selector'!$O89,142)=0,"-",INDEX(SourceData!$A$2:$FR$281,'Row selector'!$O89,142)),"")</f>
        <v/>
      </c>
      <c r="X100" s="163" t="str">
        <f>IFERROR(IF(INDEX(SourceData!$A$2:$FR$281,'Row selector'!$O89,147)=0,"-",INDEX(SourceData!$A$2:$FR$281,'Row selector'!$O89,147)),"")</f>
        <v/>
      </c>
      <c r="Y100" s="161" t="str">
        <f>IFERROR(IF(INDEX(SourceData!$A$2:$FR$281,'Row selector'!$O89,138)=0,"-",INDEX(SourceData!$A$2:$FR$281,'Row selector'!$O89,138)),"")</f>
        <v/>
      </c>
      <c r="Z100" s="166" t="str">
        <f>IFERROR(IF(INDEX(SourceData!$A$2:$FR$281,'Row selector'!$O89,143)=0,"-",INDEX(SourceData!$A$2:$FR$281,'Row selector'!$O89,143)),"")</f>
        <v/>
      </c>
      <c r="AA100" s="167" t="str">
        <f>IFERROR(IF(INDEX(SourceData!$A$2:$FR$281,'Row selector'!$O89,148)=0,"-",INDEX(SourceData!$A$2:$FR$281,'Row selector'!$O89,148)),"")</f>
        <v/>
      </c>
      <c r="AB100" s="161" t="str">
        <f>IFERROR(IF(INDEX(SourceData!$A$2:$FR$281,'Row selector'!$O89,139)=0,"-",INDEX(SourceData!$A$2:$FR$281,'Row selector'!$O89,139)),"")</f>
        <v/>
      </c>
      <c r="AC100" s="162" t="str">
        <f>IFERROR(IF(INDEX(SourceData!$A$2:$FR$281,'Row selector'!$O89,144)=0,"-",INDEX(SourceData!$A$2:$FR$281,'Row selector'!$O89,144)),"")</f>
        <v/>
      </c>
      <c r="AD100" s="163" t="str">
        <f>IFERROR(IF(INDEX(SourceData!$A$2:$FR$281,'Row selector'!$O89,149)=0,"-",INDEX(SourceData!$A$2:$FR$281,'Row selector'!$O89,149)),"")</f>
        <v/>
      </c>
      <c r="AE100" s="161" t="str">
        <f>IFERROR(IF(INDEX(SourceData!$A$2:$FR$281,'Row selector'!$O89,140)=0,"-",INDEX(SourceData!$A$2:$FR$281,'Row selector'!$O89,140)),"")</f>
        <v/>
      </c>
      <c r="AF100" s="162" t="str">
        <f>IFERROR(IF(INDEX(SourceData!$A$2:$FR$281,'Row selector'!$O89,145)=0,"-",INDEX(SourceData!$A$2:$FR$281,'Row selector'!$O89,145)),"")</f>
        <v/>
      </c>
      <c r="AG100" s="163" t="str">
        <f>IFERROR(IF(INDEX(SourceData!$A$2:$FR$281,'Row selector'!$O89,150)=0,"-",INDEX(SourceData!$A$2:$FR$281,'Row selector'!$O89,150)),"")</f>
        <v/>
      </c>
      <c r="AH100" s="161" t="str">
        <f>IFERROR(IF(INDEX(SourceData!$A$2:$FR$281,'Row selector'!$O89,151)=0,"-",INDEX(SourceData!$A$2:$FR$281,'Row selector'!$O89,151)),"")</f>
        <v/>
      </c>
      <c r="AI100" s="162" t="str">
        <f>IFERROR(IF(INDEX(SourceData!$A$2:$FR$281,'Row selector'!$O89,156)=0,"-",INDEX(SourceData!$A$2:$FR$281,'Row selector'!$O89,156)),"")</f>
        <v/>
      </c>
      <c r="AJ100" s="163" t="str">
        <f>IFERROR(IF(INDEX(SourceData!$A$2:$FR$281,'Row selector'!$O89,161)=0,"-",INDEX(SourceData!$A$2:$FR$281,'Row selector'!$O89,161)),"")</f>
        <v/>
      </c>
      <c r="AK100" s="161" t="str">
        <f>IFERROR(IF(INDEX(SourceData!$A$2:$FR$281,'Row selector'!$O89,152)=0,"-",INDEX(SourceData!$A$2:$FR$281,'Row selector'!$O89,152)),"")</f>
        <v/>
      </c>
      <c r="AL100" s="162" t="str">
        <f>IFERROR(IF(INDEX(SourceData!$A$2:$FR$281,'Row selector'!$O89,157)=0,"-",INDEX(SourceData!$A$2:$FR$281,'Row selector'!$O89,157)),"")</f>
        <v/>
      </c>
      <c r="AM100" s="163" t="str">
        <f>IFERROR(IF(INDEX(SourceData!$A$2:$FR$281,'Row selector'!$O89,162)=0,"-",INDEX(SourceData!$A$2:$FR$281,'Row selector'!$O89,162)),"")</f>
        <v/>
      </c>
      <c r="AN100" s="161" t="str">
        <f>IFERROR(IF(INDEX(SourceData!$A$2:$FR$281,'Row selector'!$O89,153)=0,"-",INDEX(SourceData!$A$2:$FR$281,'Row selector'!$O89,153)),"")</f>
        <v/>
      </c>
      <c r="AO100" s="162" t="str">
        <f>IFERROR(IF(INDEX(SourceData!$A$2:$FR$281,'Row selector'!$O89,158)=0,"-",INDEX(SourceData!$A$2:$FR$281,'Row selector'!$O89,158)),"")</f>
        <v/>
      </c>
      <c r="AP100" s="163" t="str">
        <f>IFERROR(IF(INDEX(SourceData!$A$2:$FR$281,'Row selector'!$O89,163)=0,"-",INDEX(SourceData!$A$2:$FR$281,'Row selector'!$O89,163)),"")</f>
        <v/>
      </c>
      <c r="AQ100" s="161" t="str">
        <f>IFERROR(IF(INDEX(SourceData!$A$2:$FR$281,'Row selector'!$O89,154)=0,"-",INDEX(SourceData!$A$2:$FR$281,'Row selector'!$O89,154)),"")</f>
        <v/>
      </c>
      <c r="AR100" s="166" t="str">
        <f>IFERROR(IF(INDEX(SourceData!$A$2:$FR$281,'Row selector'!$O89,159)=0,"-",INDEX(SourceData!$A$2:$FR$281,'Row selector'!$O89,159)),"")</f>
        <v/>
      </c>
      <c r="AS100" s="167" t="str">
        <f>IFERROR(IF(INDEX(SourceData!$A$2:$FR$281,'Row selector'!$O89,164)=0,"-",INDEX(SourceData!$A$2:$FR$281,'Row selector'!$O89,164)),"")</f>
        <v/>
      </c>
      <c r="AT100" s="161" t="str">
        <f>IFERROR(IF(INDEX(SourceData!$A$2:$FR$281,'Row selector'!$O89,155)=0,"-",INDEX(SourceData!$A$2:$FR$281,'Row selector'!$O89,155)),"")</f>
        <v/>
      </c>
      <c r="AU100" s="162" t="str">
        <f>IFERROR(IF(INDEX(SourceData!$A$2:$FR$281,'Row selector'!$O89,160)=0,"-",INDEX(SourceData!$A$2:$FR$281,'Row selector'!$O89,160)),"")</f>
        <v/>
      </c>
      <c r="AV100" s="163" t="str">
        <f>IFERROR(IF(INDEX(SourceData!$A$2:$FR$281,'Row selector'!$O89,165)=0,"-",INDEX(SourceData!$A$2:$FR$281,'Row selector'!$O89,165)),"")</f>
        <v/>
      </c>
      <c r="AW100" s="115"/>
    </row>
    <row r="101" spans="1:49">
      <c r="A101" s="171" t="str">
        <f>IFERROR(INDEX(SourceData!$A$2:$FR$281,'Row selector'!$O90,1),"")</f>
        <v/>
      </c>
      <c r="B101" s="168" t="str">
        <f>IFERROR(INDEX(SourceData!$A$2:$FR$281,'Row selector'!$O90,2),"")</f>
        <v/>
      </c>
      <c r="C101" s="199" t="str">
        <f t="shared" si="1"/>
        <v/>
      </c>
      <c r="D101" s="161" t="str">
        <f>IFERROR(IF(INDEX(SourceData!$A$2:$FR$281,'Row selector'!$O90,121)=0,"-",INDEX(SourceData!$A$2:$FR$281,'Row selector'!$O90,121)),"")</f>
        <v/>
      </c>
      <c r="E101" s="162" t="str">
        <f>IFERROR(IF(INDEX(SourceData!$A$2:$FR$281,'Row selector'!$O90,126)=0,"-",INDEX(SourceData!$A$2:$FR$281,'Row selector'!$O90,126)),"")</f>
        <v/>
      </c>
      <c r="F101" s="163" t="str">
        <f>IFERROR(IF(INDEX(SourceData!$A$2:$FR$281,'Row selector'!$O90,131)=0,"-",INDEX(SourceData!$A$2:$FR$281,'Row selector'!$O90,131)),"")</f>
        <v/>
      </c>
      <c r="G101" s="161" t="str">
        <f>IFERROR(IF(INDEX(SourceData!$A$2:$FR$281,'Row selector'!$O90,122)=0,"-",INDEX(SourceData!$A$2:$FR$281,'Row selector'!$O90,122)),"")</f>
        <v/>
      </c>
      <c r="H101" s="166" t="str">
        <f>IFERROR(IF(INDEX(SourceData!$A$2:$FR$281,'Row selector'!$O90,127)=0,"-",INDEX(SourceData!$A$2:$FR$281,'Row selector'!$O90,127)),"")</f>
        <v/>
      </c>
      <c r="I101" s="167" t="str">
        <f>IFERROR(IF(INDEX(SourceData!$A$2:$FR$281,'Row selector'!$O90,132)=0,"-",INDEX(SourceData!$A$2:$FR$281,'Row selector'!$O90,132)),"")</f>
        <v/>
      </c>
      <c r="J101" s="161" t="str">
        <f>IFERROR(IF(INDEX(SourceData!$A$2:$FR$281,'Row selector'!$O90,123)=0,"-",INDEX(SourceData!$A$2:$FR$281,'Row selector'!$O90,123)),"")</f>
        <v/>
      </c>
      <c r="K101" s="162" t="str">
        <f>IFERROR(IF(INDEX(SourceData!$A$2:$FR$281,'Row selector'!$O90,128)=0,"-",INDEX(SourceData!$A$2:$FR$281,'Row selector'!$O90,128)),"")</f>
        <v/>
      </c>
      <c r="L101" s="163" t="str">
        <f>IFERROR(IF(INDEX(SourceData!$A$2:$FR$281,'Row selector'!$O90,133)=0,"-",INDEX(SourceData!$A$2:$FR$281,'Row selector'!$O90,133)),"")</f>
        <v/>
      </c>
      <c r="M101" s="161" t="str">
        <f>IFERROR(IF(INDEX(SourceData!$A$2:$FR$281,'Row selector'!$O90,124)=0,"-",INDEX(SourceData!$A$2:$FR$281,'Row selector'!$O90,124)),"")</f>
        <v/>
      </c>
      <c r="N101" s="162" t="str">
        <f>IFERROR(IF(INDEX(SourceData!$A$2:$FR$281,'Row selector'!$O90,129)=0,"-",INDEX(SourceData!$A$2:$FR$281,'Row selector'!$O90,129)),"")</f>
        <v/>
      </c>
      <c r="O101" s="163" t="str">
        <f>IFERROR(IF(INDEX(SourceData!$A$2:$FR$281,'Row selector'!$O90,134)=0,"-",INDEX(SourceData!$A$2:$FR$281,'Row selector'!$O90,134)),"")</f>
        <v/>
      </c>
      <c r="P101" s="161" t="str">
        <f>IFERROR(IF(INDEX(SourceData!$A$2:$FR$281,'Row selector'!$O90,125)=0,"-",INDEX(SourceData!$A$2:$FR$281,'Row selector'!$O90,125)),"")</f>
        <v/>
      </c>
      <c r="Q101" s="162" t="str">
        <f>IFERROR(IF(INDEX(SourceData!$A$2:$FR$281,'Row selector'!$O90,130)=0,"-",INDEX(SourceData!$A$2:$FR$281,'Row selector'!$O90,130)),"")</f>
        <v/>
      </c>
      <c r="R101" s="163" t="str">
        <f>IFERROR(IF(INDEX(SourceData!$A$2:$FR$281,'Row selector'!$O90,135)=0,"-",INDEX(SourceData!$A$2:$FR$281,'Row selector'!$O90,135)),"")</f>
        <v/>
      </c>
      <c r="S101" s="161" t="str">
        <f>IFERROR(IF(INDEX(SourceData!$A$2:$FR$281,'Row selector'!$O90,136)=0,"-",INDEX(SourceData!$A$2:$FR$281,'Row selector'!$O90,136)),"")</f>
        <v/>
      </c>
      <c r="T101" s="162" t="str">
        <f>IFERROR(IF(INDEX(SourceData!$A$2:$FR$281,'Row selector'!$O90,141)=0,"-",INDEX(SourceData!$A$2:$FR$281,'Row selector'!$O90,141)),"")</f>
        <v/>
      </c>
      <c r="U101" s="163" t="str">
        <f>IFERROR(IF(INDEX(SourceData!$A$2:$FR$281,'Row selector'!$O90,146)=0,"-",INDEX(SourceData!$A$2:$FR$281,'Row selector'!$O90,146)),"")</f>
        <v/>
      </c>
      <c r="V101" s="161" t="str">
        <f>IFERROR(IF(INDEX(SourceData!$A$2:$FR$281,'Row selector'!$O90,137)=0,"-",INDEX(SourceData!$A$2:$FR$281,'Row selector'!$O90,137)),"")</f>
        <v/>
      </c>
      <c r="W101" s="162" t="str">
        <f>IFERROR(IF(INDEX(SourceData!$A$2:$FR$281,'Row selector'!$O90,142)=0,"-",INDEX(SourceData!$A$2:$FR$281,'Row selector'!$O90,142)),"")</f>
        <v/>
      </c>
      <c r="X101" s="163" t="str">
        <f>IFERROR(IF(INDEX(SourceData!$A$2:$FR$281,'Row selector'!$O90,147)=0,"-",INDEX(SourceData!$A$2:$FR$281,'Row selector'!$O90,147)),"")</f>
        <v/>
      </c>
      <c r="Y101" s="161" t="str">
        <f>IFERROR(IF(INDEX(SourceData!$A$2:$FR$281,'Row selector'!$O90,138)=0,"-",INDEX(SourceData!$A$2:$FR$281,'Row selector'!$O90,138)),"")</f>
        <v/>
      </c>
      <c r="Z101" s="166" t="str">
        <f>IFERROR(IF(INDEX(SourceData!$A$2:$FR$281,'Row selector'!$O90,143)=0,"-",INDEX(SourceData!$A$2:$FR$281,'Row selector'!$O90,143)),"")</f>
        <v/>
      </c>
      <c r="AA101" s="167" t="str">
        <f>IFERROR(IF(INDEX(SourceData!$A$2:$FR$281,'Row selector'!$O90,148)=0,"-",INDEX(SourceData!$A$2:$FR$281,'Row selector'!$O90,148)),"")</f>
        <v/>
      </c>
      <c r="AB101" s="161" t="str">
        <f>IFERROR(IF(INDEX(SourceData!$A$2:$FR$281,'Row selector'!$O90,139)=0,"-",INDEX(SourceData!$A$2:$FR$281,'Row selector'!$O90,139)),"")</f>
        <v/>
      </c>
      <c r="AC101" s="162" t="str">
        <f>IFERROR(IF(INDEX(SourceData!$A$2:$FR$281,'Row selector'!$O90,144)=0,"-",INDEX(SourceData!$A$2:$FR$281,'Row selector'!$O90,144)),"")</f>
        <v/>
      </c>
      <c r="AD101" s="163" t="str">
        <f>IFERROR(IF(INDEX(SourceData!$A$2:$FR$281,'Row selector'!$O90,149)=0,"-",INDEX(SourceData!$A$2:$FR$281,'Row selector'!$O90,149)),"")</f>
        <v/>
      </c>
      <c r="AE101" s="161" t="str">
        <f>IFERROR(IF(INDEX(SourceData!$A$2:$FR$281,'Row selector'!$O90,140)=0,"-",INDEX(SourceData!$A$2:$FR$281,'Row selector'!$O90,140)),"")</f>
        <v/>
      </c>
      <c r="AF101" s="162" t="str">
        <f>IFERROR(IF(INDEX(SourceData!$A$2:$FR$281,'Row selector'!$O90,145)=0,"-",INDEX(SourceData!$A$2:$FR$281,'Row selector'!$O90,145)),"")</f>
        <v/>
      </c>
      <c r="AG101" s="163" t="str">
        <f>IFERROR(IF(INDEX(SourceData!$A$2:$FR$281,'Row selector'!$O90,150)=0,"-",INDEX(SourceData!$A$2:$FR$281,'Row selector'!$O90,150)),"")</f>
        <v/>
      </c>
      <c r="AH101" s="161" t="str">
        <f>IFERROR(IF(INDEX(SourceData!$A$2:$FR$281,'Row selector'!$O90,151)=0,"-",INDEX(SourceData!$A$2:$FR$281,'Row selector'!$O90,151)),"")</f>
        <v/>
      </c>
      <c r="AI101" s="162" t="str">
        <f>IFERROR(IF(INDEX(SourceData!$A$2:$FR$281,'Row selector'!$O90,156)=0,"-",INDEX(SourceData!$A$2:$FR$281,'Row selector'!$O90,156)),"")</f>
        <v/>
      </c>
      <c r="AJ101" s="163" t="str">
        <f>IFERROR(IF(INDEX(SourceData!$A$2:$FR$281,'Row selector'!$O90,161)=0,"-",INDEX(SourceData!$A$2:$FR$281,'Row selector'!$O90,161)),"")</f>
        <v/>
      </c>
      <c r="AK101" s="161" t="str">
        <f>IFERROR(IF(INDEX(SourceData!$A$2:$FR$281,'Row selector'!$O90,152)=0,"-",INDEX(SourceData!$A$2:$FR$281,'Row selector'!$O90,152)),"")</f>
        <v/>
      </c>
      <c r="AL101" s="162" t="str">
        <f>IFERROR(IF(INDEX(SourceData!$A$2:$FR$281,'Row selector'!$O90,157)=0,"-",INDEX(SourceData!$A$2:$FR$281,'Row selector'!$O90,157)),"")</f>
        <v/>
      </c>
      <c r="AM101" s="163" t="str">
        <f>IFERROR(IF(INDEX(SourceData!$A$2:$FR$281,'Row selector'!$O90,162)=0,"-",INDEX(SourceData!$A$2:$FR$281,'Row selector'!$O90,162)),"")</f>
        <v/>
      </c>
      <c r="AN101" s="161" t="str">
        <f>IFERROR(IF(INDEX(SourceData!$A$2:$FR$281,'Row selector'!$O90,153)=0,"-",INDEX(SourceData!$A$2:$FR$281,'Row selector'!$O90,153)),"")</f>
        <v/>
      </c>
      <c r="AO101" s="162" t="str">
        <f>IFERROR(IF(INDEX(SourceData!$A$2:$FR$281,'Row selector'!$O90,158)=0,"-",INDEX(SourceData!$A$2:$FR$281,'Row selector'!$O90,158)),"")</f>
        <v/>
      </c>
      <c r="AP101" s="163" t="str">
        <f>IFERROR(IF(INDEX(SourceData!$A$2:$FR$281,'Row selector'!$O90,163)=0,"-",INDEX(SourceData!$A$2:$FR$281,'Row selector'!$O90,163)),"")</f>
        <v/>
      </c>
      <c r="AQ101" s="161" t="str">
        <f>IFERROR(IF(INDEX(SourceData!$A$2:$FR$281,'Row selector'!$O90,154)=0,"-",INDEX(SourceData!$A$2:$FR$281,'Row selector'!$O90,154)),"")</f>
        <v/>
      </c>
      <c r="AR101" s="166" t="str">
        <f>IFERROR(IF(INDEX(SourceData!$A$2:$FR$281,'Row selector'!$O90,159)=0,"-",INDEX(SourceData!$A$2:$FR$281,'Row selector'!$O90,159)),"")</f>
        <v/>
      </c>
      <c r="AS101" s="167" t="str">
        <f>IFERROR(IF(INDEX(SourceData!$A$2:$FR$281,'Row selector'!$O90,164)=0,"-",INDEX(SourceData!$A$2:$FR$281,'Row selector'!$O90,164)),"")</f>
        <v/>
      </c>
      <c r="AT101" s="161" t="str">
        <f>IFERROR(IF(INDEX(SourceData!$A$2:$FR$281,'Row selector'!$O90,155)=0,"-",INDEX(SourceData!$A$2:$FR$281,'Row selector'!$O90,155)),"")</f>
        <v/>
      </c>
      <c r="AU101" s="162" t="str">
        <f>IFERROR(IF(INDEX(SourceData!$A$2:$FR$281,'Row selector'!$O90,160)=0,"-",INDEX(SourceData!$A$2:$FR$281,'Row selector'!$O90,160)),"")</f>
        <v/>
      </c>
      <c r="AV101" s="163" t="str">
        <f>IFERROR(IF(INDEX(SourceData!$A$2:$FR$281,'Row selector'!$O90,165)=0,"-",INDEX(SourceData!$A$2:$FR$281,'Row selector'!$O90,165)),"")</f>
        <v/>
      </c>
      <c r="AW101" s="115"/>
    </row>
    <row r="102" spans="1:49">
      <c r="A102" s="171" t="str">
        <f>IFERROR(INDEX(SourceData!$A$2:$FR$281,'Row selector'!$O91,1),"")</f>
        <v/>
      </c>
      <c r="B102" s="168" t="str">
        <f>IFERROR(INDEX(SourceData!$A$2:$FR$281,'Row selector'!$O91,2),"")</f>
        <v/>
      </c>
      <c r="C102" s="199" t="str">
        <f t="shared" si="1"/>
        <v/>
      </c>
      <c r="D102" s="161" t="str">
        <f>IFERROR(IF(INDEX(SourceData!$A$2:$FR$281,'Row selector'!$O91,121)=0,"-",INDEX(SourceData!$A$2:$FR$281,'Row selector'!$O91,121)),"")</f>
        <v/>
      </c>
      <c r="E102" s="162" t="str">
        <f>IFERROR(IF(INDEX(SourceData!$A$2:$FR$281,'Row selector'!$O91,126)=0,"-",INDEX(SourceData!$A$2:$FR$281,'Row selector'!$O91,126)),"")</f>
        <v/>
      </c>
      <c r="F102" s="163" t="str">
        <f>IFERROR(IF(INDEX(SourceData!$A$2:$FR$281,'Row selector'!$O91,131)=0,"-",INDEX(SourceData!$A$2:$FR$281,'Row selector'!$O91,131)),"")</f>
        <v/>
      </c>
      <c r="G102" s="161" t="str">
        <f>IFERROR(IF(INDEX(SourceData!$A$2:$FR$281,'Row selector'!$O91,122)=0,"-",INDEX(SourceData!$A$2:$FR$281,'Row selector'!$O91,122)),"")</f>
        <v/>
      </c>
      <c r="H102" s="166" t="str">
        <f>IFERROR(IF(INDEX(SourceData!$A$2:$FR$281,'Row selector'!$O91,127)=0,"-",INDEX(SourceData!$A$2:$FR$281,'Row selector'!$O91,127)),"")</f>
        <v/>
      </c>
      <c r="I102" s="167" t="str">
        <f>IFERROR(IF(INDEX(SourceData!$A$2:$FR$281,'Row selector'!$O91,132)=0,"-",INDEX(SourceData!$A$2:$FR$281,'Row selector'!$O91,132)),"")</f>
        <v/>
      </c>
      <c r="J102" s="161" t="str">
        <f>IFERROR(IF(INDEX(SourceData!$A$2:$FR$281,'Row selector'!$O91,123)=0,"-",INDEX(SourceData!$A$2:$FR$281,'Row selector'!$O91,123)),"")</f>
        <v/>
      </c>
      <c r="K102" s="162" t="str">
        <f>IFERROR(IF(INDEX(SourceData!$A$2:$FR$281,'Row selector'!$O91,128)=0,"-",INDEX(SourceData!$A$2:$FR$281,'Row selector'!$O91,128)),"")</f>
        <v/>
      </c>
      <c r="L102" s="163" t="str">
        <f>IFERROR(IF(INDEX(SourceData!$A$2:$FR$281,'Row selector'!$O91,133)=0,"-",INDEX(SourceData!$A$2:$FR$281,'Row selector'!$O91,133)),"")</f>
        <v/>
      </c>
      <c r="M102" s="161" t="str">
        <f>IFERROR(IF(INDEX(SourceData!$A$2:$FR$281,'Row selector'!$O91,124)=0,"-",INDEX(SourceData!$A$2:$FR$281,'Row selector'!$O91,124)),"")</f>
        <v/>
      </c>
      <c r="N102" s="162" t="str">
        <f>IFERROR(IF(INDEX(SourceData!$A$2:$FR$281,'Row selector'!$O91,129)=0,"-",INDEX(SourceData!$A$2:$FR$281,'Row selector'!$O91,129)),"")</f>
        <v/>
      </c>
      <c r="O102" s="163" t="str">
        <f>IFERROR(IF(INDEX(SourceData!$A$2:$FR$281,'Row selector'!$O91,134)=0,"-",INDEX(SourceData!$A$2:$FR$281,'Row selector'!$O91,134)),"")</f>
        <v/>
      </c>
      <c r="P102" s="161" t="str">
        <f>IFERROR(IF(INDEX(SourceData!$A$2:$FR$281,'Row selector'!$O91,125)=0,"-",INDEX(SourceData!$A$2:$FR$281,'Row selector'!$O91,125)),"")</f>
        <v/>
      </c>
      <c r="Q102" s="162" t="str">
        <f>IFERROR(IF(INDEX(SourceData!$A$2:$FR$281,'Row selector'!$O91,130)=0,"-",INDEX(SourceData!$A$2:$FR$281,'Row selector'!$O91,130)),"")</f>
        <v/>
      </c>
      <c r="R102" s="163" t="str">
        <f>IFERROR(IF(INDEX(SourceData!$A$2:$FR$281,'Row selector'!$O91,135)=0,"-",INDEX(SourceData!$A$2:$FR$281,'Row selector'!$O91,135)),"")</f>
        <v/>
      </c>
      <c r="S102" s="161" t="str">
        <f>IFERROR(IF(INDEX(SourceData!$A$2:$FR$281,'Row selector'!$O91,136)=0,"-",INDEX(SourceData!$A$2:$FR$281,'Row selector'!$O91,136)),"")</f>
        <v/>
      </c>
      <c r="T102" s="162" t="str">
        <f>IFERROR(IF(INDEX(SourceData!$A$2:$FR$281,'Row selector'!$O91,141)=0,"-",INDEX(SourceData!$A$2:$FR$281,'Row selector'!$O91,141)),"")</f>
        <v/>
      </c>
      <c r="U102" s="163" t="str">
        <f>IFERROR(IF(INDEX(SourceData!$A$2:$FR$281,'Row selector'!$O91,146)=0,"-",INDEX(SourceData!$A$2:$FR$281,'Row selector'!$O91,146)),"")</f>
        <v/>
      </c>
      <c r="V102" s="161" t="str">
        <f>IFERROR(IF(INDEX(SourceData!$A$2:$FR$281,'Row selector'!$O91,137)=0,"-",INDEX(SourceData!$A$2:$FR$281,'Row selector'!$O91,137)),"")</f>
        <v/>
      </c>
      <c r="W102" s="162" t="str">
        <f>IFERROR(IF(INDEX(SourceData!$A$2:$FR$281,'Row selector'!$O91,142)=0,"-",INDEX(SourceData!$A$2:$FR$281,'Row selector'!$O91,142)),"")</f>
        <v/>
      </c>
      <c r="X102" s="163" t="str">
        <f>IFERROR(IF(INDEX(SourceData!$A$2:$FR$281,'Row selector'!$O91,147)=0,"-",INDEX(SourceData!$A$2:$FR$281,'Row selector'!$O91,147)),"")</f>
        <v/>
      </c>
      <c r="Y102" s="161" t="str">
        <f>IFERROR(IF(INDEX(SourceData!$A$2:$FR$281,'Row selector'!$O91,138)=0,"-",INDEX(SourceData!$A$2:$FR$281,'Row selector'!$O91,138)),"")</f>
        <v/>
      </c>
      <c r="Z102" s="166" t="str">
        <f>IFERROR(IF(INDEX(SourceData!$A$2:$FR$281,'Row selector'!$O91,143)=0,"-",INDEX(SourceData!$A$2:$FR$281,'Row selector'!$O91,143)),"")</f>
        <v/>
      </c>
      <c r="AA102" s="167" t="str">
        <f>IFERROR(IF(INDEX(SourceData!$A$2:$FR$281,'Row selector'!$O91,148)=0,"-",INDEX(SourceData!$A$2:$FR$281,'Row selector'!$O91,148)),"")</f>
        <v/>
      </c>
      <c r="AB102" s="161" t="str">
        <f>IFERROR(IF(INDEX(SourceData!$A$2:$FR$281,'Row selector'!$O91,139)=0,"-",INDEX(SourceData!$A$2:$FR$281,'Row selector'!$O91,139)),"")</f>
        <v/>
      </c>
      <c r="AC102" s="162" t="str">
        <f>IFERROR(IF(INDEX(SourceData!$A$2:$FR$281,'Row selector'!$O91,144)=0,"-",INDEX(SourceData!$A$2:$FR$281,'Row selector'!$O91,144)),"")</f>
        <v/>
      </c>
      <c r="AD102" s="163" t="str">
        <f>IFERROR(IF(INDEX(SourceData!$A$2:$FR$281,'Row selector'!$O91,149)=0,"-",INDEX(SourceData!$A$2:$FR$281,'Row selector'!$O91,149)),"")</f>
        <v/>
      </c>
      <c r="AE102" s="161" t="str">
        <f>IFERROR(IF(INDEX(SourceData!$A$2:$FR$281,'Row selector'!$O91,140)=0,"-",INDEX(SourceData!$A$2:$FR$281,'Row selector'!$O91,140)),"")</f>
        <v/>
      </c>
      <c r="AF102" s="162" t="str">
        <f>IFERROR(IF(INDEX(SourceData!$A$2:$FR$281,'Row selector'!$O91,145)=0,"-",INDEX(SourceData!$A$2:$FR$281,'Row selector'!$O91,145)),"")</f>
        <v/>
      </c>
      <c r="AG102" s="163" t="str">
        <f>IFERROR(IF(INDEX(SourceData!$A$2:$FR$281,'Row selector'!$O91,150)=0,"-",INDEX(SourceData!$A$2:$FR$281,'Row selector'!$O91,150)),"")</f>
        <v/>
      </c>
      <c r="AH102" s="161" t="str">
        <f>IFERROR(IF(INDEX(SourceData!$A$2:$FR$281,'Row selector'!$O91,151)=0,"-",INDEX(SourceData!$A$2:$FR$281,'Row selector'!$O91,151)),"")</f>
        <v/>
      </c>
      <c r="AI102" s="162" t="str">
        <f>IFERROR(IF(INDEX(SourceData!$A$2:$FR$281,'Row selector'!$O91,156)=0,"-",INDEX(SourceData!$A$2:$FR$281,'Row selector'!$O91,156)),"")</f>
        <v/>
      </c>
      <c r="AJ102" s="163" t="str">
        <f>IFERROR(IF(INDEX(SourceData!$A$2:$FR$281,'Row selector'!$O91,161)=0,"-",INDEX(SourceData!$A$2:$FR$281,'Row selector'!$O91,161)),"")</f>
        <v/>
      </c>
      <c r="AK102" s="161" t="str">
        <f>IFERROR(IF(INDEX(SourceData!$A$2:$FR$281,'Row selector'!$O91,152)=0,"-",INDEX(SourceData!$A$2:$FR$281,'Row selector'!$O91,152)),"")</f>
        <v/>
      </c>
      <c r="AL102" s="162" t="str">
        <f>IFERROR(IF(INDEX(SourceData!$A$2:$FR$281,'Row selector'!$O91,157)=0,"-",INDEX(SourceData!$A$2:$FR$281,'Row selector'!$O91,157)),"")</f>
        <v/>
      </c>
      <c r="AM102" s="163" t="str">
        <f>IFERROR(IF(INDEX(SourceData!$A$2:$FR$281,'Row selector'!$O91,162)=0,"-",INDEX(SourceData!$A$2:$FR$281,'Row selector'!$O91,162)),"")</f>
        <v/>
      </c>
      <c r="AN102" s="161" t="str">
        <f>IFERROR(IF(INDEX(SourceData!$A$2:$FR$281,'Row selector'!$O91,153)=0,"-",INDEX(SourceData!$A$2:$FR$281,'Row selector'!$O91,153)),"")</f>
        <v/>
      </c>
      <c r="AO102" s="162" t="str">
        <f>IFERROR(IF(INDEX(SourceData!$A$2:$FR$281,'Row selector'!$O91,158)=0,"-",INDEX(SourceData!$A$2:$FR$281,'Row selector'!$O91,158)),"")</f>
        <v/>
      </c>
      <c r="AP102" s="163" t="str">
        <f>IFERROR(IF(INDEX(SourceData!$A$2:$FR$281,'Row selector'!$O91,163)=0,"-",INDEX(SourceData!$A$2:$FR$281,'Row selector'!$O91,163)),"")</f>
        <v/>
      </c>
      <c r="AQ102" s="161" t="str">
        <f>IFERROR(IF(INDEX(SourceData!$A$2:$FR$281,'Row selector'!$O91,154)=0,"-",INDEX(SourceData!$A$2:$FR$281,'Row selector'!$O91,154)),"")</f>
        <v/>
      </c>
      <c r="AR102" s="166" t="str">
        <f>IFERROR(IF(INDEX(SourceData!$A$2:$FR$281,'Row selector'!$O91,159)=0,"-",INDEX(SourceData!$A$2:$FR$281,'Row selector'!$O91,159)),"")</f>
        <v/>
      </c>
      <c r="AS102" s="167" t="str">
        <f>IFERROR(IF(INDEX(SourceData!$A$2:$FR$281,'Row selector'!$O91,164)=0,"-",INDEX(SourceData!$A$2:$FR$281,'Row selector'!$O91,164)),"")</f>
        <v/>
      </c>
      <c r="AT102" s="161" t="str">
        <f>IFERROR(IF(INDEX(SourceData!$A$2:$FR$281,'Row selector'!$O91,155)=0,"-",INDEX(SourceData!$A$2:$FR$281,'Row selector'!$O91,155)),"")</f>
        <v/>
      </c>
      <c r="AU102" s="162" t="str">
        <f>IFERROR(IF(INDEX(SourceData!$A$2:$FR$281,'Row selector'!$O91,160)=0,"-",INDEX(SourceData!$A$2:$FR$281,'Row selector'!$O91,160)),"")</f>
        <v/>
      </c>
      <c r="AV102" s="163" t="str">
        <f>IFERROR(IF(INDEX(SourceData!$A$2:$FR$281,'Row selector'!$O91,165)=0,"-",INDEX(SourceData!$A$2:$FR$281,'Row selector'!$O91,165)),"")</f>
        <v/>
      </c>
      <c r="AW102" s="115"/>
    </row>
    <row r="103" spans="1:49">
      <c r="A103" s="171" t="str">
        <f>IFERROR(INDEX(SourceData!$A$2:$FR$281,'Row selector'!$O92,1),"")</f>
        <v/>
      </c>
      <c r="B103" s="168" t="str">
        <f>IFERROR(INDEX(SourceData!$A$2:$FR$281,'Row selector'!$O92,2),"")</f>
        <v/>
      </c>
      <c r="C103" s="199" t="str">
        <f t="shared" si="1"/>
        <v/>
      </c>
      <c r="D103" s="161" t="str">
        <f>IFERROR(IF(INDEX(SourceData!$A$2:$FR$281,'Row selector'!$O92,121)=0,"-",INDEX(SourceData!$A$2:$FR$281,'Row selector'!$O92,121)),"")</f>
        <v/>
      </c>
      <c r="E103" s="162" t="str">
        <f>IFERROR(IF(INDEX(SourceData!$A$2:$FR$281,'Row selector'!$O92,126)=0,"-",INDEX(SourceData!$A$2:$FR$281,'Row selector'!$O92,126)),"")</f>
        <v/>
      </c>
      <c r="F103" s="163" t="str">
        <f>IFERROR(IF(INDEX(SourceData!$A$2:$FR$281,'Row selector'!$O92,131)=0,"-",INDEX(SourceData!$A$2:$FR$281,'Row selector'!$O92,131)),"")</f>
        <v/>
      </c>
      <c r="G103" s="161" t="str">
        <f>IFERROR(IF(INDEX(SourceData!$A$2:$FR$281,'Row selector'!$O92,122)=0,"-",INDEX(SourceData!$A$2:$FR$281,'Row selector'!$O92,122)),"")</f>
        <v/>
      </c>
      <c r="H103" s="166" t="str">
        <f>IFERROR(IF(INDEX(SourceData!$A$2:$FR$281,'Row selector'!$O92,127)=0,"-",INDEX(SourceData!$A$2:$FR$281,'Row selector'!$O92,127)),"")</f>
        <v/>
      </c>
      <c r="I103" s="167" t="str">
        <f>IFERROR(IF(INDEX(SourceData!$A$2:$FR$281,'Row selector'!$O92,132)=0,"-",INDEX(SourceData!$A$2:$FR$281,'Row selector'!$O92,132)),"")</f>
        <v/>
      </c>
      <c r="J103" s="161" t="str">
        <f>IFERROR(IF(INDEX(SourceData!$A$2:$FR$281,'Row selector'!$O92,123)=0,"-",INDEX(SourceData!$A$2:$FR$281,'Row selector'!$O92,123)),"")</f>
        <v/>
      </c>
      <c r="K103" s="162" t="str">
        <f>IFERROR(IF(INDEX(SourceData!$A$2:$FR$281,'Row selector'!$O92,128)=0,"-",INDEX(SourceData!$A$2:$FR$281,'Row selector'!$O92,128)),"")</f>
        <v/>
      </c>
      <c r="L103" s="163" t="str">
        <f>IFERROR(IF(INDEX(SourceData!$A$2:$FR$281,'Row selector'!$O92,133)=0,"-",INDEX(SourceData!$A$2:$FR$281,'Row selector'!$O92,133)),"")</f>
        <v/>
      </c>
      <c r="M103" s="161" t="str">
        <f>IFERROR(IF(INDEX(SourceData!$A$2:$FR$281,'Row selector'!$O92,124)=0,"-",INDEX(SourceData!$A$2:$FR$281,'Row selector'!$O92,124)),"")</f>
        <v/>
      </c>
      <c r="N103" s="162" t="str">
        <f>IFERROR(IF(INDEX(SourceData!$A$2:$FR$281,'Row selector'!$O92,129)=0,"-",INDEX(SourceData!$A$2:$FR$281,'Row selector'!$O92,129)),"")</f>
        <v/>
      </c>
      <c r="O103" s="163" t="str">
        <f>IFERROR(IF(INDEX(SourceData!$A$2:$FR$281,'Row selector'!$O92,134)=0,"-",INDEX(SourceData!$A$2:$FR$281,'Row selector'!$O92,134)),"")</f>
        <v/>
      </c>
      <c r="P103" s="161" t="str">
        <f>IFERROR(IF(INDEX(SourceData!$A$2:$FR$281,'Row selector'!$O92,125)=0,"-",INDEX(SourceData!$A$2:$FR$281,'Row selector'!$O92,125)),"")</f>
        <v/>
      </c>
      <c r="Q103" s="162" t="str">
        <f>IFERROR(IF(INDEX(SourceData!$A$2:$FR$281,'Row selector'!$O92,130)=0,"-",INDEX(SourceData!$A$2:$FR$281,'Row selector'!$O92,130)),"")</f>
        <v/>
      </c>
      <c r="R103" s="163" t="str">
        <f>IFERROR(IF(INDEX(SourceData!$A$2:$FR$281,'Row selector'!$O92,135)=0,"-",INDEX(SourceData!$A$2:$FR$281,'Row selector'!$O92,135)),"")</f>
        <v/>
      </c>
      <c r="S103" s="161" t="str">
        <f>IFERROR(IF(INDEX(SourceData!$A$2:$FR$281,'Row selector'!$O92,136)=0,"-",INDEX(SourceData!$A$2:$FR$281,'Row selector'!$O92,136)),"")</f>
        <v/>
      </c>
      <c r="T103" s="162" t="str">
        <f>IFERROR(IF(INDEX(SourceData!$A$2:$FR$281,'Row selector'!$O92,141)=0,"-",INDEX(SourceData!$A$2:$FR$281,'Row selector'!$O92,141)),"")</f>
        <v/>
      </c>
      <c r="U103" s="163" t="str">
        <f>IFERROR(IF(INDEX(SourceData!$A$2:$FR$281,'Row selector'!$O92,146)=0,"-",INDEX(SourceData!$A$2:$FR$281,'Row selector'!$O92,146)),"")</f>
        <v/>
      </c>
      <c r="V103" s="161" t="str">
        <f>IFERROR(IF(INDEX(SourceData!$A$2:$FR$281,'Row selector'!$O92,137)=0,"-",INDEX(SourceData!$A$2:$FR$281,'Row selector'!$O92,137)),"")</f>
        <v/>
      </c>
      <c r="W103" s="162" t="str">
        <f>IFERROR(IF(INDEX(SourceData!$A$2:$FR$281,'Row selector'!$O92,142)=0,"-",INDEX(SourceData!$A$2:$FR$281,'Row selector'!$O92,142)),"")</f>
        <v/>
      </c>
      <c r="X103" s="163" t="str">
        <f>IFERROR(IF(INDEX(SourceData!$A$2:$FR$281,'Row selector'!$O92,147)=0,"-",INDEX(SourceData!$A$2:$FR$281,'Row selector'!$O92,147)),"")</f>
        <v/>
      </c>
      <c r="Y103" s="161" t="str">
        <f>IFERROR(IF(INDEX(SourceData!$A$2:$FR$281,'Row selector'!$O92,138)=0,"-",INDEX(SourceData!$A$2:$FR$281,'Row selector'!$O92,138)),"")</f>
        <v/>
      </c>
      <c r="Z103" s="166" t="str">
        <f>IFERROR(IF(INDEX(SourceData!$A$2:$FR$281,'Row selector'!$O92,143)=0,"-",INDEX(SourceData!$A$2:$FR$281,'Row selector'!$O92,143)),"")</f>
        <v/>
      </c>
      <c r="AA103" s="167" t="str">
        <f>IFERROR(IF(INDEX(SourceData!$A$2:$FR$281,'Row selector'!$O92,148)=0,"-",INDEX(SourceData!$A$2:$FR$281,'Row selector'!$O92,148)),"")</f>
        <v/>
      </c>
      <c r="AB103" s="161" t="str">
        <f>IFERROR(IF(INDEX(SourceData!$A$2:$FR$281,'Row selector'!$O92,139)=0,"-",INDEX(SourceData!$A$2:$FR$281,'Row selector'!$O92,139)),"")</f>
        <v/>
      </c>
      <c r="AC103" s="162" t="str">
        <f>IFERROR(IF(INDEX(SourceData!$A$2:$FR$281,'Row selector'!$O92,144)=0,"-",INDEX(SourceData!$A$2:$FR$281,'Row selector'!$O92,144)),"")</f>
        <v/>
      </c>
      <c r="AD103" s="163" t="str">
        <f>IFERROR(IF(INDEX(SourceData!$A$2:$FR$281,'Row selector'!$O92,149)=0,"-",INDEX(SourceData!$A$2:$FR$281,'Row selector'!$O92,149)),"")</f>
        <v/>
      </c>
      <c r="AE103" s="161" t="str">
        <f>IFERROR(IF(INDEX(SourceData!$A$2:$FR$281,'Row selector'!$O92,140)=0,"-",INDEX(SourceData!$A$2:$FR$281,'Row selector'!$O92,140)),"")</f>
        <v/>
      </c>
      <c r="AF103" s="162" t="str">
        <f>IFERROR(IF(INDEX(SourceData!$A$2:$FR$281,'Row selector'!$O92,145)=0,"-",INDEX(SourceData!$A$2:$FR$281,'Row selector'!$O92,145)),"")</f>
        <v/>
      </c>
      <c r="AG103" s="163" t="str">
        <f>IFERROR(IF(INDEX(SourceData!$A$2:$FR$281,'Row selector'!$O92,150)=0,"-",INDEX(SourceData!$A$2:$FR$281,'Row selector'!$O92,150)),"")</f>
        <v/>
      </c>
      <c r="AH103" s="161" t="str">
        <f>IFERROR(IF(INDEX(SourceData!$A$2:$FR$281,'Row selector'!$O92,151)=0,"-",INDEX(SourceData!$A$2:$FR$281,'Row selector'!$O92,151)),"")</f>
        <v/>
      </c>
      <c r="AI103" s="162" t="str">
        <f>IFERROR(IF(INDEX(SourceData!$A$2:$FR$281,'Row selector'!$O92,156)=0,"-",INDEX(SourceData!$A$2:$FR$281,'Row selector'!$O92,156)),"")</f>
        <v/>
      </c>
      <c r="AJ103" s="163" t="str">
        <f>IFERROR(IF(INDEX(SourceData!$A$2:$FR$281,'Row selector'!$O92,161)=0,"-",INDEX(SourceData!$A$2:$FR$281,'Row selector'!$O92,161)),"")</f>
        <v/>
      </c>
      <c r="AK103" s="161" t="str">
        <f>IFERROR(IF(INDEX(SourceData!$A$2:$FR$281,'Row selector'!$O92,152)=0,"-",INDEX(SourceData!$A$2:$FR$281,'Row selector'!$O92,152)),"")</f>
        <v/>
      </c>
      <c r="AL103" s="162" t="str">
        <f>IFERROR(IF(INDEX(SourceData!$A$2:$FR$281,'Row selector'!$O92,157)=0,"-",INDEX(SourceData!$A$2:$FR$281,'Row selector'!$O92,157)),"")</f>
        <v/>
      </c>
      <c r="AM103" s="163" t="str">
        <f>IFERROR(IF(INDEX(SourceData!$A$2:$FR$281,'Row selector'!$O92,162)=0,"-",INDEX(SourceData!$A$2:$FR$281,'Row selector'!$O92,162)),"")</f>
        <v/>
      </c>
      <c r="AN103" s="161" t="str">
        <f>IFERROR(IF(INDEX(SourceData!$A$2:$FR$281,'Row selector'!$O92,153)=0,"-",INDEX(SourceData!$A$2:$FR$281,'Row selector'!$O92,153)),"")</f>
        <v/>
      </c>
      <c r="AO103" s="162" t="str">
        <f>IFERROR(IF(INDEX(SourceData!$A$2:$FR$281,'Row selector'!$O92,158)=0,"-",INDEX(SourceData!$A$2:$FR$281,'Row selector'!$O92,158)),"")</f>
        <v/>
      </c>
      <c r="AP103" s="163" t="str">
        <f>IFERROR(IF(INDEX(SourceData!$A$2:$FR$281,'Row selector'!$O92,163)=0,"-",INDEX(SourceData!$A$2:$FR$281,'Row selector'!$O92,163)),"")</f>
        <v/>
      </c>
      <c r="AQ103" s="161" t="str">
        <f>IFERROR(IF(INDEX(SourceData!$A$2:$FR$281,'Row selector'!$O92,154)=0,"-",INDEX(SourceData!$A$2:$FR$281,'Row selector'!$O92,154)),"")</f>
        <v/>
      </c>
      <c r="AR103" s="166" t="str">
        <f>IFERROR(IF(INDEX(SourceData!$A$2:$FR$281,'Row selector'!$O92,159)=0,"-",INDEX(SourceData!$A$2:$FR$281,'Row selector'!$O92,159)),"")</f>
        <v/>
      </c>
      <c r="AS103" s="167" t="str">
        <f>IFERROR(IF(INDEX(SourceData!$A$2:$FR$281,'Row selector'!$O92,164)=0,"-",INDEX(SourceData!$A$2:$FR$281,'Row selector'!$O92,164)),"")</f>
        <v/>
      </c>
      <c r="AT103" s="161" t="str">
        <f>IFERROR(IF(INDEX(SourceData!$A$2:$FR$281,'Row selector'!$O92,155)=0,"-",INDEX(SourceData!$A$2:$FR$281,'Row selector'!$O92,155)),"")</f>
        <v/>
      </c>
      <c r="AU103" s="162" t="str">
        <f>IFERROR(IF(INDEX(SourceData!$A$2:$FR$281,'Row selector'!$O92,160)=0,"-",INDEX(SourceData!$A$2:$FR$281,'Row selector'!$O92,160)),"")</f>
        <v/>
      </c>
      <c r="AV103" s="163" t="str">
        <f>IFERROR(IF(INDEX(SourceData!$A$2:$FR$281,'Row selector'!$O92,165)=0,"-",INDEX(SourceData!$A$2:$FR$281,'Row selector'!$O92,165)),"")</f>
        <v/>
      </c>
      <c r="AW103" s="115"/>
    </row>
    <row r="104" spans="1:49">
      <c r="A104" s="171" t="str">
        <f>IFERROR(INDEX(SourceData!$A$2:$FR$281,'Row selector'!$O93,1),"")</f>
        <v/>
      </c>
      <c r="B104" s="168" t="str">
        <f>IFERROR(INDEX(SourceData!$A$2:$FR$281,'Row selector'!$O93,2),"")</f>
        <v/>
      </c>
      <c r="C104" s="199" t="str">
        <f t="shared" si="1"/>
        <v/>
      </c>
      <c r="D104" s="161" t="str">
        <f>IFERROR(IF(INDEX(SourceData!$A$2:$FR$281,'Row selector'!$O93,121)=0,"-",INDEX(SourceData!$A$2:$FR$281,'Row selector'!$O93,121)),"")</f>
        <v/>
      </c>
      <c r="E104" s="162" t="str">
        <f>IFERROR(IF(INDEX(SourceData!$A$2:$FR$281,'Row selector'!$O93,126)=0,"-",INDEX(SourceData!$A$2:$FR$281,'Row selector'!$O93,126)),"")</f>
        <v/>
      </c>
      <c r="F104" s="163" t="str">
        <f>IFERROR(IF(INDEX(SourceData!$A$2:$FR$281,'Row selector'!$O93,131)=0,"-",INDEX(SourceData!$A$2:$FR$281,'Row selector'!$O93,131)),"")</f>
        <v/>
      </c>
      <c r="G104" s="161" t="str">
        <f>IFERROR(IF(INDEX(SourceData!$A$2:$FR$281,'Row selector'!$O93,122)=0,"-",INDEX(SourceData!$A$2:$FR$281,'Row selector'!$O93,122)),"")</f>
        <v/>
      </c>
      <c r="H104" s="166" t="str">
        <f>IFERROR(IF(INDEX(SourceData!$A$2:$FR$281,'Row selector'!$O93,127)=0,"-",INDEX(SourceData!$A$2:$FR$281,'Row selector'!$O93,127)),"")</f>
        <v/>
      </c>
      <c r="I104" s="167" t="str">
        <f>IFERROR(IF(INDEX(SourceData!$A$2:$FR$281,'Row selector'!$O93,132)=0,"-",INDEX(SourceData!$A$2:$FR$281,'Row selector'!$O93,132)),"")</f>
        <v/>
      </c>
      <c r="J104" s="161" t="str">
        <f>IFERROR(IF(INDEX(SourceData!$A$2:$FR$281,'Row selector'!$O93,123)=0,"-",INDEX(SourceData!$A$2:$FR$281,'Row selector'!$O93,123)),"")</f>
        <v/>
      </c>
      <c r="K104" s="162" t="str">
        <f>IFERROR(IF(INDEX(SourceData!$A$2:$FR$281,'Row selector'!$O93,128)=0,"-",INDEX(SourceData!$A$2:$FR$281,'Row selector'!$O93,128)),"")</f>
        <v/>
      </c>
      <c r="L104" s="163" t="str">
        <f>IFERROR(IF(INDEX(SourceData!$A$2:$FR$281,'Row selector'!$O93,133)=0,"-",INDEX(SourceData!$A$2:$FR$281,'Row selector'!$O93,133)),"")</f>
        <v/>
      </c>
      <c r="M104" s="161" t="str">
        <f>IFERROR(IF(INDEX(SourceData!$A$2:$FR$281,'Row selector'!$O93,124)=0,"-",INDEX(SourceData!$A$2:$FR$281,'Row selector'!$O93,124)),"")</f>
        <v/>
      </c>
      <c r="N104" s="162" t="str">
        <f>IFERROR(IF(INDEX(SourceData!$A$2:$FR$281,'Row selector'!$O93,129)=0,"-",INDEX(SourceData!$A$2:$FR$281,'Row selector'!$O93,129)),"")</f>
        <v/>
      </c>
      <c r="O104" s="163" t="str">
        <f>IFERROR(IF(INDEX(SourceData!$A$2:$FR$281,'Row selector'!$O93,134)=0,"-",INDEX(SourceData!$A$2:$FR$281,'Row selector'!$O93,134)),"")</f>
        <v/>
      </c>
      <c r="P104" s="161" t="str">
        <f>IFERROR(IF(INDEX(SourceData!$A$2:$FR$281,'Row selector'!$O93,125)=0,"-",INDEX(SourceData!$A$2:$FR$281,'Row selector'!$O93,125)),"")</f>
        <v/>
      </c>
      <c r="Q104" s="162" t="str">
        <f>IFERROR(IF(INDEX(SourceData!$A$2:$FR$281,'Row selector'!$O93,130)=0,"-",INDEX(SourceData!$A$2:$FR$281,'Row selector'!$O93,130)),"")</f>
        <v/>
      </c>
      <c r="R104" s="163" t="str">
        <f>IFERROR(IF(INDEX(SourceData!$A$2:$FR$281,'Row selector'!$O93,135)=0,"-",INDEX(SourceData!$A$2:$FR$281,'Row selector'!$O93,135)),"")</f>
        <v/>
      </c>
      <c r="S104" s="161" t="str">
        <f>IFERROR(IF(INDEX(SourceData!$A$2:$FR$281,'Row selector'!$O93,136)=0,"-",INDEX(SourceData!$A$2:$FR$281,'Row selector'!$O93,136)),"")</f>
        <v/>
      </c>
      <c r="T104" s="162" t="str">
        <f>IFERROR(IF(INDEX(SourceData!$A$2:$FR$281,'Row selector'!$O93,141)=0,"-",INDEX(SourceData!$A$2:$FR$281,'Row selector'!$O93,141)),"")</f>
        <v/>
      </c>
      <c r="U104" s="163" t="str">
        <f>IFERROR(IF(INDEX(SourceData!$A$2:$FR$281,'Row selector'!$O93,146)=0,"-",INDEX(SourceData!$A$2:$FR$281,'Row selector'!$O93,146)),"")</f>
        <v/>
      </c>
      <c r="V104" s="161" t="str">
        <f>IFERROR(IF(INDEX(SourceData!$A$2:$FR$281,'Row selector'!$O93,137)=0,"-",INDEX(SourceData!$A$2:$FR$281,'Row selector'!$O93,137)),"")</f>
        <v/>
      </c>
      <c r="W104" s="162" t="str">
        <f>IFERROR(IF(INDEX(SourceData!$A$2:$FR$281,'Row selector'!$O93,142)=0,"-",INDEX(SourceData!$A$2:$FR$281,'Row selector'!$O93,142)),"")</f>
        <v/>
      </c>
      <c r="X104" s="163" t="str">
        <f>IFERROR(IF(INDEX(SourceData!$A$2:$FR$281,'Row selector'!$O93,147)=0,"-",INDEX(SourceData!$A$2:$FR$281,'Row selector'!$O93,147)),"")</f>
        <v/>
      </c>
      <c r="Y104" s="161" t="str">
        <f>IFERROR(IF(INDEX(SourceData!$A$2:$FR$281,'Row selector'!$O93,138)=0,"-",INDEX(SourceData!$A$2:$FR$281,'Row selector'!$O93,138)),"")</f>
        <v/>
      </c>
      <c r="Z104" s="166" t="str">
        <f>IFERROR(IF(INDEX(SourceData!$A$2:$FR$281,'Row selector'!$O93,143)=0,"-",INDEX(SourceData!$A$2:$FR$281,'Row selector'!$O93,143)),"")</f>
        <v/>
      </c>
      <c r="AA104" s="167" t="str">
        <f>IFERROR(IF(INDEX(SourceData!$A$2:$FR$281,'Row selector'!$O93,148)=0,"-",INDEX(SourceData!$A$2:$FR$281,'Row selector'!$O93,148)),"")</f>
        <v/>
      </c>
      <c r="AB104" s="161" t="str">
        <f>IFERROR(IF(INDEX(SourceData!$A$2:$FR$281,'Row selector'!$O93,139)=0,"-",INDEX(SourceData!$A$2:$FR$281,'Row selector'!$O93,139)),"")</f>
        <v/>
      </c>
      <c r="AC104" s="162" t="str">
        <f>IFERROR(IF(INDEX(SourceData!$A$2:$FR$281,'Row selector'!$O93,144)=0,"-",INDEX(SourceData!$A$2:$FR$281,'Row selector'!$O93,144)),"")</f>
        <v/>
      </c>
      <c r="AD104" s="163" t="str">
        <f>IFERROR(IF(INDEX(SourceData!$A$2:$FR$281,'Row selector'!$O93,149)=0,"-",INDEX(SourceData!$A$2:$FR$281,'Row selector'!$O93,149)),"")</f>
        <v/>
      </c>
      <c r="AE104" s="161" t="str">
        <f>IFERROR(IF(INDEX(SourceData!$A$2:$FR$281,'Row selector'!$O93,140)=0,"-",INDEX(SourceData!$A$2:$FR$281,'Row selector'!$O93,140)),"")</f>
        <v/>
      </c>
      <c r="AF104" s="162" t="str">
        <f>IFERROR(IF(INDEX(SourceData!$A$2:$FR$281,'Row selector'!$O93,145)=0,"-",INDEX(SourceData!$A$2:$FR$281,'Row selector'!$O93,145)),"")</f>
        <v/>
      </c>
      <c r="AG104" s="163" t="str">
        <f>IFERROR(IF(INDEX(SourceData!$A$2:$FR$281,'Row selector'!$O93,150)=0,"-",INDEX(SourceData!$A$2:$FR$281,'Row selector'!$O93,150)),"")</f>
        <v/>
      </c>
      <c r="AH104" s="161" t="str">
        <f>IFERROR(IF(INDEX(SourceData!$A$2:$FR$281,'Row selector'!$O93,151)=0,"-",INDEX(SourceData!$A$2:$FR$281,'Row selector'!$O93,151)),"")</f>
        <v/>
      </c>
      <c r="AI104" s="162" t="str">
        <f>IFERROR(IF(INDEX(SourceData!$A$2:$FR$281,'Row selector'!$O93,156)=0,"-",INDEX(SourceData!$A$2:$FR$281,'Row selector'!$O93,156)),"")</f>
        <v/>
      </c>
      <c r="AJ104" s="163" t="str">
        <f>IFERROR(IF(INDEX(SourceData!$A$2:$FR$281,'Row selector'!$O93,161)=0,"-",INDEX(SourceData!$A$2:$FR$281,'Row selector'!$O93,161)),"")</f>
        <v/>
      </c>
      <c r="AK104" s="161" t="str">
        <f>IFERROR(IF(INDEX(SourceData!$A$2:$FR$281,'Row selector'!$O93,152)=0,"-",INDEX(SourceData!$A$2:$FR$281,'Row selector'!$O93,152)),"")</f>
        <v/>
      </c>
      <c r="AL104" s="162" t="str">
        <f>IFERROR(IF(INDEX(SourceData!$A$2:$FR$281,'Row selector'!$O93,157)=0,"-",INDEX(SourceData!$A$2:$FR$281,'Row selector'!$O93,157)),"")</f>
        <v/>
      </c>
      <c r="AM104" s="163" t="str">
        <f>IFERROR(IF(INDEX(SourceData!$A$2:$FR$281,'Row selector'!$O93,162)=0,"-",INDEX(SourceData!$A$2:$FR$281,'Row selector'!$O93,162)),"")</f>
        <v/>
      </c>
      <c r="AN104" s="161" t="str">
        <f>IFERROR(IF(INDEX(SourceData!$A$2:$FR$281,'Row selector'!$O93,153)=0,"-",INDEX(SourceData!$A$2:$FR$281,'Row selector'!$O93,153)),"")</f>
        <v/>
      </c>
      <c r="AO104" s="162" t="str">
        <f>IFERROR(IF(INDEX(SourceData!$A$2:$FR$281,'Row selector'!$O93,158)=0,"-",INDEX(SourceData!$A$2:$FR$281,'Row selector'!$O93,158)),"")</f>
        <v/>
      </c>
      <c r="AP104" s="163" t="str">
        <f>IFERROR(IF(INDEX(SourceData!$A$2:$FR$281,'Row selector'!$O93,163)=0,"-",INDEX(SourceData!$A$2:$FR$281,'Row selector'!$O93,163)),"")</f>
        <v/>
      </c>
      <c r="AQ104" s="161" t="str">
        <f>IFERROR(IF(INDEX(SourceData!$A$2:$FR$281,'Row selector'!$O93,154)=0,"-",INDEX(SourceData!$A$2:$FR$281,'Row selector'!$O93,154)),"")</f>
        <v/>
      </c>
      <c r="AR104" s="166" t="str">
        <f>IFERROR(IF(INDEX(SourceData!$A$2:$FR$281,'Row selector'!$O93,159)=0,"-",INDEX(SourceData!$A$2:$FR$281,'Row selector'!$O93,159)),"")</f>
        <v/>
      </c>
      <c r="AS104" s="167" t="str">
        <f>IFERROR(IF(INDEX(SourceData!$A$2:$FR$281,'Row selector'!$O93,164)=0,"-",INDEX(SourceData!$A$2:$FR$281,'Row selector'!$O93,164)),"")</f>
        <v/>
      </c>
      <c r="AT104" s="161" t="str">
        <f>IFERROR(IF(INDEX(SourceData!$A$2:$FR$281,'Row selector'!$O93,155)=0,"-",INDEX(SourceData!$A$2:$FR$281,'Row selector'!$O93,155)),"")</f>
        <v/>
      </c>
      <c r="AU104" s="162" t="str">
        <f>IFERROR(IF(INDEX(SourceData!$A$2:$FR$281,'Row selector'!$O93,160)=0,"-",INDEX(SourceData!$A$2:$FR$281,'Row selector'!$O93,160)),"")</f>
        <v/>
      </c>
      <c r="AV104" s="163" t="str">
        <f>IFERROR(IF(INDEX(SourceData!$A$2:$FR$281,'Row selector'!$O93,165)=0,"-",INDEX(SourceData!$A$2:$FR$281,'Row selector'!$O93,165)),"")</f>
        <v/>
      </c>
      <c r="AW104" s="115"/>
    </row>
    <row r="105" spans="1:49">
      <c r="A105" s="171" t="str">
        <f>IFERROR(INDEX(SourceData!$A$2:$FR$281,'Row selector'!$O94,1),"")</f>
        <v/>
      </c>
      <c r="B105" s="168" t="str">
        <f>IFERROR(INDEX(SourceData!$A$2:$FR$281,'Row selector'!$O94,2),"")</f>
        <v/>
      </c>
      <c r="C105" s="199" t="str">
        <f t="shared" si="1"/>
        <v/>
      </c>
      <c r="D105" s="161" t="str">
        <f>IFERROR(IF(INDEX(SourceData!$A$2:$FR$281,'Row selector'!$O94,121)=0,"-",INDEX(SourceData!$A$2:$FR$281,'Row selector'!$O94,121)),"")</f>
        <v/>
      </c>
      <c r="E105" s="162" t="str">
        <f>IFERROR(IF(INDEX(SourceData!$A$2:$FR$281,'Row selector'!$O94,126)=0,"-",INDEX(SourceData!$A$2:$FR$281,'Row selector'!$O94,126)),"")</f>
        <v/>
      </c>
      <c r="F105" s="163" t="str">
        <f>IFERROR(IF(INDEX(SourceData!$A$2:$FR$281,'Row selector'!$O94,131)=0,"-",INDEX(SourceData!$A$2:$FR$281,'Row selector'!$O94,131)),"")</f>
        <v/>
      </c>
      <c r="G105" s="161" t="str">
        <f>IFERROR(IF(INDEX(SourceData!$A$2:$FR$281,'Row selector'!$O94,122)=0,"-",INDEX(SourceData!$A$2:$FR$281,'Row selector'!$O94,122)),"")</f>
        <v/>
      </c>
      <c r="H105" s="166" t="str">
        <f>IFERROR(IF(INDEX(SourceData!$A$2:$FR$281,'Row selector'!$O94,127)=0,"-",INDEX(SourceData!$A$2:$FR$281,'Row selector'!$O94,127)),"")</f>
        <v/>
      </c>
      <c r="I105" s="167" t="str">
        <f>IFERROR(IF(INDEX(SourceData!$A$2:$FR$281,'Row selector'!$O94,132)=0,"-",INDEX(SourceData!$A$2:$FR$281,'Row selector'!$O94,132)),"")</f>
        <v/>
      </c>
      <c r="J105" s="161" t="str">
        <f>IFERROR(IF(INDEX(SourceData!$A$2:$FR$281,'Row selector'!$O94,123)=0,"-",INDEX(SourceData!$A$2:$FR$281,'Row selector'!$O94,123)),"")</f>
        <v/>
      </c>
      <c r="K105" s="162" t="str">
        <f>IFERROR(IF(INDEX(SourceData!$A$2:$FR$281,'Row selector'!$O94,128)=0,"-",INDEX(SourceData!$A$2:$FR$281,'Row selector'!$O94,128)),"")</f>
        <v/>
      </c>
      <c r="L105" s="163" t="str">
        <f>IFERROR(IF(INDEX(SourceData!$A$2:$FR$281,'Row selector'!$O94,133)=0,"-",INDEX(SourceData!$A$2:$FR$281,'Row selector'!$O94,133)),"")</f>
        <v/>
      </c>
      <c r="M105" s="161" t="str">
        <f>IFERROR(IF(INDEX(SourceData!$A$2:$FR$281,'Row selector'!$O94,124)=0,"-",INDEX(SourceData!$A$2:$FR$281,'Row selector'!$O94,124)),"")</f>
        <v/>
      </c>
      <c r="N105" s="162" t="str">
        <f>IFERROR(IF(INDEX(SourceData!$A$2:$FR$281,'Row selector'!$O94,129)=0,"-",INDEX(SourceData!$A$2:$FR$281,'Row selector'!$O94,129)),"")</f>
        <v/>
      </c>
      <c r="O105" s="163" t="str">
        <f>IFERROR(IF(INDEX(SourceData!$A$2:$FR$281,'Row selector'!$O94,134)=0,"-",INDEX(SourceData!$A$2:$FR$281,'Row selector'!$O94,134)),"")</f>
        <v/>
      </c>
      <c r="P105" s="161" t="str">
        <f>IFERROR(IF(INDEX(SourceData!$A$2:$FR$281,'Row selector'!$O94,125)=0,"-",INDEX(SourceData!$A$2:$FR$281,'Row selector'!$O94,125)),"")</f>
        <v/>
      </c>
      <c r="Q105" s="162" t="str">
        <f>IFERROR(IF(INDEX(SourceData!$A$2:$FR$281,'Row selector'!$O94,130)=0,"-",INDEX(SourceData!$A$2:$FR$281,'Row selector'!$O94,130)),"")</f>
        <v/>
      </c>
      <c r="R105" s="163" t="str">
        <f>IFERROR(IF(INDEX(SourceData!$A$2:$FR$281,'Row selector'!$O94,135)=0,"-",INDEX(SourceData!$A$2:$FR$281,'Row selector'!$O94,135)),"")</f>
        <v/>
      </c>
      <c r="S105" s="161" t="str">
        <f>IFERROR(IF(INDEX(SourceData!$A$2:$FR$281,'Row selector'!$O94,136)=0,"-",INDEX(SourceData!$A$2:$FR$281,'Row selector'!$O94,136)),"")</f>
        <v/>
      </c>
      <c r="T105" s="162" t="str">
        <f>IFERROR(IF(INDEX(SourceData!$A$2:$FR$281,'Row selector'!$O94,141)=0,"-",INDEX(SourceData!$A$2:$FR$281,'Row selector'!$O94,141)),"")</f>
        <v/>
      </c>
      <c r="U105" s="163" t="str">
        <f>IFERROR(IF(INDEX(SourceData!$A$2:$FR$281,'Row selector'!$O94,146)=0,"-",INDEX(SourceData!$A$2:$FR$281,'Row selector'!$O94,146)),"")</f>
        <v/>
      </c>
      <c r="V105" s="161" t="str">
        <f>IFERROR(IF(INDEX(SourceData!$A$2:$FR$281,'Row selector'!$O94,137)=0,"-",INDEX(SourceData!$A$2:$FR$281,'Row selector'!$O94,137)),"")</f>
        <v/>
      </c>
      <c r="W105" s="162" t="str">
        <f>IFERROR(IF(INDEX(SourceData!$A$2:$FR$281,'Row selector'!$O94,142)=0,"-",INDEX(SourceData!$A$2:$FR$281,'Row selector'!$O94,142)),"")</f>
        <v/>
      </c>
      <c r="X105" s="163" t="str">
        <f>IFERROR(IF(INDEX(SourceData!$A$2:$FR$281,'Row selector'!$O94,147)=0,"-",INDEX(SourceData!$A$2:$FR$281,'Row selector'!$O94,147)),"")</f>
        <v/>
      </c>
      <c r="Y105" s="161" t="str">
        <f>IFERROR(IF(INDEX(SourceData!$A$2:$FR$281,'Row selector'!$O94,138)=0,"-",INDEX(SourceData!$A$2:$FR$281,'Row selector'!$O94,138)),"")</f>
        <v/>
      </c>
      <c r="Z105" s="166" t="str">
        <f>IFERROR(IF(INDEX(SourceData!$A$2:$FR$281,'Row selector'!$O94,143)=0,"-",INDEX(SourceData!$A$2:$FR$281,'Row selector'!$O94,143)),"")</f>
        <v/>
      </c>
      <c r="AA105" s="167" t="str">
        <f>IFERROR(IF(INDEX(SourceData!$A$2:$FR$281,'Row selector'!$O94,148)=0,"-",INDEX(SourceData!$A$2:$FR$281,'Row selector'!$O94,148)),"")</f>
        <v/>
      </c>
      <c r="AB105" s="161" t="str">
        <f>IFERROR(IF(INDEX(SourceData!$A$2:$FR$281,'Row selector'!$O94,139)=0,"-",INDEX(SourceData!$A$2:$FR$281,'Row selector'!$O94,139)),"")</f>
        <v/>
      </c>
      <c r="AC105" s="162" t="str">
        <f>IFERROR(IF(INDEX(SourceData!$A$2:$FR$281,'Row selector'!$O94,144)=0,"-",INDEX(SourceData!$A$2:$FR$281,'Row selector'!$O94,144)),"")</f>
        <v/>
      </c>
      <c r="AD105" s="163" t="str">
        <f>IFERROR(IF(INDEX(SourceData!$A$2:$FR$281,'Row selector'!$O94,149)=0,"-",INDEX(SourceData!$A$2:$FR$281,'Row selector'!$O94,149)),"")</f>
        <v/>
      </c>
      <c r="AE105" s="161" t="str">
        <f>IFERROR(IF(INDEX(SourceData!$A$2:$FR$281,'Row selector'!$O94,140)=0,"-",INDEX(SourceData!$A$2:$FR$281,'Row selector'!$O94,140)),"")</f>
        <v/>
      </c>
      <c r="AF105" s="162" t="str">
        <f>IFERROR(IF(INDEX(SourceData!$A$2:$FR$281,'Row selector'!$O94,145)=0,"-",INDEX(SourceData!$A$2:$FR$281,'Row selector'!$O94,145)),"")</f>
        <v/>
      </c>
      <c r="AG105" s="163" t="str">
        <f>IFERROR(IF(INDEX(SourceData!$A$2:$FR$281,'Row selector'!$O94,150)=0,"-",INDEX(SourceData!$A$2:$FR$281,'Row selector'!$O94,150)),"")</f>
        <v/>
      </c>
      <c r="AH105" s="161" t="str">
        <f>IFERROR(IF(INDEX(SourceData!$A$2:$FR$281,'Row selector'!$O94,151)=0,"-",INDEX(SourceData!$A$2:$FR$281,'Row selector'!$O94,151)),"")</f>
        <v/>
      </c>
      <c r="AI105" s="162" t="str">
        <f>IFERROR(IF(INDEX(SourceData!$A$2:$FR$281,'Row selector'!$O94,156)=0,"-",INDEX(SourceData!$A$2:$FR$281,'Row selector'!$O94,156)),"")</f>
        <v/>
      </c>
      <c r="AJ105" s="163" t="str">
        <f>IFERROR(IF(INDEX(SourceData!$A$2:$FR$281,'Row selector'!$O94,161)=0,"-",INDEX(SourceData!$A$2:$FR$281,'Row selector'!$O94,161)),"")</f>
        <v/>
      </c>
      <c r="AK105" s="161" t="str">
        <f>IFERROR(IF(INDEX(SourceData!$A$2:$FR$281,'Row selector'!$O94,152)=0,"-",INDEX(SourceData!$A$2:$FR$281,'Row selector'!$O94,152)),"")</f>
        <v/>
      </c>
      <c r="AL105" s="162" t="str">
        <f>IFERROR(IF(INDEX(SourceData!$A$2:$FR$281,'Row selector'!$O94,157)=0,"-",INDEX(SourceData!$A$2:$FR$281,'Row selector'!$O94,157)),"")</f>
        <v/>
      </c>
      <c r="AM105" s="163" t="str">
        <f>IFERROR(IF(INDEX(SourceData!$A$2:$FR$281,'Row selector'!$O94,162)=0,"-",INDEX(SourceData!$A$2:$FR$281,'Row selector'!$O94,162)),"")</f>
        <v/>
      </c>
      <c r="AN105" s="161" t="str">
        <f>IFERROR(IF(INDEX(SourceData!$A$2:$FR$281,'Row selector'!$O94,153)=0,"-",INDEX(SourceData!$A$2:$FR$281,'Row selector'!$O94,153)),"")</f>
        <v/>
      </c>
      <c r="AO105" s="162" t="str">
        <f>IFERROR(IF(INDEX(SourceData!$A$2:$FR$281,'Row selector'!$O94,158)=0,"-",INDEX(SourceData!$A$2:$FR$281,'Row selector'!$O94,158)),"")</f>
        <v/>
      </c>
      <c r="AP105" s="163" t="str">
        <f>IFERROR(IF(INDEX(SourceData!$A$2:$FR$281,'Row selector'!$O94,163)=0,"-",INDEX(SourceData!$A$2:$FR$281,'Row selector'!$O94,163)),"")</f>
        <v/>
      </c>
      <c r="AQ105" s="161" t="str">
        <f>IFERROR(IF(INDEX(SourceData!$A$2:$FR$281,'Row selector'!$O94,154)=0,"-",INDEX(SourceData!$A$2:$FR$281,'Row selector'!$O94,154)),"")</f>
        <v/>
      </c>
      <c r="AR105" s="166" t="str">
        <f>IFERROR(IF(INDEX(SourceData!$A$2:$FR$281,'Row selector'!$O94,159)=0,"-",INDEX(SourceData!$A$2:$FR$281,'Row selector'!$O94,159)),"")</f>
        <v/>
      </c>
      <c r="AS105" s="167" t="str">
        <f>IFERROR(IF(INDEX(SourceData!$A$2:$FR$281,'Row selector'!$O94,164)=0,"-",INDEX(SourceData!$A$2:$FR$281,'Row selector'!$O94,164)),"")</f>
        <v/>
      </c>
      <c r="AT105" s="161" t="str">
        <f>IFERROR(IF(INDEX(SourceData!$A$2:$FR$281,'Row selector'!$O94,155)=0,"-",INDEX(SourceData!$A$2:$FR$281,'Row selector'!$O94,155)),"")</f>
        <v/>
      </c>
      <c r="AU105" s="162" t="str">
        <f>IFERROR(IF(INDEX(SourceData!$A$2:$FR$281,'Row selector'!$O94,160)=0,"-",INDEX(SourceData!$A$2:$FR$281,'Row selector'!$O94,160)),"")</f>
        <v/>
      </c>
      <c r="AV105" s="163" t="str">
        <f>IFERROR(IF(INDEX(SourceData!$A$2:$FR$281,'Row selector'!$O94,165)=0,"-",INDEX(SourceData!$A$2:$FR$281,'Row selector'!$O94,165)),"")</f>
        <v/>
      </c>
      <c r="AW105" s="115"/>
    </row>
    <row r="106" spans="1:49">
      <c r="A106" s="171" t="str">
        <f>IFERROR(INDEX(SourceData!$A$2:$FR$281,'Row selector'!$O95,1),"")</f>
        <v/>
      </c>
      <c r="B106" s="168" t="str">
        <f>IFERROR(INDEX(SourceData!$A$2:$FR$281,'Row selector'!$O95,2),"")</f>
        <v/>
      </c>
      <c r="C106" s="199" t="str">
        <f t="shared" si="1"/>
        <v/>
      </c>
      <c r="D106" s="161" t="str">
        <f>IFERROR(IF(INDEX(SourceData!$A$2:$FR$281,'Row selector'!$O95,121)=0,"-",INDEX(SourceData!$A$2:$FR$281,'Row selector'!$O95,121)),"")</f>
        <v/>
      </c>
      <c r="E106" s="162" t="str">
        <f>IFERROR(IF(INDEX(SourceData!$A$2:$FR$281,'Row selector'!$O95,126)=0,"-",INDEX(SourceData!$A$2:$FR$281,'Row selector'!$O95,126)),"")</f>
        <v/>
      </c>
      <c r="F106" s="163" t="str">
        <f>IFERROR(IF(INDEX(SourceData!$A$2:$FR$281,'Row selector'!$O95,131)=0,"-",INDEX(SourceData!$A$2:$FR$281,'Row selector'!$O95,131)),"")</f>
        <v/>
      </c>
      <c r="G106" s="161" t="str">
        <f>IFERROR(IF(INDEX(SourceData!$A$2:$FR$281,'Row selector'!$O95,122)=0,"-",INDEX(SourceData!$A$2:$FR$281,'Row selector'!$O95,122)),"")</f>
        <v/>
      </c>
      <c r="H106" s="166" t="str">
        <f>IFERROR(IF(INDEX(SourceData!$A$2:$FR$281,'Row selector'!$O95,127)=0,"-",INDEX(SourceData!$A$2:$FR$281,'Row selector'!$O95,127)),"")</f>
        <v/>
      </c>
      <c r="I106" s="167" t="str">
        <f>IFERROR(IF(INDEX(SourceData!$A$2:$FR$281,'Row selector'!$O95,132)=0,"-",INDEX(SourceData!$A$2:$FR$281,'Row selector'!$O95,132)),"")</f>
        <v/>
      </c>
      <c r="J106" s="161" t="str">
        <f>IFERROR(IF(INDEX(SourceData!$A$2:$FR$281,'Row selector'!$O95,123)=0,"-",INDEX(SourceData!$A$2:$FR$281,'Row selector'!$O95,123)),"")</f>
        <v/>
      </c>
      <c r="K106" s="162" t="str">
        <f>IFERROR(IF(INDEX(SourceData!$A$2:$FR$281,'Row selector'!$O95,128)=0,"-",INDEX(SourceData!$A$2:$FR$281,'Row selector'!$O95,128)),"")</f>
        <v/>
      </c>
      <c r="L106" s="163" t="str">
        <f>IFERROR(IF(INDEX(SourceData!$A$2:$FR$281,'Row selector'!$O95,133)=0,"-",INDEX(SourceData!$A$2:$FR$281,'Row selector'!$O95,133)),"")</f>
        <v/>
      </c>
      <c r="M106" s="161" t="str">
        <f>IFERROR(IF(INDEX(SourceData!$A$2:$FR$281,'Row selector'!$O95,124)=0,"-",INDEX(SourceData!$A$2:$FR$281,'Row selector'!$O95,124)),"")</f>
        <v/>
      </c>
      <c r="N106" s="162" t="str">
        <f>IFERROR(IF(INDEX(SourceData!$A$2:$FR$281,'Row selector'!$O95,129)=0,"-",INDEX(SourceData!$A$2:$FR$281,'Row selector'!$O95,129)),"")</f>
        <v/>
      </c>
      <c r="O106" s="163" t="str">
        <f>IFERROR(IF(INDEX(SourceData!$A$2:$FR$281,'Row selector'!$O95,134)=0,"-",INDEX(SourceData!$A$2:$FR$281,'Row selector'!$O95,134)),"")</f>
        <v/>
      </c>
      <c r="P106" s="161" t="str">
        <f>IFERROR(IF(INDEX(SourceData!$A$2:$FR$281,'Row selector'!$O95,125)=0,"-",INDEX(SourceData!$A$2:$FR$281,'Row selector'!$O95,125)),"")</f>
        <v/>
      </c>
      <c r="Q106" s="162" t="str">
        <f>IFERROR(IF(INDEX(SourceData!$A$2:$FR$281,'Row selector'!$O95,130)=0,"-",INDEX(SourceData!$A$2:$FR$281,'Row selector'!$O95,130)),"")</f>
        <v/>
      </c>
      <c r="R106" s="163" t="str">
        <f>IFERROR(IF(INDEX(SourceData!$A$2:$FR$281,'Row selector'!$O95,135)=0,"-",INDEX(SourceData!$A$2:$FR$281,'Row selector'!$O95,135)),"")</f>
        <v/>
      </c>
      <c r="S106" s="161" t="str">
        <f>IFERROR(IF(INDEX(SourceData!$A$2:$FR$281,'Row selector'!$O95,136)=0,"-",INDEX(SourceData!$A$2:$FR$281,'Row selector'!$O95,136)),"")</f>
        <v/>
      </c>
      <c r="T106" s="162" t="str">
        <f>IFERROR(IF(INDEX(SourceData!$A$2:$FR$281,'Row selector'!$O95,141)=0,"-",INDEX(SourceData!$A$2:$FR$281,'Row selector'!$O95,141)),"")</f>
        <v/>
      </c>
      <c r="U106" s="163" t="str">
        <f>IFERROR(IF(INDEX(SourceData!$A$2:$FR$281,'Row selector'!$O95,146)=0,"-",INDEX(SourceData!$A$2:$FR$281,'Row selector'!$O95,146)),"")</f>
        <v/>
      </c>
      <c r="V106" s="161" t="str">
        <f>IFERROR(IF(INDEX(SourceData!$A$2:$FR$281,'Row selector'!$O95,137)=0,"-",INDEX(SourceData!$A$2:$FR$281,'Row selector'!$O95,137)),"")</f>
        <v/>
      </c>
      <c r="W106" s="162" t="str">
        <f>IFERROR(IF(INDEX(SourceData!$A$2:$FR$281,'Row selector'!$O95,142)=0,"-",INDEX(SourceData!$A$2:$FR$281,'Row selector'!$O95,142)),"")</f>
        <v/>
      </c>
      <c r="X106" s="163" t="str">
        <f>IFERROR(IF(INDEX(SourceData!$A$2:$FR$281,'Row selector'!$O95,147)=0,"-",INDEX(SourceData!$A$2:$FR$281,'Row selector'!$O95,147)),"")</f>
        <v/>
      </c>
      <c r="Y106" s="161" t="str">
        <f>IFERROR(IF(INDEX(SourceData!$A$2:$FR$281,'Row selector'!$O95,138)=0,"-",INDEX(SourceData!$A$2:$FR$281,'Row selector'!$O95,138)),"")</f>
        <v/>
      </c>
      <c r="Z106" s="166" t="str">
        <f>IFERROR(IF(INDEX(SourceData!$A$2:$FR$281,'Row selector'!$O95,143)=0,"-",INDEX(SourceData!$A$2:$FR$281,'Row selector'!$O95,143)),"")</f>
        <v/>
      </c>
      <c r="AA106" s="167" t="str">
        <f>IFERROR(IF(INDEX(SourceData!$A$2:$FR$281,'Row selector'!$O95,148)=0,"-",INDEX(SourceData!$A$2:$FR$281,'Row selector'!$O95,148)),"")</f>
        <v/>
      </c>
      <c r="AB106" s="161" t="str">
        <f>IFERROR(IF(INDEX(SourceData!$A$2:$FR$281,'Row selector'!$O95,139)=0,"-",INDEX(SourceData!$A$2:$FR$281,'Row selector'!$O95,139)),"")</f>
        <v/>
      </c>
      <c r="AC106" s="162" t="str">
        <f>IFERROR(IF(INDEX(SourceData!$A$2:$FR$281,'Row selector'!$O95,144)=0,"-",INDEX(SourceData!$A$2:$FR$281,'Row selector'!$O95,144)),"")</f>
        <v/>
      </c>
      <c r="AD106" s="163" t="str">
        <f>IFERROR(IF(INDEX(SourceData!$A$2:$FR$281,'Row selector'!$O95,149)=0,"-",INDEX(SourceData!$A$2:$FR$281,'Row selector'!$O95,149)),"")</f>
        <v/>
      </c>
      <c r="AE106" s="161" t="str">
        <f>IFERROR(IF(INDEX(SourceData!$A$2:$FR$281,'Row selector'!$O95,140)=0,"-",INDEX(SourceData!$A$2:$FR$281,'Row selector'!$O95,140)),"")</f>
        <v/>
      </c>
      <c r="AF106" s="162" t="str">
        <f>IFERROR(IF(INDEX(SourceData!$A$2:$FR$281,'Row selector'!$O95,145)=0,"-",INDEX(SourceData!$A$2:$FR$281,'Row selector'!$O95,145)),"")</f>
        <v/>
      </c>
      <c r="AG106" s="163" t="str">
        <f>IFERROR(IF(INDEX(SourceData!$A$2:$FR$281,'Row selector'!$O95,150)=0,"-",INDEX(SourceData!$A$2:$FR$281,'Row selector'!$O95,150)),"")</f>
        <v/>
      </c>
      <c r="AH106" s="161" t="str">
        <f>IFERROR(IF(INDEX(SourceData!$A$2:$FR$281,'Row selector'!$O95,151)=0,"-",INDEX(SourceData!$A$2:$FR$281,'Row selector'!$O95,151)),"")</f>
        <v/>
      </c>
      <c r="AI106" s="162" t="str">
        <f>IFERROR(IF(INDEX(SourceData!$A$2:$FR$281,'Row selector'!$O95,156)=0,"-",INDEX(SourceData!$A$2:$FR$281,'Row selector'!$O95,156)),"")</f>
        <v/>
      </c>
      <c r="AJ106" s="163" t="str">
        <f>IFERROR(IF(INDEX(SourceData!$A$2:$FR$281,'Row selector'!$O95,161)=0,"-",INDEX(SourceData!$A$2:$FR$281,'Row selector'!$O95,161)),"")</f>
        <v/>
      </c>
      <c r="AK106" s="161" t="str">
        <f>IFERROR(IF(INDEX(SourceData!$A$2:$FR$281,'Row selector'!$O95,152)=0,"-",INDEX(SourceData!$A$2:$FR$281,'Row selector'!$O95,152)),"")</f>
        <v/>
      </c>
      <c r="AL106" s="162" t="str">
        <f>IFERROR(IF(INDEX(SourceData!$A$2:$FR$281,'Row selector'!$O95,157)=0,"-",INDEX(SourceData!$A$2:$FR$281,'Row selector'!$O95,157)),"")</f>
        <v/>
      </c>
      <c r="AM106" s="163" t="str">
        <f>IFERROR(IF(INDEX(SourceData!$A$2:$FR$281,'Row selector'!$O95,162)=0,"-",INDEX(SourceData!$A$2:$FR$281,'Row selector'!$O95,162)),"")</f>
        <v/>
      </c>
      <c r="AN106" s="161" t="str">
        <f>IFERROR(IF(INDEX(SourceData!$A$2:$FR$281,'Row selector'!$O95,153)=0,"-",INDEX(SourceData!$A$2:$FR$281,'Row selector'!$O95,153)),"")</f>
        <v/>
      </c>
      <c r="AO106" s="162" t="str">
        <f>IFERROR(IF(INDEX(SourceData!$A$2:$FR$281,'Row selector'!$O95,158)=0,"-",INDEX(SourceData!$A$2:$FR$281,'Row selector'!$O95,158)),"")</f>
        <v/>
      </c>
      <c r="AP106" s="163" t="str">
        <f>IFERROR(IF(INDEX(SourceData!$A$2:$FR$281,'Row selector'!$O95,163)=0,"-",INDEX(SourceData!$A$2:$FR$281,'Row selector'!$O95,163)),"")</f>
        <v/>
      </c>
      <c r="AQ106" s="161" t="str">
        <f>IFERROR(IF(INDEX(SourceData!$A$2:$FR$281,'Row selector'!$O95,154)=0,"-",INDEX(SourceData!$A$2:$FR$281,'Row selector'!$O95,154)),"")</f>
        <v/>
      </c>
      <c r="AR106" s="166" t="str">
        <f>IFERROR(IF(INDEX(SourceData!$A$2:$FR$281,'Row selector'!$O95,159)=0,"-",INDEX(SourceData!$A$2:$FR$281,'Row selector'!$O95,159)),"")</f>
        <v/>
      </c>
      <c r="AS106" s="167" t="str">
        <f>IFERROR(IF(INDEX(SourceData!$A$2:$FR$281,'Row selector'!$O95,164)=0,"-",INDEX(SourceData!$A$2:$FR$281,'Row selector'!$O95,164)),"")</f>
        <v/>
      </c>
      <c r="AT106" s="161" t="str">
        <f>IFERROR(IF(INDEX(SourceData!$A$2:$FR$281,'Row selector'!$O95,155)=0,"-",INDEX(SourceData!$A$2:$FR$281,'Row selector'!$O95,155)),"")</f>
        <v/>
      </c>
      <c r="AU106" s="162" t="str">
        <f>IFERROR(IF(INDEX(SourceData!$A$2:$FR$281,'Row selector'!$O95,160)=0,"-",INDEX(SourceData!$A$2:$FR$281,'Row selector'!$O95,160)),"")</f>
        <v/>
      </c>
      <c r="AV106" s="163" t="str">
        <f>IFERROR(IF(INDEX(SourceData!$A$2:$FR$281,'Row selector'!$O95,165)=0,"-",INDEX(SourceData!$A$2:$FR$281,'Row selector'!$O95,165)),"")</f>
        <v/>
      </c>
      <c r="AW106" s="115"/>
    </row>
    <row r="107" spans="1:49">
      <c r="A107" s="171" t="str">
        <f>IFERROR(INDEX(SourceData!$A$2:$FR$281,'Row selector'!$O96,1),"")</f>
        <v/>
      </c>
      <c r="B107" s="168" t="str">
        <f>IFERROR(INDEX(SourceData!$A$2:$FR$281,'Row selector'!$O96,2),"")</f>
        <v/>
      </c>
      <c r="C107" s="199" t="str">
        <f t="shared" si="1"/>
        <v/>
      </c>
      <c r="D107" s="161" t="str">
        <f>IFERROR(IF(INDEX(SourceData!$A$2:$FR$281,'Row selector'!$O96,121)=0,"-",INDEX(SourceData!$A$2:$FR$281,'Row selector'!$O96,121)),"")</f>
        <v/>
      </c>
      <c r="E107" s="162" t="str">
        <f>IFERROR(IF(INDEX(SourceData!$A$2:$FR$281,'Row selector'!$O96,126)=0,"-",INDEX(SourceData!$A$2:$FR$281,'Row selector'!$O96,126)),"")</f>
        <v/>
      </c>
      <c r="F107" s="163" t="str">
        <f>IFERROR(IF(INDEX(SourceData!$A$2:$FR$281,'Row selector'!$O96,131)=0,"-",INDEX(SourceData!$A$2:$FR$281,'Row selector'!$O96,131)),"")</f>
        <v/>
      </c>
      <c r="G107" s="161" t="str">
        <f>IFERROR(IF(INDEX(SourceData!$A$2:$FR$281,'Row selector'!$O96,122)=0,"-",INDEX(SourceData!$A$2:$FR$281,'Row selector'!$O96,122)),"")</f>
        <v/>
      </c>
      <c r="H107" s="166" t="str">
        <f>IFERROR(IF(INDEX(SourceData!$A$2:$FR$281,'Row selector'!$O96,127)=0,"-",INDEX(SourceData!$A$2:$FR$281,'Row selector'!$O96,127)),"")</f>
        <v/>
      </c>
      <c r="I107" s="167" t="str">
        <f>IFERROR(IF(INDEX(SourceData!$A$2:$FR$281,'Row selector'!$O96,132)=0,"-",INDEX(SourceData!$A$2:$FR$281,'Row selector'!$O96,132)),"")</f>
        <v/>
      </c>
      <c r="J107" s="161" t="str">
        <f>IFERROR(IF(INDEX(SourceData!$A$2:$FR$281,'Row selector'!$O96,123)=0,"-",INDEX(SourceData!$A$2:$FR$281,'Row selector'!$O96,123)),"")</f>
        <v/>
      </c>
      <c r="K107" s="162" t="str">
        <f>IFERROR(IF(INDEX(SourceData!$A$2:$FR$281,'Row selector'!$O96,128)=0,"-",INDEX(SourceData!$A$2:$FR$281,'Row selector'!$O96,128)),"")</f>
        <v/>
      </c>
      <c r="L107" s="163" t="str">
        <f>IFERROR(IF(INDEX(SourceData!$A$2:$FR$281,'Row selector'!$O96,133)=0,"-",INDEX(SourceData!$A$2:$FR$281,'Row selector'!$O96,133)),"")</f>
        <v/>
      </c>
      <c r="M107" s="161" t="str">
        <f>IFERROR(IF(INDEX(SourceData!$A$2:$FR$281,'Row selector'!$O96,124)=0,"-",INDEX(SourceData!$A$2:$FR$281,'Row selector'!$O96,124)),"")</f>
        <v/>
      </c>
      <c r="N107" s="162" t="str">
        <f>IFERROR(IF(INDEX(SourceData!$A$2:$FR$281,'Row selector'!$O96,129)=0,"-",INDEX(SourceData!$A$2:$FR$281,'Row selector'!$O96,129)),"")</f>
        <v/>
      </c>
      <c r="O107" s="163" t="str">
        <f>IFERROR(IF(INDEX(SourceData!$A$2:$FR$281,'Row selector'!$O96,134)=0,"-",INDEX(SourceData!$A$2:$FR$281,'Row selector'!$O96,134)),"")</f>
        <v/>
      </c>
      <c r="P107" s="161" t="str">
        <f>IFERROR(IF(INDEX(SourceData!$A$2:$FR$281,'Row selector'!$O96,125)=0,"-",INDEX(SourceData!$A$2:$FR$281,'Row selector'!$O96,125)),"")</f>
        <v/>
      </c>
      <c r="Q107" s="162" t="str">
        <f>IFERROR(IF(INDEX(SourceData!$A$2:$FR$281,'Row selector'!$O96,130)=0,"-",INDEX(SourceData!$A$2:$FR$281,'Row selector'!$O96,130)),"")</f>
        <v/>
      </c>
      <c r="R107" s="163" t="str">
        <f>IFERROR(IF(INDEX(SourceData!$A$2:$FR$281,'Row selector'!$O96,135)=0,"-",INDEX(SourceData!$A$2:$FR$281,'Row selector'!$O96,135)),"")</f>
        <v/>
      </c>
      <c r="S107" s="161" t="str">
        <f>IFERROR(IF(INDEX(SourceData!$A$2:$FR$281,'Row selector'!$O96,136)=0,"-",INDEX(SourceData!$A$2:$FR$281,'Row selector'!$O96,136)),"")</f>
        <v/>
      </c>
      <c r="T107" s="162" t="str">
        <f>IFERROR(IF(INDEX(SourceData!$A$2:$FR$281,'Row selector'!$O96,141)=0,"-",INDEX(SourceData!$A$2:$FR$281,'Row selector'!$O96,141)),"")</f>
        <v/>
      </c>
      <c r="U107" s="163" t="str">
        <f>IFERROR(IF(INDEX(SourceData!$A$2:$FR$281,'Row selector'!$O96,146)=0,"-",INDEX(SourceData!$A$2:$FR$281,'Row selector'!$O96,146)),"")</f>
        <v/>
      </c>
      <c r="V107" s="161" t="str">
        <f>IFERROR(IF(INDEX(SourceData!$A$2:$FR$281,'Row selector'!$O96,137)=0,"-",INDEX(SourceData!$A$2:$FR$281,'Row selector'!$O96,137)),"")</f>
        <v/>
      </c>
      <c r="W107" s="162" t="str">
        <f>IFERROR(IF(INDEX(SourceData!$A$2:$FR$281,'Row selector'!$O96,142)=0,"-",INDEX(SourceData!$A$2:$FR$281,'Row selector'!$O96,142)),"")</f>
        <v/>
      </c>
      <c r="X107" s="163" t="str">
        <f>IFERROR(IF(INDEX(SourceData!$A$2:$FR$281,'Row selector'!$O96,147)=0,"-",INDEX(SourceData!$A$2:$FR$281,'Row selector'!$O96,147)),"")</f>
        <v/>
      </c>
      <c r="Y107" s="161" t="str">
        <f>IFERROR(IF(INDEX(SourceData!$A$2:$FR$281,'Row selector'!$O96,138)=0,"-",INDEX(SourceData!$A$2:$FR$281,'Row selector'!$O96,138)),"")</f>
        <v/>
      </c>
      <c r="Z107" s="166" t="str">
        <f>IFERROR(IF(INDEX(SourceData!$A$2:$FR$281,'Row selector'!$O96,143)=0,"-",INDEX(SourceData!$A$2:$FR$281,'Row selector'!$O96,143)),"")</f>
        <v/>
      </c>
      <c r="AA107" s="167" t="str">
        <f>IFERROR(IF(INDEX(SourceData!$A$2:$FR$281,'Row selector'!$O96,148)=0,"-",INDEX(SourceData!$A$2:$FR$281,'Row selector'!$O96,148)),"")</f>
        <v/>
      </c>
      <c r="AB107" s="161" t="str">
        <f>IFERROR(IF(INDEX(SourceData!$A$2:$FR$281,'Row selector'!$O96,139)=0,"-",INDEX(SourceData!$A$2:$FR$281,'Row selector'!$O96,139)),"")</f>
        <v/>
      </c>
      <c r="AC107" s="162" t="str">
        <f>IFERROR(IF(INDEX(SourceData!$A$2:$FR$281,'Row selector'!$O96,144)=0,"-",INDEX(SourceData!$A$2:$FR$281,'Row selector'!$O96,144)),"")</f>
        <v/>
      </c>
      <c r="AD107" s="163" t="str">
        <f>IFERROR(IF(INDEX(SourceData!$A$2:$FR$281,'Row selector'!$O96,149)=0,"-",INDEX(SourceData!$A$2:$FR$281,'Row selector'!$O96,149)),"")</f>
        <v/>
      </c>
      <c r="AE107" s="161" t="str">
        <f>IFERROR(IF(INDEX(SourceData!$A$2:$FR$281,'Row selector'!$O96,140)=0,"-",INDEX(SourceData!$A$2:$FR$281,'Row selector'!$O96,140)),"")</f>
        <v/>
      </c>
      <c r="AF107" s="162" t="str">
        <f>IFERROR(IF(INDEX(SourceData!$A$2:$FR$281,'Row selector'!$O96,145)=0,"-",INDEX(SourceData!$A$2:$FR$281,'Row selector'!$O96,145)),"")</f>
        <v/>
      </c>
      <c r="AG107" s="163" t="str">
        <f>IFERROR(IF(INDEX(SourceData!$A$2:$FR$281,'Row selector'!$O96,150)=0,"-",INDEX(SourceData!$A$2:$FR$281,'Row selector'!$O96,150)),"")</f>
        <v/>
      </c>
      <c r="AH107" s="161" t="str">
        <f>IFERROR(IF(INDEX(SourceData!$A$2:$FR$281,'Row selector'!$O96,151)=0,"-",INDEX(SourceData!$A$2:$FR$281,'Row selector'!$O96,151)),"")</f>
        <v/>
      </c>
      <c r="AI107" s="162" t="str">
        <f>IFERROR(IF(INDEX(SourceData!$A$2:$FR$281,'Row selector'!$O96,156)=0,"-",INDEX(SourceData!$A$2:$FR$281,'Row selector'!$O96,156)),"")</f>
        <v/>
      </c>
      <c r="AJ107" s="163" t="str">
        <f>IFERROR(IF(INDEX(SourceData!$A$2:$FR$281,'Row selector'!$O96,161)=0,"-",INDEX(SourceData!$A$2:$FR$281,'Row selector'!$O96,161)),"")</f>
        <v/>
      </c>
      <c r="AK107" s="161" t="str">
        <f>IFERROR(IF(INDEX(SourceData!$A$2:$FR$281,'Row selector'!$O96,152)=0,"-",INDEX(SourceData!$A$2:$FR$281,'Row selector'!$O96,152)),"")</f>
        <v/>
      </c>
      <c r="AL107" s="162" t="str">
        <f>IFERROR(IF(INDEX(SourceData!$A$2:$FR$281,'Row selector'!$O96,157)=0,"-",INDEX(SourceData!$A$2:$FR$281,'Row selector'!$O96,157)),"")</f>
        <v/>
      </c>
      <c r="AM107" s="163" t="str">
        <f>IFERROR(IF(INDEX(SourceData!$A$2:$FR$281,'Row selector'!$O96,162)=0,"-",INDEX(SourceData!$A$2:$FR$281,'Row selector'!$O96,162)),"")</f>
        <v/>
      </c>
      <c r="AN107" s="161" t="str">
        <f>IFERROR(IF(INDEX(SourceData!$A$2:$FR$281,'Row selector'!$O96,153)=0,"-",INDEX(SourceData!$A$2:$FR$281,'Row selector'!$O96,153)),"")</f>
        <v/>
      </c>
      <c r="AO107" s="162" t="str">
        <f>IFERROR(IF(INDEX(SourceData!$A$2:$FR$281,'Row selector'!$O96,158)=0,"-",INDEX(SourceData!$A$2:$FR$281,'Row selector'!$O96,158)),"")</f>
        <v/>
      </c>
      <c r="AP107" s="163" t="str">
        <f>IFERROR(IF(INDEX(SourceData!$A$2:$FR$281,'Row selector'!$O96,163)=0,"-",INDEX(SourceData!$A$2:$FR$281,'Row selector'!$O96,163)),"")</f>
        <v/>
      </c>
      <c r="AQ107" s="161" t="str">
        <f>IFERROR(IF(INDEX(SourceData!$A$2:$FR$281,'Row selector'!$O96,154)=0,"-",INDEX(SourceData!$A$2:$FR$281,'Row selector'!$O96,154)),"")</f>
        <v/>
      </c>
      <c r="AR107" s="166" t="str">
        <f>IFERROR(IF(INDEX(SourceData!$A$2:$FR$281,'Row selector'!$O96,159)=0,"-",INDEX(SourceData!$A$2:$FR$281,'Row selector'!$O96,159)),"")</f>
        <v/>
      </c>
      <c r="AS107" s="167" t="str">
        <f>IFERROR(IF(INDEX(SourceData!$A$2:$FR$281,'Row selector'!$O96,164)=0,"-",INDEX(SourceData!$A$2:$FR$281,'Row selector'!$O96,164)),"")</f>
        <v/>
      </c>
      <c r="AT107" s="161" t="str">
        <f>IFERROR(IF(INDEX(SourceData!$A$2:$FR$281,'Row selector'!$O96,155)=0,"-",INDEX(SourceData!$A$2:$FR$281,'Row selector'!$O96,155)),"")</f>
        <v/>
      </c>
      <c r="AU107" s="162" t="str">
        <f>IFERROR(IF(INDEX(SourceData!$A$2:$FR$281,'Row selector'!$O96,160)=0,"-",INDEX(SourceData!$A$2:$FR$281,'Row selector'!$O96,160)),"")</f>
        <v/>
      </c>
      <c r="AV107" s="163" t="str">
        <f>IFERROR(IF(INDEX(SourceData!$A$2:$FR$281,'Row selector'!$O96,165)=0,"-",INDEX(SourceData!$A$2:$FR$281,'Row selector'!$O96,165)),"")</f>
        <v/>
      </c>
      <c r="AW107" s="115"/>
    </row>
    <row r="108" spans="1:49">
      <c r="A108" s="171" t="str">
        <f>IFERROR(INDEX(SourceData!$A$2:$FR$281,'Row selector'!$O97,1),"")</f>
        <v/>
      </c>
      <c r="B108" s="168" t="str">
        <f>IFERROR(INDEX(SourceData!$A$2:$FR$281,'Row selector'!$O97,2),"")</f>
        <v/>
      </c>
      <c r="C108" s="199" t="str">
        <f t="shared" si="1"/>
        <v/>
      </c>
      <c r="D108" s="161" t="str">
        <f>IFERROR(IF(INDEX(SourceData!$A$2:$FR$281,'Row selector'!$O97,121)=0,"-",INDEX(SourceData!$A$2:$FR$281,'Row selector'!$O97,121)),"")</f>
        <v/>
      </c>
      <c r="E108" s="162" t="str">
        <f>IFERROR(IF(INDEX(SourceData!$A$2:$FR$281,'Row selector'!$O97,126)=0,"-",INDEX(SourceData!$A$2:$FR$281,'Row selector'!$O97,126)),"")</f>
        <v/>
      </c>
      <c r="F108" s="163" t="str">
        <f>IFERROR(IF(INDEX(SourceData!$A$2:$FR$281,'Row selector'!$O97,131)=0,"-",INDEX(SourceData!$A$2:$FR$281,'Row selector'!$O97,131)),"")</f>
        <v/>
      </c>
      <c r="G108" s="161" t="str">
        <f>IFERROR(IF(INDEX(SourceData!$A$2:$FR$281,'Row selector'!$O97,122)=0,"-",INDEX(SourceData!$A$2:$FR$281,'Row selector'!$O97,122)),"")</f>
        <v/>
      </c>
      <c r="H108" s="166" t="str">
        <f>IFERROR(IF(INDEX(SourceData!$A$2:$FR$281,'Row selector'!$O97,127)=0,"-",INDEX(SourceData!$A$2:$FR$281,'Row selector'!$O97,127)),"")</f>
        <v/>
      </c>
      <c r="I108" s="167" t="str">
        <f>IFERROR(IF(INDEX(SourceData!$A$2:$FR$281,'Row selector'!$O97,132)=0,"-",INDEX(SourceData!$A$2:$FR$281,'Row selector'!$O97,132)),"")</f>
        <v/>
      </c>
      <c r="J108" s="161" t="str">
        <f>IFERROR(IF(INDEX(SourceData!$A$2:$FR$281,'Row selector'!$O97,123)=0,"-",INDEX(SourceData!$A$2:$FR$281,'Row selector'!$O97,123)),"")</f>
        <v/>
      </c>
      <c r="K108" s="162" t="str">
        <f>IFERROR(IF(INDEX(SourceData!$A$2:$FR$281,'Row selector'!$O97,128)=0,"-",INDEX(SourceData!$A$2:$FR$281,'Row selector'!$O97,128)),"")</f>
        <v/>
      </c>
      <c r="L108" s="163" t="str">
        <f>IFERROR(IF(INDEX(SourceData!$A$2:$FR$281,'Row selector'!$O97,133)=0,"-",INDEX(SourceData!$A$2:$FR$281,'Row selector'!$O97,133)),"")</f>
        <v/>
      </c>
      <c r="M108" s="161" t="str">
        <f>IFERROR(IF(INDEX(SourceData!$A$2:$FR$281,'Row selector'!$O97,124)=0,"-",INDEX(SourceData!$A$2:$FR$281,'Row selector'!$O97,124)),"")</f>
        <v/>
      </c>
      <c r="N108" s="162" t="str">
        <f>IFERROR(IF(INDEX(SourceData!$A$2:$FR$281,'Row selector'!$O97,129)=0,"-",INDEX(SourceData!$A$2:$FR$281,'Row selector'!$O97,129)),"")</f>
        <v/>
      </c>
      <c r="O108" s="163" t="str">
        <f>IFERROR(IF(INDEX(SourceData!$A$2:$FR$281,'Row selector'!$O97,134)=0,"-",INDEX(SourceData!$A$2:$FR$281,'Row selector'!$O97,134)),"")</f>
        <v/>
      </c>
      <c r="P108" s="161" t="str">
        <f>IFERROR(IF(INDEX(SourceData!$A$2:$FR$281,'Row selector'!$O97,125)=0,"-",INDEX(SourceData!$A$2:$FR$281,'Row selector'!$O97,125)),"")</f>
        <v/>
      </c>
      <c r="Q108" s="162" t="str">
        <f>IFERROR(IF(INDEX(SourceData!$A$2:$FR$281,'Row selector'!$O97,130)=0,"-",INDEX(SourceData!$A$2:$FR$281,'Row selector'!$O97,130)),"")</f>
        <v/>
      </c>
      <c r="R108" s="163" t="str">
        <f>IFERROR(IF(INDEX(SourceData!$A$2:$FR$281,'Row selector'!$O97,135)=0,"-",INDEX(SourceData!$A$2:$FR$281,'Row selector'!$O97,135)),"")</f>
        <v/>
      </c>
      <c r="S108" s="161" t="str">
        <f>IFERROR(IF(INDEX(SourceData!$A$2:$FR$281,'Row selector'!$O97,136)=0,"-",INDEX(SourceData!$A$2:$FR$281,'Row selector'!$O97,136)),"")</f>
        <v/>
      </c>
      <c r="T108" s="162" t="str">
        <f>IFERROR(IF(INDEX(SourceData!$A$2:$FR$281,'Row selector'!$O97,141)=0,"-",INDEX(SourceData!$A$2:$FR$281,'Row selector'!$O97,141)),"")</f>
        <v/>
      </c>
      <c r="U108" s="163" t="str">
        <f>IFERROR(IF(INDEX(SourceData!$A$2:$FR$281,'Row selector'!$O97,146)=0,"-",INDEX(SourceData!$A$2:$FR$281,'Row selector'!$O97,146)),"")</f>
        <v/>
      </c>
      <c r="V108" s="161" t="str">
        <f>IFERROR(IF(INDEX(SourceData!$A$2:$FR$281,'Row selector'!$O97,137)=0,"-",INDEX(SourceData!$A$2:$FR$281,'Row selector'!$O97,137)),"")</f>
        <v/>
      </c>
      <c r="W108" s="162" t="str">
        <f>IFERROR(IF(INDEX(SourceData!$A$2:$FR$281,'Row selector'!$O97,142)=0,"-",INDEX(SourceData!$A$2:$FR$281,'Row selector'!$O97,142)),"")</f>
        <v/>
      </c>
      <c r="X108" s="163" t="str">
        <f>IFERROR(IF(INDEX(SourceData!$A$2:$FR$281,'Row selector'!$O97,147)=0,"-",INDEX(SourceData!$A$2:$FR$281,'Row selector'!$O97,147)),"")</f>
        <v/>
      </c>
      <c r="Y108" s="161" t="str">
        <f>IFERROR(IF(INDEX(SourceData!$A$2:$FR$281,'Row selector'!$O97,138)=0,"-",INDEX(SourceData!$A$2:$FR$281,'Row selector'!$O97,138)),"")</f>
        <v/>
      </c>
      <c r="Z108" s="166" t="str">
        <f>IFERROR(IF(INDEX(SourceData!$A$2:$FR$281,'Row selector'!$O97,143)=0,"-",INDEX(SourceData!$A$2:$FR$281,'Row selector'!$O97,143)),"")</f>
        <v/>
      </c>
      <c r="AA108" s="167" t="str">
        <f>IFERROR(IF(INDEX(SourceData!$A$2:$FR$281,'Row selector'!$O97,148)=0,"-",INDEX(SourceData!$A$2:$FR$281,'Row selector'!$O97,148)),"")</f>
        <v/>
      </c>
      <c r="AB108" s="161" t="str">
        <f>IFERROR(IF(INDEX(SourceData!$A$2:$FR$281,'Row selector'!$O97,139)=0,"-",INDEX(SourceData!$A$2:$FR$281,'Row selector'!$O97,139)),"")</f>
        <v/>
      </c>
      <c r="AC108" s="162" t="str">
        <f>IFERROR(IF(INDEX(SourceData!$A$2:$FR$281,'Row selector'!$O97,144)=0,"-",INDEX(SourceData!$A$2:$FR$281,'Row selector'!$O97,144)),"")</f>
        <v/>
      </c>
      <c r="AD108" s="163" t="str">
        <f>IFERROR(IF(INDEX(SourceData!$A$2:$FR$281,'Row selector'!$O97,149)=0,"-",INDEX(SourceData!$A$2:$FR$281,'Row selector'!$O97,149)),"")</f>
        <v/>
      </c>
      <c r="AE108" s="161" t="str">
        <f>IFERROR(IF(INDEX(SourceData!$A$2:$FR$281,'Row selector'!$O97,140)=0,"-",INDEX(SourceData!$A$2:$FR$281,'Row selector'!$O97,140)),"")</f>
        <v/>
      </c>
      <c r="AF108" s="162" t="str">
        <f>IFERROR(IF(INDEX(SourceData!$A$2:$FR$281,'Row selector'!$O97,145)=0,"-",INDEX(SourceData!$A$2:$FR$281,'Row selector'!$O97,145)),"")</f>
        <v/>
      </c>
      <c r="AG108" s="163" t="str">
        <f>IFERROR(IF(INDEX(SourceData!$A$2:$FR$281,'Row selector'!$O97,150)=0,"-",INDEX(SourceData!$A$2:$FR$281,'Row selector'!$O97,150)),"")</f>
        <v/>
      </c>
      <c r="AH108" s="161" t="str">
        <f>IFERROR(IF(INDEX(SourceData!$A$2:$FR$281,'Row selector'!$O97,151)=0,"-",INDEX(SourceData!$A$2:$FR$281,'Row selector'!$O97,151)),"")</f>
        <v/>
      </c>
      <c r="AI108" s="162" t="str">
        <f>IFERROR(IF(INDEX(SourceData!$A$2:$FR$281,'Row selector'!$O97,156)=0,"-",INDEX(SourceData!$A$2:$FR$281,'Row selector'!$O97,156)),"")</f>
        <v/>
      </c>
      <c r="AJ108" s="163" t="str">
        <f>IFERROR(IF(INDEX(SourceData!$A$2:$FR$281,'Row selector'!$O97,161)=0,"-",INDEX(SourceData!$A$2:$FR$281,'Row selector'!$O97,161)),"")</f>
        <v/>
      </c>
      <c r="AK108" s="161" t="str">
        <f>IFERROR(IF(INDEX(SourceData!$A$2:$FR$281,'Row selector'!$O97,152)=0,"-",INDEX(SourceData!$A$2:$FR$281,'Row selector'!$O97,152)),"")</f>
        <v/>
      </c>
      <c r="AL108" s="162" t="str">
        <f>IFERROR(IF(INDEX(SourceData!$A$2:$FR$281,'Row selector'!$O97,157)=0,"-",INDEX(SourceData!$A$2:$FR$281,'Row selector'!$O97,157)),"")</f>
        <v/>
      </c>
      <c r="AM108" s="163" t="str">
        <f>IFERROR(IF(INDEX(SourceData!$A$2:$FR$281,'Row selector'!$O97,162)=0,"-",INDEX(SourceData!$A$2:$FR$281,'Row selector'!$O97,162)),"")</f>
        <v/>
      </c>
      <c r="AN108" s="161" t="str">
        <f>IFERROR(IF(INDEX(SourceData!$A$2:$FR$281,'Row selector'!$O97,153)=0,"-",INDEX(SourceData!$A$2:$FR$281,'Row selector'!$O97,153)),"")</f>
        <v/>
      </c>
      <c r="AO108" s="162" t="str">
        <f>IFERROR(IF(INDEX(SourceData!$A$2:$FR$281,'Row selector'!$O97,158)=0,"-",INDEX(SourceData!$A$2:$FR$281,'Row selector'!$O97,158)),"")</f>
        <v/>
      </c>
      <c r="AP108" s="163" t="str">
        <f>IFERROR(IF(INDEX(SourceData!$A$2:$FR$281,'Row selector'!$O97,163)=0,"-",INDEX(SourceData!$A$2:$FR$281,'Row selector'!$O97,163)),"")</f>
        <v/>
      </c>
      <c r="AQ108" s="161" t="str">
        <f>IFERROR(IF(INDEX(SourceData!$A$2:$FR$281,'Row selector'!$O97,154)=0,"-",INDEX(SourceData!$A$2:$FR$281,'Row selector'!$O97,154)),"")</f>
        <v/>
      </c>
      <c r="AR108" s="166" t="str">
        <f>IFERROR(IF(INDEX(SourceData!$A$2:$FR$281,'Row selector'!$O97,159)=0,"-",INDEX(SourceData!$A$2:$FR$281,'Row selector'!$O97,159)),"")</f>
        <v/>
      </c>
      <c r="AS108" s="167" t="str">
        <f>IFERROR(IF(INDEX(SourceData!$A$2:$FR$281,'Row selector'!$O97,164)=0,"-",INDEX(SourceData!$A$2:$FR$281,'Row selector'!$O97,164)),"")</f>
        <v/>
      </c>
      <c r="AT108" s="161" t="str">
        <f>IFERROR(IF(INDEX(SourceData!$A$2:$FR$281,'Row selector'!$O97,155)=0,"-",INDEX(SourceData!$A$2:$FR$281,'Row selector'!$O97,155)),"")</f>
        <v/>
      </c>
      <c r="AU108" s="162" t="str">
        <f>IFERROR(IF(INDEX(SourceData!$A$2:$FR$281,'Row selector'!$O97,160)=0,"-",INDEX(SourceData!$A$2:$FR$281,'Row selector'!$O97,160)),"")</f>
        <v/>
      </c>
      <c r="AV108" s="163" t="str">
        <f>IFERROR(IF(INDEX(SourceData!$A$2:$FR$281,'Row selector'!$O97,165)=0,"-",INDEX(SourceData!$A$2:$FR$281,'Row selector'!$O97,165)),"")</f>
        <v/>
      </c>
      <c r="AW108" s="115"/>
    </row>
    <row r="109" spans="1:49">
      <c r="A109" s="171" t="str">
        <f>IFERROR(INDEX(SourceData!$A$2:$FR$281,'Row selector'!$O98,1),"")</f>
        <v/>
      </c>
      <c r="B109" s="168" t="str">
        <f>IFERROR(INDEX(SourceData!$A$2:$FR$281,'Row selector'!$O98,2),"")</f>
        <v/>
      </c>
      <c r="C109" s="199" t="str">
        <f t="shared" si="1"/>
        <v/>
      </c>
      <c r="D109" s="161" t="str">
        <f>IFERROR(IF(INDEX(SourceData!$A$2:$FR$281,'Row selector'!$O98,121)=0,"-",INDEX(SourceData!$A$2:$FR$281,'Row selector'!$O98,121)),"")</f>
        <v/>
      </c>
      <c r="E109" s="162" t="str">
        <f>IFERROR(IF(INDEX(SourceData!$A$2:$FR$281,'Row selector'!$O98,126)=0,"-",INDEX(SourceData!$A$2:$FR$281,'Row selector'!$O98,126)),"")</f>
        <v/>
      </c>
      <c r="F109" s="163" t="str">
        <f>IFERROR(IF(INDEX(SourceData!$A$2:$FR$281,'Row selector'!$O98,131)=0,"-",INDEX(SourceData!$A$2:$FR$281,'Row selector'!$O98,131)),"")</f>
        <v/>
      </c>
      <c r="G109" s="161" t="str">
        <f>IFERROR(IF(INDEX(SourceData!$A$2:$FR$281,'Row selector'!$O98,122)=0,"-",INDEX(SourceData!$A$2:$FR$281,'Row selector'!$O98,122)),"")</f>
        <v/>
      </c>
      <c r="H109" s="166" t="str">
        <f>IFERROR(IF(INDEX(SourceData!$A$2:$FR$281,'Row selector'!$O98,127)=0,"-",INDEX(SourceData!$A$2:$FR$281,'Row selector'!$O98,127)),"")</f>
        <v/>
      </c>
      <c r="I109" s="167" t="str">
        <f>IFERROR(IF(INDEX(SourceData!$A$2:$FR$281,'Row selector'!$O98,132)=0,"-",INDEX(SourceData!$A$2:$FR$281,'Row selector'!$O98,132)),"")</f>
        <v/>
      </c>
      <c r="J109" s="161" t="str">
        <f>IFERROR(IF(INDEX(SourceData!$A$2:$FR$281,'Row selector'!$O98,123)=0,"-",INDEX(SourceData!$A$2:$FR$281,'Row selector'!$O98,123)),"")</f>
        <v/>
      </c>
      <c r="K109" s="162" t="str">
        <f>IFERROR(IF(INDEX(SourceData!$A$2:$FR$281,'Row selector'!$O98,128)=0,"-",INDEX(SourceData!$A$2:$FR$281,'Row selector'!$O98,128)),"")</f>
        <v/>
      </c>
      <c r="L109" s="163" t="str">
        <f>IFERROR(IF(INDEX(SourceData!$A$2:$FR$281,'Row selector'!$O98,133)=0,"-",INDEX(SourceData!$A$2:$FR$281,'Row selector'!$O98,133)),"")</f>
        <v/>
      </c>
      <c r="M109" s="161" t="str">
        <f>IFERROR(IF(INDEX(SourceData!$A$2:$FR$281,'Row selector'!$O98,124)=0,"-",INDEX(SourceData!$A$2:$FR$281,'Row selector'!$O98,124)),"")</f>
        <v/>
      </c>
      <c r="N109" s="162" t="str">
        <f>IFERROR(IF(INDEX(SourceData!$A$2:$FR$281,'Row selector'!$O98,129)=0,"-",INDEX(SourceData!$A$2:$FR$281,'Row selector'!$O98,129)),"")</f>
        <v/>
      </c>
      <c r="O109" s="163" t="str">
        <f>IFERROR(IF(INDEX(SourceData!$A$2:$FR$281,'Row selector'!$O98,134)=0,"-",INDEX(SourceData!$A$2:$FR$281,'Row selector'!$O98,134)),"")</f>
        <v/>
      </c>
      <c r="P109" s="161" t="str">
        <f>IFERROR(IF(INDEX(SourceData!$A$2:$FR$281,'Row selector'!$O98,125)=0,"-",INDEX(SourceData!$A$2:$FR$281,'Row selector'!$O98,125)),"")</f>
        <v/>
      </c>
      <c r="Q109" s="162" t="str">
        <f>IFERROR(IF(INDEX(SourceData!$A$2:$FR$281,'Row selector'!$O98,130)=0,"-",INDEX(SourceData!$A$2:$FR$281,'Row selector'!$O98,130)),"")</f>
        <v/>
      </c>
      <c r="R109" s="163" t="str">
        <f>IFERROR(IF(INDEX(SourceData!$A$2:$FR$281,'Row selector'!$O98,135)=0,"-",INDEX(SourceData!$A$2:$FR$281,'Row selector'!$O98,135)),"")</f>
        <v/>
      </c>
      <c r="S109" s="161" t="str">
        <f>IFERROR(IF(INDEX(SourceData!$A$2:$FR$281,'Row selector'!$O98,136)=0,"-",INDEX(SourceData!$A$2:$FR$281,'Row selector'!$O98,136)),"")</f>
        <v/>
      </c>
      <c r="T109" s="162" t="str">
        <f>IFERROR(IF(INDEX(SourceData!$A$2:$FR$281,'Row selector'!$O98,141)=0,"-",INDEX(SourceData!$A$2:$FR$281,'Row selector'!$O98,141)),"")</f>
        <v/>
      </c>
      <c r="U109" s="163" t="str">
        <f>IFERROR(IF(INDEX(SourceData!$A$2:$FR$281,'Row selector'!$O98,146)=0,"-",INDEX(SourceData!$A$2:$FR$281,'Row selector'!$O98,146)),"")</f>
        <v/>
      </c>
      <c r="V109" s="161" t="str">
        <f>IFERROR(IF(INDEX(SourceData!$A$2:$FR$281,'Row selector'!$O98,137)=0,"-",INDEX(SourceData!$A$2:$FR$281,'Row selector'!$O98,137)),"")</f>
        <v/>
      </c>
      <c r="W109" s="162" t="str">
        <f>IFERROR(IF(INDEX(SourceData!$A$2:$FR$281,'Row selector'!$O98,142)=0,"-",INDEX(SourceData!$A$2:$FR$281,'Row selector'!$O98,142)),"")</f>
        <v/>
      </c>
      <c r="X109" s="163" t="str">
        <f>IFERROR(IF(INDEX(SourceData!$A$2:$FR$281,'Row selector'!$O98,147)=0,"-",INDEX(SourceData!$A$2:$FR$281,'Row selector'!$O98,147)),"")</f>
        <v/>
      </c>
      <c r="Y109" s="161" t="str">
        <f>IFERROR(IF(INDEX(SourceData!$A$2:$FR$281,'Row selector'!$O98,138)=0,"-",INDEX(SourceData!$A$2:$FR$281,'Row selector'!$O98,138)),"")</f>
        <v/>
      </c>
      <c r="Z109" s="166" t="str">
        <f>IFERROR(IF(INDEX(SourceData!$A$2:$FR$281,'Row selector'!$O98,143)=0,"-",INDEX(SourceData!$A$2:$FR$281,'Row selector'!$O98,143)),"")</f>
        <v/>
      </c>
      <c r="AA109" s="167" t="str">
        <f>IFERROR(IF(INDEX(SourceData!$A$2:$FR$281,'Row selector'!$O98,148)=0,"-",INDEX(SourceData!$A$2:$FR$281,'Row selector'!$O98,148)),"")</f>
        <v/>
      </c>
      <c r="AB109" s="161" t="str">
        <f>IFERROR(IF(INDEX(SourceData!$A$2:$FR$281,'Row selector'!$O98,139)=0,"-",INDEX(SourceData!$A$2:$FR$281,'Row selector'!$O98,139)),"")</f>
        <v/>
      </c>
      <c r="AC109" s="162" t="str">
        <f>IFERROR(IF(INDEX(SourceData!$A$2:$FR$281,'Row selector'!$O98,144)=0,"-",INDEX(SourceData!$A$2:$FR$281,'Row selector'!$O98,144)),"")</f>
        <v/>
      </c>
      <c r="AD109" s="163" t="str">
        <f>IFERROR(IF(INDEX(SourceData!$A$2:$FR$281,'Row selector'!$O98,149)=0,"-",INDEX(SourceData!$A$2:$FR$281,'Row selector'!$O98,149)),"")</f>
        <v/>
      </c>
      <c r="AE109" s="161" t="str">
        <f>IFERROR(IF(INDEX(SourceData!$A$2:$FR$281,'Row selector'!$O98,140)=0,"-",INDEX(SourceData!$A$2:$FR$281,'Row selector'!$O98,140)),"")</f>
        <v/>
      </c>
      <c r="AF109" s="162" t="str">
        <f>IFERROR(IF(INDEX(SourceData!$A$2:$FR$281,'Row selector'!$O98,145)=0,"-",INDEX(SourceData!$A$2:$FR$281,'Row selector'!$O98,145)),"")</f>
        <v/>
      </c>
      <c r="AG109" s="163" t="str">
        <f>IFERROR(IF(INDEX(SourceData!$A$2:$FR$281,'Row selector'!$O98,150)=0,"-",INDEX(SourceData!$A$2:$FR$281,'Row selector'!$O98,150)),"")</f>
        <v/>
      </c>
      <c r="AH109" s="161" t="str">
        <f>IFERROR(IF(INDEX(SourceData!$A$2:$FR$281,'Row selector'!$O98,151)=0,"-",INDEX(SourceData!$A$2:$FR$281,'Row selector'!$O98,151)),"")</f>
        <v/>
      </c>
      <c r="AI109" s="162" t="str">
        <f>IFERROR(IF(INDEX(SourceData!$A$2:$FR$281,'Row selector'!$O98,156)=0,"-",INDEX(SourceData!$A$2:$FR$281,'Row selector'!$O98,156)),"")</f>
        <v/>
      </c>
      <c r="AJ109" s="163" t="str">
        <f>IFERROR(IF(INDEX(SourceData!$A$2:$FR$281,'Row selector'!$O98,161)=0,"-",INDEX(SourceData!$A$2:$FR$281,'Row selector'!$O98,161)),"")</f>
        <v/>
      </c>
      <c r="AK109" s="161" t="str">
        <f>IFERROR(IF(INDEX(SourceData!$A$2:$FR$281,'Row selector'!$O98,152)=0,"-",INDEX(SourceData!$A$2:$FR$281,'Row selector'!$O98,152)),"")</f>
        <v/>
      </c>
      <c r="AL109" s="162" t="str">
        <f>IFERROR(IF(INDEX(SourceData!$A$2:$FR$281,'Row selector'!$O98,157)=0,"-",INDEX(SourceData!$A$2:$FR$281,'Row selector'!$O98,157)),"")</f>
        <v/>
      </c>
      <c r="AM109" s="163" t="str">
        <f>IFERROR(IF(INDEX(SourceData!$A$2:$FR$281,'Row selector'!$O98,162)=0,"-",INDEX(SourceData!$A$2:$FR$281,'Row selector'!$O98,162)),"")</f>
        <v/>
      </c>
      <c r="AN109" s="161" t="str">
        <f>IFERROR(IF(INDEX(SourceData!$A$2:$FR$281,'Row selector'!$O98,153)=0,"-",INDEX(SourceData!$A$2:$FR$281,'Row selector'!$O98,153)),"")</f>
        <v/>
      </c>
      <c r="AO109" s="162" t="str">
        <f>IFERROR(IF(INDEX(SourceData!$A$2:$FR$281,'Row selector'!$O98,158)=0,"-",INDEX(SourceData!$A$2:$FR$281,'Row selector'!$O98,158)),"")</f>
        <v/>
      </c>
      <c r="AP109" s="163" t="str">
        <f>IFERROR(IF(INDEX(SourceData!$A$2:$FR$281,'Row selector'!$O98,163)=0,"-",INDEX(SourceData!$A$2:$FR$281,'Row selector'!$O98,163)),"")</f>
        <v/>
      </c>
      <c r="AQ109" s="161" t="str">
        <f>IFERROR(IF(INDEX(SourceData!$A$2:$FR$281,'Row selector'!$O98,154)=0,"-",INDEX(SourceData!$A$2:$FR$281,'Row selector'!$O98,154)),"")</f>
        <v/>
      </c>
      <c r="AR109" s="166" t="str">
        <f>IFERROR(IF(INDEX(SourceData!$A$2:$FR$281,'Row selector'!$O98,159)=0,"-",INDEX(SourceData!$A$2:$FR$281,'Row selector'!$O98,159)),"")</f>
        <v/>
      </c>
      <c r="AS109" s="167" t="str">
        <f>IFERROR(IF(INDEX(SourceData!$A$2:$FR$281,'Row selector'!$O98,164)=0,"-",INDEX(SourceData!$A$2:$FR$281,'Row selector'!$O98,164)),"")</f>
        <v/>
      </c>
      <c r="AT109" s="161" t="str">
        <f>IFERROR(IF(INDEX(SourceData!$A$2:$FR$281,'Row selector'!$O98,155)=0,"-",INDEX(SourceData!$A$2:$FR$281,'Row selector'!$O98,155)),"")</f>
        <v/>
      </c>
      <c r="AU109" s="162" t="str">
        <f>IFERROR(IF(INDEX(SourceData!$A$2:$FR$281,'Row selector'!$O98,160)=0,"-",INDEX(SourceData!$A$2:$FR$281,'Row selector'!$O98,160)),"")</f>
        <v/>
      </c>
      <c r="AV109" s="163" t="str">
        <f>IFERROR(IF(INDEX(SourceData!$A$2:$FR$281,'Row selector'!$O98,165)=0,"-",INDEX(SourceData!$A$2:$FR$281,'Row selector'!$O98,165)),"")</f>
        <v/>
      </c>
      <c r="AW109" s="115"/>
    </row>
    <row r="110" spans="1:49">
      <c r="A110" s="171" t="str">
        <f>IFERROR(INDEX(SourceData!$A$2:$FR$281,'Row selector'!$O99,1),"")</f>
        <v/>
      </c>
      <c r="B110" s="168" t="str">
        <f>IFERROR(INDEX(SourceData!$A$2:$FR$281,'Row selector'!$O99,2),"")</f>
        <v/>
      </c>
      <c r="C110" s="199" t="str">
        <f t="shared" si="1"/>
        <v/>
      </c>
      <c r="D110" s="161" t="str">
        <f>IFERROR(IF(INDEX(SourceData!$A$2:$FR$281,'Row selector'!$O99,121)=0,"-",INDEX(SourceData!$A$2:$FR$281,'Row selector'!$O99,121)),"")</f>
        <v/>
      </c>
      <c r="E110" s="162" t="str">
        <f>IFERROR(IF(INDEX(SourceData!$A$2:$FR$281,'Row selector'!$O99,126)=0,"-",INDEX(SourceData!$A$2:$FR$281,'Row selector'!$O99,126)),"")</f>
        <v/>
      </c>
      <c r="F110" s="163" t="str">
        <f>IFERROR(IF(INDEX(SourceData!$A$2:$FR$281,'Row selector'!$O99,131)=0,"-",INDEX(SourceData!$A$2:$FR$281,'Row selector'!$O99,131)),"")</f>
        <v/>
      </c>
      <c r="G110" s="161" t="str">
        <f>IFERROR(IF(INDEX(SourceData!$A$2:$FR$281,'Row selector'!$O99,122)=0,"-",INDEX(SourceData!$A$2:$FR$281,'Row selector'!$O99,122)),"")</f>
        <v/>
      </c>
      <c r="H110" s="166" t="str">
        <f>IFERROR(IF(INDEX(SourceData!$A$2:$FR$281,'Row selector'!$O99,127)=0,"-",INDEX(SourceData!$A$2:$FR$281,'Row selector'!$O99,127)),"")</f>
        <v/>
      </c>
      <c r="I110" s="167" t="str">
        <f>IFERROR(IF(INDEX(SourceData!$A$2:$FR$281,'Row selector'!$O99,132)=0,"-",INDEX(SourceData!$A$2:$FR$281,'Row selector'!$O99,132)),"")</f>
        <v/>
      </c>
      <c r="J110" s="161" t="str">
        <f>IFERROR(IF(INDEX(SourceData!$A$2:$FR$281,'Row selector'!$O99,123)=0,"-",INDEX(SourceData!$A$2:$FR$281,'Row selector'!$O99,123)),"")</f>
        <v/>
      </c>
      <c r="K110" s="162" t="str">
        <f>IFERROR(IF(INDEX(SourceData!$A$2:$FR$281,'Row selector'!$O99,128)=0,"-",INDEX(SourceData!$A$2:$FR$281,'Row selector'!$O99,128)),"")</f>
        <v/>
      </c>
      <c r="L110" s="163" t="str">
        <f>IFERROR(IF(INDEX(SourceData!$A$2:$FR$281,'Row selector'!$O99,133)=0,"-",INDEX(SourceData!$A$2:$FR$281,'Row selector'!$O99,133)),"")</f>
        <v/>
      </c>
      <c r="M110" s="161" t="str">
        <f>IFERROR(IF(INDEX(SourceData!$A$2:$FR$281,'Row selector'!$O99,124)=0,"-",INDEX(SourceData!$A$2:$FR$281,'Row selector'!$O99,124)),"")</f>
        <v/>
      </c>
      <c r="N110" s="162" t="str">
        <f>IFERROR(IF(INDEX(SourceData!$A$2:$FR$281,'Row selector'!$O99,129)=0,"-",INDEX(SourceData!$A$2:$FR$281,'Row selector'!$O99,129)),"")</f>
        <v/>
      </c>
      <c r="O110" s="163" t="str">
        <f>IFERROR(IF(INDEX(SourceData!$A$2:$FR$281,'Row selector'!$O99,134)=0,"-",INDEX(SourceData!$A$2:$FR$281,'Row selector'!$O99,134)),"")</f>
        <v/>
      </c>
      <c r="P110" s="161" t="str">
        <f>IFERROR(IF(INDEX(SourceData!$A$2:$FR$281,'Row selector'!$O99,125)=0,"-",INDEX(SourceData!$A$2:$FR$281,'Row selector'!$O99,125)),"")</f>
        <v/>
      </c>
      <c r="Q110" s="162" t="str">
        <f>IFERROR(IF(INDEX(SourceData!$A$2:$FR$281,'Row selector'!$O99,130)=0,"-",INDEX(SourceData!$A$2:$FR$281,'Row selector'!$O99,130)),"")</f>
        <v/>
      </c>
      <c r="R110" s="163" t="str">
        <f>IFERROR(IF(INDEX(SourceData!$A$2:$FR$281,'Row selector'!$O99,135)=0,"-",INDEX(SourceData!$A$2:$FR$281,'Row selector'!$O99,135)),"")</f>
        <v/>
      </c>
      <c r="S110" s="161" t="str">
        <f>IFERROR(IF(INDEX(SourceData!$A$2:$FR$281,'Row selector'!$O99,136)=0,"-",INDEX(SourceData!$A$2:$FR$281,'Row selector'!$O99,136)),"")</f>
        <v/>
      </c>
      <c r="T110" s="162" t="str">
        <f>IFERROR(IF(INDEX(SourceData!$A$2:$FR$281,'Row selector'!$O99,141)=0,"-",INDEX(SourceData!$A$2:$FR$281,'Row selector'!$O99,141)),"")</f>
        <v/>
      </c>
      <c r="U110" s="163" t="str">
        <f>IFERROR(IF(INDEX(SourceData!$A$2:$FR$281,'Row selector'!$O99,146)=0,"-",INDEX(SourceData!$A$2:$FR$281,'Row selector'!$O99,146)),"")</f>
        <v/>
      </c>
      <c r="V110" s="161" t="str">
        <f>IFERROR(IF(INDEX(SourceData!$A$2:$FR$281,'Row selector'!$O99,137)=0,"-",INDEX(SourceData!$A$2:$FR$281,'Row selector'!$O99,137)),"")</f>
        <v/>
      </c>
      <c r="W110" s="162" t="str">
        <f>IFERROR(IF(INDEX(SourceData!$A$2:$FR$281,'Row selector'!$O99,142)=0,"-",INDEX(SourceData!$A$2:$FR$281,'Row selector'!$O99,142)),"")</f>
        <v/>
      </c>
      <c r="X110" s="163" t="str">
        <f>IFERROR(IF(INDEX(SourceData!$A$2:$FR$281,'Row selector'!$O99,147)=0,"-",INDEX(SourceData!$A$2:$FR$281,'Row selector'!$O99,147)),"")</f>
        <v/>
      </c>
      <c r="Y110" s="161" t="str">
        <f>IFERROR(IF(INDEX(SourceData!$A$2:$FR$281,'Row selector'!$O99,138)=0,"-",INDEX(SourceData!$A$2:$FR$281,'Row selector'!$O99,138)),"")</f>
        <v/>
      </c>
      <c r="Z110" s="166" t="str">
        <f>IFERROR(IF(INDEX(SourceData!$A$2:$FR$281,'Row selector'!$O99,143)=0,"-",INDEX(SourceData!$A$2:$FR$281,'Row selector'!$O99,143)),"")</f>
        <v/>
      </c>
      <c r="AA110" s="167" t="str">
        <f>IFERROR(IF(INDEX(SourceData!$A$2:$FR$281,'Row selector'!$O99,148)=0,"-",INDEX(SourceData!$A$2:$FR$281,'Row selector'!$O99,148)),"")</f>
        <v/>
      </c>
      <c r="AB110" s="161" t="str">
        <f>IFERROR(IF(INDEX(SourceData!$A$2:$FR$281,'Row selector'!$O99,139)=0,"-",INDEX(SourceData!$A$2:$FR$281,'Row selector'!$O99,139)),"")</f>
        <v/>
      </c>
      <c r="AC110" s="162" t="str">
        <f>IFERROR(IF(INDEX(SourceData!$A$2:$FR$281,'Row selector'!$O99,144)=0,"-",INDEX(SourceData!$A$2:$FR$281,'Row selector'!$O99,144)),"")</f>
        <v/>
      </c>
      <c r="AD110" s="163" t="str">
        <f>IFERROR(IF(INDEX(SourceData!$A$2:$FR$281,'Row selector'!$O99,149)=0,"-",INDEX(SourceData!$A$2:$FR$281,'Row selector'!$O99,149)),"")</f>
        <v/>
      </c>
      <c r="AE110" s="161" t="str">
        <f>IFERROR(IF(INDEX(SourceData!$A$2:$FR$281,'Row selector'!$O99,140)=0,"-",INDEX(SourceData!$A$2:$FR$281,'Row selector'!$O99,140)),"")</f>
        <v/>
      </c>
      <c r="AF110" s="162" t="str">
        <f>IFERROR(IF(INDEX(SourceData!$A$2:$FR$281,'Row selector'!$O99,145)=0,"-",INDEX(SourceData!$A$2:$FR$281,'Row selector'!$O99,145)),"")</f>
        <v/>
      </c>
      <c r="AG110" s="163" t="str">
        <f>IFERROR(IF(INDEX(SourceData!$A$2:$FR$281,'Row selector'!$O99,150)=0,"-",INDEX(SourceData!$A$2:$FR$281,'Row selector'!$O99,150)),"")</f>
        <v/>
      </c>
      <c r="AH110" s="161" t="str">
        <f>IFERROR(IF(INDEX(SourceData!$A$2:$FR$281,'Row selector'!$O99,151)=0,"-",INDEX(SourceData!$A$2:$FR$281,'Row selector'!$O99,151)),"")</f>
        <v/>
      </c>
      <c r="AI110" s="162" t="str">
        <f>IFERROR(IF(INDEX(SourceData!$A$2:$FR$281,'Row selector'!$O99,156)=0,"-",INDEX(SourceData!$A$2:$FR$281,'Row selector'!$O99,156)),"")</f>
        <v/>
      </c>
      <c r="AJ110" s="163" t="str">
        <f>IFERROR(IF(INDEX(SourceData!$A$2:$FR$281,'Row selector'!$O99,161)=0,"-",INDEX(SourceData!$A$2:$FR$281,'Row selector'!$O99,161)),"")</f>
        <v/>
      </c>
      <c r="AK110" s="161" t="str">
        <f>IFERROR(IF(INDEX(SourceData!$A$2:$FR$281,'Row selector'!$O99,152)=0,"-",INDEX(SourceData!$A$2:$FR$281,'Row selector'!$O99,152)),"")</f>
        <v/>
      </c>
      <c r="AL110" s="162" t="str">
        <f>IFERROR(IF(INDEX(SourceData!$A$2:$FR$281,'Row selector'!$O99,157)=0,"-",INDEX(SourceData!$A$2:$FR$281,'Row selector'!$O99,157)),"")</f>
        <v/>
      </c>
      <c r="AM110" s="163" t="str">
        <f>IFERROR(IF(INDEX(SourceData!$A$2:$FR$281,'Row selector'!$O99,162)=0,"-",INDEX(SourceData!$A$2:$FR$281,'Row selector'!$O99,162)),"")</f>
        <v/>
      </c>
      <c r="AN110" s="161" t="str">
        <f>IFERROR(IF(INDEX(SourceData!$A$2:$FR$281,'Row selector'!$O99,153)=0,"-",INDEX(SourceData!$A$2:$FR$281,'Row selector'!$O99,153)),"")</f>
        <v/>
      </c>
      <c r="AO110" s="162" t="str">
        <f>IFERROR(IF(INDEX(SourceData!$A$2:$FR$281,'Row selector'!$O99,158)=0,"-",INDEX(SourceData!$A$2:$FR$281,'Row selector'!$O99,158)),"")</f>
        <v/>
      </c>
      <c r="AP110" s="163" t="str">
        <f>IFERROR(IF(INDEX(SourceData!$A$2:$FR$281,'Row selector'!$O99,163)=0,"-",INDEX(SourceData!$A$2:$FR$281,'Row selector'!$O99,163)),"")</f>
        <v/>
      </c>
      <c r="AQ110" s="161" t="str">
        <f>IFERROR(IF(INDEX(SourceData!$A$2:$FR$281,'Row selector'!$O99,154)=0,"-",INDEX(SourceData!$A$2:$FR$281,'Row selector'!$O99,154)),"")</f>
        <v/>
      </c>
      <c r="AR110" s="166" t="str">
        <f>IFERROR(IF(INDEX(SourceData!$A$2:$FR$281,'Row selector'!$O99,159)=0,"-",INDEX(SourceData!$A$2:$FR$281,'Row selector'!$O99,159)),"")</f>
        <v/>
      </c>
      <c r="AS110" s="167" t="str">
        <f>IFERROR(IF(INDEX(SourceData!$A$2:$FR$281,'Row selector'!$O99,164)=0,"-",INDEX(SourceData!$A$2:$FR$281,'Row selector'!$O99,164)),"")</f>
        <v/>
      </c>
      <c r="AT110" s="161" t="str">
        <f>IFERROR(IF(INDEX(SourceData!$A$2:$FR$281,'Row selector'!$O99,155)=0,"-",INDEX(SourceData!$A$2:$FR$281,'Row selector'!$O99,155)),"")</f>
        <v/>
      </c>
      <c r="AU110" s="162" t="str">
        <f>IFERROR(IF(INDEX(SourceData!$A$2:$FR$281,'Row selector'!$O99,160)=0,"-",INDEX(SourceData!$A$2:$FR$281,'Row selector'!$O99,160)),"")</f>
        <v/>
      </c>
      <c r="AV110" s="163" t="str">
        <f>IFERROR(IF(INDEX(SourceData!$A$2:$FR$281,'Row selector'!$O99,165)=0,"-",INDEX(SourceData!$A$2:$FR$281,'Row selector'!$O99,165)),"")</f>
        <v/>
      </c>
      <c r="AW110" s="115"/>
    </row>
    <row r="111" spans="1:49">
      <c r="A111" s="171" t="str">
        <f>IFERROR(INDEX(SourceData!$A$2:$FR$281,'Row selector'!$O100,1),"")</f>
        <v/>
      </c>
      <c r="B111" s="168" t="str">
        <f>IFERROR(INDEX(SourceData!$A$2:$FR$281,'Row selector'!$O100,2),"")</f>
        <v/>
      </c>
      <c r="C111" s="199" t="str">
        <f t="shared" si="1"/>
        <v/>
      </c>
      <c r="D111" s="161" t="str">
        <f>IFERROR(IF(INDEX(SourceData!$A$2:$FR$281,'Row selector'!$O100,121)=0,"-",INDEX(SourceData!$A$2:$FR$281,'Row selector'!$O100,121)),"")</f>
        <v/>
      </c>
      <c r="E111" s="162" t="str">
        <f>IFERROR(IF(INDEX(SourceData!$A$2:$FR$281,'Row selector'!$O100,126)=0,"-",INDEX(SourceData!$A$2:$FR$281,'Row selector'!$O100,126)),"")</f>
        <v/>
      </c>
      <c r="F111" s="163" t="str">
        <f>IFERROR(IF(INDEX(SourceData!$A$2:$FR$281,'Row selector'!$O100,131)=0,"-",INDEX(SourceData!$A$2:$FR$281,'Row selector'!$O100,131)),"")</f>
        <v/>
      </c>
      <c r="G111" s="161" t="str">
        <f>IFERROR(IF(INDEX(SourceData!$A$2:$FR$281,'Row selector'!$O100,122)=0,"-",INDEX(SourceData!$A$2:$FR$281,'Row selector'!$O100,122)),"")</f>
        <v/>
      </c>
      <c r="H111" s="166" t="str">
        <f>IFERROR(IF(INDEX(SourceData!$A$2:$FR$281,'Row selector'!$O100,127)=0,"-",INDEX(SourceData!$A$2:$FR$281,'Row selector'!$O100,127)),"")</f>
        <v/>
      </c>
      <c r="I111" s="167" t="str">
        <f>IFERROR(IF(INDEX(SourceData!$A$2:$FR$281,'Row selector'!$O100,132)=0,"-",INDEX(SourceData!$A$2:$FR$281,'Row selector'!$O100,132)),"")</f>
        <v/>
      </c>
      <c r="J111" s="161" t="str">
        <f>IFERROR(IF(INDEX(SourceData!$A$2:$FR$281,'Row selector'!$O100,123)=0,"-",INDEX(SourceData!$A$2:$FR$281,'Row selector'!$O100,123)),"")</f>
        <v/>
      </c>
      <c r="K111" s="162" t="str">
        <f>IFERROR(IF(INDEX(SourceData!$A$2:$FR$281,'Row selector'!$O100,128)=0,"-",INDEX(SourceData!$A$2:$FR$281,'Row selector'!$O100,128)),"")</f>
        <v/>
      </c>
      <c r="L111" s="163" t="str">
        <f>IFERROR(IF(INDEX(SourceData!$A$2:$FR$281,'Row selector'!$O100,133)=0,"-",INDEX(SourceData!$A$2:$FR$281,'Row selector'!$O100,133)),"")</f>
        <v/>
      </c>
      <c r="M111" s="161" t="str">
        <f>IFERROR(IF(INDEX(SourceData!$A$2:$FR$281,'Row selector'!$O100,124)=0,"-",INDEX(SourceData!$A$2:$FR$281,'Row selector'!$O100,124)),"")</f>
        <v/>
      </c>
      <c r="N111" s="162" t="str">
        <f>IFERROR(IF(INDEX(SourceData!$A$2:$FR$281,'Row selector'!$O100,129)=0,"-",INDEX(SourceData!$A$2:$FR$281,'Row selector'!$O100,129)),"")</f>
        <v/>
      </c>
      <c r="O111" s="163" t="str">
        <f>IFERROR(IF(INDEX(SourceData!$A$2:$FR$281,'Row selector'!$O100,134)=0,"-",INDEX(SourceData!$A$2:$FR$281,'Row selector'!$O100,134)),"")</f>
        <v/>
      </c>
      <c r="P111" s="161" t="str">
        <f>IFERROR(IF(INDEX(SourceData!$A$2:$FR$281,'Row selector'!$O100,125)=0,"-",INDEX(SourceData!$A$2:$FR$281,'Row selector'!$O100,125)),"")</f>
        <v/>
      </c>
      <c r="Q111" s="162" t="str">
        <f>IFERROR(IF(INDEX(SourceData!$A$2:$FR$281,'Row selector'!$O100,130)=0,"-",INDEX(SourceData!$A$2:$FR$281,'Row selector'!$O100,130)),"")</f>
        <v/>
      </c>
      <c r="R111" s="163" t="str">
        <f>IFERROR(IF(INDEX(SourceData!$A$2:$FR$281,'Row selector'!$O100,135)=0,"-",INDEX(SourceData!$A$2:$FR$281,'Row selector'!$O100,135)),"")</f>
        <v/>
      </c>
      <c r="S111" s="161" t="str">
        <f>IFERROR(IF(INDEX(SourceData!$A$2:$FR$281,'Row selector'!$O100,136)=0,"-",INDEX(SourceData!$A$2:$FR$281,'Row selector'!$O100,136)),"")</f>
        <v/>
      </c>
      <c r="T111" s="162" t="str">
        <f>IFERROR(IF(INDEX(SourceData!$A$2:$FR$281,'Row selector'!$O100,141)=0,"-",INDEX(SourceData!$A$2:$FR$281,'Row selector'!$O100,141)),"")</f>
        <v/>
      </c>
      <c r="U111" s="163" t="str">
        <f>IFERROR(IF(INDEX(SourceData!$A$2:$FR$281,'Row selector'!$O100,146)=0,"-",INDEX(SourceData!$A$2:$FR$281,'Row selector'!$O100,146)),"")</f>
        <v/>
      </c>
      <c r="V111" s="161" t="str">
        <f>IFERROR(IF(INDEX(SourceData!$A$2:$FR$281,'Row selector'!$O100,137)=0,"-",INDEX(SourceData!$A$2:$FR$281,'Row selector'!$O100,137)),"")</f>
        <v/>
      </c>
      <c r="W111" s="162" t="str">
        <f>IFERROR(IF(INDEX(SourceData!$A$2:$FR$281,'Row selector'!$O100,142)=0,"-",INDEX(SourceData!$A$2:$FR$281,'Row selector'!$O100,142)),"")</f>
        <v/>
      </c>
      <c r="X111" s="163" t="str">
        <f>IFERROR(IF(INDEX(SourceData!$A$2:$FR$281,'Row selector'!$O100,147)=0,"-",INDEX(SourceData!$A$2:$FR$281,'Row selector'!$O100,147)),"")</f>
        <v/>
      </c>
      <c r="Y111" s="161" t="str">
        <f>IFERROR(IF(INDEX(SourceData!$A$2:$FR$281,'Row selector'!$O100,138)=0,"-",INDEX(SourceData!$A$2:$FR$281,'Row selector'!$O100,138)),"")</f>
        <v/>
      </c>
      <c r="Z111" s="166" t="str">
        <f>IFERROR(IF(INDEX(SourceData!$A$2:$FR$281,'Row selector'!$O100,143)=0,"-",INDEX(SourceData!$A$2:$FR$281,'Row selector'!$O100,143)),"")</f>
        <v/>
      </c>
      <c r="AA111" s="167" t="str">
        <f>IFERROR(IF(INDEX(SourceData!$A$2:$FR$281,'Row selector'!$O100,148)=0,"-",INDEX(SourceData!$A$2:$FR$281,'Row selector'!$O100,148)),"")</f>
        <v/>
      </c>
      <c r="AB111" s="161" t="str">
        <f>IFERROR(IF(INDEX(SourceData!$A$2:$FR$281,'Row selector'!$O100,139)=0,"-",INDEX(SourceData!$A$2:$FR$281,'Row selector'!$O100,139)),"")</f>
        <v/>
      </c>
      <c r="AC111" s="162" t="str">
        <f>IFERROR(IF(INDEX(SourceData!$A$2:$FR$281,'Row selector'!$O100,144)=0,"-",INDEX(SourceData!$A$2:$FR$281,'Row selector'!$O100,144)),"")</f>
        <v/>
      </c>
      <c r="AD111" s="163" t="str">
        <f>IFERROR(IF(INDEX(SourceData!$A$2:$FR$281,'Row selector'!$O100,149)=0,"-",INDEX(SourceData!$A$2:$FR$281,'Row selector'!$O100,149)),"")</f>
        <v/>
      </c>
      <c r="AE111" s="161" t="str">
        <f>IFERROR(IF(INDEX(SourceData!$A$2:$FR$281,'Row selector'!$O100,140)=0,"-",INDEX(SourceData!$A$2:$FR$281,'Row selector'!$O100,140)),"")</f>
        <v/>
      </c>
      <c r="AF111" s="162" t="str">
        <f>IFERROR(IF(INDEX(SourceData!$A$2:$FR$281,'Row selector'!$O100,145)=0,"-",INDEX(SourceData!$A$2:$FR$281,'Row selector'!$O100,145)),"")</f>
        <v/>
      </c>
      <c r="AG111" s="163" t="str">
        <f>IFERROR(IF(INDEX(SourceData!$A$2:$FR$281,'Row selector'!$O100,150)=0,"-",INDEX(SourceData!$A$2:$FR$281,'Row selector'!$O100,150)),"")</f>
        <v/>
      </c>
      <c r="AH111" s="161" t="str">
        <f>IFERROR(IF(INDEX(SourceData!$A$2:$FR$281,'Row selector'!$O100,151)=0,"-",INDEX(SourceData!$A$2:$FR$281,'Row selector'!$O100,151)),"")</f>
        <v/>
      </c>
      <c r="AI111" s="162" t="str">
        <f>IFERROR(IF(INDEX(SourceData!$A$2:$FR$281,'Row selector'!$O100,156)=0,"-",INDEX(SourceData!$A$2:$FR$281,'Row selector'!$O100,156)),"")</f>
        <v/>
      </c>
      <c r="AJ111" s="163" t="str">
        <f>IFERROR(IF(INDEX(SourceData!$A$2:$FR$281,'Row selector'!$O100,161)=0,"-",INDEX(SourceData!$A$2:$FR$281,'Row selector'!$O100,161)),"")</f>
        <v/>
      </c>
      <c r="AK111" s="161" t="str">
        <f>IFERROR(IF(INDEX(SourceData!$A$2:$FR$281,'Row selector'!$O100,152)=0,"-",INDEX(SourceData!$A$2:$FR$281,'Row selector'!$O100,152)),"")</f>
        <v/>
      </c>
      <c r="AL111" s="162" t="str">
        <f>IFERROR(IF(INDEX(SourceData!$A$2:$FR$281,'Row selector'!$O100,157)=0,"-",INDEX(SourceData!$A$2:$FR$281,'Row selector'!$O100,157)),"")</f>
        <v/>
      </c>
      <c r="AM111" s="163" t="str">
        <f>IFERROR(IF(INDEX(SourceData!$A$2:$FR$281,'Row selector'!$O100,162)=0,"-",INDEX(SourceData!$A$2:$FR$281,'Row selector'!$O100,162)),"")</f>
        <v/>
      </c>
      <c r="AN111" s="161" t="str">
        <f>IFERROR(IF(INDEX(SourceData!$A$2:$FR$281,'Row selector'!$O100,153)=0,"-",INDEX(SourceData!$A$2:$FR$281,'Row selector'!$O100,153)),"")</f>
        <v/>
      </c>
      <c r="AO111" s="162" t="str">
        <f>IFERROR(IF(INDEX(SourceData!$A$2:$FR$281,'Row selector'!$O100,158)=0,"-",INDEX(SourceData!$A$2:$FR$281,'Row selector'!$O100,158)),"")</f>
        <v/>
      </c>
      <c r="AP111" s="163" t="str">
        <f>IFERROR(IF(INDEX(SourceData!$A$2:$FR$281,'Row selector'!$O100,163)=0,"-",INDEX(SourceData!$A$2:$FR$281,'Row selector'!$O100,163)),"")</f>
        <v/>
      </c>
      <c r="AQ111" s="161" t="str">
        <f>IFERROR(IF(INDEX(SourceData!$A$2:$FR$281,'Row selector'!$O100,154)=0,"-",INDEX(SourceData!$A$2:$FR$281,'Row selector'!$O100,154)),"")</f>
        <v/>
      </c>
      <c r="AR111" s="166" t="str">
        <f>IFERROR(IF(INDEX(SourceData!$A$2:$FR$281,'Row selector'!$O100,159)=0,"-",INDEX(SourceData!$A$2:$FR$281,'Row selector'!$O100,159)),"")</f>
        <v/>
      </c>
      <c r="AS111" s="167" t="str">
        <f>IFERROR(IF(INDEX(SourceData!$A$2:$FR$281,'Row selector'!$O100,164)=0,"-",INDEX(SourceData!$A$2:$FR$281,'Row selector'!$O100,164)),"")</f>
        <v/>
      </c>
      <c r="AT111" s="161" t="str">
        <f>IFERROR(IF(INDEX(SourceData!$A$2:$FR$281,'Row selector'!$O100,155)=0,"-",INDEX(SourceData!$A$2:$FR$281,'Row selector'!$O100,155)),"")</f>
        <v/>
      </c>
      <c r="AU111" s="162" t="str">
        <f>IFERROR(IF(INDEX(SourceData!$A$2:$FR$281,'Row selector'!$O100,160)=0,"-",INDEX(SourceData!$A$2:$FR$281,'Row selector'!$O100,160)),"")</f>
        <v/>
      </c>
      <c r="AV111" s="163" t="str">
        <f>IFERROR(IF(INDEX(SourceData!$A$2:$FR$281,'Row selector'!$O100,165)=0,"-",INDEX(SourceData!$A$2:$FR$281,'Row selector'!$O100,165)),"")</f>
        <v/>
      </c>
      <c r="AW111" s="115"/>
    </row>
    <row r="112" spans="1:49">
      <c r="A112" s="171" t="str">
        <f>IFERROR(INDEX(SourceData!$A$2:$FR$281,'Row selector'!$O101,1),"")</f>
        <v/>
      </c>
      <c r="B112" s="168" t="str">
        <f>IFERROR(INDEX(SourceData!$A$2:$FR$281,'Row selector'!$O101,2),"")</f>
        <v/>
      </c>
      <c r="C112" s="199" t="str">
        <f t="shared" si="1"/>
        <v/>
      </c>
      <c r="D112" s="161" t="str">
        <f>IFERROR(IF(INDEX(SourceData!$A$2:$FR$281,'Row selector'!$O101,121)=0,"-",INDEX(SourceData!$A$2:$FR$281,'Row selector'!$O101,121)),"")</f>
        <v/>
      </c>
      <c r="E112" s="162" t="str">
        <f>IFERROR(IF(INDEX(SourceData!$A$2:$FR$281,'Row selector'!$O101,126)=0,"-",INDEX(SourceData!$A$2:$FR$281,'Row selector'!$O101,126)),"")</f>
        <v/>
      </c>
      <c r="F112" s="163" t="str">
        <f>IFERROR(IF(INDEX(SourceData!$A$2:$FR$281,'Row selector'!$O101,131)=0,"-",INDEX(SourceData!$A$2:$FR$281,'Row selector'!$O101,131)),"")</f>
        <v/>
      </c>
      <c r="G112" s="161" t="str">
        <f>IFERROR(IF(INDEX(SourceData!$A$2:$FR$281,'Row selector'!$O101,122)=0,"-",INDEX(SourceData!$A$2:$FR$281,'Row selector'!$O101,122)),"")</f>
        <v/>
      </c>
      <c r="H112" s="166" t="str">
        <f>IFERROR(IF(INDEX(SourceData!$A$2:$FR$281,'Row selector'!$O101,127)=0,"-",INDEX(SourceData!$A$2:$FR$281,'Row selector'!$O101,127)),"")</f>
        <v/>
      </c>
      <c r="I112" s="167" t="str">
        <f>IFERROR(IF(INDEX(SourceData!$A$2:$FR$281,'Row selector'!$O101,132)=0,"-",INDEX(SourceData!$A$2:$FR$281,'Row selector'!$O101,132)),"")</f>
        <v/>
      </c>
      <c r="J112" s="161" t="str">
        <f>IFERROR(IF(INDEX(SourceData!$A$2:$FR$281,'Row selector'!$O101,123)=0,"-",INDEX(SourceData!$A$2:$FR$281,'Row selector'!$O101,123)),"")</f>
        <v/>
      </c>
      <c r="K112" s="162" t="str">
        <f>IFERROR(IF(INDEX(SourceData!$A$2:$FR$281,'Row selector'!$O101,128)=0,"-",INDEX(SourceData!$A$2:$FR$281,'Row selector'!$O101,128)),"")</f>
        <v/>
      </c>
      <c r="L112" s="163" t="str">
        <f>IFERROR(IF(INDEX(SourceData!$A$2:$FR$281,'Row selector'!$O101,133)=0,"-",INDEX(SourceData!$A$2:$FR$281,'Row selector'!$O101,133)),"")</f>
        <v/>
      </c>
      <c r="M112" s="161" t="str">
        <f>IFERROR(IF(INDEX(SourceData!$A$2:$FR$281,'Row selector'!$O101,124)=0,"-",INDEX(SourceData!$A$2:$FR$281,'Row selector'!$O101,124)),"")</f>
        <v/>
      </c>
      <c r="N112" s="162" t="str">
        <f>IFERROR(IF(INDEX(SourceData!$A$2:$FR$281,'Row selector'!$O101,129)=0,"-",INDEX(SourceData!$A$2:$FR$281,'Row selector'!$O101,129)),"")</f>
        <v/>
      </c>
      <c r="O112" s="163" t="str">
        <f>IFERROR(IF(INDEX(SourceData!$A$2:$FR$281,'Row selector'!$O101,134)=0,"-",INDEX(SourceData!$A$2:$FR$281,'Row selector'!$O101,134)),"")</f>
        <v/>
      </c>
      <c r="P112" s="161" t="str">
        <f>IFERROR(IF(INDEX(SourceData!$A$2:$FR$281,'Row selector'!$O101,125)=0,"-",INDEX(SourceData!$A$2:$FR$281,'Row selector'!$O101,125)),"")</f>
        <v/>
      </c>
      <c r="Q112" s="162" t="str">
        <f>IFERROR(IF(INDEX(SourceData!$A$2:$FR$281,'Row selector'!$O101,130)=0,"-",INDEX(SourceData!$A$2:$FR$281,'Row selector'!$O101,130)),"")</f>
        <v/>
      </c>
      <c r="R112" s="163" t="str">
        <f>IFERROR(IF(INDEX(SourceData!$A$2:$FR$281,'Row selector'!$O101,135)=0,"-",INDEX(SourceData!$A$2:$FR$281,'Row selector'!$O101,135)),"")</f>
        <v/>
      </c>
      <c r="S112" s="161" t="str">
        <f>IFERROR(IF(INDEX(SourceData!$A$2:$FR$281,'Row selector'!$O101,136)=0,"-",INDEX(SourceData!$A$2:$FR$281,'Row selector'!$O101,136)),"")</f>
        <v/>
      </c>
      <c r="T112" s="162" t="str">
        <f>IFERROR(IF(INDEX(SourceData!$A$2:$FR$281,'Row selector'!$O101,141)=0,"-",INDEX(SourceData!$A$2:$FR$281,'Row selector'!$O101,141)),"")</f>
        <v/>
      </c>
      <c r="U112" s="163" t="str">
        <f>IFERROR(IF(INDEX(SourceData!$A$2:$FR$281,'Row selector'!$O101,146)=0,"-",INDEX(SourceData!$A$2:$FR$281,'Row selector'!$O101,146)),"")</f>
        <v/>
      </c>
      <c r="V112" s="161" t="str">
        <f>IFERROR(IF(INDEX(SourceData!$A$2:$FR$281,'Row selector'!$O101,137)=0,"-",INDEX(SourceData!$A$2:$FR$281,'Row selector'!$O101,137)),"")</f>
        <v/>
      </c>
      <c r="W112" s="162" t="str">
        <f>IFERROR(IF(INDEX(SourceData!$A$2:$FR$281,'Row selector'!$O101,142)=0,"-",INDEX(SourceData!$A$2:$FR$281,'Row selector'!$O101,142)),"")</f>
        <v/>
      </c>
      <c r="X112" s="163" t="str">
        <f>IFERROR(IF(INDEX(SourceData!$A$2:$FR$281,'Row selector'!$O101,147)=0,"-",INDEX(SourceData!$A$2:$FR$281,'Row selector'!$O101,147)),"")</f>
        <v/>
      </c>
      <c r="Y112" s="161" t="str">
        <f>IFERROR(IF(INDEX(SourceData!$A$2:$FR$281,'Row selector'!$O101,138)=0,"-",INDEX(SourceData!$A$2:$FR$281,'Row selector'!$O101,138)),"")</f>
        <v/>
      </c>
      <c r="Z112" s="166" t="str">
        <f>IFERROR(IF(INDEX(SourceData!$A$2:$FR$281,'Row selector'!$O101,143)=0,"-",INDEX(SourceData!$A$2:$FR$281,'Row selector'!$O101,143)),"")</f>
        <v/>
      </c>
      <c r="AA112" s="167" t="str">
        <f>IFERROR(IF(INDEX(SourceData!$A$2:$FR$281,'Row selector'!$O101,148)=0,"-",INDEX(SourceData!$A$2:$FR$281,'Row selector'!$O101,148)),"")</f>
        <v/>
      </c>
      <c r="AB112" s="161" t="str">
        <f>IFERROR(IF(INDEX(SourceData!$A$2:$FR$281,'Row selector'!$O101,139)=0,"-",INDEX(SourceData!$A$2:$FR$281,'Row selector'!$O101,139)),"")</f>
        <v/>
      </c>
      <c r="AC112" s="162" t="str">
        <f>IFERROR(IF(INDEX(SourceData!$A$2:$FR$281,'Row selector'!$O101,144)=0,"-",INDEX(SourceData!$A$2:$FR$281,'Row selector'!$O101,144)),"")</f>
        <v/>
      </c>
      <c r="AD112" s="163" t="str">
        <f>IFERROR(IF(INDEX(SourceData!$A$2:$FR$281,'Row selector'!$O101,149)=0,"-",INDEX(SourceData!$A$2:$FR$281,'Row selector'!$O101,149)),"")</f>
        <v/>
      </c>
      <c r="AE112" s="161" t="str">
        <f>IFERROR(IF(INDEX(SourceData!$A$2:$FR$281,'Row selector'!$O101,140)=0,"-",INDEX(SourceData!$A$2:$FR$281,'Row selector'!$O101,140)),"")</f>
        <v/>
      </c>
      <c r="AF112" s="162" t="str">
        <f>IFERROR(IF(INDEX(SourceData!$A$2:$FR$281,'Row selector'!$O101,145)=0,"-",INDEX(SourceData!$A$2:$FR$281,'Row selector'!$O101,145)),"")</f>
        <v/>
      </c>
      <c r="AG112" s="163" t="str">
        <f>IFERROR(IF(INDEX(SourceData!$A$2:$FR$281,'Row selector'!$O101,150)=0,"-",INDEX(SourceData!$A$2:$FR$281,'Row selector'!$O101,150)),"")</f>
        <v/>
      </c>
      <c r="AH112" s="161" t="str">
        <f>IFERROR(IF(INDEX(SourceData!$A$2:$FR$281,'Row selector'!$O101,151)=0,"-",INDEX(SourceData!$A$2:$FR$281,'Row selector'!$O101,151)),"")</f>
        <v/>
      </c>
      <c r="AI112" s="162" t="str">
        <f>IFERROR(IF(INDEX(SourceData!$A$2:$FR$281,'Row selector'!$O101,156)=0,"-",INDEX(SourceData!$A$2:$FR$281,'Row selector'!$O101,156)),"")</f>
        <v/>
      </c>
      <c r="AJ112" s="163" t="str">
        <f>IFERROR(IF(INDEX(SourceData!$A$2:$FR$281,'Row selector'!$O101,161)=0,"-",INDEX(SourceData!$A$2:$FR$281,'Row selector'!$O101,161)),"")</f>
        <v/>
      </c>
      <c r="AK112" s="161" t="str">
        <f>IFERROR(IF(INDEX(SourceData!$A$2:$FR$281,'Row selector'!$O101,152)=0,"-",INDEX(SourceData!$A$2:$FR$281,'Row selector'!$O101,152)),"")</f>
        <v/>
      </c>
      <c r="AL112" s="162" t="str">
        <f>IFERROR(IF(INDEX(SourceData!$A$2:$FR$281,'Row selector'!$O101,157)=0,"-",INDEX(SourceData!$A$2:$FR$281,'Row selector'!$O101,157)),"")</f>
        <v/>
      </c>
      <c r="AM112" s="163" t="str">
        <f>IFERROR(IF(INDEX(SourceData!$A$2:$FR$281,'Row selector'!$O101,162)=0,"-",INDEX(SourceData!$A$2:$FR$281,'Row selector'!$O101,162)),"")</f>
        <v/>
      </c>
      <c r="AN112" s="161" t="str">
        <f>IFERROR(IF(INDEX(SourceData!$A$2:$FR$281,'Row selector'!$O101,153)=0,"-",INDEX(SourceData!$A$2:$FR$281,'Row selector'!$O101,153)),"")</f>
        <v/>
      </c>
      <c r="AO112" s="162" t="str">
        <f>IFERROR(IF(INDEX(SourceData!$A$2:$FR$281,'Row selector'!$O101,158)=0,"-",INDEX(SourceData!$A$2:$FR$281,'Row selector'!$O101,158)),"")</f>
        <v/>
      </c>
      <c r="AP112" s="163" t="str">
        <f>IFERROR(IF(INDEX(SourceData!$A$2:$FR$281,'Row selector'!$O101,163)=0,"-",INDEX(SourceData!$A$2:$FR$281,'Row selector'!$O101,163)),"")</f>
        <v/>
      </c>
      <c r="AQ112" s="161" t="str">
        <f>IFERROR(IF(INDEX(SourceData!$A$2:$FR$281,'Row selector'!$O101,154)=0,"-",INDEX(SourceData!$A$2:$FR$281,'Row selector'!$O101,154)),"")</f>
        <v/>
      </c>
      <c r="AR112" s="166" t="str">
        <f>IFERROR(IF(INDEX(SourceData!$A$2:$FR$281,'Row selector'!$O101,159)=0,"-",INDEX(SourceData!$A$2:$FR$281,'Row selector'!$O101,159)),"")</f>
        <v/>
      </c>
      <c r="AS112" s="167" t="str">
        <f>IFERROR(IF(INDEX(SourceData!$A$2:$FR$281,'Row selector'!$O101,164)=0,"-",INDEX(SourceData!$A$2:$FR$281,'Row selector'!$O101,164)),"")</f>
        <v/>
      </c>
      <c r="AT112" s="161" t="str">
        <f>IFERROR(IF(INDEX(SourceData!$A$2:$FR$281,'Row selector'!$O101,155)=0,"-",INDEX(SourceData!$A$2:$FR$281,'Row selector'!$O101,155)),"")</f>
        <v/>
      </c>
      <c r="AU112" s="162" t="str">
        <f>IFERROR(IF(INDEX(SourceData!$A$2:$FR$281,'Row selector'!$O101,160)=0,"-",INDEX(SourceData!$A$2:$FR$281,'Row selector'!$O101,160)),"")</f>
        <v/>
      </c>
      <c r="AV112" s="163" t="str">
        <f>IFERROR(IF(INDEX(SourceData!$A$2:$FR$281,'Row selector'!$O101,165)=0,"-",INDEX(SourceData!$A$2:$FR$281,'Row selector'!$O101,165)),"")</f>
        <v/>
      </c>
      <c r="AW112" s="115"/>
    </row>
    <row r="113" spans="1:49">
      <c r="A113" s="171" t="str">
        <f>IFERROR(INDEX(SourceData!$A$2:$FR$281,'Row selector'!$O102,1),"")</f>
        <v/>
      </c>
      <c r="B113" s="168" t="str">
        <f>IFERROR(INDEX(SourceData!$A$2:$FR$281,'Row selector'!$O102,2),"")</f>
        <v/>
      </c>
      <c r="C113" s="199" t="str">
        <f t="shared" si="1"/>
        <v/>
      </c>
      <c r="D113" s="161" t="str">
        <f>IFERROR(IF(INDEX(SourceData!$A$2:$FR$281,'Row selector'!$O102,121)=0,"-",INDEX(SourceData!$A$2:$FR$281,'Row selector'!$O102,121)),"")</f>
        <v/>
      </c>
      <c r="E113" s="162" t="str">
        <f>IFERROR(IF(INDEX(SourceData!$A$2:$FR$281,'Row selector'!$O102,126)=0,"-",INDEX(SourceData!$A$2:$FR$281,'Row selector'!$O102,126)),"")</f>
        <v/>
      </c>
      <c r="F113" s="163" t="str">
        <f>IFERROR(IF(INDEX(SourceData!$A$2:$FR$281,'Row selector'!$O102,131)=0,"-",INDEX(SourceData!$A$2:$FR$281,'Row selector'!$O102,131)),"")</f>
        <v/>
      </c>
      <c r="G113" s="161" t="str">
        <f>IFERROR(IF(INDEX(SourceData!$A$2:$FR$281,'Row selector'!$O102,122)=0,"-",INDEX(SourceData!$A$2:$FR$281,'Row selector'!$O102,122)),"")</f>
        <v/>
      </c>
      <c r="H113" s="166" t="str">
        <f>IFERROR(IF(INDEX(SourceData!$A$2:$FR$281,'Row selector'!$O102,127)=0,"-",INDEX(SourceData!$A$2:$FR$281,'Row selector'!$O102,127)),"")</f>
        <v/>
      </c>
      <c r="I113" s="167" t="str">
        <f>IFERROR(IF(INDEX(SourceData!$A$2:$FR$281,'Row selector'!$O102,132)=0,"-",INDEX(SourceData!$A$2:$FR$281,'Row selector'!$O102,132)),"")</f>
        <v/>
      </c>
      <c r="J113" s="161" t="str">
        <f>IFERROR(IF(INDEX(SourceData!$A$2:$FR$281,'Row selector'!$O102,123)=0,"-",INDEX(SourceData!$A$2:$FR$281,'Row selector'!$O102,123)),"")</f>
        <v/>
      </c>
      <c r="K113" s="162" t="str">
        <f>IFERROR(IF(INDEX(SourceData!$A$2:$FR$281,'Row selector'!$O102,128)=0,"-",INDEX(SourceData!$A$2:$FR$281,'Row selector'!$O102,128)),"")</f>
        <v/>
      </c>
      <c r="L113" s="163" t="str">
        <f>IFERROR(IF(INDEX(SourceData!$A$2:$FR$281,'Row selector'!$O102,133)=0,"-",INDEX(SourceData!$A$2:$FR$281,'Row selector'!$O102,133)),"")</f>
        <v/>
      </c>
      <c r="M113" s="161" t="str">
        <f>IFERROR(IF(INDEX(SourceData!$A$2:$FR$281,'Row selector'!$O102,124)=0,"-",INDEX(SourceData!$A$2:$FR$281,'Row selector'!$O102,124)),"")</f>
        <v/>
      </c>
      <c r="N113" s="162" t="str">
        <f>IFERROR(IF(INDEX(SourceData!$A$2:$FR$281,'Row selector'!$O102,129)=0,"-",INDEX(SourceData!$A$2:$FR$281,'Row selector'!$O102,129)),"")</f>
        <v/>
      </c>
      <c r="O113" s="163" t="str">
        <f>IFERROR(IF(INDEX(SourceData!$A$2:$FR$281,'Row selector'!$O102,134)=0,"-",INDEX(SourceData!$A$2:$FR$281,'Row selector'!$O102,134)),"")</f>
        <v/>
      </c>
      <c r="P113" s="161" t="str">
        <f>IFERROR(IF(INDEX(SourceData!$A$2:$FR$281,'Row selector'!$O102,125)=0,"-",INDEX(SourceData!$A$2:$FR$281,'Row selector'!$O102,125)),"")</f>
        <v/>
      </c>
      <c r="Q113" s="162" t="str">
        <f>IFERROR(IF(INDEX(SourceData!$A$2:$FR$281,'Row selector'!$O102,130)=0,"-",INDEX(SourceData!$A$2:$FR$281,'Row selector'!$O102,130)),"")</f>
        <v/>
      </c>
      <c r="R113" s="163" t="str">
        <f>IFERROR(IF(INDEX(SourceData!$A$2:$FR$281,'Row selector'!$O102,135)=0,"-",INDEX(SourceData!$A$2:$FR$281,'Row selector'!$O102,135)),"")</f>
        <v/>
      </c>
      <c r="S113" s="161" t="str">
        <f>IFERROR(IF(INDEX(SourceData!$A$2:$FR$281,'Row selector'!$O102,136)=0,"-",INDEX(SourceData!$A$2:$FR$281,'Row selector'!$O102,136)),"")</f>
        <v/>
      </c>
      <c r="T113" s="162" t="str">
        <f>IFERROR(IF(INDEX(SourceData!$A$2:$FR$281,'Row selector'!$O102,141)=0,"-",INDEX(SourceData!$A$2:$FR$281,'Row selector'!$O102,141)),"")</f>
        <v/>
      </c>
      <c r="U113" s="163" t="str">
        <f>IFERROR(IF(INDEX(SourceData!$A$2:$FR$281,'Row selector'!$O102,146)=0,"-",INDEX(SourceData!$A$2:$FR$281,'Row selector'!$O102,146)),"")</f>
        <v/>
      </c>
      <c r="V113" s="161" t="str">
        <f>IFERROR(IF(INDEX(SourceData!$A$2:$FR$281,'Row selector'!$O102,137)=0,"-",INDEX(SourceData!$A$2:$FR$281,'Row selector'!$O102,137)),"")</f>
        <v/>
      </c>
      <c r="W113" s="162" t="str">
        <f>IFERROR(IF(INDEX(SourceData!$A$2:$FR$281,'Row selector'!$O102,142)=0,"-",INDEX(SourceData!$A$2:$FR$281,'Row selector'!$O102,142)),"")</f>
        <v/>
      </c>
      <c r="X113" s="163" t="str">
        <f>IFERROR(IF(INDEX(SourceData!$A$2:$FR$281,'Row selector'!$O102,147)=0,"-",INDEX(SourceData!$A$2:$FR$281,'Row selector'!$O102,147)),"")</f>
        <v/>
      </c>
      <c r="Y113" s="161" t="str">
        <f>IFERROR(IF(INDEX(SourceData!$A$2:$FR$281,'Row selector'!$O102,138)=0,"-",INDEX(SourceData!$A$2:$FR$281,'Row selector'!$O102,138)),"")</f>
        <v/>
      </c>
      <c r="Z113" s="166" t="str">
        <f>IFERROR(IF(INDEX(SourceData!$A$2:$FR$281,'Row selector'!$O102,143)=0,"-",INDEX(SourceData!$A$2:$FR$281,'Row selector'!$O102,143)),"")</f>
        <v/>
      </c>
      <c r="AA113" s="167" t="str">
        <f>IFERROR(IF(INDEX(SourceData!$A$2:$FR$281,'Row selector'!$O102,148)=0,"-",INDEX(SourceData!$A$2:$FR$281,'Row selector'!$O102,148)),"")</f>
        <v/>
      </c>
      <c r="AB113" s="161" t="str">
        <f>IFERROR(IF(INDEX(SourceData!$A$2:$FR$281,'Row selector'!$O102,139)=0,"-",INDEX(SourceData!$A$2:$FR$281,'Row selector'!$O102,139)),"")</f>
        <v/>
      </c>
      <c r="AC113" s="162" t="str">
        <f>IFERROR(IF(INDEX(SourceData!$A$2:$FR$281,'Row selector'!$O102,144)=0,"-",INDEX(SourceData!$A$2:$FR$281,'Row selector'!$O102,144)),"")</f>
        <v/>
      </c>
      <c r="AD113" s="163" t="str">
        <f>IFERROR(IF(INDEX(SourceData!$A$2:$FR$281,'Row selector'!$O102,149)=0,"-",INDEX(SourceData!$A$2:$FR$281,'Row selector'!$O102,149)),"")</f>
        <v/>
      </c>
      <c r="AE113" s="161" t="str">
        <f>IFERROR(IF(INDEX(SourceData!$A$2:$FR$281,'Row selector'!$O102,140)=0,"-",INDEX(SourceData!$A$2:$FR$281,'Row selector'!$O102,140)),"")</f>
        <v/>
      </c>
      <c r="AF113" s="162" t="str">
        <f>IFERROR(IF(INDEX(SourceData!$A$2:$FR$281,'Row selector'!$O102,145)=0,"-",INDEX(SourceData!$A$2:$FR$281,'Row selector'!$O102,145)),"")</f>
        <v/>
      </c>
      <c r="AG113" s="163" t="str">
        <f>IFERROR(IF(INDEX(SourceData!$A$2:$FR$281,'Row selector'!$O102,150)=0,"-",INDEX(SourceData!$A$2:$FR$281,'Row selector'!$O102,150)),"")</f>
        <v/>
      </c>
      <c r="AH113" s="161" t="str">
        <f>IFERROR(IF(INDEX(SourceData!$A$2:$FR$281,'Row selector'!$O102,151)=0,"-",INDEX(SourceData!$A$2:$FR$281,'Row selector'!$O102,151)),"")</f>
        <v/>
      </c>
      <c r="AI113" s="162" t="str">
        <f>IFERROR(IF(INDEX(SourceData!$A$2:$FR$281,'Row selector'!$O102,156)=0,"-",INDEX(SourceData!$A$2:$FR$281,'Row selector'!$O102,156)),"")</f>
        <v/>
      </c>
      <c r="AJ113" s="163" t="str">
        <f>IFERROR(IF(INDEX(SourceData!$A$2:$FR$281,'Row selector'!$O102,161)=0,"-",INDEX(SourceData!$A$2:$FR$281,'Row selector'!$O102,161)),"")</f>
        <v/>
      </c>
      <c r="AK113" s="161" t="str">
        <f>IFERROR(IF(INDEX(SourceData!$A$2:$FR$281,'Row selector'!$O102,152)=0,"-",INDEX(SourceData!$A$2:$FR$281,'Row selector'!$O102,152)),"")</f>
        <v/>
      </c>
      <c r="AL113" s="162" t="str">
        <f>IFERROR(IF(INDEX(SourceData!$A$2:$FR$281,'Row selector'!$O102,157)=0,"-",INDEX(SourceData!$A$2:$FR$281,'Row selector'!$O102,157)),"")</f>
        <v/>
      </c>
      <c r="AM113" s="163" t="str">
        <f>IFERROR(IF(INDEX(SourceData!$A$2:$FR$281,'Row selector'!$O102,162)=0,"-",INDEX(SourceData!$A$2:$FR$281,'Row selector'!$O102,162)),"")</f>
        <v/>
      </c>
      <c r="AN113" s="161" t="str">
        <f>IFERROR(IF(INDEX(SourceData!$A$2:$FR$281,'Row selector'!$O102,153)=0,"-",INDEX(SourceData!$A$2:$FR$281,'Row selector'!$O102,153)),"")</f>
        <v/>
      </c>
      <c r="AO113" s="162" t="str">
        <f>IFERROR(IF(INDEX(SourceData!$A$2:$FR$281,'Row selector'!$O102,158)=0,"-",INDEX(SourceData!$A$2:$FR$281,'Row selector'!$O102,158)),"")</f>
        <v/>
      </c>
      <c r="AP113" s="163" t="str">
        <f>IFERROR(IF(INDEX(SourceData!$A$2:$FR$281,'Row selector'!$O102,163)=0,"-",INDEX(SourceData!$A$2:$FR$281,'Row selector'!$O102,163)),"")</f>
        <v/>
      </c>
      <c r="AQ113" s="161" t="str">
        <f>IFERROR(IF(INDEX(SourceData!$A$2:$FR$281,'Row selector'!$O102,154)=0,"-",INDEX(SourceData!$A$2:$FR$281,'Row selector'!$O102,154)),"")</f>
        <v/>
      </c>
      <c r="AR113" s="166" t="str">
        <f>IFERROR(IF(INDEX(SourceData!$A$2:$FR$281,'Row selector'!$O102,159)=0,"-",INDEX(SourceData!$A$2:$FR$281,'Row selector'!$O102,159)),"")</f>
        <v/>
      </c>
      <c r="AS113" s="167" t="str">
        <f>IFERROR(IF(INDEX(SourceData!$A$2:$FR$281,'Row selector'!$O102,164)=0,"-",INDEX(SourceData!$A$2:$FR$281,'Row selector'!$O102,164)),"")</f>
        <v/>
      </c>
      <c r="AT113" s="161" t="str">
        <f>IFERROR(IF(INDEX(SourceData!$A$2:$FR$281,'Row selector'!$O102,155)=0,"-",INDEX(SourceData!$A$2:$FR$281,'Row selector'!$O102,155)),"")</f>
        <v/>
      </c>
      <c r="AU113" s="162" t="str">
        <f>IFERROR(IF(INDEX(SourceData!$A$2:$FR$281,'Row selector'!$O102,160)=0,"-",INDEX(SourceData!$A$2:$FR$281,'Row selector'!$O102,160)),"")</f>
        <v/>
      </c>
      <c r="AV113" s="163" t="str">
        <f>IFERROR(IF(INDEX(SourceData!$A$2:$FR$281,'Row selector'!$O102,165)=0,"-",INDEX(SourceData!$A$2:$FR$281,'Row selector'!$O102,165)),"")</f>
        <v/>
      </c>
      <c r="AW113" s="115"/>
    </row>
    <row r="114" spans="1:49">
      <c r="A114" s="171" t="str">
        <f>IFERROR(INDEX(SourceData!$A$2:$FR$281,'Row selector'!$O103,1),"")</f>
        <v/>
      </c>
      <c r="B114" s="168" t="str">
        <f>IFERROR(INDEX(SourceData!$A$2:$FR$281,'Row selector'!$O103,2),"")</f>
        <v/>
      </c>
      <c r="C114" s="199" t="str">
        <f t="shared" si="1"/>
        <v/>
      </c>
      <c r="D114" s="161" t="str">
        <f>IFERROR(IF(INDEX(SourceData!$A$2:$FR$281,'Row selector'!$O103,121)=0,"-",INDEX(SourceData!$A$2:$FR$281,'Row selector'!$O103,121)),"")</f>
        <v/>
      </c>
      <c r="E114" s="162" t="str">
        <f>IFERROR(IF(INDEX(SourceData!$A$2:$FR$281,'Row selector'!$O103,126)=0,"-",INDEX(SourceData!$A$2:$FR$281,'Row selector'!$O103,126)),"")</f>
        <v/>
      </c>
      <c r="F114" s="163" t="str">
        <f>IFERROR(IF(INDEX(SourceData!$A$2:$FR$281,'Row selector'!$O103,131)=0,"-",INDEX(SourceData!$A$2:$FR$281,'Row selector'!$O103,131)),"")</f>
        <v/>
      </c>
      <c r="G114" s="161" t="str">
        <f>IFERROR(IF(INDEX(SourceData!$A$2:$FR$281,'Row selector'!$O103,122)=0,"-",INDEX(SourceData!$A$2:$FR$281,'Row selector'!$O103,122)),"")</f>
        <v/>
      </c>
      <c r="H114" s="166" t="str">
        <f>IFERROR(IF(INDEX(SourceData!$A$2:$FR$281,'Row selector'!$O103,127)=0,"-",INDEX(SourceData!$A$2:$FR$281,'Row selector'!$O103,127)),"")</f>
        <v/>
      </c>
      <c r="I114" s="167" t="str">
        <f>IFERROR(IF(INDEX(SourceData!$A$2:$FR$281,'Row selector'!$O103,132)=0,"-",INDEX(SourceData!$A$2:$FR$281,'Row selector'!$O103,132)),"")</f>
        <v/>
      </c>
      <c r="J114" s="161" t="str">
        <f>IFERROR(IF(INDEX(SourceData!$A$2:$FR$281,'Row selector'!$O103,123)=0,"-",INDEX(SourceData!$A$2:$FR$281,'Row selector'!$O103,123)),"")</f>
        <v/>
      </c>
      <c r="K114" s="162" t="str">
        <f>IFERROR(IF(INDEX(SourceData!$A$2:$FR$281,'Row selector'!$O103,128)=0,"-",INDEX(SourceData!$A$2:$FR$281,'Row selector'!$O103,128)),"")</f>
        <v/>
      </c>
      <c r="L114" s="163" t="str">
        <f>IFERROR(IF(INDEX(SourceData!$A$2:$FR$281,'Row selector'!$O103,133)=0,"-",INDEX(SourceData!$A$2:$FR$281,'Row selector'!$O103,133)),"")</f>
        <v/>
      </c>
      <c r="M114" s="161" t="str">
        <f>IFERROR(IF(INDEX(SourceData!$A$2:$FR$281,'Row selector'!$O103,124)=0,"-",INDEX(SourceData!$A$2:$FR$281,'Row selector'!$O103,124)),"")</f>
        <v/>
      </c>
      <c r="N114" s="162" t="str">
        <f>IFERROR(IF(INDEX(SourceData!$A$2:$FR$281,'Row selector'!$O103,129)=0,"-",INDEX(SourceData!$A$2:$FR$281,'Row selector'!$O103,129)),"")</f>
        <v/>
      </c>
      <c r="O114" s="163" t="str">
        <f>IFERROR(IF(INDEX(SourceData!$A$2:$FR$281,'Row selector'!$O103,134)=0,"-",INDEX(SourceData!$A$2:$FR$281,'Row selector'!$O103,134)),"")</f>
        <v/>
      </c>
      <c r="P114" s="161" t="str">
        <f>IFERROR(IF(INDEX(SourceData!$A$2:$FR$281,'Row selector'!$O103,125)=0,"-",INDEX(SourceData!$A$2:$FR$281,'Row selector'!$O103,125)),"")</f>
        <v/>
      </c>
      <c r="Q114" s="162" t="str">
        <f>IFERROR(IF(INDEX(SourceData!$A$2:$FR$281,'Row selector'!$O103,130)=0,"-",INDEX(SourceData!$A$2:$FR$281,'Row selector'!$O103,130)),"")</f>
        <v/>
      </c>
      <c r="R114" s="163" t="str">
        <f>IFERROR(IF(INDEX(SourceData!$A$2:$FR$281,'Row selector'!$O103,135)=0,"-",INDEX(SourceData!$A$2:$FR$281,'Row selector'!$O103,135)),"")</f>
        <v/>
      </c>
      <c r="S114" s="161" t="str">
        <f>IFERROR(IF(INDEX(SourceData!$A$2:$FR$281,'Row selector'!$O103,136)=0,"-",INDEX(SourceData!$A$2:$FR$281,'Row selector'!$O103,136)),"")</f>
        <v/>
      </c>
      <c r="T114" s="162" t="str">
        <f>IFERROR(IF(INDEX(SourceData!$A$2:$FR$281,'Row selector'!$O103,141)=0,"-",INDEX(SourceData!$A$2:$FR$281,'Row selector'!$O103,141)),"")</f>
        <v/>
      </c>
      <c r="U114" s="163" t="str">
        <f>IFERROR(IF(INDEX(SourceData!$A$2:$FR$281,'Row selector'!$O103,146)=0,"-",INDEX(SourceData!$A$2:$FR$281,'Row selector'!$O103,146)),"")</f>
        <v/>
      </c>
      <c r="V114" s="161" t="str">
        <f>IFERROR(IF(INDEX(SourceData!$A$2:$FR$281,'Row selector'!$O103,137)=0,"-",INDEX(SourceData!$A$2:$FR$281,'Row selector'!$O103,137)),"")</f>
        <v/>
      </c>
      <c r="W114" s="162" t="str">
        <f>IFERROR(IF(INDEX(SourceData!$A$2:$FR$281,'Row selector'!$O103,142)=0,"-",INDEX(SourceData!$A$2:$FR$281,'Row selector'!$O103,142)),"")</f>
        <v/>
      </c>
      <c r="X114" s="163" t="str">
        <f>IFERROR(IF(INDEX(SourceData!$A$2:$FR$281,'Row selector'!$O103,147)=0,"-",INDEX(SourceData!$A$2:$FR$281,'Row selector'!$O103,147)),"")</f>
        <v/>
      </c>
      <c r="Y114" s="161" t="str">
        <f>IFERROR(IF(INDEX(SourceData!$A$2:$FR$281,'Row selector'!$O103,138)=0,"-",INDEX(SourceData!$A$2:$FR$281,'Row selector'!$O103,138)),"")</f>
        <v/>
      </c>
      <c r="Z114" s="166" t="str">
        <f>IFERROR(IF(INDEX(SourceData!$A$2:$FR$281,'Row selector'!$O103,143)=0,"-",INDEX(SourceData!$A$2:$FR$281,'Row selector'!$O103,143)),"")</f>
        <v/>
      </c>
      <c r="AA114" s="167" t="str">
        <f>IFERROR(IF(INDEX(SourceData!$A$2:$FR$281,'Row selector'!$O103,148)=0,"-",INDEX(SourceData!$A$2:$FR$281,'Row selector'!$O103,148)),"")</f>
        <v/>
      </c>
      <c r="AB114" s="161" t="str">
        <f>IFERROR(IF(INDEX(SourceData!$A$2:$FR$281,'Row selector'!$O103,139)=0,"-",INDEX(SourceData!$A$2:$FR$281,'Row selector'!$O103,139)),"")</f>
        <v/>
      </c>
      <c r="AC114" s="162" t="str">
        <f>IFERROR(IF(INDEX(SourceData!$A$2:$FR$281,'Row selector'!$O103,144)=0,"-",INDEX(SourceData!$A$2:$FR$281,'Row selector'!$O103,144)),"")</f>
        <v/>
      </c>
      <c r="AD114" s="163" t="str">
        <f>IFERROR(IF(INDEX(SourceData!$A$2:$FR$281,'Row selector'!$O103,149)=0,"-",INDEX(SourceData!$A$2:$FR$281,'Row selector'!$O103,149)),"")</f>
        <v/>
      </c>
      <c r="AE114" s="161" t="str">
        <f>IFERROR(IF(INDEX(SourceData!$A$2:$FR$281,'Row selector'!$O103,140)=0,"-",INDEX(SourceData!$A$2:$FR$281,'Row selector'!$O103,140)),"")</f>
        <v/>
      </c>
      <c r="AF114" s="162" t="str">
        <f>IFERROR(IF(INDEX(SourceData!$A$2:$FR$281,'Row selector'!$O103,145)=0,"-",INDEX(SourceData!$A$2:$FR$281,'Row selector'!$O103,145)),"")</f>
        <v/>
      </c>
      <c r="AG114" s="163" t="str">
        <f>IFERROR(IF(INDEX(SourceData!$A$2:$FR$281,'Row selector'!$O103,150)=0,"-",INDEX(SourceData!$A$2:$FR$281,'Row selector'!$O103,150)),"")</f>
        <v/>
      </c>
      <c r="AH114" s="161" t="str">
        <f>IFERROR(IF(INDEX(SourceData!$A$2:$FR$281,'Row selector'!$O103,151)=0,"-",INDEX(SourceData!$A$2:$FR$281,'Row selector'!$O103,151)),"")</f>
        <v/>
      </c>
      <c r="AI114" s="162" t="str">
        <f>IFERROR(IF(INDEX(SourceData!$A$2:$FR$281,'Row selector'!$O103,156)=0,"-",INDEX(SourceData!$A$2:$FR$281,'Row selector'!$O103,156)),"")</f>
        <v/>
      </c>
      <c r="AJ114" s="163" t="str">
        <f>IFERROR(IF(INDEX(SourceData!$A$2:$FR$281,'Row selector'!$O103,161)=0,"-",INDEX(SourceData!$A$2:$FR$281,'Row selector'!$O103,161)),"")</f>
        <v/>
      </c>
      <c r="AK114" s="161" t="str">
        <f>IFERROR(IF(INDEX(SourceData!$A$2:$FR$281,'Row selector'!$O103,152)=0,"-",INDEX(SourceData!$A$2:$FR$281,'Row selector'!$O103,152)),"")</f>
        <v/>
      </c>
      <c r="AL114" s="162" t="str">
        <f>IFERROR(IF(INDEX(SourceData!$A$2:$FR$281,'Row selector'!$O103,157)=0,"-",INDEX(SourceData!$A$2:$FR$281,'Row selector'!$O103,157)),"")</f>
        <v/>
      </c>
      <c r="AM114" s="163" t="str">
        <f>IFERROR(IF(INDEX(SourceData!$A$2:$FR$281,'Row selector'!$O103,162)=0,"-",INDEX(SourceData!$A$2:$FR$281,'Row selector'!$O103,162)),"")</f>
        <v/>
      </c>
      <c r="AN114" s="161" t="str">
        <f>IFERROR(IF(INDEX(SourceData!$A$2:$FR$281,'Row selector'!$O103,153)=0,"-",INDEX(SourceData!$A$2:$FR$281,'Row selector'!$O103,153)),"")</f>
        <v/>
      </c>
      <c r="AO114" s="162" t="str">
        <f>IFERROR(IF(INDEX(SourceData!$A$2:$FR$281,'Row selector'!$O103,158)=0,"-",INDEX(SourceData!$A$2:$FR$281,'Row selector'!$O103,158)),"")</f>
        <v/>
      </c>
      <c r="AP114" s="163" t="str">
        <f>IFERROR(IF(INDEX(SourceData!$A$2:$FR$281,'Row selector'!$O103,163)=0,"-",INDEX(SourceData!$A$2:$FR$281,'Row selector'!$O103,163)),"")</f>
        <v/>
      </c>
      <c r="AQ114" s="161" t="str">
        <f>IFERROR(IF(INDEX(SourceData!$A$2:$FR$281,'Row selector'!$O103,154)=0,"-",INDEX(SourceData!$A$2:$FR$281,'Row selector'!$O103,154)),"")</f>
        <v/>
      </c>
      <c r="AR114" s="166" t="str">
        <f>IFERROR(IF(INDEX(SourceData!$A$2:$FR$281,'Row selector'!$O103,159)=0,"-",INDEX(SourceData!$A$2:$FR$281,'Row selector'!$O103,159)),"")</f>
        <v/>
      </c>
      <c r="AS114" s="167" t="str">
        <f>IFERROR(IF(INDEX(SourceData!$A$2:$FR$281,'Row selector'!$O103,164)=0,"-",INDEX(SourceData!$A$2:$FR$281,'Row selector'!$O103,164)),"")</f>
        <v/>
      </c>
      <c r="AT114" s="161" t="str">
        <f>IFERROR(IF(INDEX(SourceData!$A$2:$FR$281,'Row selector'!$O103,155)=0,"-",INDEX(SourceData!$A$2:$FR$281,'Row selector'!$O103,155)),"")</f>
        <v/>
      </c>
      <c r="AU114" s="162" t="str">
        <f>IFERROR(IF(INDEX(SourceData!$A$2:$FR$281,'Row selector'!$O103,160)=0,"-",INDEX(SourceData!$A$2:$FR$281,'Row selector'!$O103,160)),"")</f>
        <v/>
      </c>
      <c r="AV114" s="163" t="str">
        <f>IFERROR(IF(INDEX(SourceData!$A$2:$FR$281,'Row selector'!$O103,165)=0,"-",INDEX(SourceData!$A$2:$FR$281,'Row selector'!$O103,165)),"")</f>
        <v/>
      </c>
      <c r="AW114" s="115"/>
    </row>
    <row r="115" spans="1:49">
      <c r="A115" s="171" t="str">
        <f>IFERROR(INDEX(SourceData!$A$2:$FR$281,'Row selector'!$O104,1),"")</f>
        <v/>
      </c>
      <c r="B115" s="168" t="str">
        <f>IFERROR(INDEX(SourceData!$A$2:$FR$281,'Row selector'!$O104,2),"")</f>
        <v/>
      </c>
      <c r="C115" s="199" t="str">
        <f t="shared" si="1"/>
        <v/>
      </c>
      <c r="D115" s="161" t="str">
        <f>IFERROR(IF(INDEX(SourceData!$A$2:$FR$281,'Row selector'!$O104,121)=0,"-",INDEX(SourceData!$A$2:$FR$281,'Row selector'!$O104,121)),"")</f>
        <v/>
      </c>
      <c r="E115" s="162" t="str">
        <f>IFERROR(IF(INDEX(SourceData!$A$2:$FR$281,'Row selector'!$O104,126)=0,"-",INDEX(SourceData!$A$2:$FR$281,'Row selector'!$O104,126)),"")</f>
        <v/>
      </c>
      <c r="F115" s="163" t="str">
        <f>IFERROR(IF(INDEX(SourceData!$A$2:$FR$281,'Row selector'!$O104,131)=0,"-",INDEX(SourceData!$A$2:$FR$281,'Row selector'!$O104,131)),"")</f>
        <v/>
      </c>
      <c r="G115" s="161" t="str">
        <f>IFERROR(IF(INDEX(SourceData!$A$2:$FR$281,'Row selector'!$O104,122)=0,"-",INDEX(SourceData!$A$2:$FR$281,'Row selector'!$O104,122)),"")</f>
        <v/>
      </c>
      <c r="H115" s="166" t="str">
        <f>IFERROR(IF(INDEX(SourceData!$A$2:$FR$281,'Row selector'!$O104,127)=0,"-",INDEX(SourceData!$A$2:$FR$281,'Row selector'!$O104,127)),"")</f>
        <v/>
      </c>
      <c r="I115" s="167" t="str">
        <f>IFERROR(IF(INDEX(SourceData!$A$2:$FR$281,'Row selector'!$O104,132)=0,"-",INDEX(SourceData!$A$2:$FR$281,'Row selector'!$O104,132)),"")</f>
        <v/>
      </c>
      <c r="J115" s="161" t="str">
        <f>IFERROR(IF(INDEX(SourceData!$A$2:$FR$281,'Row selector'!$O104,123)=0,"-",INDEX(SourceData!$A$2:$FR$281,'Row selector'!$O104,123)),"")</f>
        <v/>
      </c>
      <c r="K115" s="162" t="str">
        <f>IFERROR(IF(INDEX(SourceData!$A$2:$FR$281,'Row selector'!$O104,128)=0,"-",INDEX(SourceData!$A$2:$FR$281,'Row selector'!$O104,128)),"")</f>
        <v/>
      </c>
      <c r="L115" s="163" t="str">
        <f>IFERROR(IF(INDEX(SourceData!$A$2:$FR$281,'Row selector'!$O104,133)=0,"-",INDEX(SourceData!$A$2:$FR$281,'Row selector'!$O104,133)),"")</f>
        <v/>
      </c>
      <c r="M115" s="161" t="str">
        <f>IFERROR(IF(INDEX(SourceData!$A$2:$FR$281,'Row selector'!$O104,124)=0,"-",INDEX(SourceData!$A$2:$FR$281,'Row selector'!$O104,124)),"")</f>
        <v/>
      </c>
      <c r="N115" s="162" t="str">
        <f>IFERROR(IF(INDEX(SourceData!$A$2:$FR$281,'Row selector'!$O104,129)=0,"-",INDEX(SourceData!$A$2:$FR$281,'Row selector'!$O104,129)),"")</f>
        <v/>
      </c>
      <c r="O115" s="163" t="str">
        <f>IFERROR(IF(INDEX(SourceData!$A$2:$FR$281,'Row selector'!$O104,134)=0,"-",INDEX(SourceData!$A$2:$FR$281,'Row selector'!$O104,134)),"")</f>
        <v/>
      </c>
      <c r="P115" s="161" t="str">
        <f>IFERROR(IF(INDEX(SourceData!$A$2:$FR$281,'Row selector'!$O104,125)=0,"-",INDEX(SourceData!$A$2:$FR$281,'Row selector'!$O104,125)),"")</f>
        <v/>
      </c>
      <c r="Q115" s="162" t="str">
        <f>IFERROR(IF(INDEX(SourceData!$A$2:$FR$281,'Row selector'!$O104,130)=0,"-",INDEX(SourceData!$A$2:$FR$281,'Row selector'!$O104,130)),"")</f>
        <v/>
      </c>
      <c r="R115" s="163" t="str">
        <f>IFERROR(IF(INDEX(SourceData!$A$2:$FR$281,'Row selector'!$O104,135)=0,"-",INDEX(SourceData!$A$2:$FR$281,'Row selector'!$O104,135)),"")</f>
        <v/>
      </c>
      <c r="S115" s="161" t="str">
        <f>IFERROR(IF(INDEX(SourceData!$A$2:$FR$281,'Row selector'!$O104,136)=0,"-",INDEX(SourceData!$A$2:$FR$281,'Row selector'!$O104,136)),"")</f>
        <v/>
      </c>
      <c r="T115" s="162" t="str">
        <f>IFERROR(IF(INDEX(SourceData!$A$2:$FR$281,'Row selector'!$O104,141)=0,"-",INDEX(SourceData!$A$2:$FR$281,'Row selector'!$O104,141)),"")</f>
        <v/>
      </c>
      <c r="U115" s="163" t="str">
        <f>IFERROR(IF(INDEX(SourceData!$A$2:$FR$281,'Row selector'!$O104,146)=0,"-",INDEX(SourceData!$A$2:$FR$281,'Row selector'!$O104,146)),"")</f>
        <v/>
      </c>
      <c r="V115" s="161" t="str">
        <f>IFERROR(IF(INDEX(SourceData!$A$2:$FR$281,'Row selector'!$O104,137)=0,"-",INDEX(SourceData!$A$2:$FR$281,'Row selector'!$O104,137)),"")</f>
        <v/>
      </c>
      <c r="W115" s="162" t="str">
        <f>IFERROR(IF(INDEX(SourceData!$A$2:$FR$281,'Row selector'!$O104,142)=0,"-",INDEX(SourceData!$A$2:$FR$281,'Row selector'!$O104,142)),"")</f>
        <v/>
      </c>
      <c r="X115" s="163" t="str">
        <f>IFERROR(IF(INDEX(SourceData!$A$2:$FR$281,'Row selector'!$O104,147)=0,"-",INDEX(SourceData!$A$2:$FR$281,'Row selector'!$O104,147)),"")</f>
        <v/>
      </c>
      <c r="Y115" s="161" t="str">
        <f>IFERROR(IF(INDEX(SourceData!$A$2:$FR$281,'Row selector'!$O104,138)=0,"-",INDEX(SourceData!$A$2:$FR$281,'Row selector'!$O104,138)),"")</f>
        <v/>
      </c>
      <c r="Z115" s="166" t="str">
        <f>IFERROR(IF(INDEX(SourceData!$A$2:$FR$281,'Row selector'!$O104,143)=0,"-",INDEX(SourceData!$A$2:$FR$281,'Row selector'!$O104,143)),"")</f>
        <v/>
      </c>
      <c r="AA115" s="167" t="str">
        <f>IFERROR(IF(INDEX(SourceData!$A$2:$FR$281,'Row selector'!$O104,148)=0,"-",INDEX(SourceData!$A$2:$FR$281,'Row selector'!$O104,148)),"")</f>
        <v/>
      </c>
      <c r="AB115" s="161" t="str">
        <f>IFERROR(IF(INDEX(SourceData!$A$2:$FR$281,'Row selector'!$O104,139)=0,"-",INDEX(SourceData!$A$2:$FR$281,'Row selector'!$O104,139)),"")</f>
        <v/>
      </c>
      <c r="AC115" s="162" t="str">
        <f>IFERROR(IF(INDEX(SourceData!$A$2:$FR$281,'Row selector'!$O104,144)=0,"-",INDEX(SourceData!$A$2:$FR$281,'Row selector'!$O104,144)),"")</f>
        <v/>
      </c>
      <c r="AD115" s="163" t="str">
        <f>IFERROR(IF(INDEX(SourceData!$A$2:$FR$281,'Row selector'!$O104,149)=0,"-",INDEX(SourceData!$A$2:$FR$281,'Row selector'!$O104,149)),"")</f>
        <v/>
      </c>
      <c r="AE115" s="161" t="str">
        <f>IFERROR(IF(INDEX(SourceData!$A$2:$FR$281,'Row selector'!$O104,140)=0,"-",INDEX(SourceData!$A$2:$FR$281,'Row selector'!$O104,140)),"")</f>
        <v/>
      </c>
      <c r="AF115" s="162" t="str">
        <f>IFERROR(IF(INDEX(SourceData!$A$2:$FR$281,'Row selector'!$O104,145)=0,"-",INDEX(SourceData!$A$2:$FR$281,'Row selector'!$O104,145)),"")</f>
        <v/>
      </c>
      <c r="AG115" s="163" t="str">
        <f>IFERROR(IF(INDEX(SourceData!$A$2:$FR$281,'Row selector'!$O104,150)=0,"-",INDEX(SourceData!$A$2:$FR$281,'Row selector'!$O104,150)),"")</f>
        <v/>
      </c>
      <c r="AH115" s="161" t="str">
        <f>IFERROR(IF(INDEX(SourceData!$A$2:$FR$281,'Row selector'!$O104,151)=0,"-",INDEX(SourceData!$A$2:$FR$281,'Row selector'!$O104,151)),"")</f>
        <v/>
      </c>
      <c r="AI115" s="162" t="str">
        <f>IFERROR(IF(INDEX(SourceData!$A$2:$FR$281,'Row selector'!$O104,156)=0,"-",INDEX(SourceData!$A$2:$FR$281,'Row selector'!$O104,156)),"")</f>
        <v/>
      </c>
      <c r="AJ115" s="163" t="str">
        <f>IFERROR(IF(INDEX(SourceData!$A$2:$FR$281,'Row selector'!$O104,161)=0,"-",INDEX(SourceData!$A$2:$FR$281,'Row selector'!$O104,161)),"")</f>
        <v/>
      </c>
      <c r="AK115" s="161" t="str">
        <f>IFERROR(IF(INDEX(SourceData!$A$2:$FR$281,'Row selector'!$O104,152)=0,"-",INDEX(SourceData!$A$2:$FR$281,'Row selector'!$O104,152)),"")</f>
        <v/>
      </c>
      <c r="AL115" s="162" t="str">
        <f>IFERROR(IF(INDEX(SourceData!$A$2:$FR$281,'Row selector'!$O104,157)=0,"-",INDEX(SourceData!$A$2:$FR$281,'Row selector'!$O104,157)),"")</f>
        <v/>
      </c>
      <c r="AM115" s="163" t="str">
        <f>IFERROR(IF(INDEX(SourceData!$A$2:$FR$281,'Row selector'!$O104,162)=0,"-",INDEX(SourceData!$A$2:$FR$281,'Row selector'!$O104,162)),"")</f>
        <v/>
      </c>
      <c r="AN115" s="161" t="str">
        <f>IFERROR(IF(INDEX(SourceData!$A$2:$FR$281,'Row selector'!$O104,153)=0,"-",INDEX(SourceData!$A$2:$FR$281,'Row selector'!$O104,153)),"")</f>
        <v/>
      </c>
      <c r="AO115" s="162" t="str">
        <f>IFERROR(IF(INDEX(SourceData!$A$2:$FR$281,'Row selector'!$O104,158)=0,"-",INDEX(SourceData!$A$2:$FR$281,'Row selector'!$O104,158)),"")</f>
        <v/>
      </c>
      <c r="AP115" s="163" t="str">
        <f>IFERROR(IF(INDEX(SourceData!$A$2:$FR$281,'Row selector'!$O104,163)=0,"-",INDEX(SourceData!$A$2:$FR$281,'Row selector'!$O104,163)),"")</f>
        <v/>
      </c>
      <c r="AQ115" s="161" t="str">
        <f>IFERROR(IF(INDEX(SourceData!$A$2:$FR$281,'Row selector'!$O104,154)=0,"-",INDEX(SourceData!$A$2:$FR$281,'Row selector'!$O104,154)),"")</f>
        <v/>
      </c>
      <c r="AR115" s="166" t="str">
        <f>IFERROR(IF(INDEX(SourceData!$A$2:$FR$281,'Row selector'!$O104,159)=0,"-",INDEX(SourceData!$A$2:$FR$281,'Row selector'!$O104,159)),"")</f>
        <v/>
      </c>
      <c r="AS115" s="167" t="str">
        <f>IFERROR(IF(INDEX(SourceData!$A$2:$FR$281,'Row selector'!$O104,164)=0,"-",INDEX(SourceData!$A$2:$FR$281,'Row selector'!$O104,164)),"")</f>
        <v/>
      </c>
      <c r="AT115" s="161" t="str">
        <f>IFERROR(IF(INDEX(SourceData!$A$2:$FR$281,'Row selector'!$O104,155)=0,"-",INDEX(SourceData!$A$2:$FR$281,'Row selector'!$O104,155)),"")</f>
        <v/>
      </c>
      <c r="AU115" s="162" t="str">
        <f>IFERROR(IF(INDEX(SourceData!$A$2:$FR$281,'Row selector'!$O104,160)=0,"-",INDEX(SourceData!$A$2:$FR$281,'Row selector'!$O104,160)),"")</f>
        <v/>
      </c>
      <c r="AV115" s="163" t="str">
        <f>IFERROR(IF(INDEX(SourceData!$A$2:$FR$281,'Row selector'!$O104,165)=0,"-",INDEX(SourceData!$A$2:$FR$281,'Row selector'!$O104,165)),"")</f>
        <v/>
      </c>
      <c r="AW115" s="115"/>
    </row>
    <row r="116" spans="1:49">
      <c r="A116" s="171" t="str">
        <f>IFERROR(INDEX(SourceData!$A$2:$FR$281,'Row selector'!$O105,1),"")</f>
        <v/>
      </c>
      <c r="B116" s="168" t="str">
        <f>IFERROR(INDEX(SourceData!$A$2:$FR$281,'Row selector'!$O105,2),"")</f>
        <v/>
      </c>
      <c r="C116" s="199" t="str">
        <f t="shared" si="1"/>
        <v/>
      </c>
      <c r="D116" s="161" t="str">
        <f>IFERROR(IF(INDEX(SourceData!$A$2:$FR$281,'Row selector'!$O105,121)=0,"-",INDEX(SourceData!$A$2:$FR$281,'Row selector'!$O105,121)),"")</f>
        <v/>
      </c>
      <c r="E116" s="162" t="str">
        <f>IFERROR(IF(INDEX(SourceData!$A$2:$FR$281,'Row selector'!$O105,126)=0,"-",INDEX(SourceData!$A$2:$FR$281,'Row selector'!$O105,126)),"")</f>
        <v/>
      </c>
      <c r="F116" s="163" t="str">
        <f>IFERROR(IF(INDEX(SourceData!$A$2:$FR$281,'Row selector'!$O105,131)=0,"-",INDEX(SourceData!$A$2:$FR$281,'Row selector'!$O105,131)),"")</f>
        <v/>
      </c>
      <c r="G116" s="161" t="str">
        <f>IFERROR(IF(INDEX(SourceData!$A$2:$FR$281,'Row selector'!$O105,122)=0,"-",INDEX(SourceData!$A$2:$FR$281,'Row selector'!$O105,122)),"")</f>
        <v/>
      </c>
      <c r="H116" s="166" t="str">
        <f>IFERROR(IF(INDEX(SourceData!$A$2:$FR$281,'Row selector'!$O105,127)=0,"-",INDEX(SourceData!$A$2:$FR$281,'Row selector'!$O105,127)),"")</f>
        <v/>
      </c>
      <c r="I116" s="167" t="str">
        <f>IFERROR(IF(INDEX(SourceData!$A$2:$FR$281,'Row selector'!$O105,132)=0,"-",INDEX(SourceData!$A$2:$FR$281,'Row selector'!$O105,132)),"")</f>
        <v/>
      </c>
      <c r="J116" s="161" t="str">
        <f>IFERROR(IF(INDEX(SourceData!$A$2:$FR$281,'Row selector'!$O105,123)=0,"-",INDEX(SourceData!$A$2:$FR$281,'Row selector'!$O105,123)),"")</f>
        <v/>
      </c>
      <c r="K116" s="162" t="str">
        <f>IFERROR(IF(INDEX(SourceData!$A$2:$FR$281,'Row selector'!$O105,128)=0,"-",INDEX(SourceData!$A$2:$FR$281,'Row selector'!$O105,128)),"")</f>
        <v/>
      </c>
      <c r="L116" s="163" t="str">
        <f>IFERROR(IF(INDEX(SourceData!$A$2:$FR$281,'Row selector'!$O105,133)=0,"-",INDEX(SourceData!$A$2:$FR$281,'Row selector'!$O105,133)),"")</f>
        <v/>
      </c>
      <c r="M116" s="161" t="str">
        <f>IFERROR(IF(INDEX(SourceData!$A$2:$FR$281,'Row selector'!$O105,124)=0,"-",INDEX(SourceData!$A$2:$FR$281,'Row selector'!$O105,124)),"")</f>
        <v/>
      </c>
      <c r="N116" s="162" t="str">
        <f>IFERROR(IF(INDEX(SourceData!$A$2:$FR$281,'Row selector'!$O105,129)=0,"-",INDEX(SourceData!$A$2:$FR$281,'Row selector'!$O105,129)),"")</f>
        <v/>
      </c>
      <c r="O116" s="163" t="str">
        <f>IFERROR(IF(INDEX(SourceData!$A$2:$FR$281,'Row selector'!$O105,134)=0,"-",INDEX(SourceData!$A$2:$FR$281,'Row selector'!$O105,134)),"")</f>
        <v/>
      </c>
      <c r="P116" s="161" t="str">
        <f>IFERROR(IF(INDEX(SourceData!$A$2:$FR$281,'Row selector'!$O105,125)=0,"-",INDEX(SourceData!$A$2:$FR$281,'Row selector'!$O105,125)),"")</f>
        <v/>
      </c>
      <c r="Q116" s="162" t="str">
        <f>IFERROR(IF(INDEX(SourceData!$A$2:$FR$281,'Row selector'!$O105,130)=0,"-",INDEX(SourceData!$A$2:$FR$281,'Row selector'!$O105,130)),"")</f>
        <v/>
      </c>
      <c r="R116" s="163" t="str">
        <f>IFERROR(IF(INDEX(SourceData!$A$2:$FR$281,'Row selector'!$O105,135)=0,"-",INDEX(SourceData!$A$2:$FR$281,'Row selector'!$O105,135)),"")</f>
        <v/>
      </c>
      <c r="S116" s="161" t="str">
        <f>IFERROR(IF(INDEX(SourceData!$A$2:$FR$281,'Row selector'!$O105,136)=0,"-",INDEX(SourceData!$A$2:$FR$281,'Row selector'!$O105,136)),"")</f>
        <v/>
      </c>
      <c r="T116" s="162" t="str">
        <f>IFERROR(IF(INDEX(SourceData!$A$2:$FR$281,'Row selector'!$O105,141)=0,"-",INDEX(SourceData!$A$2:$FR$281,'Row selector'!$O105,141)),"")</f>
        <v/>
      </c>
      <c r="U116" s="163" t="str">
        <f>IFERROR(IF(INDEX(SourceData!$A$2:$FR$281,'Row selector'!$O105,146)=0,"-",INDEX(SourceData!$A$2:$FR$281,'Row selector'!$O105,146)),"")</f>
        <v/>
      </c>
      <c r="V116" s="161" t="str">
        <f>IFERROR(IF(INDEX(SourceData!$A$2:$FR$281,'Row selector'!$O105,137)=0,"-",INDEX(SourceData!$A$2:$FR$281,'Row selector'!$O105,137)),"")</f>
        <v/>
      </c>
      <c r="W116" s="162" t="str">
        <f>IFERROR(IF(INDEX(SourceData!$A$2:$FR$281,'Row selector'!$O105,142)=0,"-",INDEX(SourceData!$A$2:$FR$281,'Row selector'!$O105,142)),"")</f>
        <v/>
      </c>
      <c r="X116" s="163" t="str">
        <f>IFERROR(IF(INDEX(SourceData!$A$2:$FR$281,'Row selector'!$O105,147)=0,"-",INDEX(SourceData!$A$2:$FR$281,'Row selector'!$O105,147)),"")</f>
        <v/>
      </c>
      <c r="Y116" s="161" t="str">
        <f>IFERROR(IF(INDEX(SourceData!$A$2:$FR$281,'Row selector'!$O105,138)=0,"-",INDEX(SourceData!$A$2:$FR$281,'Row selector'!$O105,138)),"")</f>
        <v/>
      </c>
      <c r="Z116" s="166" t="str">
        <f>IFERROR(IF(INDEX(SourceData!$A$2:$FR$281,'Row selector'!$O105,143)=0,"-",INDEX(SourceData!$A$2:$FR$281,'Row selector'!$O105,143)),"")</f>
        <v/>
      </c>
      <c r="AA116" s="167" t="str">
        <f>IFERROR(IF(INDEX(SourceData!$A$2:$FR$281,'Row selector'!$O105,148)=0,"-",INDEX(SourceData!$A$2:$FR$281,'Row selector'!$O105,148)),"")</f>
        <v/>
      </c>
      <c r="AB116" s="161" t="str">
        <f>IFERROR(IF(INDEX(SourceData!$A$2:$FR$281,'Row selector'!$O105,139)=0,"-",INDEX(SourceData!$A$2:$FR$281,'Row selector'!$O105,139)),"")</f>
        <v/>
      </c>
      <c r="AC116" s="162" t="str">
        <f>IFERROR(IF(INDEX(SourceData!$A$2:$FR$281,'Row selector'!$O105,144)=0,"-",INDEX(SourceData!$A$2:$FR$281,'Row selector'!$O105,144)),"")</f>
        <v/>
      </c>
      <c r="AD116" s="163" t="str">
        <f>IFERROR(IF(INDEX(SourceData!$A$2:$FR$281,'Row selector'!$O105,149)=0,"-",INDEX(SourceData!$A$2:$FR$281,'Row selector'!$O105,149)),"")</f>
        <v/>
      </c>
      <c r="AE116" s="161" t="str">
        <f>IFERROR(IF(INDEX(SourceData!$A$2:$FR$281,'Row selector'!$O105,140)=0,"-",INDEX(SourceData!$A$2:$FR$281,'Row selector'!$O105,140)),"")</f>
        <v/>
      </c>
      <c r="AF116" s="162" t="str">
        <f>IFERROR(IF(INDEX(SourceData!$A$2:$FR$281,'Row selector'!$O105,145)=0,"-",INDEX(SourceData!$A$2:$FR$281,'Row selector'!$O105,145)),"")</f>
        <v/>
      </c>
      <c r="AG116" s="163" t="str">
        <f>IFERROR(IF(INDEX(SourceData!$A$2:$FR$281,'Row selector'!$O105,150)=0,"-",INDEX(SourceData!$A$2:$FR$281,'Row selector'!$O105,150)),"")</f>
        <v/>
      </c>
      <c r="AH116" s="161" t="str">
        <f>IFERROR(IF(INDEX(SourceData!$A$2:$FR$281,'Row selector'!$O105,151)=0,"-",INDEX(SourceData!$A$2:$FR$281,'Row selector'!$O105,151)),"")</f>
        <v/>
      </c>
      <c r="AI116" s="162" t="str">
        <f>IFERROR(IF(INDEX(SourceData!$A$2:$FR$281,'Row selector'!$O105,156)=0,"-",INDEX(SourceData!$A$2:$FR$281,'Row selector'!$O105,156)),"")</f>
        <v/>
      </c>
      <c r="AJ116" s="163" t="str">
        <f>IFERROR(IF(INDEX(SourceData!$A$2:$FR$281,'Row selector'!$O105,161)=0,"-",INDEX(SourceData!$A$2:$FR$281,'Row selector'!$O105,161)),"")</f>
        <v/>
      </c>
      <c r="AK116" s="161" t="str">
        <f>IFERROR(IF(INDEX(SourceData!$A$2:$FR$281,'Row selector'!$O105,152)=0,"-",INDEX(SourceData!$A$2:$FR$281,'Row selector'!$O105,152)),"")</f>
        <v/>
      </c>
      <c r="AL116" s="162" t="str">
        <f>IFERROR(IF(INDEX(SourceData!$A$2:$FR$281,'Row selector'!$O105,157)=0,"-",INDEX(SourceData!$A$2:$FR$281,'Row selector'!$O105,157)),"")</f>
        <v/>
      </c>
      <c r="AM116" s="163" t="str">
        <f>IFERROR(IF(INDEX(SourceData!$A$2:$FR$281,'Row selector'!$O105,162)=0,"-",INDEX(SourceData!$A$2:$FR$281,'Row selector'!$O105,162)),"")</f>
        <v/>
      </c>
      <c r="AN116" s="161" t="str">
        <f>IFERROR(IF(INDEX(SourceData!$A$2:$FR$281,'Row selector'!$O105,153)=0,"-",INDEX(SourceData!$A$2:$FR$281,'Row selector'!$O105,153)),"")</f>
        <v/>
      </c>
      <c r="AO116" s="162" t="str">
        <f>IFERROR(IF(INDEX(SourceData!$A$2:$FR$281,'Row selector'!$O105,158)=0,"-",INDEX(SourceData!$A$2:$FR$281,'Row selector'!$O105,158)),"")</f>
        <v/>
      </c>
      <c r="AP116" s="163" t="str">
        <f>IFERROR(IF(INDEX(SourceData!$A$2:$FR$281,'Row selector'!$O105,163)=0,"-",INDEX(SourceData!$A$2:$FR$281,'Row selector'!$O105,163)),"")</f>
        <v/>
      </c>
      <c r="AQ116" s="161" t="str">
        <f>IFERROR(IF(INDEX(SourceData!$A$2:$FR$281,'Row selector'!$O105,154)=0,"-",INDEX(SourceData!$A$2:$FR$281,'Row selector'!$O105,154)),"")</f>
        <v/>
      </c>
      <c r="AR116" s="166" t="str">
        <f>IFERROR(IF(INDEX(SourceData!$A$2:$FR$281,'Row selector'!$O105,159)=0,"-",INDEX(SourceData!$A$2:$FR$281,'Row selector'!$O105,159)),"")</f>
        <v/>
      </c>
      <c r="AS116" s="167" t="str">
        <f>IFERROR(IF(INDEX(SourceData!$A$2:$FR$281,'Row selector'!$O105,164)=0,"-",INDEX(SourceData!$A$2:$FR$281,'Row selector'!$O105,164)),"")</f>
        <v/>
      </c>
      <c r="AT116" s="161" t="str">
        <f>IFERROR(IF(INDEX(SourceData!$A$2:$FR$281,'Row selector'!$O105,155)=0,"-",INDEX(SourceData!$A$2:$FR$281,'Row selector'!$O105,155)),"")</f>
        <v/>
      </c>
      <c r="AU116" s="162" t="str">
        <f>IFERROR(IF(INDEX(SourceData!$A$2:$FR$281,'Row selector'!$O105,160)=0,"-",INDEX(SourceData!$A$2:$FR$281,'Row selector'!$O105,160)),"")</f>
        <v/>
      </c>
      <c r="AV116" s="163" t="str">
        <f>IFERROR(IF(INDEX(SourceData!$A$2:$FR$281,'Row selector'!$O105,165)=0,"-",INDEX(SourceData!$A$2:$FR$281,'Row selector'!$O105,165)),"")</f>
        <v/>
      </c>
      <c r="AW116" s="115"/>
    </row>
    <row r="117" spans="1:49">
      <c r="A117" s="171" t="str">
        <f>IFERROR(INDEX(SourceData!$A$2:$FR$281,'Row selector'!$O106,1),"")</f>
        <v/>
      </c>
      <c r="B117" s="168" t="str">
        <f>IFERROR(INDEX(SourceData!$A$2:$FR$281,'Row selector'!$O106,2),"")</f>
        <v/>
      </c>
      <c r="C117" s="199" t="str">
        <f t="shared" si="1"/>
        <v/>
      </c>
      <c r="D117" s="161" t="str">
        <f>IFERROR(IF(INDEX(SourceData!$A$2:$FR$281,'Row selector'!$O106,121)=0,"-",INDEX(SourceData!$A$2:$FR$281,'Row selector'!$O106,121)),"")</f>
        <v/>
      </c>
      <c r="E117" s="162" t="str">
        <f>IFERROR(IF(INDEX(SourceData!$A$2:$FR$281,'Row selector'!$O106,126)=0,"-",INDEX(SourceData!$A$2:$FR$281,'Row selector'!$O106,126)),"")</f>
        <v/>
      </c>
      <c r="F117" s="163" t="str">
        <f>IFERROR(IF(INDEX(SourceData!$A$2:$FR$281,'Row selector'!$O106,131)=0,"-",INDEX(SourceData!$A$2:$FR$281,'Row selector'!$O106,131)),"")</f>
        <v/>
      </c>
      <c r="G117" s="161" t="str">
        <f>IFERROR(IF(INDEX(SourceData!$A$2:$FR$281,'Row selector'!$O106,122)=0,"-",INDEX(SourceData!$A$2:$FR$281,'Row selector'!$O106,122)),"")</f>
        <v/>
      </c>
      <c r="H117" s="166" t="str">
        <f>IFERROR(IF(INDEX(SourceData!$A$2:$FR$281,'Row selector'!$O106,127)=0,"-",INDEX(SourceData!$A$2:$FR$281,'Row selector'!$O106,127)),"")</f>
        <v/>
      </c>
      <c r="I117" s="167" t="str">
        <f>IFERROR(IF(INDEX(SourceData!$A$2:$FR$281,'Row selector'!$O106,132)=0,"-",INDEX(SourceData!$A$2:$FR$281,'Row selector'!$O106,132)),"")</f>
        <v/>
      </c>
      <c r="J117" s="161" t="str">
        <f>IFERROR(IF(INDEX(SourceData!$A$2:$FR$281,'Row selector'!$O106,123)=0,"-",INDEX(SourceData!$A$2:$FR$281,'Row selector'!$O106,123)),"")</f>
        <v/>
      </c>
      <c r="K117" s="162" t="str">
        <f>IFERROR(IF(INDEX(SourceData!$A$2:$FR$281,'Row selector'!$O106,128)=0,"-",INDEX(SourceData!$A$2:$FR$281,'Row selector'!$O106,128)),"")</f>
        <v/>
      </c>
      <c r="L117" s="163" t="str">
        <f>IFERROR(IF(INDEX(SourceData!$A$2:$FR$281,'Row selector'!$O106,133)=0,"-",INDEX(SourceData!$A$2:$FR$281,'Row selector'!$O106,133)),"")</f>
        <v/>
      </c>
      <c r="M117" s="161" t="str">
        <f>IFERROR(IF(INDEX(SourceData!$A$2:$FR$281,'Row selector'!$O106,124)=0,"-",INDEX(SourceData!$A$2:$FR$281,'Row selector'!$O106,124)),"")</f>
        <v/>
      </c>
      <c r="N117" s="162" t="str">
        <f>IFERROR(IF(INDEX(SourceData!$A$2:$FR$281,'Row selector'!$O106,129)=0,"-",INDEX(SourceData!$A$2:$FR$281,'Row selector'!$O106,129)),"")</f>
        <v/>
      </c>
      <c r="O117" s="163" t="str">
        <f>IFERROR(IF(INDEX(SourceData!$A$2:$FR$281,'Row selector'!$O106,134)=0,"-",INDEX(SourceData!$A$2:$FR$281,'Row selector'!$O106,134)),"")</f>
        <v/>
      </c>
      <c r="P117" s="161" t="str">
        <f>IFERROR(IF(INDEX(SourceData!$A$2:$FR$281,'Row selector'!$O106,125)=0,"-",INDEX(SourceData!$A$2:$FR$281,'Row selector'!$O106,125)),"")</f>
        <v/>
      </c>
      <c r="Q117" s="162" t="str">
        <f>IFERROR(IF(INDEX(SourceData!$A$2:$FR$281,'Row selector'!$O106,130)=0,"-",INDEX(SourceData!$A$2:$FR$281,'Row selector'!$O106,130)),"")</f>
        <v/>
      </c>
      <c r="R117" s="163" t="str">
        <f>IFERROR(IF(INDEX(SourceData!$A$2:$FR$281,'Row selector'!$O106,135)=0,"-",INDEX(SourceData!$A$2:$FR$281,'Row selector'!$O106,135)),"")</f>
        <v/>
      </c>
      <c r="S117" s="161" t="str">
        <f>IFERROR(IF(INDEX(SourceData!$A$2:$FR$281,'Row selector'!$O106,136)=0,"-",INDEX(SourceData!$A$2:$FR$281,'Row selector'!$O106,136)),"")</f>
        <v/>
      </c>
      <c r="T117" s="162" t="str">
        <f>IFERROR(IF(INDEX(SourceData!$A$2:$FR$281,'Row selector'!$O106,141)=0,"-",INDEX(SourceData!$A$2:$FR$281,'Row selector'!$O106,141)),"")</f>
        <v/>
      </c>
      <c r="U117" s="163" t="str">
        <f>IFERROR(IF(INDEX(SourceData!$A$2:$FR$281,'Row selector'!$O106,146)=0,"-",INDEX(SourceData!$A$2:$FR$281,'Row selector'!$O106,146)),"")</f>
        <v/>
      </c>
      <c r="V117" s="161" t="str">
        <f>IFERROR(IF(INDEX(SourceData!$A$2:$FR$281,'Row selector'!$O106,137)=0,"-",INDEX(SourceData!$A$2:$FR$281,'Row selector'!$O106,137)),"")</f>
        <v/>
      </c>
      <c r="W117" s="162" t="str">
        <f>IFERROR(IF(INDEX(SourceData!$A$2:$FR$281,'Row selector'!$O106,142)=0,"-",INDEX(SourceData!$A$2:$FR$281,'Row selector'!$O106,142)),"")</f>
        <v/>
      </c>
      <c r="X117" s="163" t="str">
        <f>IFERROR(IF(INDEX(SourceData!$A$2:$FR$281,'Row selector'!$O106,147)=0,"-",INDEX(SourceData!$A$2:$FR$281,'Row selector'!$O106,147)),"")</f>
        <v/>
      </c>
      <c r="Y117" s="161" t="str">
        <f>IFERROR(IF(INDEX(SourceData!$A$2:$FR$281,'Row selector'!$O106,138)=0,"-",INDEX(SourceData!$A$2:$FR$281,'Row selector'!$O106,138)),"")</f>
        <v/>
      </c>
      <c r="Z117" s="166" t="str">
        <f>IFERROR(IF(INDEX(SourceData!$A$2:$FR$281,'Row selector'!$O106,143)=0,"-",INDEX(SourceData!$A$2:$FR$281,'Row selector'!$O106,143)),"")</f>
        <v/>
      </c>
      <c r="AA117" s="167" t="str">
        <f>IFERROR(IF(INDEX(SourceData!$A$2:$FR$281,'Row selector'!$O106,148)=0,"-",INDEX(SourceData!$A$2:$FR$281,'Row selector'!$O106,148)),"")</f>
        <v/>
      </c>
      <c r="AB117" s="161" t="str">
        <f>IFERROR(IF(INDEX(SourceData!$A$2:$FR$281,'Row selector'!$O106,139)=0,"-",INDEX(SourceData!$A$2:$FR$281,'Row selector'!$O106,139)),"")</f>
        <v/>
      </c>
      <c r="AC117" s="162" t="str">
        <f>IFERROR(IF(INDEX(SourceData!$A$2:$FR$281,'Row selector'!$O106,144)=0,"-",INDEX(SourceData!$A$2:$FR$281,'Row selector'!$O106,144)),"")</f>
        <v/>
      </c>
      <c r="AD117" s="163" t="str">
        <f>IFERROR(IF(INDEX(SourceData!$A$2:$FR$281,'Row selector'!$O106,149)=0,"-",INDEX(SourceData!$A$2:$FR$281,'Row selector'!$O106,149)),"")</f>
        <v/>
      </c>
      <c r="AE117" s="161" t="str">
        <f>IFERROR(IF(INDEX(SourceData!$A$2:$FR$281,'Row selector'!$O106,140)=0,"-",INDEX(SourceData!$A$2:$FR$281,'Row selector'!$O106,140)),"")</f>
        <v/>
      </c>
      <c r="AF117" s="162" t="str">
        <f>IFERROR(IF(INDEX(SourceData!$A$2:$FR$281,'Row selector'!$O106,145)=0,"-",INDEX(SourceData!$A$2:$FR$281,'Row selector'!$O106,145)),"")</f>
        <v/>
      </c>
      <c r="AG117" s="163" t="str">
        <f>IFERROR(IF(INDEX(SourceData!$A$2:$FR$281,'Row selector'!$O106,150)=0,"-",INDEX(SourceData!$A$2:$FR$281,'Row selector'!$O106,150)),"")</f>
        <v/>
      </c>
      <c r="AH117" s="161" t="str">
        <f>IFERROR(IF(INDEX(SourceData!$A$2:$FR$281,'Row selector'!$O106,151)=0,"-",INDEX(SourceData!$A$2:$FR$281,'Row selector'!$O106,151)),"")</f>
        <v/>
      </c>
      <c r="AI117" s="162" t="str">
        <f>IFERROR(IF(INDEX(SourceData!$A$2:$FR$281,'Row selector'!$O106,156)=0,"-",INDEX(SourceData!$A$2:$FR$281,'Row selector'!$O106,156)),"")</f>
        <v/>
      </c>
      <c r="AJ117" s="163" t="str">
        <f>IFERROR(IF(INDEX(SourceData!$A$2:$FR$281,'Row selector'!$O106,161)=0,"-",INDEX(SourceData!$A$2:$FR$281,'Row selector'!$O106,161)),"")</f>
        <v/>
      </c>
      <c r="AK117" s="161" t="str">
        <f>IFERROR(IF(INDEX(SourceData!$A$2:$FR$281,'Row selector'!$O106,152)=0,"-",INDEX(SourceData!$A$2:$FR$281,'Row selector'!$O106,152)),"")</f>
        <v/>
      </c>
      <c r="AL117" s="162" t="str">
        <f>IFERROR(IF(INDEX(SourceData!$A$2:$FR$281,'Row selector'!$O106,157)=0,"-",INDEX(SourceData!$A$2:$FR$281,'Row selector'!$O106,157)),"")</f>
        <v/>
      </c>
      <c r="AM117" s="163" t="str">
        <f>IFERROR(IF(INDEX(SourceData!$A$2:$FR$281,'Row selector'!$O106,162)=0,"-",INDEX(SourceData!$A$2:$FR$281,'Row selector'!$O106,162)),"")</f>
        <v/>
      </c>
      <c r="AN117" s="161" t="str">
        <f>IFERROR(IF(INDEX(SourceData!$A$2:$FR$281,'Row selector'!$O106,153)=0,"-",INDEX(SourceData!$A$2:$FR$281,'Row selector'!$O106,153)),"")</f>
        <v/>
      </c>
      <c r="AO117" s="162" t="str">
        <f>IFERROR(IF(INDEX(SourceData!$A$2:$FR$281,'Row selector'!$O106,158)=0,"-",INDEX(SourceData!$A$2:$FR$281,'Row selector'!$O106,158)),"")</f>
        <v/>
      </c>
      <c r="AP117" s="163" t="str">
        <f>IFERROR(IF(INDEX(SourceData!$A$2:$FR$281,'Row selector'!$O106,163)=0,"-",INDEX(SourceData!$A$2:$FR$281,'Row selector'!$O106,163)),"")</f>
        <v/>
      </c>
      <c r="AQ117" s="161" t="str">
        <f>IFERROR(IF(INDEX(SourceData!$A$2:$FR$281,'Row selector'!$O106,154)=0,"-",INDEX(SourceData!$A$2:$FR$281,'Row selector'!$O106,154)),"")</f>
        <v/>
      </c>
      <c r="AR117" s="166" t="str">
        <f>IFERROR(IF(INDEX(SourceData!$A$2:$FR$281,'Row selector'!$O106,159)=0,"-",INDEX(SourceData!$A$2:$FR$281,'Row selector'!$O106,159)),"")</f>
        <v/>
      </c>
      <c r="AS117" s="167" t="str">
        <f>IFERROR(IF(INDEX(SourceData!$A$2:$FR$281,'Row selector'!$O106,164)=0,"-",INDEX(SourceData!$A$2:$FR$281,'Row selector'!$O106,164)),"")</f>
        <v/>
      </c>
      <c r="AT117" s="161" t="str">
        <f>IFERROR(IF(INDEX(SourceData!$A$2:$FR$281,'Row selector'!$O106,155)=0,"-",INDEX(SourceData!$A$2:$FR$281,'Row selector'!$O106,155)),"")</f>
        <v/>
      </c>
      <c r="AU117" s="162" t="str">
        <f>IFERROR(IF(INDEX(SourceData!$A$2:$FR$281,'Row selector'!$O106,160)=0,"-",INDEX(SourceData!$A$2:$FR$281,'Row selector'!$O106,160)),"")</f>
        <v/>
      </c>
      <c r="AV117" s="163" t="str">
        <f>IFERROR(IF(INDEX(SourceData!$A$2:$FR$281,'Row selector'!$O106,165)=0,"-",INDEX(SourceData!$A$2:$FR$281,'Row selector'!$O106,165)),"")</f>
        <v/>
      </c>
      <c r="AW117" s="115"/>
    </row>
    <row r="118" spans="1:49">
      <c r="A118" s="171" t="str">
        <f>IFERROR(INDEX(SourceData!$A$2:$FR$281,'Row selector'!$O107,1),"")</f>
        <v/>
      </c>
      <c r="B118" s="168" t="str">
        <f>IFERROR(INDEX(SourceData!$A$2:$FR$281,'Row selector'!$O107,2),"")</f>
        <v/>
      </c>
      <c r="C118" s="199" t="str">
        <f t="shared" si="1"/>
        <v/>
      </c>
      <c r="D118" s="161" t="str">
        <f>IFERROR(IF(INDEX(SourceData!$A$2:$FR$281,'Row selector'!$O107,121)=0,"-",INDEX(SourceData!$A$2:$FR$281,'Row selector'!$O107,121)),"")</f>
        <v/>
      </c>
      <c r="E118" s="162" t="str">
        <f>IFERROR(IF(INDEX(SourceData!$A$2:$FR$281,'Row selector'!$O107,126)=0,"-",INDEX(SourceData!$A$2:$FR$281,'Row selector'!$O107,126)),"")</f>
        <v/>
      </c>
      <c r="F118" s="163" t="str">
        <f>IFERROR(IF(INDEX(SourceData!$A$2:$FR$281,'Row selector'!$O107,131)=0,"-",INDEX(SourceData!$A$2:$FR$281,'Row selector'!$O107,131)),"")</f>
        <v/>
      </c>
      <c r="G118" s="161" t="str">
        <f>IFERROR(IF(INDEX(SourceData!$A$2:$FR$281,'Row selector'!$O107,122)=0,"-",INDEX(SourceData!$A$2:$FR$281,'Row selector'!$O107,122)),"")</f>
        <v/>
      </c>
      <c r="H118" s="166" t="str">
        <f>IFERROR(IF(INDEX(SourceData!$A$2:$FR$281,'Row selector'!$O107,127)=0,"-",INDEX(SourceData!$A$2:$FR$281,'Row selector'!$O107,127)),"")</f>
        <v/>
      </c>
      <c r="I118" s="167" t="str">
        <f>IFERROR(IF(INDEX(SourceData!$A$2:$FR$281,'Row selector'!$O107,132)=0,"-",INDEX(SourceData!$A$2:$FR$281,'Row selector'!$O107,132)),"")</f>
        <v/>
      </c>
      <c r="J118" s="161" t="str">
        <f>IFERROR(IF(INDEX(SourceData!$A$2:$FR$281,'Row selector'!$O107,123)=0,"-",INDEX(SourceData!$A$2:$FR$281,'Row selector'!$O107,123)),"")</f>
        <v/>
      </c>
      <c r="K118" s="162" t="str">
        <f>IFERROR(IF(INDEX(SourceData!$A$2:$FR$281,'Row selector'!$O107,128)=0,"-",INDEX(SourceData!$A$2:$FR$281,'Row selector'!$O107,128)),"")</f>
        <v/>
      </c>
      <c r="L118" s="163" t="str">
        <f>IFERROR(IF(INDEX(SourceData!$A$2:$FR$281,'Row selector'!$O107,133)=0,"-",INDEX(SourceData!$A$2:$FR$281,'Row selector'!$O107,133)),"")</f>
        <v/>
      </c>
      <c r="M118" s="161" t="str">
        <f>IFERROR(IF(INDEX(SourceData!$A$2:$FR$281,'Row selector'!$O107,124)=0,"-",INDEX(SourceData!$A$2:$FR$281,'Row selector'!$O107,124)),"")</f>
        <v/>
      </c>
      <c r="N118" s="162" t="str">
        <f>IFERROR(IF(INDEX(SourceData!$A$2:$FR$281,'Row selector'!$O107,129)=0,"-",INDEX(SourceData!$A$2:$FR$281,'Row selector'!$O107,129)),"")</f>
        <v/>
      </c>
      <c r="O118" s="163" t="str">
        <f>IFERROR(IF(INDEX(SourceData!$A$2:$FR$281,'Row selector'!$O107,134)=0,"-",INDEX(SourceData!$A$2:$FR$281,'Row selector'!$O107,134)),"")</f>
        <v/>
      </c>
      <c r="P118" s="161" t="str">
        <f>IFERROR(IF(INDEX(SourceData!$A$2:$FR$281,'Row selector'!$O107,125)=0,"-",INDEX(SourceData!$A$2:$FR$281,'Row selector'!$O107,125)),"")</f>
        <v/>
      </c>
      <c r="Q118" s="162" t="str">
        <f>IFERROR(IF(INDEX(SourceData!$A$2:$FR$281,'Row selector'!$O107,130)=0,"-",INDEX(SourceData!$A$2:$FR$281,'Row selector'!$O107,130)),"")</f>
        <v/>
      </c>
      <c r="R118" s="163" t="str">
        <f>IFERROR(IF(INDEX(SourceData!$A$2:$FR$281,'Row selector'!$O107,135)=0,"-",INDEX(SourceData!$A$2:$FR$281,'Row selector'!$O107,135)),"")</f>
        <v/>
      </c>
      <c r="S118" s="161" t="str">
        <f>IFERROR(IF(INDEX(SourceData!$A$2:$FR$281,'Row selector'!$O107,136)=0,"-",INDEX(SourceData!$A$2:$FR$281,'Row selector'!$O107,136)),"")</f>
        <v/>
      </c>
      <c r="T118" s="162" t="str">
        <f>IFERROR(IF(INDEX(SourceData!$A$2:$FR$281,'Row selector'!$O107,141)=0,"-",INDEX(SourceData!$A$2:$FR$281,'Row selector'!$O107,141)),"")</f>
        <v/>
      </c>
      <c r="U118" s="163" t="str">
        <f>IFERROR(IF(INDEX(SourceData!$A$2:$FR$281,'Row selector'!$O107,146)=0,"-",INDEX(SourceData!$A$2:$FR$281,'Row selector'!$O107,146)),"")</f>
        <v/>
      </c>
      <c r="V118" s="161" t="str">
        <f>IFERROR(IF(INDEX(SourceData!$A$2:$FR$281,'Row selector'!$O107,137)=0,"-",INDEX(SourceData!$A$2:$FR$281,'Row selector'!$O107,137)),"")</f>
        <v/>
      </c>
      <c r="W118" s="162" t="str">
        <f>IFERROR(IF(INDEX(SourceData!$A$2:$FR$281,'Row selector'!$O107,142)=0,"-",INDEX(SourceData!$A$2:$FR$281,'Row selector'!$O107,142)),"")</f>
        <v/>
      </c>
      <c r="X118" s="163" t="str">
        <f>IFERROR(IF(INDEX(SourceData!$A$2:$FR$281,'Row selector'!$O107,147)=0,"-",INDEX(SourceData!$A$2:$FR$281,'Row selector'!$O107,147)),"")</f>
        <v/>
      </c>
      <c r="Y118" s="161" t="str">
        <f>IFERROR(IF(INDEX(SourceData!$A$2:$FR$281,'Row selector'!$O107,138)=0,"-",INDEX(SourceData!$A$2:$FR$281,'Row selector'!$O107,138)),"")</f>
        <v/>
      </c>
      <c r="Z118" s="166" t="str">
        <f>IFERROR(IF(INDEX(SourceData!$A$2:$FR$281,'Row selector'!$O107,143)=0,"-",INDEX(SourceData!$A$2:$FR$281,'Row selector'!$O107,143)),"")</f>
        <v/>
      </c>
      <c r="AA118" s="167" t="str">
        <f>IFERROR(IF(INDEX(SourceData!$A$2:$FR$281,'Row selector'!$O107,148)=0,"-",INDEX(SourceData!$A$2:$FR$281,'Row selector'!$O107,148)),"")</f>
        <v/>
      </c>
      <c r="AB118" s="161" t="str">
        <f>IFERROR(IF(INDEX(SourceData!$A$2:$FR$281,'Row selector'!$O107,139)=0,"-",INDEX(SourceData!$A$2:$FR$281,'Row selector'!$O107,139)),"")</f>
        <v/>
      </c>
      <c r="AC118" s="162" t="str">
        <f>IFERROR(IF(INDEX(SourceData!$A$2:$FR$281,'Row selector'!$O107,144)=0,"-",INDEX(SourceData!$A$2:$FR$281,'Row selector'!$O107,144)),"")</f>
        <v/>
      </c>
      <c r="AD118" s="163" t="str">
        <f>IFERROR(IF(INDEX(SourceData!$A$2:$FR$281,'Row selector'!$O107,149)=0,"-",INDEX(SourceData!$A$2:$FR$281,'Row selector'!$O107,149)),"")</f>
        <v/>
      </c>
      <c r="AE118" s="161" t="str">
        <f>IFERROR(IF(INDEX(SourceData!$A$2:$FR$281,'Row selector'!$O107,140)=0,"-",INDEX(SourceData!$A$2:$FR$281,'Row selector'!$O107,140)),"")</f>
        <v/>
      </c>
      <c r="AF118" s="162" t="str">
        <f>IFERROR(IF(INDEX(SourceData!$A$2:$FR$281,'Row selector'!$O107,145)=0,"-",INDEX(SourceData!$A$2:$FR$281,'Row selector'!$O107,145)),"")</f>
        <v/>
      </c>
      <c r="AG118" s="163" t="str">
        <f>IFERROR(IF(INDEX(SourceData!$A$2:$FR$281,'Row selector'!$O107,150)=0,"-",INDEX(SourceData!$A$2:$FR$281,'Row selector'!$O107,150)),"")</f>
        <v/>
      </c>
      <c r="AH118" s="161" t="str">
        <f>IFERROR(IF(INDEX(SourceData!$A$2:$FR$281,'Row selector'!$O107,151)=0,"-",INDEX(SourceData!$A$2:$FR$281,'Row selector'!$O107,151)),"")</f>
        <v/>
      </c>
      <c r="AI118" s="162" t="str">
        <f>IFERROR(IF(INDEX(SourceData!$A$2:$FR$281,'Row selector'!$O107,156)=0,"-",INDEX(SourceData!$A$2:$FR$281,'Row selector'!$O107,156)),"")</f>
        <v/>
      </c>
      <c r="AJ118" s="163" t="str">
        <f>IFERROR(IF(INDEX(SourceData!$A$2:$FR$281,'Row selector'!$O107,161)=0,"-",INDEX(SourceData!$A$2:$FR$281,'Row selector'!$O107,161)),"")</f>
        <v/>
      </c>
      <c r="AK118" s="161" t="str">
        <f>IFERROR(IF(INDEX(SourceData!$A$2:$FR$281,'Row selector'!$O107,152)=0,"-",INDEX(SourceData!$A$2:$FR$281,'Row selector'!$O107,152)),"")</f>
        <v/>
      </c>
      <c r="AL118" s="162" t="str">
        <f>IFERROR(IF(INDEX(SourceData!$A$2:$FR$281,'Row selector'!$O107,157)=0,"-",INDEX(SourceData!$A$2:$FR$281,'Row selector'!$O107,157)),"")</f>
        <v/>
      </c>
      <c r="AM118" s="163" t="str">
        <f>IFERROR(IF(INDEX(SourceData!$A$2:$FR$281,'Row selector'!$O107,162)=0,"-",INDEX(SourceData!$A$2:$FR$281,'Row selector'!$O107,162)),"")</f>
        <v/>
      </c>
      <c r="AN118" s="161" t="str">
        <f>IFERROR(IF(INDEX(SourceData!$A$2:$FR$281,'Row selector'!$O107,153)=0,"-",INDEX(SourceData!$A$2:$FR$281,'Row selector'!$O107,153)),"")</f>
        <v/>
      </c>
      <c r="AO118" s="162" t="str">
        <f>IFERROR(IF(INDEX(SourceData!$A$2:$FR$281,'Row selector'!$O107,158)=0,"-",INDEX(SourceData!$A$2:$FR$281,'Row selector'!$O107,158)),"")</f>
        <v/>
      </c>
      <c r="AP118" s="163" t="str">
        <f>IFERROR(IF(INDEX(SourceData!$A$2:$FR$281,'Row selector'!$O107,163)=0,"-",INDEX(SourceData!$A$2:$FR$281,'Row selector'!$O107,163)),"")</f>
        <v/>
      </c>
      <c r="AQ118" s="161" t="str">
        <f>IFERROR(IF(INDEX(SourceData!$A$2:$FR$281,'Row selector'!$O107,154)=0,"-",INDEX(SourceData!$A$2:$FR$281,'Row selector'!$O107,154)),"")</f>
        <v/>
      </c>
      <c r="AR118" s="166" t="str">
        <f>IFERROR(IF(INDEX(SourceData!$A$2:$FR$281,'Row selector'!$O107,159)=0,"-",INDEX(SourceData!$A$2:$FR$281,'Row selector'!$O107,159)),"")</f>
        <v/>
      </c>
      <c r="AS118" s="167" t="str">
        <f>IFERROR(IF(INDEX(SourceData!$A$2:$FR$281,'Row selector'!$O107,164)=0,"-",INDEX(SourceData!$A$2:$FR$281,'Row selector'!$O107,164)),"")</f>
        <v/>
      </c>
      <c r="AT118" s="161" t="str">
        <f>IFERROR(IF(INDEX(SourceData!$A$2:$FR$281,'Row selector'!$O107,155)=0,"-",INDEX(SourceData!$A$2:$FR$281,'Row selector'!$O107,155)),"")</f>
        <v/>
      </c>
      <c r="AU118" s="162" t="str">
        <f>IFERROR(IF(INDEX(SourceData!$A$2:$FR$281,'Row selector'!$O107,160)=0,"-",INDEX(SourceData!$A$2:$FR$281,'Row selector'!$O107,160)),"")</f>
        <v/>
      </c>
      <c r="AV118" s="163" t="str">
        <f>IFERROR(IF(INDEX(SourceData!$A$2:$FR$281,'Row selector'!$O107,165)=0,"-",INDEX(SourceData!$A$2:$FR$281,'Row selector'!$O107,165)),"")</f>
        <v/>
      </c>
      <c r="AW118" s="115"/>
    </row>
    <row r="119" spans="1:49">
      <c r="A119" s="171" t="str">
        <f>IFERROR(INDEX(SourceData!$A$2:$FR$281,'Row selector'!$O108,1),"")</f>
        <v/>
      </c>
      <c r="B119" s="168" t="str">
        <f>IFERROR(INDEX(SourceData!$A$2:$FR$281,'Row selector'!$O108,2),"")</f>
        <v/>
      </c>
      <c r="C119" s="199" t="str">
        <f t="shared" si="1"/>
        <v/>
      </c>
      <c r="D119" s="161" t="str">
        <f>IFERROR(IF(INDEX(SourceData!$A$2:$FR$281,'Row selector'!$O108,121)=0,"-",INDEX(SourceData!$A$2:$FR$281,'Row selector'!$O108,121)),"")</f>
        <v/>
      </c>
      <c r="E119" s="162" t="str">
        <f>IFERROR(IF(INDEX(SourceData!$A$2:$FR$281,'Row selector'!$O108,126)=0,"-",INDEX(SourceData!$A$2:$FR$281,'Row selector'!$O108,126)),"")</f>
        <v/>
      </c>
      <c r="F119" s="163" t="str">
        <f>IFERROR(IF(INDEX(SourceData!$A$2:$FR$281,'Row selector'!$O108,131)=0,"-",INDEX(SourceData!$A$2:$FR$281,'Row selector'!$O108,131)),"")</f>
        <v/>
      </c>
      <c r="G119" s="161" t="str">
        <f>IFERROR(IF(INDEX(SourceData!$A$2:$FR$281,'Row selector'!$O108,122)=0,"-",INDEX(SourceData!$A$2:$FR$281,'Row selector'!$O108,122)),"")</f>
        <v/>
      </c>
      <c r="H119" s="166" t="str">
        <f>IFERROR(IF(INDEX(SourceData!$A$2:$FR$281,'Row selector'!$O108,127)=0,"-",INDEX(SourceData!$A$2:$FR$281,'Row selector'!$O108,127)),"")</f>
        <v/>
      </c>
      <c r="I119" s="167" t="str">
        <f>IFERROR(IF(INDEX(SourceData!$A$2:$FR$281,'Row selector'!$O108,132)=0,"-",INDEX(SourceData!$A$2:$FR$281,'Row selector'!$O108,132)),"")</f>
        <v/>
      </c>
      <c r="J119" s="161" t="str">
        <f>IFERROR(IF(INDEX(SourceData!$A$2:$FR$281,'Row selector'!$O108,123)=0,"-",INDEX(SourceData!$A$2:$FR$281,'Row selector'!$O108,123)),"")</f>
        <v/>
      </c>
      <c r="K119" s="162" t="str">
        <f>IFERROR(IF(INDEX(SourceData!$A$2:$FR$281,'Row selector'!$O108,128)=0,"-",INDEX(SourceData!$A$2:$FR$281,'Row selector'!$O108,128)),"")</f>
        <v/>
      </c>
      <c r="L119" s="163" t="str">
        <f>IFERROR(IF(INDEX(SourceData!$A$2:$FR$281,'Row selector'!$O108,133)=0,"-",INDEX(SourceData!$A$2:$FR$281,'Row selector'!$O108,133)),"")</f>
        <v/>
      </c>
      <c r="M119" s="161" t="str">
        <f>IFERROR(IF(INDEX(SourceData!$A$2:$FR$281,'Row selector'!$O108,124)=0,"-",INDEX(SourceData!$A$2:$FR$281,'Row selector'!$O108,124)),"")</f>
        <v/>
      </c>
      <c r="N119" s="162" t="str">
        <f>IFERROR(IF(INDEX(SourceData!$A$2:$FR$281,'Row selector'!$O108,129)=0,"-",INDEX(SourceData!$A$2:$FR$281,'Row selector'!$O108,129)),"")</f>
        <v/>
      </c>
      <c r="O119" s="163" t="str">
        <f>IFERROR(IF(INDEX(SourceData!$A$2:$FR$281,'Row selector'!$O108,134)=0,"-",INDEX(SourceData!$A$2:$FR$281,'Row selector'!$O108,134)),"")</f>
        <v/>
      </c>
      <c r="P119" s="161" t="str">
        <f>IFERROR(IF(INDEX(SourceData!$A$2:$FR$281,'Row selector'!$O108,125)=0,"-",INDEX(SourceData!$A$2:$FR$281,'Row selector'!$O108,125)),"")</f>
        <v/>
      </c>
      <c r="Q119" s="162" t="str">
        <f>IFERROR(IF(INDEX(SourceData!$A$2:$FR$281,'Row selector'!$O108,130)=0,"-",INDEX(SourceData!$A$2:$FR$281,'Row selector'!$O108,130)),"")</f>
        <v/>
      </c>
      <c r="R119" s="163" t="str">
        <f>IFERROR(IF(INDEX(SourceData!$A$2:$FR$281,'Row selector'!$O108,135)=0,"-",INDEX(SourceData!$A$2:$FR$281,'Row selector'!$O108,135)),"")</f>
        <v/>
      </c>
      <c r="S119" s="161" t="str">
        <f>IFERROR(IF(INDEX(SourceData!$A$2:$FR$281,'Row selector'!$O108,136)=0,"-",INDEX(SourceData!$A$2:$FR$281,'Row selector'!$O108,136)),"")</f>
        <v/>
      </c>
      <c r="T119" s="162" t="str">
        <f>IFERROR(IF(INDEX(SourceData!$A$2:$FR$281,'Row selector'!$O108,141)=0,"-",INDEX(SourceData!$A$2:$FR$281,'Row selector'!$O108,141)),"")</f>
        <v/>
      </c>
      <c r="U119" s="163" t="str">
        <f>IFERROR(IF(INDEX(SourceData!$A$2:$FR$281,'Row selector'!$O108,146)=0,"-",INDEX(SourceData!$A$2:$FR$281,'Row selector'!$O108,146)),"")</f>
        <v/>
      </c>
      <c r="V119" s="161" t="str">
        <f>IFERROR(IF(INDEX(SourceData!$A$2:$FR$281,'Row selector'!$O108,137)=0,"-",INDEX(SourceData!$A$2:$FR$281,'Row selector'!$O108,137)),"")</f>
        <v/>
      </c>
      <c r="W119" s="162" t="str">
        <f>IFERROR(IF(INDEX(SourceData!$A$2:$FR$281,'Row selector'!$O108,142)=0,"-",INDEX(SourceData!$A$2:$FR$281,'Row selector'!$O108,142)),"")</f>
        <v/>
      </c>
      <c r="X119" s="163" t="str">
        <f>IFERROR(IF(INDEX(SourceData!$A$2:$FR$281,'Row selector'!$O108,147)=0,"-",INDEX(SourceData!$A$2:$FR$281,'Row selector'!$O108,147)),"")</f>
        <v/>
      </c>
      <c r="Y119" s="161" t="str">
        <f>IFERROR(IF(INDEX(SourceData!$A$2:$FR$281,'Row selector'!$O108,138)=0,"-",INDEX(SourceData!$A$2:$FR$281,'Row selector'!$O108,138)),"")</f>
        <v/>
      </c>
      <c r="Z119" s="166" t="str">
        <f>IFERROR(IF(INDEX(SourceData!$A$2:$FR$281,'Row selector'!$O108,143)=0,"-",INDEX(SourceData!$A$2:$FR$281,'Row selector'!$O108,143)),"")</f>
        <v/>
      </c>
      <c r="AA119" s="167" t="str">
        <f>IFERROR(IF(INDEX(SourceData!$A$2:$FR$281,'Row selector'!$O108,148)=0,"-",INDEX(SourceData!$A$2:$FR$281,'Row selector'!$O108,148)),"")</f>
        <v/>
      </c>
      <c r="AB119" s="161" t="str">
        <f>IFERROR(IF(INDEX(SourceData!$A$2:$FR$281,'Row selector'!$O108,139)=0,"-",INDEX(SourceData!$A$2:$FR$281,'Row selector'!$O108,139)),"")</f>
        <v/>
      </c>
      <c r="AC119" s="162" t="str">
        <f>IFERROR(IF(INDEX(SourceData!$A$2:$FR$281,'Row selector'!$O108,144)=0,"-",INDEX(SourceData!$A$2:$FR$281,'Row selector'!$O108,144)),"")</f>
        <v/>
      </c>
      <c r="AD119" s="163" t="str">
        <f>IFERROR(IF(INDEX(SourceData!$A$2:$FR$281,'Row selector'!$O108,149)=0,"-",INDEX(SourceData!$A$2:$FR$281,'Row selector'!$O108,149)),"")</f>
        <v/>
      </c>
      <c r="AE119" s="161" t="str">
        <f>IFERROR(IF(INDEX(SourceData!$A$2:$FR$281,'Row selector'!$O108,140)=0,"-",INDEX(SourceData!$A$2:$FR$281,'Row selector'!$O108,140)),"")</f>
        <v/>
      </c>
      <c r="AF119" s="162" t="str">
        <f>IFERROR(IF(INDEX(SourceData!$A$2:$FR$281,'Row selector'!$O108,145)=0,"-",INDEX(SourceData!$A$2:$FR$281,'Row selector'!$O108,145)),"")</f>
        <v/>
      </c>
      <c r="AG119" s="163" t="str">
        <f>IFERROR(IF(INDEX(SourceData!$A$2:$FR$281,'Row selector'!$O108,150)=0,"-",INDEX(SourceData!$A$2:$FR$281,'Row selector'!$O108,150)),"")</f>
        <v/>
      </c>
      <c r="AH119" s="161" t="str">
        <f>IFERROR(IF(INDEX(SourceData!$A$2:$FR$281,'Row selector'!$O108,151)=0,"-",INDEX(SourceData!$A$2:$FR$281,'Row selector'!$O108,151)),"")</f>
        <v/>
      </c>
      <c r="AI119" s="162" t="str">
        <f>IFERROR(IF(INDEX(SourceData!$A$2:$FR$281,'Row selector'!$O108,156)=0,"-",INDEX(SourceData!$A$2:$FR$281,'Row selector'!$O108,156)),"")</f>
        <v/>
      </c>
      <c r="AJ119" s="163" t="str">
        <f>IFERROR(IF(INDEX(SourceData!$A$2:$FR$281,'Row selector'!$O108,161)=0,"-",INDEX(SourceData!$A$2:$FR$281,'Row selector'!$O108,161)),"")</f>
        <v/>
      </c>
      <c r="AK119" s="161" t="str">
        <f>IFERROR(IF(INDEX(SourceData!$A$2:$FR$281,'Row selector'!$O108,152)=0,"-",INDEX(SourceData!$A$2:$FR$281,'Row selector'!$O108,152)),"")</f>
        <v/>
      </c>
      <c r="AL119" s="162" t="str">
        <f>IFERROR(IF(INDEX(SourceData!$A$2:$FR$281,'Row selector'!$O108,157)=0,"-",INDEX(SourceData!$A$2:$FR$281,'Row selector'!$O108,157)),"")</f>
        <v/>
      </c>
      <c r="AM119" s="163" t="str">
        <f>IFERROR(IF(INDEX(SourceData!$A$2:$FR$281,'Row selector'!$O108,162)=0,"-",INDEX(SourceData!$A$2:$FR$281,'Row selector'!$O108,162)),"")</f>
        <v/>
      </c>
      <c r="AN119" s="161" t="str">
        <f>IFERROR(IF(INDEX(SourceData!$A$2:$FR$281,'Row selector'!$O108,153)=0,"-",INDEX(SourceData!$A$2:$FR$281,'Row selector'!$O108,153)),"")</f>
        <v/>
      </c>
      <c r="AO119" s="162" t="str">
        <f>IFERROR(IF(INDEX(SourceData!$A$2:$FR$281,'Row selector'!$O108,158)=0,"-",INDEX(SourceData!$A$2:$FR$281,'Row selector'!$O108,158)),"")</f>
        <v/>
      </c>
      <c r="AP119" s="163" t="str">
        <f>IFERROR(IF(INDEX(SourceData!$A$2:$FR$281,'Row selector'!$O108,163)=0,"-",INDEX(SourceData!$A$2:$FR$281,'Row selector'!$O108,163)),"")</f>
        <v/>
      </c>
      <c r="AQ119" s="161" t="str">
        <f>IFERROR(IF(INDEX(SourceData!$A$2:$FR$281,'Row selector'!$O108,154)=0,"-",INDEX(SourceData!$A$2:$FR$281,'Row selector'!$O108,154)),"")</f>
        <v/>
      </c>
      <c r="AR119" s="166" t="str">
        <f>IFERROR(IF(INDEX(SourceData!$A$2:$FR$281,'Row selector'!$O108,159)=0,"-",INDEX(SourceData!$A$2:$FR$281,'Row selector'!$O108,159)),"")</f>
        <v/>
      </c>
      <c r="AS119" s="167" t="str">
        <f>IFERROR(IF(INDEX(SourceData!$A$2:$FR$281,'Row selector'!$O108,164)=0,"-",INDEX(SourceData!$A$2:$FR$281,'Row selector'!$O108,164)),"")</f>
        <v/>
      </c>
      <c r="AT119" s="161" t="str">
        <f>IFERROR(IF(INDEX(SourceData!$A$2:$FR$281,'Row selector'!$O108,155)=0,"-",INDEX(SourceData!$A$2:$FR$281,'Row selector'!$O108,155)),"")</f>
        <v/>
      </c>
      <c r="AU119" s="162" t="str">
        <f>IFERROR(IF(INDEX(SourceData!$A$2:$FR$281,'Row selector'!$O108,160)=0,"-",INDEX(SourceData!$A$2:$FR$281,'Row selector'!$O108,160)),"")</f>
        <v/>
      </c>
      <c r="AV119" s="163" t="str">
        <f>IFERROR(IF(INDEX(SourceData!$A$2:$FR$281,'Row selector'!$O108,165)=0,"-",INDEX(SourceData!$A$2:$FR$281,'Row selector'!$O108,165)),"")</f>
        <v/>
      </c>
      <c r="AW119" s="115"/>
    </row>
    <row r="120" spans="1:49">
      <c r="A120" s="171" t="str">
        <f>IFERROR(INDEX(SourceData!$A$2:$FR$281,'Row selector'!$O109,1),"")</f>
        <v/>
      </c>
      <c r="B120" s="168" t="str">
        <f>IFERROR(INDEX(SourceData!$A$2:$FR$281,'Row selector'!$O109,2),"")</f>
        <v/>
      </c>
      <c r="C120" s="199" t="str">
        <f t="shared" si="1"/>
        <v/>
      </c>
      <c r="D120" s="161" t="str">
        <f>IFERROR(IF(INDEX(SourceData!$A$2:$FR$281,'Row selector'!$O109,121)=0,"-",INDEX(SourceData!$A$2:$FR$281,'Row selector'!$O109,121)),"")</f>
        <v/>
      </c>
      <c r="E120" s="162" t="str">
        <f>IFERROR(IF(INDEX(SourceData!$A$2:$FR$281,'Row selector'!$O109,126)=0,"-",INDEX(SourceData!$A$2:$FR$281,'Row selector'!$O109,126)),"")</f>
        <v/>
      </c>
      <c r="F120" s="163" t="str">
        <f>IFERROR(IF(INDEX(SourceData!$A$2:$FR$281,'Row selector'!$O109,131)=0,"-",INDEX(SourceData!$A$2:$FR$281,'Row selector'!$O109,131)),"")</f>
        <v/>
      </c>
      <c r="G120" s="161" t="str">
        <f>IFERROR(IF(INDEX(SourceData!$A$2:$FR$281,'Row selector'!$O109,122)=0,"-",INDEX(SourceData!$A$2:$FR$281,'Row selector'!$O109,122)),"")</f>
        <v/>
      </c>
      <c r="H120" s="166" t="str">
        <f>IFERROR(IF(INDEX(SourceData!$A$2:$FR$281,'Row selector'!$O109,127)=0,"-",INDEX(SourceData!$A$2:$FR$281,'Row selector'!$O109,127)),"")</f>
        <v/>
      </c>
      <c r="I120" s="167" t="str">
        <f>IFERROR(IF(INDEX(SourceData!$A$2:$FR$281,'Row selector'!$O109,132)=0,"-",INDEX(SourceData!$A$2:$FR$281,'Row selector'!$O109,132)),"")</f>
        <v/>
      </c>
      <c r="J120" s="161" t="str">
        <f>IFERROR(IF(INDEX(SourceData!$A$2:$FR$281,'Row selector'!$O109,123)=0,"-",INDEX(SourceData!$A$2:$FR$281,'Row selector'!$O109,123)),"")</f>
        <v/>
      </c>
      <c r="K120" s="162" t="str">
        <f>IFERROR(IF(INDEX(SourceData!$A$2:$FR$281,'Row selector'!$O109,128)=0,"-",INDEX(SourceData!$A$2:$FR$281,'Row selector'!$O109,128)),"")</f>
        <v/>
      </c>
      <c r="L120" s="163" t="str">
        <f>IFERROR(IF(INDEX(SourceData!$A$2:$FR$281,'Row selector'!$O109,133)=0,"-",INDEX(SourceData!$A$2:$FR$281,'Row selector'!$O109,133)),"")</f>
        <v/>
      </c>
      <c r="M120" s="161" t="str">
        <f>IFERROR(IF(INDEX(SourceData!$A$2:$FR$281,'Row selector'!$O109,124)=0,"-",INDEX(SourceData!$A$2:$FR$281,'Row selector'!$O109,124)),"")</f>
        <v/>
      </c>
      <c r="N120" s="162" t="str">
        <f>IFERROR(IF(INDEX(SourceData!$A$2:$FR$281,'Row selector'!$O109,129)=0,"-",INDEX(SourceData!$A$2:$FR$281,'Row selector'!$O109,129)),"")</f>
        <v/>
      </c>
      <c r="O120" s="163" t="str">
        <f>IFERROR(IF(INDEX(SourceData!$A$2:$FR$281,'Row selector'!$O109,134)=0,"-",INDEX(SourceData!$A$2:$FR$281,'Row selector'!$O109,134)),"")</f>
        <v/>
      </c>
      <c r="P120" s="161" t="str">
        <f>IFERROR(IF(INDEX(SourceData!$A$2:$FR$281,'Row selector'!$O109,125)=0,"-",INDEX(SourceData!$A$2:$FR$281,'Row selector'!$O109,125)),"")</f>
        <v/>
      </c>
      <c r="Q120" s="162" t="str">
        <f>IFERROR(IF(INDEX(SourceData!$A$2:$FR$281,'Row selector'!$O109,130)=0,"-",INDEX(SourceData!$A$2:$FR$281,'Row selector'!$O109,130)),"")</f>
        <v/>
      </c>
      <c r="R120" s="163" t="str">
        <f>IFERROR(IF(INDEX(SourceData!$A$2:$FR$281,'Row selector'!$O109,135)=0,"-",INDEX(SourceData!$A$2:$FR$281,'Row selector'!$O109,135)),"")</f>
        <v/>
      </c>
      <c r="S120" s="161" t="str">
        <f>IFERROR(IF(INDEX(SourceData!$A$2:$FR$281,'Row selector'!$O109,136)=0,"-",INDEX(SourceData!$A$2:$FR$281,'Row selector'!$O109,136)),"")</f>
        <v/>
      </c>
      <c r="T120" s="162" t="str">
        <f>IFERROR(IF(INDEX(SourceData!$A$2:$FR$281,'Row selector'!$O109,141)=0,"-",INDEX(SourceData!$A$2:$FR$281,'Row selector'!$O109,141)),"")</f>
        <v/>
      </c>
      <c r="U120" s="163" t="str">
        <f>IFERROR(IF(INDEX(SourceData!$A$2:$FR$281,'Row selector'!$O109,146)=0,"-",INDEX(SourceData!$A$2:$FR$281,'Row selector'!$O109,146)),"")</f>
        <v/>
      </c>
      <c r="V120" s="161" t="str">
        <f>IFERROR(IF(INDEX(SourceData!$A$2:$FR$281,'Row selector'!$O109,137)=0,"-",INDEX(SourceData!$A$2:$FR$281,'Row selector'!$O109,137)),"")</f>
        <v/>
      </c>
      <c r="W120" s="162" t="str">
        <f>IFERROR(IF(INDEX(SourceData!$A$2:$FR$281,'Row selector'!$O109,142)=0,"-",INDEX(SourceData!$A$2:$FR$281,'Row selector'!$O109,142)),"")</f>
        <v/>
      </c>
      <c r="X120" s="163" t="str">
        <f>IFERROR(IF(INDEX(SourceData!$A$2:$FR$281,'Row selector'!$O109,147)=0,"-",INDEX(SourceData!$A$2:$FR$281,'Row selector'!$O109,147)),"")</f>
        <v/>
      </c>
      <c r="Y120" s="161" t="str">
        <f>IFERROR(IF(INDEX(SourceData!$A$2:$FR$281,'Row selector'!$O109,138)=0,"-",INDEX(SourceData!$A$2:$FR$281,'Row selector'!$O109,138)),"")</f>
        <v/>
      </c>
      <c r="Z120" s="166" t="str">
        <f>IFERROR(IF(INDEX(SourceData!$A$2:$FR$281,'Row selector'!$O109,143)=0,"-",INDEX(SourceData!$A$2:$FR$281,'Row selector'!$O109,143)),"")</f>
        <v/>
      </c>
      <c r="AA120" s="167" t="str">
        <f>IFERROR(IF(INDEX(SourceData!$A$2:$FR$281,'Row selector'!$O109,148)=0,"-",INDEX(SourceData!$A$2:$FR$281,'Row selector'!$O109,148)),"")</f>
        <v/>
      </c>
      <c r="AB120" s="161" t="str">
        <f>IFERROR(IF(INDEX(SourceData!$A$2:$FR$281,'Row selector'!$O109,139)=0,"-",INDEX(SourceData!$A$2:$FR$281,'Row selector'!$O109,139)),"")</f>
        <v/>
      </c>
      <c r="AC120" s="162" t="str">
        <f>IFERROR(IF(INDEX(SourceData!$A$2:$FR$281,'Row selector'!$O109,144)=0,"-",INDEX(SourceData!$A$2:$FR$281,'Row selector'!$O109,144)),"")</f>
        <v/>
      </c>
      <c r="AD120" s="163" t="str">
        <f>IFERROR(IF(INDEX(SourceData!$A$2:$FR$281,'Row selector'!$O109,149)=0,"-",INDEX(SourceData!$A$2:$FR$281,'Row selector'!$O109,149)),"")</f>
        <v/>
      </c>
      <c r="AE120" s="161" t="str">
        <f>IFERROR(IF(INDEX(SourceData!$A$2:$FR$281,'Row selector'!$O109,140)=0,"-",INDEX(SourceData!$A$2:$FR$281,'Row selector'!$O109,140)),"")</f>
        <v/>
      </c>
      <c r="AF120" s="162" t="str">
        <f>IFERROR(IF(INDEX(SourceData!$A$2:$FR$281,'Row selector'!$O109,145)=0,"-",INDEX(SourceData!$A$2:$FR$281,'Row selector'!$O109,145)),"")</f>
        <v/>
      </c>
      <c r="AG120" s="163" t="str">
        <f>IFERROR(IF(INDEX(SourceData!$A$2:$FR$281,'Row selector'!$O109,150)=0,"-",INDEX(SourceData!$A$2:$FR$281,'Row selector'!$O109,150)),"")</f>
        <v/>
      </c>
      <c r="AH120" s="161" t="str">
        <f>IFERROR(IF(INDEX(SourceData!$A$2:$FR$281,'Row selector'!$O109,151)=0,"-",INDEX(SourceData!$A$2:$FR$281,'Row selector'!$O109,151)),"")</f>
        <v/>
      </c>
      <c r="AI120" s="162" t="str">
        <f>IFERROR(IF(INDEX(SourceData!$A$2:$FR$281,'Row selector'!$O109,156)=0,"-",INDEX(SourceData!$A$2:$FR$281,'Row selector'!$O109,156)),"")</f>
        <v/>
      </c>
      <c r="AJ120" s="163" t="str">
        <f>IFERROR(IF(INDEX(SourceData!$A$2:$FR$281,'Row selector'!$O109,161)=0,"-",INDEX(SourceData!$A$2:$FR$281,'Row selector'!$O109,161)),"")</f>
        <v/>
      </c>
      <c r="AK120" s="161" t="str">
        <f>IFERROR(IF(INDEX(SourceData!$A$2:$FR$281,'Row selector'!$O109,152)=0,"-",INDEX(SourceData!$A$2:$FR$281,'Row selector'!$O109,152)),"")</f>
        <v/>
      </c>
      <c r="AL120" s="162" t="str">
        <f>IFERROR(IF(INDEX(SourceData!$A$2:$FR$281,'Row selector'!$O109,157)=0,"-",INDEX(SourceData!$A$2:$FR$281,'Row selector'!$O109,157)),"")</f>
        <v/>
      </c>
      <c r="AM120" s="163" t="str">
        <f>IFERROR(IF(INDEX(SourceData!$A$2:$FR$281,'Row selector'!$O109,162)=0,"-",INDEX(SourceData!$A$2:$FR$281,'Row selector'!$O109,162)),"")</f>
        <v/>
      </c>
      <c r="AN120" s="161" t="str">
        <f>IFERROR(IF(INDEX(SourceData!$A$2:$FR$281,'Row selector'!$O109,153)=0,"-",INDEX(SourceData!$A$2:$FR$281,'Row selector'!$O109,153)),"")</f>
        <v/>
      </c>
      <c r="AO120" s="162" t="str">
        <f>IFERROR(IF(INDEX(SourceData!$A$2:$FR$281,'Row selector'!$O109,158)=0,"-",INDEX(SourceData!$A$2:$FR$281,'Row selector'!$O109,158)),"")</f>
        <v/>
      </c>
      <c r="AP120" s="163" t="str">
        <f>IFERROR(IF(INDEX(SourceData!$A$2:$FR$281,'Row selector'!$O109,163)=0,"-",INDEX(SourceData!$A$2:$FR$281,'Row selector'!$O109,163)),"")</f>
        <v/>
      </c>
      <c r="AQ120" s="161" t="str">
        <f>IFERROR(IF(INDEX(SourceData!$A$2:$FR$281,'Row selector'!$O109,154)=0,"-",INDEX(SourceData!$A$2:$FR$281,'Row selector'!$O109,154)),"")</f>
        <v/>
      </c>
      <c r="AR120" s="166" t="str">
        <f>IFERROR(IF(INDEX(SourceData!$A$2:$FR$281,'Row selector'!$O109,159)=0,"-",INDEX(SourceData!$A$2:$FR$281,'Row selector'!$O109,159)),"")</f>
        <v/>
      </c>
      <c r="AS120" s="167" t="str">
        <f>IFERROR(IF(INDEX(SourceData!$A$2:$FR$281,'Row selector'!$O109,164)=0,"-",INDEX(SourceData!$A$2:$FR$281,'Row selector'!$O109,164)),"")</f>
        <v/>
      </c>
      <c r="AT120" s="161" t="str">
        <f>IFERROR(IF(INDEX(SourceData!$A$2:$FR$281,'Row selector'!$O109,155)=0,"-",INDEX(SourceData!$A$2:$FR$281,'Row selector'!$O109,155)),"")</f>
        <v/>
      </c>
      <c r="AU120" s="162" t="str">
        <f>IFERROR(IF(INDEX(SourceData!$A$2:$FR$281,'Row selector'!$O109,160)=0,"-",INDEX(SourceData!$A$2:$FR$281,'Row selector'!$O109,160)),"")</f>
        <v/>
      </c>
      <c r="AV120" s="163" t="str">
        <f>IFERROR(IF(INDEX(SourceData!$A$2:$FR$281,'Row selector'!$O109,165)=0,"-",INDEX(SourceData!$A$2:$FR$281,'Row selector'!$O109,165)),"")</f>
        <v/>
      </c>
      <c r="AW120" s="115"/>
    </row>
    <row r="121" spans="1:49">
      <c r="A121" s="171" t="str">
        <f>IFERROR(INDEX(SourceData!$A$2:$FR$281,'Row selector'!$O110,1),"")</f>
        <v/>
      </c>
      <c r="B121" s="168" t="str">
        <f>IFERROR(INDEX(SourceData!$A$2:$FR$281,'Row selector'!$O110,2),"")</f>
        <v/>
      </c>
      <c r="C121" s="199" t="str">
        <f t="shared" si="1"/>
        <v/>
      </c>
      <c r="D121" s="161" t="str">
        <f>IFERROR(IF(INDEX(SourceData!$A$2:$FR$281,'Row selector'!$O110,121)=0,"-",INDEX(SourceData!$A$2:$FR$281,'Row selector'!$O110,121)),"")</f>
        <v/>
      </c>
      <c r="E121" s="162" t="str">
        <f>IFERROR(IF(INDEX(SourceData!$A$2:$FR$281,'Row selector'!$O110,126)=0,"-",INDEX(SourceData!$A$2:$FR$281,'Row selector'!$O110,126)),"")</f>
        <v/>
      </c>
      <c r="F121" s="163" t="str">
        <f>IFERROR(IF(INDEX(SourceData!$A$2:$FR$281,'Row selector'!$O110,131)=0,"-",INDEX(SourceData!$A$2:$FR$281,'Row selector'!$O110,131)),"")</f>
        <v/>
      </c>
      <c r="G121" s="161" t="str">
        <f>IFERROR(IF(INDEX(SourceData!$A$2:$FR$281,'Row selector'!$O110,122)=0,"-",INDEX(SourceData!$A$2:$FR$281,'Row selector'!$O110,122)),"")</f>
        <v/>
      </c>
      <c r="H121" s="166" t="str">
        <f>IFERROR(IF(INDEX(SourceData!$A$2:$FR$281,'Row selector'!$O110,127)=0,"-",INDEX(SourceData!$A$2:$FR$281,'Row selector'!$O110,127)),"")</f>
        <v/>
      </c>
      <c r="I121" s="167" t="str">
        <f>IFERROR(IF(INDEX(SourceData!$A$2:$FR$281,'Row selector'!$O110,132)=0,"-",INDEX(SourceData!$A$2:$FR$281,'Row selector'!$O110,132)),"")</f>
        <v/>
      </c>
      <c r="J121" s="161" t="str">
        <f>IFERROR(IF(INDEX(SourceData!$A$2:$FR$281,'Row selector'!$O110,123)=0,"-",INDEX(SourceData!$A$2:$FR$281,'Row selector'!$O110,123)),"")</f>
        <v/>
      </c>
      <c r="K121" s="162" t="str">
        <f>IFERROR(IF(INDEX(SourceData!$A$2:$FR$281,'Row selector'!$O110,128)=0,"-",INDEX(SourceData!$A$2:$FR$281,'Row selector'!$O110,128)),"")</f>
        <v/>
      </c>
      <c r="L121" s="163" t="str">
        <f>IFERROR(IF(INDEX(SourceData!$A$2:$FR$281,'Row selector'!$O110,133)=0,"-",INDEX(SourceData!$A$2:$FR$281,'Row selector'!$O110,133)),"")</f>
        <v/>
      </c>
      <c r="M121" s="161" t="str">
        <f>IFERROR(IF(INDEX(SourceData!$A$2:$FR$281,'Row selector'!$O110,124)=0,"-",INDEX(SourceData!$A$2:$FR$281,'Row selector'!$O110,124)),"")</f>
        <v/>
      </c>
      <c r="N121" s="162" t="str">
        <f>IFERROR(IF(INDEX(SourceData!$A$2:$FR$281,'Row selector'!$O110,129)=0,"-",INDEX(SourceData!$A$2:$FR$281,'Row selector'!$O110,129)),"")</f>
        <v/>
      </c>
      <c r="O121" s="163" t="str">
        <f>IFERROR(IF(INDEX(SourceData!$A$2:$FR$281,'Row selector'!$O110,134)=0,"-",INDEX(SourceData!$A$2:$FR$281,'Row selector'!$O110,134)),"")</f>
        <v/>
      </c>
      <c r="P121" s="161" t="str">
        <f>IFERROR(IF(INDEX(SourceData!$A$2:$FR$281,'Row selector'!$O110,125)=0,"-",INDEX(SourceData!$A$2:$FR$281,'Row selector'!$O110,125)),"")</f>
        <v/>
      </c>
      <c r="Q121" s="162" t="str">
        <f>IFERROR(IF(INDEX(SourceData!$A$2:$FR$281,'Row selector'!$O110,130)=0,"-",INDEX(SourceData!$A$2:$FR$281,'Row selector'!$O110,130)),"")</f>
        <v/>
      </c>
      <c r="R121" s="163" t="str">
        <f>IFERROR(IF(INDEX(SourceData!$A$2:$FR$281,'Row selector'!$O110,135)=0,"-",INDEX(SourceData!$A$2:$FR$281,'Row selector'!$O110,135)),"")</f>
        <v/>
      </c>
      <c r="S121" s="161" t="str">
        <f>IFERROR(IF(INDEX(SourceData!$A$2:$FR$281,'Row selector'!$O110,136)=0,"-",INDEX(SourceData!$A$2:$FR$281,'Row selector'!$O110,136)),"")</f>
        <v/>
      </c>
      <c r="T121" s="162" t="str">
        <f>IFERROR(IF(INDEX(SourceData!$A$2:$FR$281,'Row selector'!$O110,141)=0,"-",INDEX(SourceData!$A$2:$FR$281,'Row selector'!$O110,141)),"")</f>
        <v/>
      </c>
      <c r="U121" s="163" t="str">
        <f>IFERROR(IF(INDEX(SourceData!$A$2:$FR$281,'Row selector'!$O110,146)=0,"-",INDEX(SourceData!$A$2:$FR$281,'Row selector'!$O110,146)),"")</f>
        <v/>
      </c>
      <c r="V121" s="161" t="str">
        <f>IFERROR(IF(INDEX(SourceData!$A$2:$FR$281,'Row selector'!$O110,137)=0,"-",INDEX(SourceData!$A$2:$FR$281,'Row selector'!$O110,137)),"")</f>
        <v/>
      </c>
      <c r="W121" s="162" t="str">
        <f>IFERROR(IF(INDEX(SourceData!$A$2:$FR$281,'Row selector'!$O110,142)=0,"-",INDEX(SourceData!$A$2:$FR$281,'Row selector'!$O110,142)),"")</f>
        <v/>
      </c>
      <c r="X121" s="163" t="str">
        <f>IFERROR(IF(INDEX(SourceData!$A$2:$FR$281,'Row selector'!$O110,147)=0,"-",INDEX(SourceData!$A$2:$FR$281,'Row selector'!$O110,147)),"")</f>
        <v/>
      </c>
      <c r="Y121" s="161" t="str">
        <f>IFERROR(IF(INDEX(SourceData!$A$2:$FR$281,'Row selector'!$O110,138)=0,"-",INDEX(SourceData!$A$2:$FR$281,'Row selector'!$O110,138)),"")</f>
        <v/>
      </c>
      <c r="Z121" s="166" t="str">
        <f>IFERROR(IF(INDEX(SourceData!$A$2:$FR$281,'Row selector'!$O110,143)=0,"-",INDEX(SourceData!$A$2:$FR$281,'Row selector'!$O110,143)),"")</f>
        <v/>
      </c>
      <c r="AA121" s="167" t="str">
        <f>IFERROR(IF(INDEX(SourceData!$A$2:$FR$281,'Row selector'!$O110,148)=0,"-",INDEX(SourceData!$A$2:$FR$281,'Row selector'!$O110,148)),"")</f>
        <v/>
      </c>
      <c r="AB121" s="161" t="str">
        <f>IFERROR(IF(INDEX(SourceData!$A$2:$FR$281,'Row selector'!$O110,139)=0,"-",INDEX(SourceData!$A$2:$FR$281,'Row selector'!$O110,139)),"")</f>
        <v/>
      </c>
      <c r="AC121" s="162" t="str">
        <f>IFERROR(IF(INDEX(SourceData!$A$2:$FR$281,'Row selector'!$O110,144)=0,"-",INDEX(SourceData!$A$2:$FR$281,'Row selector'!$O110,144)),"")</f>
        <v/>
      </c>
      <c r="AD121" s="163" t="str">
        <f>IFERROR(IF(INDEX(SourceData!$A$2:$FR$281,'Row selector'!$O110,149)=0,"-",INDEX(SourceData!$A$2:$FR$281,'Row selector'!$O110,149)),"")</f>
        <v/>
      </c>
      <c r="AE121" s="161" t="str">
        <f>IFERROR(IF(INDEX(SourceData!$A$2:$FR$281,'Row selector'!$O110,140)=0,"-",INDEX(SourceData!$A$2:$FR$281,'Row selector'!$O110,140)),"")</f>
        <v/>
      </c>
      <c r="AF121" s="162" t="str">
        <f>IFERROR(IF(INDEX(SourceData!$A$2:$FR$281,'Row selector'!$O110,145)=0,"-",INDEX(SourceData!$A$2:$FR$281,'Row selector'!$O110,145)),"")</f>
        <v/>
      </c>
      <c r="AG121" s="163" t="str">
        <f>IFERROR(IF(INDEX(SourceData!$A$2:$FR$281,'Row selector'!$O110,150)=0,"-",INDEX(SourceData!$A$2:$FR$281,'Row selector'!$O110,150)),"")</f>
        <v/>
      </c>
      <c r="AH121" s="161" t="str">
        <f>IFERROR(IF(INDEX(SourceData!$A$2:$FR$281,'Row selector'!$O110,151)=0,"-",INDEX(SourceData!$A$2:$FR$281,'Row selector'!$O110,151)),"")</f>
        <v/>
      </c>
      <c r="AI121" s="162" t="str">
        <f>IFERROR(IF(INDEX(SourceData!$A$2:$FR$281,'Row selector'!$O110,156)=0,"-",INDEX(SourceData!$A$2:$FR$281,'Row selector'!$O110,156)),"")</f>
        <v/>
      </c>
      <c r="AJ121" s="163" t="str">
        <f>IFERROR(IF(INDEX(SourceData!$A$2:$FR$281,'Row selector'!$O110,161)=0,"-",INDEX(SourceData!$A$2:$FR$281,'Row selector'!$O110,161)),"")</f>
        <v/>
      </c>
      <c r="AK121" s="161" t="str">
        <f>IFERROR(IF(INDEX(SourceData!$A$2:$FR$281,'Row selector'!$O110,152)=0,"-",INDEX(SourceData!$A$2:$FR$281,'Row selector'!$O110,152)),"")</f>
        <v/>
      </c>
      <c r="AL121" s="162" t="str">
        <f>IFERROR(IF(INDEX(SourceData!$A$2:$FR$281,'Row selector'!$O110,157)=0,"-",INDEX(SourceData!$A$2:$FR$281,'Row selector'!$O110,157)),"")</f>
        <v/>
      </c>
      <c r="AM121" s="163" t="str">
        <f>IFERROR(IF(INDEX(SourceData!$A$2:$FR$281,'Row selector'!$O110,162)=0,"-",INDEX(SourceData!$A$2:$FR$281,'Row selector'!$O110,162)),"")</f>
        <v/>
      </c>
      <c r="AN121" s="161" t="str">
        <f>IFERROR(IF(INDEX(SourceData!$A$2:$FR$281,'Row selector'!$O110,153)=0,"-",INDEX(SourceData!$A$2:$FR$281,'Row selector'!$O110,153)),"")</f>
        <v/>
      </c>
      <c r="AO121" s="162" t="str">
        <f>IFERROR(IF(INDEX(SourceData!$A$2:$FR$281,'Row selector'!$O110,158)=0,"-",INDEX(SourceData!$A$2:$FR$281,'Row selector'!$O110,158)),"")</f>
        <v/>
      </c>
      <c r="AP121" s="163" t="str">
        <f>IFERROR(IF(INDEX(SourceData!$A$2:$FR$281,'Row selector'!$O110,163)=0,"-",INDEX(SourceData!$A$2:$FR$281,'Row selector'!$O110,163)),"")</f>
        <v/>
      </c>
      <c r="AQ121" s="161" t="str">
        <f>IFERROR(IF(INDEX(SourceData!$A$2:$FR$281,'Row selector'!$O110,154)=0,"-",INDEX(SourceData!$A$2:$FR$281,'Row selector'!$O110,154)),"")</f>
        <v/>
      </c>
      <c r="AR121" s="166" t="str">
        <f>IFERROR(IF(INDEX(SourceData!$A$2:$FR$281,'Row selector'!$O110,159)=0,"-",INDEX(SourceData!$A$2:$FR$281,'Row selector'!$O110,159)),"")</f>
        <v/>
      </c>
      <c r="AS121" s="167" t="str">
        <f>IFERROR(IF(INDEX(SourceData!$A$2:$FR$281,'Row selector'!$O110,164)=0,"-",INDEX(SourceData!$A$2:$FR$281,'Row selector'!$O110,164)),"")</f>
        <v/>
      </c>
      <c r="AT121" s="161" t="str">
        <f>IFERROR(IF(INDEX(SourceData!$A$2:$FR$281,'Row selector'!$O110,155)=0,"-",INDEX(SourceData!$A$2:$FR$281,'Row selector'!$O110,155)),"")</f>
        <v/>
      </c>
      <c r="AU121" s="162" t="str">
        <f>IFERROR(IF(INDEX(SourceData!$A$2:$FR$281,'Row selector'!$O110,160)=0,"-",INDEX(SourceData!$A$2:$FR$281,'Row selector'!$O110,160)),"")</f>
        <v/>
      </c>
      <c r="AV121" s="163" t="str">
        <f>IFERROR(IF(INDEX(SourceData!$A$2:$FR$281,'Row selector'!$O110,165)=0,"-",INDEX(SourceData!$A$2:$FR$281,'Row selector'!$O110,165)),"")</f>
        <v/>
      </c>
      <c r="AW121" s="115"/>
    </row>
    <row r="122" spans="1:49">
      <c r="A122" s="171" t="str">
        <f>IFERROR(INDEX(SourceData!$A$2:$FR$281,'Row selector'!$O111,1),"")</f>
        <v/>
      </c>
      <c r="B122" s="168" t="str">
        <f>IFERROR(INDEX(SourceData!$A$2:$FR$281,'Row selector'!$O111,2),"")</f>
        <v/>
      </c>
      <c r="C122" s="199" t="str">
        <f t="shared" si="1"/>
        <v/>
      </c>
      <c r="D122" s="161" t="str">
        <f>IFERROR(IF(INDEX(SourceData!$A$2:$FR$281,'Row selector'!$O111,121)=0,"-",INDEX(SourceData!$A$2:$FR$281,'Row selector'!$O111,121)),"")</f>
        <v/>
      </c>
      <c r="E122" s="162" t="str">
        <f>IFERROR(IF(INDEX(SourceData!$A$2:$FR$281,'Row selector'!$O111,126)=0,"-",INDEX(SourceData!$A$2:$FR$281,'Row selector'!$O111,126)),"")</f>
        <v/>
      </c>
      <c r="F122" s="163" t="str">
        <f>IFERROR(IF(INDEX(SourceData!$A$2:$FR$281,'Row selector'!$O111,131)=0,"-",INDEX(SourceData!$A$2:$FR$281,'Row selector'!$O111,131)),"")</f>
        <v/>
      </c>
      <c r="G122" s="161" t="str">
        <f>IFERROR(IF(INDEX(SourceData!$A$2:$FR$281,'Row selector'!$O111,122)=0,"-",INDEX(SourceData!$A$2:$FR$281,'Row selector'!$O111,122)),"")</f>
        <v/>
      </c>
      <c r="H122" s="166" t="str">
        <f>IFERROR(IF(INDEX(SourceData!$A$2:$FR$281,'Row selector'!$O111,127)=0,"-",INDEX(SourceData!$A$2:$FR$281,'Row selector'!$O111,127)),"")</f>
        <v/>
      </c>
      <c r="I122" s="167" t="str">
        <f>IFERROR(IF(INDEX(SourceData!$A$2:$FR$281,'Row selector'!$O111,132)=0,"-",INDEX(SourceData!$A$2:$FR$281,'Row selector'!$O111,132)),"")</f>
        <v/>
      </c>
      <c r="J122" s="161" t="str">
        <f>IFERROR(IF(INDEX(SourceData!$A$2:$FR$281,'Row selector'!$O111,123)=0,"-",INDEX(SourceData!$A$2:$FR$281,'Row selector'!$O111,123)),"")</f>
        <v/>
      </c>
      <c r="K122" s="162" t="str">
        <f>IFERROR(IF(INDEX(SourceData!$A$2:$FR$281,'Row selector'!$O111,128)=0,"-",INDEX(SourceData!$A$2:$FR$281,'Row selector'!$O111,128)),"")</f>
        <v/>
      </c>
      <c r="L122" s="163" t="str">
        <f>IFERROR(IF(INDEX(SourceData!$A$2:$FR$281,'Row selector'!$O111,133)=0,"-",INDEX(SourceData!$A$2:$FR$281,'Row selector'!$O111,133)),"")</f>
        <v/>
      </c>
      <c r="M122" s="161" t="str">
        <f>IFERROR(IF(INDEX(SourceData!$A$2:$FR$281,'Row selector'!$O111,124)=0,"-",INDEX(SourceData!$A$2:$FR$281,'Row selector'!$O111,124)),"")</f>
        <v/>
      </c>
      <c r="N122" s="162" t="str">
        <f>IFERROR(IF(INDEX(SourceData!$A$2:$FR$281,'Row selector'!$O111,129)=0,"-",INDEX(SourceData!$A$2:$FR$281,'Row selector'!$O111,129)),"")</f>
        <v/>
      </c>
      <c r="O122" s="163" t="str">
        <f>IFERROR(IF(INDEX(SourceData!$A$2:$FR$281,'Row selector'!$O111,134)=0,"-",INDEX(SourceData!$A$2:$FR$281,'Row selector'!$O111,134)),"")</f>
        <v/>
      </c>
      <c r="P122" s="161" t="str">
        <f>IFERROR(IF(INDEX(SourceData!$A$2:$FR$281,'Row selector'!$O111,125)=0,"-",INDEX(SourceData!$A$2:$FR$281,'Row selector'!$O111,125)),"")</f>
        <v/>
      </c>
      <c r="Q122" s="162" t="str">
        <f>IFERROR(IF(INDEX(SourceData!$A$2:$FR$281,'Row selector'!$O111,130)=0,"-",INDEX(SourceData!$A$2:$FR$281,'Row selector'!$O111,130)),"")</f>
        <v/>
      </c>
      <c r="R122" s="163" t="str">
        <f>IFERROR(IF(INDEX(SourceData!$A$2:$FR$281,'Row selector'!$O111,135)=0,"-",INDEX(SourceData!$A$2:$FR$281,'Row selector'!$O111,135)),"")</f>
        <v/>
      </c>
      <c r="S122" s="161" t="str">
        <f>IFERROR(IF(INDEX(SourceData!$A$2:$FR$281,'Row selector'!$O111,136)=0,"-",INDEX(SourceData!$A$2:$FR$281,'Row selector'!$O111,136)),"")</f>
        <v/>
      </c>
      <c r="T122" s="162" t="str">
        <f>IFERROR(IF(INDEX(SourceData!$A$2:$FR$281,'Row selector'!$O111,141)=0,"-",INDEX(SourceData!$A$2:$FR$281,'Row selector'!$O111,141)),"")</f>
        <v/>
      </c>
      <c r="U122" s="163" t="str">
        <f>IFERROR(IF(INDEX(SourceData!$A$2:$FR$281,'Row selector'!$O111,146)=0,"-",INDEX(SourceData!$A$2:$FR$281,'Row selector'!$O111,146)),"")</f>
        <v/>
      </c>
      <c r="V122" s="161" t="str">
        <f>IFERROR(IF(INDEX(SourceData!$A$2:$FR$281,'Row selector'!$O111,137)=0,"-",INDEX(SourceData!$A$2:$FR$281,'Row selector'!$O111,137)),"")</f>
        <v/>
      </c>
      <c r="W122" s="162" t="str">
        <f>IFERROR(IF(INDEX(SourceData!$A$2:$FR$281,'Row selector'!$O111,142)=0,"-",INDEX(SourceData!$A$2:$FR$281,'Row selector'!$O111,142)),"")</f>
        <v/>
      </c>
      <c r="X122" s="163" t="str">
        <f>IFERROR(IF(INDEX(SourceData!$A$2:$FR$281,'Row selector'!$O111,147)=0,"-",INDEX(SourceData!$A$2:$FR$281,'Row selector'!$O111,147)),"")</f>
        <v/>
      </c>
      <c r="Y122" s="161" t="str">
        <f>IFERROR(IF(INDEX(SourceData!$A$2:$FR$281,'Row selector'!$O111,138)=0,"-",INDEX(SourceData!$A$2:$FR$281,'Row selector'!$O111,138)),"")</f>
        <v/>
      </c>
      <c r="Z122" s="166" t="str">
        <f>IFERROR(IF(INDEX(SourceData!$A$2:$FR$281,'Row selector'!$O111,143)=0,"-",INDEX(SourceData!$A$2:$FR$281,'Row selector'!$O111,143)),"")</f>
        <v/>
      </c>
      <c r="AA122" s="167" t="str">
        <f>IFERROR(IF(INDEX(SourceData!$A$2:$FR$281,'Row selector'!$O111,148)=0,"-",INDEX(SourceData!$A$2:$FR$281,'Row selector'!$O111,148)),"")</f>
        <v/>
      </c>
      <c r="AB122" s="161" t="str">
        <f>IFERROR(IF(INDEX(SourceData!$A$2:$FR$281,'Row selector'!$O111,139)=0,"-",INDEX(SourceData!$A$2:$FR$281,'Row selector'!$O111,139)),"")</f>
        <v/>
      </c>
      <c r="AC122" s="162" t="str">
        <f>IFERROR(IF(INDEX(SourceData!$A$2:$FR$281,'Row selector'!$O111,144)=0,"-",INDEX(SourceData!$A$2:$FR$281,'Row selector'!$O111,144)),"")</f>
        <v/>
      </c>
      <c r="AD122" s="163" t="str">
        <f>IFERROR(IF(INDEX(SourceData!$A$2:$FR$281,'Row selector'!$O111,149)=0,"-",INDEX(SourceData!$A$2:$FR$281,'Row selector'!$O111,149)),"")</f>
        <v/>
      </c>
      <c r="AE122" s="161" t="str">
        <f>IFERROR(IF(INDEX(SourceData!$A$2:$FR$281,'Row selector'!$O111,140)=0,"-",INDEX(SourceData!$A$2:$FR$281,'Row selector'!$O111,140)),"")</f>
        <v/>
      </c>
      <c r="AF122" s="162" t="str">
        <f>IFERROR(IF(INDEX(SourceData!$A$2:$FR$281,'Row selector'!$O111,145)=0,"-",INDEX(SourceData!$A$2:$FR$281,'Row selector'!$O111,145)),"")</f>
        <v/>
      </c>
      <c r="AG122" s="163" t="str">
        <f>IFERROR(IF(INDEX(SourceData!$A$2:$FR$281,'Row selector'!$O111,150)=0,"-",INDEX(SourceData!$A$2:$FR$281,'Row selector'!$O111,150)),"")</f>
        <v/>
      </c>
      <c r="AH122" s="161" t="str">
        <f>IFERROR(IF(INDEX(SourceData!$A$2:$FR$281,'Row selector'!$O111,151)=0,"-",INDEX(SourceData!$A$2:$FR$281,'Row selector'!$O111,151)),"")</f>
        <v/>
      </c>
      <c r="AI122" s="162" t="str">
        <f>IFERROR(IF(INDEX(SourceData!$A$2:$FR$281,'Row selector'!$O111,156)=0,"-",INDEX(SourceData!$A$2:$FR$281,'Row selector'!$O111,156)),"")</f>
        <v/>
      </c>
      <c r="AJ122" s="163" t="str">
        <f>IFERROR(IF(INDEX(SourceData!$A$2:$FR$281,'Row selector'!$O111,161)=0,"-",INDEX(SourceData!$A$2:$FR$281,'Row selector'!$O111,161)),"")</f>
        <v/>
      </c>
      <c r="AK122" s="161" t="str">
        <f>IFERROR(IF(INDEX(SourceData!$A$2:$FR$281,'Row selector'!$O111,152)=0,"-",INDEX(SourceData!$A$2:$FR$281,'Row selector'!$O111,152)),"")</f>
        <v/>
      </c>
      <c r="AL122" s="162" t="str">
        <f>IFERROR(IF(INDEX(SourceData!$A$2:$FR$281,'Row selector'!$O111,157)=0,"-",INDEX(SourceData!$A$2:$FR$281,'Row selector'!$O111,157)),"")</f>
        <v/>
      </c>
      <c r="AM122" s="163" t="str">
        <f>IFERROR(IF(INDEX(SourceData!$A$2:$FR$281,'Row selector'!$O111,162)=0,"-",INDEX(SourceData!$A$2:$FR$281,'Row selector'!$O111,162)),"")</f>
        <v/>
      </c>
      <c r="AN122" s="161" t="str">
        <f>IFERROR(IF(INDEX(SourceData!$A$2:$FR$281,'Row selector'!$O111,153)=0,"-",INDEX(SourceData!$A$2:$FR$281,'Row selector'!$O111,153)),"")</f>
        <v/>
      </c>
      <c r="AO122" s="162" t="str">
        <f>IFERROR(IF(INDEX(SourceData!$A$2:$FR$281,'Row selector'!$O111,158)=0,"-",INDEX(SourceData!$A$2:$FR$281,'Row selector'!$O111,158)),"")</f>
        <v/>
      </c>
      <c r="AP122" s="163" t="str">
        <f>IFERROR(IF(INDEX(SourceData!$A$2:$FR$281,'Row selector'!$O111,163)=0,"-",INDEX(SourceData!$A$2:$FR$281,'Row selector'!$O111,163)),"")</f>
        <v/>
      </c>
      <c r="AQ122" s="161" t="str">
        <f>IFERROR(IF(INDEX(SourceData!$A$2:$FR$281,'Row selector'!$O111,154)=0,"-",INDEX(SourceData!$A$2:$FR$281,'Row selector'!$O111,154)),"")</f>
        <v/>
      </c>
      <c r="AR122" s="166" t="str">
        <f>IFERROR(IF(INDEX(SourceData!$A$2:$FR$281,'Row selector'!$O111,159)=0,"-",INDEX(SourceData!$A$2:$FR$281,'Row selector'!$O111,159)),"")</f>
        <v/>
      </c>
      <c r="AS122" s="167" t="str">
        <f>IFERROR(IF(INDEX(SourceData!$A$2:$FR$281,'Row selector'!$O111,164)=0,"-",INDEX(SourceData!$A$2:$FR$281,'Row selector'!$O111,164)),"")</f>
        <v/>
      </c>
      <c r="AT122" s="161" t="str">
        <f>IFERROR(IF(INDEX(SourceData!$A$2:$FR$281,'Row selector'!$O111,155)=0,"-",INDEX(SourceData!$A$2:$FR$281,'Row selector'!$O111,155)),"")</f>
        <v/>
      </c>
      <c r="AU122" s="162" t="str">
        <f>IFERROR(IF(INDEX(SourceData!$A$2:$FR$281,'Row selector'!$O111,160)=0,"-",INDEX(SourceData!$A$2:$FR$281,'Row selector'!$O111,160)),"")</f>
        <v/>
      </c>
      <c r="AV122" s="163" t="str">
        <f>IFERROR(IF(INDEX(SourceData!$A$2:$FR$281,'Row selector'!$O111,165)=0,"-",INDEX(SourceData!$A$2:$FR$281,'Row selector'!$O111,165)),"")</f>
        <v/>
      </c>
      <c r="AW122" s="115"/>
    </row>
    <row r="123" spans="1:49">
      <c r="A123" s="171" t="str">
        <f>IFERROR(INDEX(SourceData!$A$2:$FR$281,'Row selector'!$O112,1),"")</f>
        <v/>
      </c>
      <c r="B123" s="168" t="str">
        <f>IFERROR(INDEX(SourceData!$A$2:$FR$281,'Row selector'!$O112,2),"")</f>
        <v/>
      </c>
      <c r="C123" s="199" t="str">
        <f t="shared" si="1"/>
        <v/>
      </c>
      <c r="D123" s="161" t="str">
        <f>IFERROR(IF(INDEX(SourceData!$A$2:$FR$281,'Row selector'!$O112,121)=0,"-",INDEX(SourceData!$A$2:$FR$281,'Row selector'!$O112,121)),"")</f>
        <v/>
      </c>
      <c r="E123" s="162" t="str">
        <f>IFERROR(IF(INDEX(SourceData!$A$2:$FR$281,'Row selector'!$O112,126)=0,"-",INDEX(SourceData!$A$2:$FR$281,'Row selector'!$O112,126)),"")</f>
        <v/>
      </c>
      <c r="F123" s="163" t="str">
        <f>IFERROR(IF(INDEX(SourceData!$A$2:$FR$281,'Row selector'!$O112,131)=0,"-",INDEX(SourceData!$A$2:$FR$281,'Row selector'!$O112,131)),"")</f>
        <v/>
      </c>
      <c r="G123" s="161" t="str">
        <f>IFERROR(IF(INDEX(SourceData!$A$2:$FR$281,'Row selector'!$O112,122)=0,"-",INDEX(SourceData!$A$2:$FR$281,'Row selector'!$O112,122)),"")</f>
        <v/>
      </c>
      <c r="H123" s="166" t="str">
        <f>IFERROR(IF(INDEX(SourceData!$A$2:$FR$281,'Row selector'!$O112,127)=0,"-",INDEX(SourceData!$A$2:$FR$281,'Row selector'!$O112,127)),"")</f>
        <v/>
      </c>
      <c r="I123" s="167" t="str">
        <f>IFERROR(IF(INDEX(SourceData!$A$2:$FR$281,'Row selector'!$O112,132)=0,"-",INDEX(SourceData!$A$2:$FR$281,'Row selector'!$O112,132)),"")</f>
        <v/>
      </c>
      <c r="J123" s="161" t="str">
        <f>IFERROR(IF(INDEX(SourceData!$A$2:$FR$281,'Row selector'!$O112,123)=0,"-",INDEX(SourceData!$A$2:$FR$281,'Row selector'!$O112,123)),"")</f>
        <v/>
      </c>
      <c r="K123" s="162" t="str">
        <f>IFERROR(IF(INDEX(SourceData!$A$2:$FR$281,'Row selector'!$O112,128)=0,"-",INDEX(SourceData!$A$2:$FR$281,'Row selector'!$O112,128)),"")</f>
        <v/>
      </c>
      <c r="L123" s="163" t="str">
        <f>IFERROR(IF(INDEX(SourceData!$A$2:$FR$281,'Row selector'!$O112,133)=0,"-",INDEX(SourceData!$A$2:$FR$281,'Row selector'!$O112,133)),"")</f>
        <v/>
      </c>
      <c r="M123" s="161" t="str">
        <f>IFERROR(IF(INDEX(SourceData!$A$2:$FR$281,'Row selector'!$O112,124)=0,"-",INDEX(SourceData!$A$2:$FR$281,'Row selector'!$O112,124)),"")</f>
        <v/>
      </c>
      <c r="N123" s="162" t="str">
        <f>IFERROR(IF(INDEX(SourceData!$A$2:$FR$281,'Row selector'!$O112,129)=0,"-",INDEX(SourceData!$A$2:$FR$281,'Row selector'!$O112,129)),"")</f>
        <v/>
      </c>
      <c r="O123" s="163" t="str">
        <f>IFERROR(IF(INDEX(SourceData!$A$2:$FR$281,'Row selector'!$O112,134)=0,"-",INDEX(SourceData!$A$2:$FR$281,'Row selector'!$O112,134)),"")</f>
        <v/>
      </c>
      <c r="P123" s="161" t="str">
        <f>IFERROR(IF(INDEX(SourceData!$A$2:$FR$281,'Row selector'!$O112,125)=0,"-",INDEX(SourceData!$A$2:$FR$281,'Row selector'!$O112,125)),"")</f>
        <v/>
      </c>
      <c r="Q123" s="162" t="str">
        <f>IFERROR(IF(INDEX(SourceData!$A$2:$FR$281,'Row selector'!$O112,130)=0,"-",INDEX(SourceData!$A$2:$FR$281,'Row selector'!$O112,130)),"")</f>
        <v/>
      </c>
      <c r="R123" s="163" t="str">
        <f>IFERROR(IF(INDEX(SourceData!$A$2:$FR$281,'Row selector'!$O112,135)=0,"-",INDEX(SourceData!$A$2:$FR$281,'Row selector'!$O112,135)),"")</f>
        <v/>
      </c>
      <c r="S123" s="161" t="str">
        <f>IFERROR(IF(INDEX(SourceData!$A$2:$FR$281,'Row selector'!$O112,136)=0,"-",INDEX(SourceData!$A$2:$FR$281,'Row selector'!$O112,136)),"")</f>
        <v/>
      </c>
      <c r="T123" s="162" t="str">
        <f>IFERROR(IF(INDEX(SourceData!$A$2:$FR$281,'Row selector'!$O112,141)=0,"-",INDEX(SourceData!$A$2:$FR$281,'Row selector'!$O112,141)),"")</f>
        <v/>
      </c>
      <c r="U123" s="163" t="str">
        <f>IFERROR(IF(INDEX(SourceData!$A$2:$FR$281,'Row selector'!$O112,146)=0,"-",INDEX(SourceData!$A$2:$FR$281,'Row selector'!$O112,146)),"")</f>
        <v/>
      </c>
      <c r="V123" s="161" t="str">
        <f>IFERROR(IF(INDEX(SourceData!$A$2:$FR$281,'Row selector'!$O112,137)=0,"-",INDEX(SourceData!$A$2:$FR$281,'Row selector'!$O112,137)),"")</f>
        <v/>
      </c>
      <c r="W123" s="162" t="str">
        <f>IFERROR(IF(INDEX(SourceData!$A$2:$FR$281,'Row selector'!$O112,142)=0,"-",INDEX(SourceData!$A$2:$FR$281,'Row selector'!$O112,142)),"")</f>
        <v/>
      </c>
      <c r="X123" s="163" t="str">
        <f>IFERROR(IF(INDEX(SourceData!$A$2:$FR$281,'Row selector'!$O112,147)=0,"-",INDEX(SourceData!$A$2:$FR$281,'Row selector'!$O112,147)),"")</f>
        <v/>
      </c>
      <c r="Y123" s="161" t="str">
        <f>IFERROR(IF(INDEX(SourceData!$A$2:$FR$281,'Row selector'!$O112,138)=0,"-",INDEX(SourceData!$A$2:$FR$281,'Row selector'!$O112,138)),"")</f>
        <v/>
      </c>
      <c r="Z123" s="166" t="str">
        <f>IFERROR(IF(INDEX(SourceData!$A$2:$FR$281,'Row selector'!$O112,143)=0,"-",INDEX(SourceData!$A$2:$FR$281,'Row selector'!$O112,143)),"")</f>
        <v/>
      </c>
      <c r="AA123" s="167" t="str">
        <f>IFERROR(IF(INDEX(SourceData!$A$2:$FR$281,'Row selector'!$O112,148)=0,"-",INDEX(SourceData!$A$2:$FR$281,'Row selector'!$O112,148)),"")</f>
        <v/>
      </c>
      <c r="AB123" s="161" t="str">
        <f>IFERROR(IF(INDEX(SourceData!$A$2:$FR$281,'Row selector'!$O112,139)=0,"-",INDEX(SourceData!$A$2:$FR$281,'Row selector'!$O112,139)),"")</f>
        <v/>
      </c>
      <c r="AC123" s="162" t="str">
        <f>IFERROR(IF(INDEX(SourceData!$A$2:$FR$281,'Row selector'!$O112,144)=0,"-",INDEX(SourceData!$A$2:$FR$281,'Row selector'!$O112,144)),"")</f>
        <v/>
      </c>
      <c r="AD123" s="163" t="str">
        <f>IFERROR(IF(INDEX(SourceData!$A$2:$FR$281,'Row selector'!$O112,149)=0,"-",INDEX(SourceData!$A$2:$FR$281,'Row selector'!$O112,149)),"")</f>
        <v/>
      </c>
      <c r="AE123" s="161" t="str">
        <f>IFERROR(IF(INDEX(SourceData!$A$2:$FR$281,'Row selector'!$O112,140)=0,"-",INDEX(SourceData!$A$2:$FR$281,'Row selector'!$O112,140)),"")</f>
        <v/>
      </c>
      <c r="AF123" s="162" t="str">
        <f>IFERROR(IF(INDEX(SourceData!$A$2:$FR$281,'Row selector'!$O112,145)=0,"-",INDEX(SourceData!$A$2:$FR$281,'Row selector'!$O112,145)),"")</f>
        <v/>
      </c>
      <c r="AG123" s="163" t="str">
        <f>IFERROR(IF(INDEX(SourceData!$A$2:$FR$281,'Row selector'!$O112,150)=0,"-",INDEX(SourceData!$A$2:$FR$281,'Row selector'!$O112,150)),"")</f>
        <v/>
      </c>
      <c r="AH123" s="161" t="str">
        <f>IFERROR(IF(INDEX(SourceData!$A$2:$FR$281,'Row selector'!$O112,151)=0,"-",INDEX(SourceData!$A$2:$FR$281,'Row selector'!$O112,151)),"")</f>
        <v/>
      </c>
      <c r="AI123" s="162" t="str">
        <f>IFERROR(IF(INDEX(SourceData!$A$2:$FR$281,'Row selector'!$O112,156)=0,"-",INDEX(SourceData!$A$2:$FR$281,'Row selector'!$O112,156)),"")</f>
        <v/>
      </c>
      <c r="AJ123" s="163" t="str">
        <f>IFERROR(IF(INDEX(SourceData!$A$2:$FR$281,'Row selector'!$O112,161)=0,"-",INDEX(SourceData!$A$2:$FR$281,'Row selector'!$O112,161)),"")</f>
        <v/>
      </c>
      <c r="AK123" s="161" t="str">
        <f>IFERROR(IF(INDEX(SourceData!$A$2:$FR$281,'Row selector'!$O112,152)=0,"-",INDEX(SourceData!$A$2:$FR$281,'Row selector'!$O112,152)),"")</f>
        <v/>
      </c>
      <c r="AL123" s="162" t="str">
        <f>IFERROR(IF(INDEX(SourceData!$A$2:$FR$281,'Row selector'!$O112,157)=0,"-",INDEX(SourceData!$A$2:$FR$281,'Row selector'!$O112,157)),"")</f>
        <v/>
      </c>
      <c r="AM123" s="163" t="str">
        <f>IFERROR(IF(INDEX(SourceData!$A$2:$FR$281,'Row selector'!$O112,162)=0,"-",INDEX(SourceData!$A$2:$FR$281,'Row selector'!$O112,162)),"")</f>
        <v/>
      </c>
      <c r="AN123" s="161" t="str">
        <f>IFERROR(IF(INDEX(SourceData!$A$2:$FR$281,'Row selector'!$O112,153)=0,"-",INDEX(SourceData!$A$2:$FR$281,'Row selector'!$O112,153)),"")</f>
        <v/>
      </c>
      <c r="AO123" s="162" t="str">
        <f>IFERROR(IF(INDEX(SourceData!$A$2:$FR$281,'Row selector'!$O112,158)=0,"-",INDEX(SourceData!$A$2:$FR$281,'Row selector'!$O112,158)),"")</f>
        <v/>
      </c>
      <c r="AP123" s="163" t="str">
        <f>IFERROR(IF(INDEX(SourceData!$A$2:$FR$281,'Row selector'!$O112,163)=0,"-",INDEX(SourceData!$A$2:$FR$281,'Row selector'!$O112,163)),"")</f>
        <v/>
      </c>
      <c r="AQ123" s="161" t="str">
        <f>IFERROR(IF(INDEX(SourceData!$A$2:$FR$281,'Row selector'!$O112,154)=0,"-",INDEX(SourceData!$A$2:$FR$281,'Row selector'!$O112,154)),"")</f>
        <v/>
      </c>
      <c r="AR123" s="166" t="str">
        <f>IFERROR(IF(INDEX(SourceData!$A$2:$FR$281,'Row selector'!$O112,159)=0,"-",INDEX(SourceData!$A$2:$FR$281,'Row selector'!$O112,159)),"")</f>
        <v/>
      </c>
      <c r="AS123" s="167" t="str">
        <f>IFERROR(IF(INDEX(SourceData!$A$2:$FR$281,'Row selector'!$O112,164)=0,"-",INDEX(SourceData!$A$2:$FR$281,'Row selector'!$O112,164)),"")</f>
        <v/>
      </c>
      <c r="AT123" s="161" t="str">
        <f>IFERROR(IF(INDEX(SourceData!$A$2:$FR$281,'Row selector'!$O112,155)=0,"-",INDEX(SourceData!$A$2:$FR$281,'Row selector'!$O112,155)),"")</f>
        <v/>
      </c>
      <c r="AU123" s="162" t="str">
        <f>IFERROR(IF(INDEX(SourceData!$A$2:$FR$281,'Row selector'!$O112,160)=0,"-",INDEX(SourceData!$A$2:$FR$281,'Row selector'!$O112,160)),"")</f>
        <v/>
      </c>
      <c r="AV123" s="163" t="str">
        <f>IFERROR(IF(INDEX(SourceData!$A$2:$FR$281,'Row selector'!$O112,165)=0,"-",INDEX(SourceData!$A$2:$FR$281,'Row selector'!$O112,165)),"")</f>
        <v/>
      </c>
      <c r="AW123" s="115"/>
    </row>
    <row r="124" spans="1:49">
      <c r="A124" s="171" t="str">
        <f>IFERROR(INDEX(SourceData!$A$2:$FR$281,'Row selector'!$O113,1),"")</f>
        <v/>
      </c>
      <c r="B124" s="168" t="str">
        <f>IFERROR(INDEX(SourceData!$A$2:$FR$281,'Row selector'!$O113,2),"")</f>
        <v/>
      </c>
      <c r="C124" s="199" t="str">
        <f t="shared" si="1"/>
        <v/>
      </c>
      <c r="D124" s="161" t="str">
        <f>IFERROR(IF(INDEX(SourceData!$A$2:$FR$281,'Row selector'!$O113,121)=0,"-",INDEX(SourceData!$A$2:$FR$281,'Row selector'!$O113,121)),"")</f>
        <v/>
      </c>
      <c r="E124" s="162" t="str">
        <f>IFERROR(IF(INDEX(SourceData!$A$2:$FR$281,'Row selector'!$O113,126)=0,"-",INDEX(SourceData!$A$2:$FR$281,'Row selector'!$O113,126)),"")</f>
        <v/>
      </c>
      <c r="F124" s="163" t="str">
        <f>IFERROR(IF(INDEX(SourceData!$A$2:$FR$281,'Row selector'!$O113,131)=0,"-",INDEX(SourceData!$A$2:$FR$281,'Row selector'!$O113,131)),"")</f>
        <v/>
      </c>
      <c r="G124" s="161" t="str">
        <f>IFERROR(IF(INDEX(SourceData!$A$2:$FR$281,'Row selector'!$O113,122)=0,"-",INDEX(SourceData!$A$2:$FR$281,'Row selector'!$O113,122)),"")</f>
        <v/>
      </c>
      <c r="H124" s="166" t="str">
        <f>IFERROR(IF(INDEX(SourceData!$A$2:$FR$281,'Row selector'!$O113,127)=0,"-",INDEX(SourceData!$A$2:$FR$281,'Row selector'!$O113,127)),"")</f>
        <v/>
      </c>
      <c r="I124" s="167" t="str">
        <f>IFERROR(IF(INDEX(SourceData!$A$2:$FR$281,'Row selector'!$O113,132)=0,"-",INDEX(SourceData!$A$2:$FR$281,'Row selector'!$O113,132)),"")</f>
        <v/>
      </c>
      <c r="J124" s="161" t="str">
        <f>IFERROR(IF(INDEX(SourceData!$A$2:$FR$281,'Row selector'!$O113,123)=0,"-",INDEX(SourceData!$A$2:$FR$281,'Row selector'!$O113,123)),"")</f>
        <v/>
      </c>
      <c r="K124" s="162" t="str">
        <f>IFERROR(IF(INDEX(SourceData!$A$2:$FR$281,'Row selector'!$O113,128)=0,"-",INDEX(SourceData!$A$2:$FR$281,'Row selector'!$O113,128)),"")</f>
        <v/>
      </c>
      <c r="L124" s="163" t="str">
        <f>IFERROR(IF(INDEX(SourceData!$A$2:$FR$281,'Row selector'!$O113,133)=0,"-",INDEX(SourceData!$A$2:$FR$281,'Row selector'!$O113,133)),"")</f>
        <v/>
      </c>
      <c r="M124" s="161" t="str">
        <f>IFERROR(IF(INDEX(SourceData!$A$2:$FR$281,'Row selector'!$O113,124)=0,"-",INDEX(SourceData!$A$2:$FR$281,'Row selector'!$O113,124)),"")</f>
        <v/>
      </c>
      <c r="N124" s="162" t="str">
        <f>IFERROR(IF(INDEX(SourceData!$A$2:$FR$281,'Row selector'!$O113,129)=0,"-",INDEX(SourceData!$A$2:$FR$281,'Row selector'!$O113,129)),"")</f>
        <v/>
      </c>
      <c r="O124" s="163" t="str">
        <f>IFERROR(IF(INDEX(SourceData!$A$2:$FR$281,'Row selector'!$O113,134)=0,"-",INDEX(SourceData!$A$2:$FR$281,'Row selector'!$O113,134)),"")</f>
        <v/>
      </c>
      <c r="P124" s="161" t="str">
        <f>IFERROR(IF(INDEX(SourceData!$A$2:$FR$281,'Row selector'!$O113,125)=0,"-",INDEX(SourceData!$A$2:$FR$281,'Row selector'!$O113,125)),"")</f>
        <v/>
      </c>
      <c r="Q124" s="162" t="str">
        <f>IFERROR(IF(INDEX(SourceData!$A$2:$FR$281,'Row selector'!$O113,130)=0,"-",INDEX(SourceData!$A$2:$FR$281,'Row selector'!$O113,130)),"")</f>
        <v/>
      </c>
      <c r="R124" s="163" t="str">
        <f>IFERROR(IF(INDEX(SourceData!$A$2:$FR$281,'Row selector'!$O113,135)=0,"-",INDEX(SourceData!$A$2:$FR$281,'Row selector'!$O113,135)),"")</f>
        <v/>
      </c>
      <c r="S124" s="161" t="str">
        <f>IFERROR(IF(INDEX(SourceData!$A$2:$FR$281,'Row selector'!$O113,136)=0,"-",INDEX(SourceData!$A$2:$FR$281,'Row selector'!$O113,136)),"")</f>
        <v/>
      </c>
      <c r="T124" s="162" t="str">
        <f>IFERROR(IF(INDEX(SourceData!$A$2:$FR$281,'Row selector'!$O113,141)=0,"-",INDEX(SourceData!$A$2:$FR$281,'Row selector'!$O113,141)),"")</f>
        <v/>
      </c>
      <c r="U124" s="163" t="str">
        <f>IFERROR(IF(INDEX(SourceData!$A$2:$FR$281,'Row selector'!$O113,146)=0,"-",INDEX(SourceData!$A$2:$FR$281,'Row selector'!$O113,146)),"")</f>
        <v/>
      </c>
      <c r="V124" s="161" t="str">
        <f>IFERROR(IF(INDEX(SourceData!$A$2:$FR$281,'Row selector'!$O113,137)=0,"-",INDEX(SourceData!$A$2:$FR$281,'Row selector'!$O113,137)),"")</f>
        <v/>
      </c>
      <c r="W124" s="162" t="str">
        <f>IFERROR(IF(INDEX(SourceData!$A$2:$FR$281,'Row selector'!$O113,142)=0,"-",INDEX(SourceData!$A$2:$FR$281,'Row selector'!$O113,142)),"")</f>
        <v/>
      </c>
      <c r="X124" s="163" t="str">
        <f>IFERROR(IF(INDEX(SourceData!$A$2:$FR$281,'Row selector'!$O113,147)=0,"-",INDEX(SourceData!$A$2:$FR$281,'Row selector'!$O113,147)),"")</f>
        <v/>
      </c>
      <c r="Y124" s="161" t="str">
        <f>IFERROR(IF(INDEX(SourceData!$A$2:$FR$281,'Row selector'!$O113,138)=0,"-",INDEX(SourceData!$A$2:$FR$281,'Row selector'!$O113,138)),"")</f>
        <v/>
      </c>
      <c r="Z124" s="166" t="str">
        <f>IFERROR(IF(INDEX(SourceData!$A$2:$FR$281,'Row selector'!$O113,143)=0,"-",INDEX(SourceData!$A$2:$FR$281,'Row selector'!$O113,143)),"")</f>
        <v/>
      </c>
      <c r="AA124" s="167" t="str">
        <f>IFERROR(IF(INDEX(SourceData!$A$2:$FR$281,'Row selector'!$O113,148)=0,"-",INDEX(SourceData!$A$2:$FR$281,'Row selector'!$O113,148)),"")</f>
        <v/>
      </c>
      <c r="AB124" s="161" t="str">
        <f>IFERROR(IF(INDEX(SourceData!$A$2:$FR$281,'Row selector'!$O113,139)=0,"-",INDEX(SourceData!$A$2:$FR$281,'Row selector'!$O113,139)),"")</f>
        <v/>
      </c>
      <c r="AC124" s="162" t="str">
        <f>IFERROR(IF(INDEX(SourceData!$A$2:$FR$281,'Row selector'!$O113,144)=0,"-",INDEX(SourceData!$A$2:$FR$281,'Row selector'!$O113,144)),"")</f>
        <v/>
      </c>
      <c r="AD124" s="163" t="str">
        <f>IFERROR(IF(INDEX(SourceData!$A$2:$FR$281,'Row selector'!$O113,149)=0,"-",INDEX(SourceData!$A$2:$FR$281,'Row selector'!$O113,149)),"")</f>
        <v/>
      </c>
      <c r="AE124" s="161" t="str">
        <f>IFERROR(IF(INDEX(SourceData!$A$2:$FR$281,'Row selector'!$O113,140)=0,"-",INDEX(SourceData!$A$2:$FR$281,'Row selector'!$O113,140)),"")</f>
        <v/>
      </c>
      <c r="AF124" s="162" t="str">
        <f>IFERROR(IF(INDEX(SourceData!$A$2:$FR$281,'Row selector'!$O113,145)=0,"-",INDEX(SourceData!$A$2:$FR$281,'Row selector'!$O113,145)),"")</f>
        <v/>
      </c>
      <c r="AG124" s="163" t="str">
        <f>IFERROR(IF(INDEX(SourceData!$A$2:$FR$281,'Row selector'!$O113,150)=0,"-",INDEX(SourceData!$A$2:$FR$281,'Row selector'!$O113,150)),"")</f>
        <v/>
      </c>
      <c r="AH124" s="161" t="str">
        <f>IFERROR(IF(INDEX(SourceData!$A$2:$FR$281,'Row selector'!$O113,151)=0,"-",INDEX(SourceData!$A$2:$FR$281,'Row selector'!$O113,151)),"")</f>
        <v/>
      </c>
      <c r="AI124" s="162" t="str">
        <f>IFERROR(IF(INDEX(SourceData!$A$2:$FR$281,'Row selector'!$O113,156)=0,"-",INDEX(SourceData!$A$2:$FR$281,'Row selector'!$O113,156)),"")</f>
        <v/>
      </c>
      <c r="AJ124" s="163" t="str">
        <f>IFERROR(IF(INDEX(SourceData!$A$2:$FR$281,'Row selector'!$O113,161)=0,"-",INDEX(SourceData!$A$2:$FR$281,'Row selector'!$O113,161)),"")</f>
        <v/>
      </c>
      <c r="AK124" s="161" t="str">
        <f>IFERROR(IF(INDEX(SourceData!$A$2:$FR$281,'Row selector'!$O113,152)=0,"-",INDEX(SourceData!$A$2:$FR$281,'Row selector'!$O113,152)),"")</f>
        <v/>
      </c>
      <c r="AL124" s="162" t="str">
        <f>IFERROR(IF(INDEX(SourceData!$A$2:$FR$281,'Row selector'!$O113,157)=0,"-",INDEX(SourceData!$A$2:$FR$281,'Row selector'!$O113,157)),"")</f>
        <v/>
      </c>
      <c r="AM124" s="163" t="str">
        <f>IFERROR(IF(INDEX(SourceData!$A$2:$FR$281,'Row selector'!$O113,162)=0,"-",INDEX(SourceData!$A$2:$FR$281,'Row selector'!$O113,162)),"")</f>
        <v/>
      </c>
      <c r="AN124" s="161" t="str">
        <f>IFERROR(IF(INDEX(SourceData!$A$2:$FR$281,'Row selector'!$O113,153)=0,"-",INDEX(SourceData!$A$2:$FR$281,'Row selector'!$O113,153)),"")</f>
        <v/>
      </c>
      <c r="AO124" s="162" t="str">
        <f>IFERROR(IF(INDEX(SourceData!$A$2:$FR$281,'Row selector'!$O113,158)=0,"-",INDEX(SourceData!$A$2:$FR$281,'Row selector'!$O113,158)),"")</f>
        <v/>
      </c>
      <c r="AP124" s="163" t="str">
        <f>IFERROR(IF(INDEX(SourceData!$A$2:$FR$281,'Row selector'!$O113,163)=0,"-",INDEX(SourceData!$A$2:$FR$281,'Row selector'!$O113,163)),"")</f>
        <v/>
      </c>
      <c r="AQ124" s="161" t="str">
        <f>IFERROR(IF(INDEX(SourceData!$A$2:$FR$281,'Row selector'!$O113,154)=0,"-",INDEX(SourceData!$A$2:$FR$281,'Row selector'!$O113,154)),"")</f>
        <v/>
      </c>
      <c r="AR124" s="166" t="str">
        <f>IFERROR(IF(INDEX(SourceData!$A$2:$FR$281,'Row selector'!$O113,159)=0,"-",INDEX(SourceData!$A$2:$FR$281,'Row selector'!$O113,159)),"")</f>
        <v/>
      </c>
      <c r="AS124" s="167" t="str">
        <f>IFERROR(IF(INDEX(SourceData!$A$2:$FR$281,'Row selector'!$O113,164)=0,"-",INDEX(SourceData!$A$2:$FR$281,'Row selector'!$O113,164)),"")</f>
        <v/>
      </c>
      <c r="AT124" s="161" t="str">
        <f>IFERROR(IF(INDEX(SourceData!$A$2:$FR$281,'Row selector'!$O113,155)=0,"-",INDEX(SourceData!$A$2:$FR$281,'Row selector'!$O113,155)),"")</f>
        <v/>
      </c>
      <c r="AU124" s="162" t="str">
        <f>IFERROR(IF(INDEX(SourceData!$A$2:$FR$281,'Row selector'!$O113,160)=0,"-",INDEX(SourceData!$A$2:$FR$281,'Row selector'!$O113,160)),"")</f>
        <v/>
      </c>
      <c r="AV124" s="163" t="str">
        <f>IFERROR(IF(INDEX(SourceData!$A$2:$FR$281,'Row selector'!$O113,165)=0,"-",INDEX(SourceData!$A$2:$FR$281,'Row selector'!$O113,165)),"")</f>
        <v/>
      </c>
      <c r="AW124" s="115"/>
    </row>
    <row r="125" spans="1:49">
      <c r="A125" s="171" t="str">
        <f>IFERROR(INDEX(SourceData!$A$2:$FR$281,'Row selector'!$O114,1),"")</f>
        <v/>
      </c>
      <c r="B125" s="168" t="str">
        <f>IFERROR(INDEX(SourceData!$A$2:$FR$281,'Row selector'!$O114,2),"")</f>
        <v/>
      </c>
      <c r="C125" s="199" t="str">
        <f t="shared" si="1"/>
        <v/>
      </c>
      <c r="D125" s="161" t="str">
        <f>IFERROR(IF(INDEX(SourceData!$A$2:$FR$281,'Row selector'!$O114,121)=0,"-",INDEX(SourceData!$A$2:$FR$281,'Row selector'!$O114,121)),"")</f>
        <v/>
      </c>
      <c r="E125" s="162" t="str">
        <f>IFERROR(IF(INDEX(SourceData!$A$2:$FR$281,'Row selector'!$O114,126)=0,"-",INDEX(SourceData!$A$2:$FR$281,'Row selector'!$O114,126)),"")</f>
        <v/>
      </c>
      <c r="F125" s="163" t="str">
        <f>IFERROR(IF(INDEX(SourceData!$A$2:$FR$281,'Row selector'!$O114,131)=0,"-",INDEX(SourceData!$A$2:$FR$281,'Row selector'!$O114,131)),"")</f>
        <v/>
      </c>
      <c r="G125" s="161" t="str">
        <f>IFERROR(IF(INDEX(SourceData!$A$2:$FR$281,'Row selector'!$O114,122)=0,"-",INDEX(SourceData!$A$2:$FR$281,'Row selector'!$O114,122)),"")</f>
        <v/>
      </c>
      <c r="H125" s="166" t="str">
        <f>IFERROR(IF(INDEX(SourceData!$A$2:$FR$281,'Row selector'!$O114,127)=0,"-",INDEX(SourceData!$A$2:$FR$281,'Row selector'!$O114,127)),"")</f>
        <v/>
      </c>
      <c r="I125" s="167" t="str">
        <f>IFERROR(IF(INDEX(SourceData!$A$2:$FR$281,'Row selector'!$O114,132)=0,"-",INDEX(SourceData!$A$2:$FR$281,'Row selector'!$O114,132)),"")</f>
        <v/>
      </c>
      <c r="J125" s="161" t="str">
        <f>IFERROR(IF(INDEX(SourceData!$A$2:$FR$281,'Row selector'!$O114,123)=0,"-",INDEX(SourceData!$A$2:$FR$281,'Row selector'!$O114,123)),"")</f>
        <v/>
      </c>
      <c r="K125" s="162" t="str">
        <f>IFERROR(IF(INDEX(SourceData!$A$2:$FR$281,'Row selector'!$O114,128)=0,"-",INDEX(SourceData!$A$2:$FR$281,'Row selector'!$O114,128)),"")</f>
        <v/>
      </c>
      <c r="L125" s="163" t="str">
        <f>IFERROR(IF(INDEX(SourceData!$A$2:$FR$281,'Row selector'!$O114,133)=0,"-",INDEX(SourceData!$A$2:$FR$281,'Row selector'!$O114,133)),"")</f>
        <v/>
      </c>
      <c r="M125" s="161" t="str">
        <f>IFERROR(IF(INDEX(SourceData!$A$2:$FR$281,'Row selector'!$O114,124)=0,"-",INDEX(SourceData!$A$2:$FR$281,'Row selector'!$O114,124)),"")</f>
        <v/>
      </c>
      <c r="N125" s="162" t="str">
        <f>IFERROR(IF(INDEX(SourceData!$A$2:$FR$281,'Row selector'!$O114,129)=0,"-",INDEX(SourceData!$A$2:$FR$281,'Row selector'!$O114,129)),"")</f>
        <v/>
      </c>
      <c r="O125" s="163" t="str">
        <f>IFERROR(IF(INDEX(SourceData!$A$2:$FR$281,'Row selector'!$O114,134)=0,"-",INDEX(SourceData!$A$2:$FR$281,'Row selector'!$O114,134)),"")</f>
        <v/>
      </c>
      <c r="P125" s="161" t="str">
        <f>IFERROR(IF(INDEX(SourceData!$A$2:$FR$281,'Row selector'!$O114,125)=0,"-",INDEX(SourceData!$A$2:$FR$281,'Row selector'!$O114,125)),"")</f>
        <v/>
      </c>
      <c r="Q125" s="162" t="str">
        <f>IFERROR(IF(INDEX(SourceData!$A$2:$FR$281,'Row selector'!$O114,130)=0,"-",INDEX(SourceData!$A$2:$FR$281,'Row selector'!$O114,130)),"")</f>
        <v/>
      </c>
      <c r="R125" s="163" t="str">
        <f>IFERROR(IF(INDEX(SourceData!$A$2:$FR$281,'Row selector'!$O114,135)=0,"-",INDEX(SourceData!$A$2:$FR$281,'Row selector'!$O114,135)),"")</f>
        <v/>
      </c>
      <c r="S125" s="161" t="str">
        <f>IFERROR(IF(INDEX(SourceData!$A$2:$FR$281,'Row selector'!$O114,136)=0,"-",INDEX(SourceData!$A$2:$FR$281,'Row selector'!$O114,136)),"")</f>
        <v/>
      </c>
      <c r="T125" s="162" t="str">
        <f>IFERROR(IF(INDEX(SourceData!$A$2:$FR$281,'Row selector'!$O114,141)=0,"-",INDEX(SourceData!$A$2:$FR$281,'Row selector'!$O114,141)),"")</f>
        <v/>
      </c>
      <c r="U125" s="163" t="str">
        <f>IFERROR(IF(INDEX(SourceData!$A$2:$FR$281,'Row selector'!$O114,146)=0,"-",INDEX(SourceData!$A$2:$FR$281,'Row selector'!$O114,146)),"")</f>
        <v/>
      </c>
      <c r="V125" s="161" t="str">
        <f>IFERROR(IF(INDEX(SourceData!$A$2:$FR$281,'Row selector'!$O114,137)=0,"-",INDEX(SourceData!$A$2:$FR$281,'Row selector'!$O114,137)),"")</f>
        <v/>
      </c>
      <c r="W125" s="162" t="str">
        <f>IFERROR(IF(INDEX(SourceData!$A$2:$FR$281,'Row selector'!$O114,142)=0,"-",INDEX(SourceData!$A$2:$FR$281,'Row selector'!$O114,142)),"")</f>
        <v/>
      </c>
      <c r="X125" s="163" t="str">
        <f>IFERROR(IF(INDEX(SourceData!$A$2:$FR$281,'Row selector'!$O114,147)=0,"-",INDEX(SourceData!$A$2:$FR$281,'Row selector'!$O114,147)),"")</f>
        <v/>
      </c>
      <c r="Y125" s="161" t="str">
        <f>IFERROR(IF(INDEX(SourceData!$A$2:$FR$281,'Row selector'!$O114,138)=0,"-",INDEX(SourceData!$A$2:$FR$281,'Row selector'!$O114,138)),"")</f>
        <v/>
      </c>
      <c r="Z125" s="166" t="str">
        <f>IFERROR(IF(INDEX(SourceData!$A$2:$FR$281,'Row selector'!$O114,143)=0,"-",INDEX(SourceData!$A$2:$FR$281,'Row selector'!$O114,143)),"")</f>
        <v/>
      </c>
      <c r="AA125" s="167" t="str">
        <f>IFERROR(IF(INDEX(SourceData!$A$2:$FR$281,'Row selector'!$O114,148)=0,"-",INDEX(SourceData!$A$2:$FR$281,'Row selector'!$O114,148)),"")</f>
        <v/>
      </c>
      <c r="AB125" s="161" t="str">
        <f>IFERROR(IF(INDEX(SourceData!$A$2:$FR$281,'Row selector'!$O114,139)=0,"-",INDEX(SourceData!$A$2:$FR$281,'Row selector'!$O114,139)),"")</f>
        <v/>
      </c>
      <c r="AC125" s="162" t="str">
        <f>IFERROR(IF(INDEX(SourceData!$A$2:$FR$281,'Row selector'!$O114,144)=0,"-",INDEX(SourceData!$A$2:$FR$281,'Row selector'!$O114,144)),"")</f>
        <v/>
      </c>
      <c r="AD125" s="163" t="str">
        <f>IFERROR(IF(INDEX(SourceData!$A$2:$FR$281,'Row selector'!$O114,149)=0,"-",INDEX(SourceData!$A$2:$FR$281,'Row selector'!$O114,149)),"")</f>
        <v/>
      </c>
      <c r="AE125" s="161" t="str">
        <f>IFERROR(IF(INDEX(SourceData!$A$2:$FR$281,'Row selector'!$O114,140)=0,"-",INDEX(SourceData!$A$2:$FR$281,'Row selector'!$O114,140)),"")</f>
        <v/>
      </c>
      <c r="AF125" s="162" t="str">
        <f>IFERROR(IF(INDEX(SourceData!$A$2:$FR$281,'Row selector'!$O114,145)=0,"-",INDEX(SourceData!$A$2:$FR$281,'Row selector'!$O114,145)),"")</f>
        <v/>
      </c>
      <c r="AG125" s="163" t="str">
        <f>IFERROR(IF(INDEX(SourceData!$A$2:$FR$281,'Row selector'!$O114,150)=0,"-",INDEX(SourceData!$A$2:$FR$281,'Row selector'!$O114,150)),"")</f>
        <v/>
      </c>
      <c r="AH125" s="161" t="str">
        <f>IFERROR(IF(INDEX(SourceData!$A$2:$FR$281,'Row selector'!$O114,151)=0,"-",INDEX(SourceData!$A$2:$FR$281,'Row selector'!$O114,151)),"")</f>
        <v/>
      </c>
      <c r="AI125" s="162" t="str">
        <f>IFERROR(IF(INDEX(SourceData!$A$2:$FR$281,'Row selector'!$O114,156)=0,"-",INDEX(SourceData!$A$2:$FR$281,'Row selector'!$O114,156)),"")</f>
        <v/>
      </c>
      <c r="AJ125" s="163" t="str">
        <f>IFERROR(IF(INDEX(SourceData!$A$2:$FR$281,'Row selector'!$O114,161)=0,"-",INDEX(SourceData!$A$2:$FR$281,'Row selector'!$O114,161)),"")</f>
        <v/>
      </c>
      <c r="AK125" s="161" t="str">
        <f>IFERROR(IF(INDEX(SourceData!$A$2:$FR$281,'Row selector'!$O114,152)=0,"-",INDEX(SourceData!$A$2:$FR$281,'Row selector'!$O114,152)),"")</f>
        <v/>
      </c>
      <c r="AL125" s="162" t="str">
        <f>IFERROR(IF(INDEX(SourceData!$A$2:$FR$281,'Row selector'!$O114,157)=0,"-",INDEX(SourceData!$A$2:$FR$281,'Row selector'!$O114,157)),"")</f>
        <v/>
      </c>
      <c r="AM125" s="163" t="str">
        <f>IFERROR(IF(INDEX(SourceData!$A$2:$FR$281,'Row selector'!$O114,162)=0,"-",INDEX(SourceData!$A$2:$FR$281,'Row selector'!$O114,162)),"")</f>
        <v/>
      </c>
      <c r="AN125" s="161" t="str">
        <f>IFERROR(IF(INDEX(SourceData!$A$2:$FR$281,'Row selector'!$O114,153)=0,"-",INDEX(SourceData!$A$2:$FR$281,'Row selector'!$O114,153)),"")</f>
        <v/>
      </c>
      <c r="AO125" s="162" t="str">
        <f>IFERROR(IF(INDEX(SourceData!$A$2:$FR$281,'Row selector'!$O114,158)=0,"-",INDEX(SourceData!$A$2:$FR$281,'Row selector'!$O114,158)),"")</f>
        <v/>
      </c>
      <c r="AP125" s="163" t="str">
        <f>IFERROR(IF(INDEX(SourceData!$A$2:$FR$281,'Row selector'!$O114,163)=0,"-",INDEX(SourceData!$A$2:$FR$281,'Row selector'!$O114,163)),"")</f>
        <v/>
      </c>
      <c r="AQ125" s="161" t="str">
        <f>IFERROR(IF(INDEX(SourceData!$A$2:$FR$281,'Row selector'!$O114,154)=0,"-",INDEX(SourceData!$A$2:$FR$281,'Row selector'!$O114,154)),"")</f>
        <v/>
      </c>
      <c r="AR125" s="166" t="str">
        <f>IFERROR(IF(INDEX(SourceData!$A$2:$FR$281,'Row selector'!$O114,159)=0,"-",INDEX(SourceData!$A$2:$FR$281,'Row selector'!$O114,159)),"")</f>
        <v/>
      </c>
      <c r="AS125" s="167" t="str">
        <f>IFERROR(IF(INDEX(SourceData!$A$2:$FR$281,'Row selector'!$O114,164)=0,"-",INDEX(SourceData!$A$2:$FR$281,'Row selector'!$O114,164)),"")</f>
        <v/>
      </c>
      <c r="AT125" s="161" t="str">
        <f>IFERROR(IF(INDEX(SourceData!$A$2:$FR$281,'Row selector'!$O114,155)=0,"-",INDEX(SourceData!$A$2:$FR$281,'Row selector'!$O114,155)),"")</f>
        <v/>
      </c>
      <c r="AU125" s="162" t="str">
        <f>IFERROR(IF(INDEX(SourceData!$A$2:$FR$281,'Row selector'!$O114,160)=0,"-",INDEX(SourceData!$A$2:$FR$281,'Row selector'!$O114,160)),"")</f>
        <v/>
      </c>
      <c r="AV125" s="163" t="str">
        <f>IFERROR(IF(INDEX(SourceData!$A$2:$FR$281,'Row selector'!$O114,165)=0,"-",INDEX(SourceData!$A$2:$FR$281,'Row selector'!$O114,165)),"")</f>
        <v/>
      </c>
      <c r="AW125" s="115"/>
    </row>
    <row r="126" spans="1:49">
      <c r="A126" s="171" t="str">
        <f>IFERROR(INDEX(SourceData!$A$2:$FR$281,'Row selector'!$O115,1),"")</f>
        <v/>
      </c>
      <c r="B126" s="168" t="str">
        <f>IFERROR(INDEX(SourceData!$A$2:$FR$281,'Row selector'!$O115,2),"")</f>
        <v/>
      </c>
      <c r="C126" s="199" t="str">
        <f t="shared" si="1"/>
        <v/>
      </c>
      <c r="D126" s="161" t="str">
        <f>IFERROR(IF(INDEX(SourceData!$A$2:$FR$281,'Row selector'!$O115,121)=0,"-",INDEX(SourceData!$A$2:$FR$281,'Row selector'!$O115,121)),"")</f>
        <v/>
      </c>
      <c r="E126" s="162" t="str">
        <f>IFERROR(IF(INDEX(SourceData!$A$2:$FR$281,'Row selector'!$O115,126)=0,"-",INDEX(SourceData!$A$2:$FR$281,'Row selector'!$O115,126)),"")</f>
        <v/>
      </c>
      <c r="F126" s="163" t="str">
        <f>IFERROR(IF(INDEX(SourceData!$A$2:$FR$281,'Row selector'!$O115,131)=0,"-",INDEX(SourceData!$A$2:$FR$281,'Row selector'!$O115,131)),"")</f>
        <v/>
      </c>
      <c r="G126" s="161" t="str">
        <f>IFERROR(IF(INDEX(SourceData!$A$2:$FR$281,'Row selector'!$O115,122)=0,"-",INDEX(SourceData!$A$2:$FR$281,'Row selector'!$O115,122)),"")</f>
        <v/>
      </c>
      <c r="H126" s="166" t="str">
        <f>IFERROR(IF(INDEX(SourceData!$A$2:$FR$281,'Row selector'!$O115,127)=0,"-",INDEX(SourceData!$A$2:$FR$281,'Row selector'!$O115,127)),"")</f>
        <v/>
      </c>
      <c r="I126" s="167" t="str">
        <f>IFERROR(IF(INDEX(SourceData!$A$2:$FR$281,'Row selector'!$O115,132)=0,"-",INDEX(SourceData!$A$2:$FR$281,'Row selector'!$O115,132)),"")</f>
        <v/>
      </c>
      <c r="J126" s="161" t="str">
        <f>IFERROR(IF(INDEX(SourceData!$A$2:$FR$281,'Row selector'!$O115,123)=0,"-",INDEX(SourceData!$A$2:$FR$281,'Row selector'!$O115,123)),"")</f>
        <v/>
      </c>
      <c r="K126" s="162" t="str">
        <f>IFERROR(IF(INDEX(SourceData!$A$2:$FR$281,'Row selector'!$O115,128)=0,"-",INDEX(SourceData!$A$2:$FR$281,'Row selector'!$O115,128)),"")</f>
        <v/>
      </c>
      <c r="L126" s="163" t="str">
        <f>IFERROR(IF(INDEX(SourceData!$A$2:$FR$281,'Row selector'!$O115,133)=0,"-",INDEX(SourceData!$A$2:$FR$281,'Row selector'!$O115,133)),"")</f>
        <v/>
      </c>
      <c r="M126" s="161" t="str">
        <f>IFERROR(IF(INDEX(SourceData!$A$2:$FR$281,'Row selector'!$O115,124)=0,"-",INDEX(SourceData!$A$2:$FR$281,'Row selector'!$O115,124)),"")</f>
        <v/>
      </c>
      <c r="N126" s="162" t="str">
        <f>IFERROR(IF(INDEX(SourceData!$A$2:$FR$281,'Row selector'!$O115,129)=0,"-",INDEX(SourceData!$A$2:$FR$281,'Row selector'!$O115,129)),"")</f>
        <v/>
      </c>
      <c r="O126" s="163" t="str">
        <f>IFERROR(IF(INDEX(SourceData!$A$2:$FR$281,'Row selector'!$O115,134)=0,"-",INDEX(SourceData!$A$2:$FR$281,'Row selector'!$O115,134)),"")</f>
        <v/>
      </c>
      <c r="P126" s="161" t="str">
        <f>IFERROR(IF(INDEX(SourceData!$A$2:$FR$281,'Row selector'!$O115,125)=0,"-",INDEX(SourceData!$A$2:$FR$281,'Row selector'!$O115,125)),"")</f>
        <v/>
      </c>
      <c r="Q126" s="162" t="str">
        <f>IFERROR(IF(INDEX(SourceData!$A$2:$FR$281,'Row selector'!$O115,130)=0,"-",INDEX(SourceData!$A$2:$FR$281,'Row selector'!$O115,130)),"")</f>
        <v/>
      </c>
      <c r="R126" s="163" t="str">
        <f>IFERROR(IF(INDEX(SourceData!$A$2:$FR$281,'Row selector'!$O115,135)=0,"-",INDEX(SourceData!$A$2:$FR$281,'Row selector'!$O115,135)),"")</f>
        <v/>
      </c>
      <c r="S126" s="161" t="str">
        <f>IFERROR(IF(INDEX(SourceData!$A$2:$FR$281,'Row selector'!$O115,136)=0,"-",INDEX(SourceData!$A$2:$FR$281,'Row selector'!$O115,136)),"")</f>
        <v/>
      </c>
      <c r="T126" s="162" t="str">
        <f>IFERROR(IF(INDEX(SourceData!$A$2:$FR$281,'Row selector'!$O115,141)=0,"-",INDEX(SourceData!$A$2:$FR$281,'Row selector'!$O115,141)),"")</f>
        <v/>
      </c>
      <c r="U126" s="163" t="str">
        <f>IFERROR(IF(INDEX(SourceData!$A$2:$FR$281,'Row selector'!$O115,146)=0,"-",INDEX(SourceData!$A$2:$FR$281,'Row selector'!$O115,146)),"")</f>
        <v/>
      </c>
      <c r="V126" s="161" t="str">
        <f>IFERROR(IF(INDEX(SourceData!$A$2:$FR$281,'Row selector'!$O115,137)=0,"-",INDEX(SourceData!$A$2:$FR$281,'Row selector'!$O115,137)),"")</f>
        <v/>
      </c>
      <c r="W126" s="162" t="str">
        <f>IFERROR(IF(INDEX(SourceData!$A$2:$FR$281,'Row selector'!$O115,142)=0,"-",INDEX(SourceData!$A$2:$FR$281,'Row selector'!$O115,142)),"")</f>
        <v/>
      </c>
      <c r="X126" s="163" t="str">
        <f>IFERROR(IF(INDEX(SourceData!$A$2:$FR$281,'Row selector'!$O115,147)=0,"-",INDEX(SourceData!$A$2:$FR$281,'Row selector'!$O115,147)),"")</f>
        <v/>
      </c>
      <c r="Y126" s="161" t="str">
        <f>IFERROR(IF(INDEX(SourceData!$A$2:$FR$281,'Row selector'!$O115,138)=0,"-",INDEX(SourceData!$A$2:$FR$281,'Row selector'!$O115,138)),"")</f>
        <v/>
      </c>
      <c r="Z126" s="166" t="str">
        <f>IFERROR(IF(INDEX(SourceData!$A$2:$FR$281,'Row selector'!$O115,143)=0,"-",INDEX(SourceData!$A$2:$FR$281,'Row selector'!$O115,143)),"")</f>
        <v/>
      </c>
      <c r="AA126" s="167" t="str">
        <f>IFERROR(IF(INDEX(SourceData!$A$2:$FR$281,'Row selector'!$O115,148)=0,"-",INDEX(SourceData!$A$2:$FR$281,'Row selector'!$O115,148)),"")</f>
        <v/>
      </c>
      <c r="AB126" s="161" t="str">
        <f>IFERROR(IF(INDEX(SourceData!$A$2:$FR$281,'Row selector'!$O115,139)=0,"-",INDEX(SourceData!$A$2:$FR$281,'Row selector'!$O115,139)),"")</f>
        <v/>
      </c>
      <c r="AC126" s="162" t="str">
        <f>IFERROR(IF(INDEX(SourceData!$A$2:$FR$281,'Row selector'!$O115,144)=0,"-",INDEX(SourceData!$A$2:$FR$281,'Row selector'!$O115,144)),"")</f>
        <v/>
      </c>
      <c r="AD126" s="163" t="str">
        <f>IFERROR(IF(INDEX(SourceData!$A$2:$FR$281,'Row selector'!$O115,149)=0,"-",INDEX(SourceData!$A$2:$FR$281,'Row selector'!$O115,149)),"")</f>
        <v/>
      </c>
      <c r="AE126" s="161" t="str">
        <f>IFERROR(IF(INDEX(SourceData!$A$2:$FR$281,'Row selector'!$O115,140)=0,"-",INDEX(SourceData!$A$2:$FR$281,'Row selector'!$O115,140)),"")</f>
        <v/>
      </c>
      <c r="AF126" s="162" t="str">
        <f>IFERROR(IF(INDEX(SourceData!$A$2:$FR$281,'Row selector'!$O115,145)=0,"-",INDEX(SourceData!$A$2:$FR$281,'Row selector'!$O115,145)),"")</f>
        <v/>
      </c>
      <c r="AG126" s="163" t="str">
        <f>IFERROR(IF(INDEX(SourceData!$A$2:$FR$281,'Row selector'!$O115,150)=0,"-",INDEX(SourceData!$A$2:$FR$281,'Row selector'!$O115,150)),"")</f>
        <v/>
      </c>
      <c r="AH126" s="161" t="str">
        <f>IFERROR(IF(INDEX(SourceData!$A$2:$FR$281,'Row selector'!$O115,151)=0,"-",INDEX(SourceData!$A$2:$FR$281,'Row selector'!$O115,151)),"")</f>
        <v/>
      </c>
      <c r="AI126" s="162" t="str">
        <f>IFERROR(IF(INDEX(SourceData!$A$2:$FR$281,'Row selector'!$O115,156)=0,"-",INDEX(SourceData!$A$2:$FR$281,'Row selector'!$O115,156)),"")</f>
        <v/>
      </c>
      <c r="AJ126" s="163" t="str">
        <f>IFERROR(IF(INDEX(SourceData!$A$2:$FR$281,'Row selector'!$O115,161)=0,"-",INDEX(SourceData!$A$2:$FR$281,'Row selector'!$O115,161)),"")</f>
        <v/>
      </c>
      <c r="AK126" s="161" t="str">
        <f>IFERROR(IF(INDEX(SourceData!$A$2:$FR$281,'Row selector'!$O115,152)=0,"-",INDEX(SourceData!$A$2:$FR$281,'Row selector'!$O115,152)),"")</f>
        <v/>
      </c>
      <c r="AL126" s="162" t="str">
        <f>IFERROR(IF(INDEX(SourceData!$A$2:$FR$281,'Row selector'!$O115,157)=0,"-",INDEX(SourceData!$A$2:$FR$281,'Row selector'!$O115,157)),"")</f>
        <v/>
      </c>
      <c r="AM126" s="163" t="str">
        <f>IFERROR(IF(INDEX(SourceData!$A$2:$FR$281,'Row selector'!$O115,162)=0,"-",INDEX(SourceData!$A$2:$FR$281,'Row selector'!$O115,162)),"")</f>
        <v/>
      </c>
      <c r="AN126" s="161" t="str">
        <f>IFERROR(IF(INDEX(SourceData!$A$2:$FR$281,'Row selector'!$O115,153)=0,"-",INDEX(SourceData!$A$2:$FR$281,'Row selector'!$O115,153)),"")</f>
        <v/>
      </c>
      <c r="AO126" s="162" t="str">
        <f>IFERROR(IF(INDEX(SourceData!$A$2:$FR$281,'Row selector'!$O115,158)=0,"-",INDEX(SourceData!$A$2:$FR$281,'Row selector'!$O115,158)),"")</f>
        <v/>
      </c>
      <c r="AP126" s="163" t="str">
        <f>IFERROR(IF(INDEX(SourceData!$A$2:$FR$281,'Row selector'!$O115,163)=0,"-",INDEX(SourceData!$A$2:$FR$281,'Row selector'!$O115,163)),"")</f>
        <v/>
      </c>
      <c r="AQ126" s="161" t="str">
        <f>IFERROR(IF(INDEX(SourceData!$A$2:$FR$281,'Row selector'!$O115,154)=0,"-",INDEX(SourceData!$A$2:$FR$281,'Row selector'!$O115,154)),"")</f>
        <v/>
      </c>
      <c r="AR126" s="166" t="str">
        <f>IFERROR(IF(INDEX(SourceData!$A$2:$FR$281,'Row selector'!$O115,159)=0,"-",INDEX(SourceData!$A$2:$FR$281,'Row selector'!$O115,159)),"")</f>
        <v/>
      </c>
      <c r="AS126" s="167" t="str">
        <f>IFERROR(IF(INDEX(SourceData!$A$2:$FR$281,'Row selector'!$O115,164)=0,"-",INDEX(SourceData!$A$2:$FR$281,'Row selector'!$O115,164)),"")</f>
        <v/>
      </c>
      <c r="AT126" s="161" t="str">
        <f>IFERROR(IF(INDEX(SourceData!$A$2:$FR$281,'Row selector'!$O115,155)=0,"-",INDEX(SourceData!$A$2:$FR$281,'Row selector'!$O115,155)),"")</f>
        <v/>
      </c>
      <c r="AU126" s="162" t="str">
        <f>IFERROR(IF(INDEX(SourceData!$A$2:$FR$281,'Row selector'!$O115,160)=0,"-",INDEX(SourceData!$A$2:$FR$281,'Row selector'!$O115,160)),"")</f>
        <v/>
      </c>
      <c r="AV126" s="163" t="str">
        <f>IFERROR(IF(INDEX(SourceData!$A$2:$FR$281,'Row selector'!$O115,165)=0,"-",INDEX(SourceData!$A$2:$FR$281,'Row selector'!$O115,165)),"")</f>
        <v/>
      </c>
      <c r="AW126" s="115"/>
    </row>
    <row r="127" spans="1:49">
      <c r="A127" s="171" t="str">
        <f>IFERROR(INDEX(SourceData!$A$2:$FR$281,'Row selector'!$O116,1),"")</f>
        <v/>
      </c>
      <c r="B127" s="168" t="str">
        <f>IFERROR(INDEX(SourceData!$A$2:$FR$281,'Row selector'!$O116,2),"")</f>
        <v/>
      </c>
      <c r="C127" s="199" t="str">
        <f t="shared" si="1"/>
        <v/>
      </c>
      <c r="D127" s="161" t="str">
        <f>IFERROR(IF(INDEX(SourceData!$A$2:$FR$281,'Row selector'!$O116,121)=0,"-",INDEX(SourceData!$A$2:$FR$281,'Row selector'!$O116,121)),"")</f>
        <v/>
      </c>
      <c r="E127" s="162" t="str">
        <f>IFERROR(IF(INDEX(SourceData!$A$2:$FR$281,'Row selector'!$O116,126)=0,"-",INDEX(SourceData!$A$2:$FR$281,'Row selector'!$O116,126)),"")</f>
        <v/>
      </c>
      <c r="F127" s="163" t="str">
        <f>IFERROR(IF(INDEX(SourceData!$A$2:$FR$281,'Row selector'!$O116,131)=0,"-",INDEX(SourceData!$A$2:$FR$281,'Row selector'!$O116,131)),"")</f>
        <v/>
      </c>
      <c r="G127" s="161" t="str">
        <f>IFERROR(IF(INDEX(SourceData!$A$2:$FR$281,'Row selector'!$O116,122)=0,"-",INDEX(SourceData!$A$2:$FR$281,'Row selector'!$O116,122)),"")</f>
        <v/>
      </c>
      <c r="H127" s="166" t="str">
        <f>IFERROR(IF(INDEX(SourceData!$A$2:$FR$281,'Row selector'!$O116,127)=0,"-",INDEX(SourceData!$A$2:$FR$281,'Row selector'!$O116,127)),"")</f>
        <v/>
      </c>
      <c r="I127" s="167" t="str">
        <f>IFERROR(IF(INDEX(SourceData!$A$2:$FR$281,'Row selector'!$O116,132)=0,"-",INDEX(SourceData!$A$2:$FR$281,'Row selector'!$O116,132)),"")</f>
        <v/>
      </c>
      <c r="J127" s="161" t="str">
        <f>IFERROR(IF(INDEX(SourceData!$A$2:$FR$281,'Row selector'!$O116,123)=0,"-",INDEX(SourceData!$A$2:$FR$281,'Row selector'!$O116,123)),"")</f>
        <v/>
      </c>
      <c r="K127" s="162" t="str">
        <f>IFERROR(IF(INDEX(SourceData!$A$2:$FR$281,'Row selector'!$O116,128)=0,"-",INDEX(SourceData!$A$2:$FR$281,'Row selector'!$O116,128)),"")</f>
        <v/>
      </c>
      <c r="L127" s="163" t="str">
        <f>IFERROR(IF(INDEX(SourceData!$A$2:$FR$281,'Row selector'!$O116,133)=0,"-",INDEX(SourceData!$A$2:$FR$281,'Row selector'!$O116,133)),"")</f>
        <v/>
      </c>
      <c r="M127" s="161" t="str">
        <f>IFERROR(IF(INDEX(SourceData!$A$2:$FR$281,'Row selector'!$O116,124)=0,"-",INDEX(SourceData!$A$2:$FR$281,'Row selector'!$O116,124)),"")</f>
        <v/>
      </c>
      <c r="N127" s="162" t="str">
        <f>IFERROR(IF(INDEX(SourceData!$A$2:$FR$281,'Row selector'!$O116,129)=0,"-",INDEX(SourceData!$A$2:$FR$281,'Row selector'!$O116,129)),"")</f>
        <v/>
      </c>
      <c r="O127" s="163" t="str">
        <f>IFERROR(IF(INDEX(SourceData!$A$2:$FR$281,'Row selector'!$O116,134)=0,"-",INDEX(SourceData!$A$2:$FR$281,'Row selector'!$O116,134)),"")</f>
        <v/>
      </c>
      <c r="P127" s="161" t="str">
        <f>IFERROR(IF(INDEX(SourceData!$A$2:$FR$281,'Row selector'!$O116,125)=0,"-",INDEX(SourceData!$A$2:$FR$281,'Row selector'!$O116,125)),"")</f>
        <v/>
      </c>
      <c r="Q127" s="162" t="str">
        <f>IFERROR(IF(INDEX(SourceData!$A$2:$FR$281,'Row selector'!$O116,130)=0,"-",INDEX(SourceData!$A$2:$FR$281,'Row selector'!$O116,130)),"")</f>
        <v/>
      </c>
      <c r="R127" s="163" t="str">
        <f>IFERROR(IF(INDEX(SourceData!$A$2:$FR$281,'Row selector'!$O116,135)=0,"-",INDEX(SourceData!$A$2:$FR$281,'Row selector'!$O116,135)),"")</f>
        <v/>
      </c>
      <c r="S127" s="161" t="str">
        <f>IFERROR(IF(INDEX(SourceData!$A$2:$FR$281,'Row selector'!$O116,136)=0,"-",INDEX(SourceData!$A$2:$FR$281,'Row selector'!$O116,136)),"")</f>
        <v/>
      </c>
      <c r="T127" s="162" t="str">
        <f>IFERROR(IF(INDEX(SourceData!$A$2:$FR$281,'Row selector'!$O116,141)=0,"-",INDEX(SourceData!$A$2:$FR$281,'Row selector'!$O116,141)),"")</f>
        <v/>
      </c>
      <c r="U127" s="163" t="str">
        <f>IFERROR(IF(INDEX(SourceData!$A$2:$FR$281,'Row selector'!$O116,146)=0,"-",INDEX(SourceData!$A$2:$FR$281,'Row selector'!$O116,146)),"")</f>
        <v/>
      </c>
      <c r="V127" s="161" t="str">
        <f>IFERROR(IF(INDEX(SourceData!$A$2:$FR$281,'Row selector'!$O116,137)=0,"-",INDEX(SourceData!$A$2:$FR$281,'Row selector'!$O116,137)),"")</f>
        <v/>
      </c>
      <c r="W127" s="162" t="str">
        <f>IFERROR(IF(INDEX(SourceData!$A$2:$FR$281,'Row selector'!$O116,142)=0,"-",INDEX(SourceData!$A$2:$FR$281,'Row selector'!$O116,142)),"")</f>
        <v/>
      </c>
      <c r="X127" s="163" t="str">
        <f>IFERROR(IF(INDEX(SourceData!$A$2:$FR$281,'Row selector'!$O116,147)=0,"-",INDEX(SourceData!$A$2:$FR$281,'Row selector'!$O116,147)),"")</f>
        <v/>
      </c>
      <c r="Y127" s="161" t="str">
        <f>IFERROR(IF(INDEX(SourceData!$A$2:$FR$281,'Row selector'!$O116,138)=0,"-",INDEX(SourceData!$A$2:$FR$281,'Row selector'!$O116,138)),"")</f>
        <v/>
      </c>
      <c r="Z127" s="166" t="str">
        <f>IFERROR(IF(INDEX(SourceData!$A$2:$FR$281,'Row selector'!$O116,143)=0,"-",INDEX(SourceData!$A$2:$FR$281,'Row selector'!$O116,143)),"")</f>
        <v/>
      </c>
      <c r="AA127" s="167" t="str">
        <f>IFERROR(IF(INDEX(SourceData!$A$2:$FR$281,'Row selector'!$O116,148)=0,"-",INDEX(SourceData!$A$2:$FR$281,'Row selector'!$O116,148)),"")</f>
        <v/>
      </c>
      <c r="AB127" s="161" t="str">
        <f>IFERROR(IF(INDEX(SourceData!$A$2:$FR$281,'Row selector'!$O116,139)=0,"-",INDEX(SourceData!$A$2:$FR$281,'Row selector'!$O116,139)),"")</f>
        <v/>
      </c>
      <c r="AC127" s="162" t="str">
        <f>IFERROR(IF(INDEX(SourceData!$A$2:$FR$281,'Row selector'!$O116,144)=0,"-",INDEX(SourceData!$A$2:$FR$281,'Row selector'!$O116,144)),"")</f>
        <v/>
      </c>
      <c r="AD127" s="163" t="str">
        <f>IFERROR(IF(INDEX(SourceData!$A$2:$FR$281,'Row selector'!$O116,149)=0,"-",INDEX(SourceData!$A$2:$FR$281,'Row selector'!$O116,149)),"")</f>
        <v/>
      </c>
      <c r="AE127" s="161" t="str">
        <f>IFERROR(IF(INDEX(SourceData!$A$2:$FR$281,'Row selector'!$O116,140)=0,"-",INDEX(SourceData!$A$2:$FR$281,'Row selector'!$O116,140)),"")</f>
        <v/>
      </c>
      <c r="AF127" s="162" t="str">
        <f>IFERROR(IF(INDEX(SourceData!$A$2:$FR$281,'Row selector'!$O116,145)=0,"-",INDEX(SourceData!$A$2:$FR$281,'Row selector'!$O116,145)),"")</f>
        <v/>
      </c>
      <c r="AG127" s="163" t="str">
        <f>IFERROR(IF(INDEX(SourceData!$A$2:$FR$281,'Row selector'!$O116,150)=0,"-",INDEX(SourceData!$A$2:$FR$281,'Row selector'!$O116,150)),"")</f>
        <v/>
      </c>
      <c r="AH127" s="161" t="str">
        <f>IFERROR(IF(INDEX(SourceData!$A$2:$FR$281,'Row selector'!$O116,151)=0,"-",INDEX(SourceData!$A$2:$FR$281,'Row selector'!$O116,151)),"")</f>
        <v/>
      </c>
      <c r="AI127" s="162" t="str">
        <f>IFERROR(IF(INDEX(SourceData!$A$2:$FR$281,'Row selector'!$O116,156)=0,"-",INDEX(SourceData!$A$2:$FR$281,'Row selector'!$O116,156)),"")</f>
        <v/>
      </c>
      <c r="AJ127" s="163" t="str">
        <f>IFERROR(IF(INDEX(SourceData!$A$2:$FR$281,'Row selector'!$O116,161)=0,"-",INDEX(SourceData!$A$2:$FR$281,'Row selector'!$O116,161)),"")</f>
        <v/>
      </c>
      <c r="AK127" s="161" t="str">
        <f>IFERROR(IF(INDEX(SourceData!$A$2:$FR$281,'Row selector'!$O116,152)=0,"-",INDEX(SourceData!$A$2:$FR$281,'Row selector'!$O116,152)),"")</f>
        <v/>
      </c>
      <c r="AL127" s="162" t="str">
        <f>IFERROR(IF(INDEX(SourceData!$A$2:$FR$281,'Row selector'!$O116,157)=0,"-",INDEX(SourceData!$A$2:$FR$281,'Row selector'!$O116,157)),"")</f>
        <v/>
      </c>
      <c r="AM127" s="163" t="str">
        <f>IFERROR(IF(INDEX(SourceData!$A$2:$FR$281,'Row selector'!$O116,162)=0,"-",INDEX(SourceData!$A$2:$FR$281,'Row selector'!$O116,162)),"")</f>
        <v/>
      </c>
      <c r="AN127" s="161" t="str">
        <f>IFERROR(IF(INDEX(SourceData!$A$2:$FR$281,'Row selector'!$O116,153)=0,"-",INDEX(SourceData!$A$2:$FR$281,'Row selector'!$O116,153)),"")</f>
        <v/>
      </c>
      <c r="AO127" s="162" t="str">
        <f>IFERROR(IF(INDEX(SourceData!$A$2:$FR$281,'Row selector'!$O116,158)=0,"-",INDEX(SourceData!$A$2:$FR$281,'Row selector'!$O116,158)),"")</f>
        <v/>
      </c>
      <c r="AP127" s="163" t="str">
        <f>IFERROR(IF(INDEX(SourceData!$A$2:$FR$281,'Row selector'!$O116,163)=0,"-",INDEX(SourceData!$A$2:$FR$281,'Row selector'!$O116,163)),"")</f>
        <v/>
      </c>
      <c r="AQ127" s="161" t="str">
        <f>IFERROR(IF(INDEX(SourceData!$A$2:$FR$281,'Row selector'!$O116,154)=0,"-",INDEX(SourceData!$A$2:$FR$281,'Row selector'!$O116,154)),"")</f>
        <v/>
      </c>
      <c r="AR127" s="166" t="str">
        <f>IFERROR(IF(INDEX(SourceData!$A$2:$FR$281,'Row selector'!$O116,159)=0,"-",INDEX(SourceData!$A$2:$FR$281,'Row selector'!$O116,159)),"")</f>
        <v/>
      </c>
      <c r="AS127" s="167" t="str">
        <f>IFERROR(IF(INDEX(SourceData!$A$2:$FR$281,'Row selector'!$O116,164)=0,"-",INDEX(SourceData!$A$2:$FR$281,'Row selector'!$O116,164)),"")</f>
        <v/>
      </c>
      <c r="AT127" s="161" t="str">
        <f>IFERROR(IF(INDEX(SourceData!$A$2:$FR$281,'Row selector'!$O116,155)=0,"-",INDEX(SourceData!$A$2:$FR$281,'Row selector'!$O116,155)),"")</f>
        <v/>
      </c>
      <c r="AU127" s="162" t="str">
        <f>IFERROR(IF(INDEX(SourceData!$A$2:$FR$281,'Row selector'!$O116,160)=0,"-",INDEX(SourceData!$A$2:$FR$281,'Row selector'!$O116,160)),"")</f>
        <v/>
      </c>
      <c r="AV127" s="163" t="str">
        <f>IFERROR(IF(INDEX(SourceData!$A$2:$FR$281,'Row selector'!$O116,165)=0,"-",INDEX(SourceData!$A$2:$FR$281,'Row selector'!$O116,165)),"")</f>
        <v/>
      </c>
      <c r="AW127" s="115"/>
    </row>
    <row r="128" spans="1:49">
      <c r="A128" s="171" t="str">
        <f>IFERROR(INDEX(SourceData!$A$2:$FR$281,'Row selector'!$O117,1),"")</f>
        <v/>
      </c>
      <c r="B128" s="168" t="str">
        <f>IFERROR(INDEX(SourceData!$A$2:$FR$281,'Row selector'!$O117,2),"")</f>
        <v/>
      </c>
      <c r="C128" s="199" t="str">
        <f t="shared" si="1"/>
        <v/>
      </c>
      <c r="D128" s="161" t="str">
        <f>IFERROR(IF(INDEX(SourceData!$A$2:$FR$281,'Row selector'!$O117,121)=0,"-",INDEX(SourceData!$A$2:$FR$281,'Row selector'!$O117,121)),"")</f>
        <v/>
      </c>
      <c r="E128" s="162" t="str">
        <f>IFERROR(IF(INDEX(SourceData!$A$2:$FR$281,'Row selector'!$O117,126)=0,"-",INDEX(SourceData!$A$2:$FR$281,'Row selector'!$O117,126)),"")</f>
        <v/>
      </c>
      <c r="F128" s="163" t="str">
        <f>IFERROR(IF(INDEX(SourceData!$A$2:$FR$281,'Row selector'!$O117,131)=0,"-",INDEX(SourceData!$A$2:$FR$281,'Row selector'!$O117,131)),"")</f>
        <v/>
      </c>
      <c r="G128" s="161" t="str">
        <f>IFERROR(IF(INDEX(SourceData!$A$2:$FR$281,'Row selector'!$O117,122)=0,"-",INDEX(SourceData!$A$2:$FR$281,'Row selector'!$O117,122)),"")</f>
        <v/>
      </c>
      <c r="H128" s="166" t="str">
        <f>IFERROR(IF(INDEX(SourceData!$A$2:$FR$281,'Row selector'!$O117,127)=0,"-",INDEX(SourceData!$A$2:$FR$281,'Row selector'!$O117,127)),"")</f>
        <v/>
      </c>
      <c r="I128" s="167" t="str">
        <f>IFERROR(IF(INDEX(SourceData!$A$2:$FR$281,'Row selector'!$O117,132)=0,"-",INDEX(SourceData!$A$2:$FR$281,'Row selector'!$O117,132)),"")</f>
        <v/>
      </c>
      <c r="J128" s="161" t="str">
        <f>IFERROR(IF(INDEX(SourceData!$A$2:$FR$281,'Row selector'!$O117,123)=0,"-",INDEX(SourceData!$A$2:$FR$281,'Row selector'!$O117,123)),"")</f>
        <v/>
      </c>
      <c r="K128" s="162" t="str">
        <f>IFERROR(IF(INDEX(SourceData!$A$2:$FR$281,'Row selector'!$O117,128)=0,"-",INDEX(SourceData!$A$2:$FR$281,'Row selector'!$O117,128)),"")</f>
        <v/>
      </c>
      <c r="L128" s="163" t="str">
        <f>IFERROR(IF(INDEX(SourceData!$A$2:$FR$281,'Row selector'!$O117,133)=0,"-",INDEX(SourceData!$A$2:$FR$281,'Row selector'!$O117,133)),"")</f>
        <v/>
      </c>
      <c r="M128" s="161" t="str">
        <f>IFERROR(IF(INDEX(SourceData!$A$2:$FR$281,'Row selector'!$O117,124)=0,"-",INDEX(SourceData!$A$2:$FR$281,'Row selector'!$O117,124)),"")</f>
        <v/>
      </c>
      <c r="N128" s="162" t="str">
        <f>IFERROR(IF(INDEX(SourceData!$A$2:$FR$281,'Row selector'!$O117,129)=0,"-",INDEX(SourceData!$A$2:$FR$281,'Row selector'!$O117,129)),"")</f>
        <v/>
      </c>
      <c r="O128" s="163" t="str">
        <f>IFERROR(IF(INDEX(SourceData!$A$2:$FR$281,'Row selector'!$O117,134)=0,"-",INDEX(SourceData!$A$2:$FR$281,'Row selector'!$O117,134)),"")</f>
        <v/>
      </c>
      <c r="P128" s="161" t="str">
        <f>IFERROR(IF(INDEX(SourceData!$A$2:$FR$281,'Row selector'!$O117,125)=0,"-",INDEX(SourceData!$A$2:$FR$281,'Row selector'!$O117,125)),"")</f>
        <v/>
      </c>
      <c r="Q128" s="162" t="str">
        <f>IFERROR(IF(INDEX(SourceData!$A$2:$FR$281,'Row selector'!$O117,130)=0,"-",INDEX(SourceData!$A$2:$FR$281,'Row selector'!$O117,130)),"")</f>
        <v/>
      </c>
      <c r="R128" s="163" t="str">
        <f>IFERROR(IF(INDEX(SourceData!$A$2:$FR$281,'Row selector'!$O117,135)=0,"-",INDEX(SourceData!$A$2:$FR$281,'Row selector'!$O117,135)),"")</f>
        <v/>
      </c>
      <c r="S128" s="161" t="str">
        <f>IFERROR(IF(INDEX(SourceData!$A$2:$FR$281,'Row selector'!$O117,136)=0,"-",INDEX(SourceData!$A$2:$FR$281,'Row selector'!$O117,136)),"")</f>
        <v/>
      </c>
      <c r="T128" s="162" t="str">
        <f>IFERROR(IF(INDEX(SourceData!$A$2:$FR$281,'Row selector'!$O117,141)=0,"-",INDEX(SourceData!$A$2:$FR$281,'Row selector'!$O117,141)),"")</f>
        <v/>
      </c>
      <c r="U128" s="163" t="str">
        <f>IFERROR(IF(INDEX(SourceData!$A$2:$FR$281,'Row selector'!$O117,146)=0,"-",INDEX(SourceData!$A$2:$FR$281,'Row selector'!$O117,146)),"")</f>
        <v/>
      </c>
      <c r="V128" s="161" t="str">
        <f>IFERROR(IF(INDEX(SourceData!$A$2:$FR$281,'Row selector'!$O117,137)=0,"-",INDEX(SourceData!$A$2:$FR$281,'Row selector'!$O117,137)),"")</f>
        <v/>
      </c>
      <c r="W128" s="162" t="str">
        <f>IFERROR(IF(INDEX(SourceData!$A$2:$FR$281,'Row selector'!$O117,142)=0,"-",INDEX(SourceData!$A$2:$FR$281,'Row selector'!$O117,142)),"")</f>
        <v/>
      </c>
      <c r="X128" s="163" t="str">
        <f>IFERROR(IF(INDEX(SourceData!$A$2:$FR$281,'Row selector'!$O117,147)=0,"-",INDEX(SourceData!$A$2:$FR$281,'Row selector'!$O117,147)),"")</f>
        <v/>
      </c>
      <c r="Y128" s="161" t="str">
        <f>IFERROR(IF(INDEX(SourceData!$A$2:$FR$281,'Row selector'!$O117,138)=0,"-",INDEX(SourceData!$A$2:$FR$281,'Row selector'!$O117,138)),"")</f>
        <v/>
      </c>
      <c r="Z128" s="166" t="str">
        <f>IFERROR(IF(INDEX(SourceData!$A$2:$FR$281,'Row selector'!$O117,143)=0,"-",INDEX(SourceData!$A$2:$FR$281,'Row selector'!$O117,143)),"")</f>
        <v/>
      </c>
      <c r="AA128" s="167" t="str">
        <f>IFERROR(IF(INDEX(SourceData!$A$2:$FR$281,'Row selector'!$O117,148)=0,"-",INDEX(SourceData!$A$2:$FR$281,'Row selector'!$O117,148)),"")</f>
        <v/>
      </c>
      <c r="AB128" s="161" t="str">
        <f>IFERROR(IF(INDEX(SourceData!$A$2:$FR$281,'Row selector'!$O117,139)=0,"-",INDEX(SourceData!$A$2:$FR$281,'Row selector'!$O117,139)),"")</f>
        <v/>
      </c>
      <c r="AC128" s="162" t="str">
        <f>IFERROR(IF(INDEX(SourceData!$A$2:$FR$281,'Row selector'!$O117,144)=0,"-",INDEX(SourceData!$A$2:$FR$281,'Row selector'!$O117,144)),"")</f>
        <v/>
      </c>
      <c r="AD128" s="163" t="str">
        <f>IFERROR(IF(INDEX(SourceData!$A$2:$FR$281,'Row selector'!$O117,149)=0,"-",INDEX(SourceData!$A$2:$FR$281,'Row selector'!$O117,149)),"")</f>
        <v/>
      </c>
      <c r="AE128" s="161" t="str">
        <f>IFERROR(IF(INDEX(SourceData!$A$2:$FR$281,'Row selector'!$O117,140)=0,"-",INDEX(SourceData!$A$2:$FR$281,'Row selector'!$O117,140)),"")</f>
        <v/>
      </c>
      <c r="AF128" s="162" t="str">
        <f>IFERROR(IF(INDEX(SourceData!$A$2:$FR$281,'Row selector'!$O117,145)=0,"-",INDEX(SourceData!$A$2:$FR$281,'Row selector'!$O117,145)),"")</f>
        <v/>
      </c>
      <c r="AG128" s="163" t="str">
        <f>IFERROR(IF(INDEX(SourceData!$A$2:$FR$281,'Row selector'!$O117,150)=0,"-",INDEX(SourceData!$A$2:$FR$281,'Row selector'!$O117,150)),"")</f>
        <v/>
      </c>
      <c r="AH128" s="161" t="str">
        <f>IFERROR(IF(INDEX(SourceData!$A$2:$FR$281,'Row selector'!$O117,151)=0,"-",INDEX(SourceData!$A$2:$FR$281,'Row selector'!$O117,151)),"")</f>
        <v/>
      </c>
      <c r="AI128" s="162" t="str">
        <f>IFERROR(IF(INDEX(SourceData!$A$2:$FR$281,'Row selector'!$O117,156)=0,"-",INDEX(SourceData!$A$2:$FR$281,'Row selector'!$O117,156)),"")</f>
        <v/>
      </c>
      <c r="AJ128" s="163" t="str">
        <f>IFERROR(IF(INDEX(SourceData!$A$2:$FR$281,'Row selector'!$O117,161)=0,"-",INDEX(SourceData!$A$2:$FR$281,'Row selector'!$O117,161)),"")</f>
        <v/>
      </c>
      <c r="AK128" s="161" t="str">
        <f>IFERROR(IF(INDEX(SourceData!$A$2:$FR$281,'Row selector'!$O117,152)=0,"-",INDEX(SourceData!$A$2:$FR$281,'Row selector'!$O117,152)),"")</f>
        <v/>
      </c>
      <c r="AL128" s="162" t="str">
        <f>IFERROR(IF(INDEX(SourceData!$A$2:$FR$281,'Row selector'!$O117,157)=0,"-",INDEX(SourceData!$A$2:$FR$281,'Row selector'!$O117,157)),"")</f>
        <v/>
      </c>
      <c r="AM128" s="163" t="str">
        <f>IFERROR(IF(INDEX(SourceData!$A$2:$FR$281,'Row selector'!$O117,162)=0,"-",INDEX(SourceData!$A$2:$FR$281,'Row selector'!$O117,162)),"")</f>
        <v/>
      </c>
      <c r="AN128" s="161" t="str">
        <f>IFERROR(IF(INDEX(SourceData!$A$2:$FR$281,'Row selector'!$O117,153)=0,"-",INDEX(SourceData!$A$2:$FR$281,'Row selector'!$O117,153)),"")</f>
        <v/>
      </c>
      <c r="AO128" s="162" t="str">
        <f>IFERROR(IF(INDEX(SourceData!$A$2:$FR$281,'Row selector'!$O117,158)=0,"-",INDEX(SourceData!$A$2:$FR$281,'Row selector'!$O117,158)),"")</f>
        <v/>
      </c>
      <c r="AP128" s="163" t="str">
        <f>IFERROR(IF(INDEX(SourceData!$A$2:$FR$281,'Row selector'!$O117,163)=0,"-",INDEX(SourceData!$A$2:$FR$281,'Row selector'!$O117,163)),"")</f>
        <v/>
      </c>
      <c r="AQ128" s="161" t="str">
        <f>IFERROR(IF(INDEX(SourceData!$A$2:$FR$281,'Row selector'!$O117,154)=0,"-",INDEX(SourceData!$A$2:$FR$281,'Row selector'!$O117,154)),"")</f>
        <v/>
      </c>
      <c r="AR128" s="166" t="str">
        <f>IFERROR(IF(INDEX(SourceData!$A$2:$FR$281,'Row selector'!$O117,159)=0,"-",INDEX(SourceData!$A$2:$FR$281,'Row selector'!$O117,159)),"")</f>
        <v/>
      </c>
      <c r="AS128" s="167" t="str">
        <f>IFERROR(IF(INDEX(SourceData!$A$2:$FR$281,'Row selector'!$O117,164)=0,"-",INDEX(SourceData!$A$2:$FR$281,'Row selector'!$O117,164)),"")</f>
        <v/>
      </c>
      <c r="AT128" s="161" t="str">
        <f>IFERROR(IF(INDEX(SourceData!$A$2:$FR$281,'Row selector'!$O117,155)=0,"-",INDEX(SourceData!$A$2:$FR$281,'Row selector'!$O117,155)),"")</f>
        <v/>
      </c>
      <c r="AU128" s="162" t="str">
        <f>IFERROR(IF(INDEX(SourceData!$A$2:$FR$281,'Row selector'!$O117,160)=0,"-",INDEX(SourceData!$A$2:$FR$281,'Row selector'!$O117,160)),"")</f>
        <v/>
      </c>
      <c r="AV128" s="163" t="str">
        <f>IFERROR(IF(INDEX(SourceData!$A$2:$FR$281,'Row selector'!$O117,165)=0,"-",INDEX(SourceData!$A$2:$FR$281,'Row selector'!$O117,165)),"")</f>
        <v/>
      </c>
      <c r="AW128" s="115"/>
    </row>
    <row r="129" spans="1:49">
      <c r="A129" s="171" t="str">
        <f>IFERROR(INDEX(SourceData!$A$2:$FR$281,'Row selector'!$O118,1),"")</f>
        <v/>
      </c>
      <c r="B129" s="168" t="str">
        <f>IFERROR(INDEX(SourceData!$A$2:$FR$281,'Row selector'!$O118,2),"")</f>
        <v/>
      </c>
      <c r="C129" s="199" t="str">
        <f t="shared" si="1"/>
        <v/>
      </c>
      <c r="D129" s="161" t="str">
        <f>IFERROR(IF(INDEX(SourceData!$A$2:$FR$281,'Row selector'!$O118,121)=0,"-",INDEX(SourceData!$A$2:$FR$281,'Row selector'!$O118,121)),"")</f>
        <v/>
      </c>
      <c r="E129" s="162" t="str">
        <f>IFERROR(IF(INDEX(SourceData!$A$2:$FR$281,'Row selector'!$O118,126)=0,"-",INDEX(SourceData!$A$2:$FR$281,'Row selector'!$O118,126)),"")</f>
        <v/>
      </c>
      <c r="F129" s="163" t="str">
        <f>IFERROR(IF(INDEX(SourceData!$A$2:$FR$281,'Row selector'!$O118,131)=0,"-",INDEX(SourceData!$A$2:$FR$281,'Row selector'!$O118,131)),"")</f>
        <v/>
      </c>
      <c r="G129" s="161" t="str">
        <f>IFERROR(IF(INDEX(SourceData!$A$2:$FR$281,'Row selector'!$O118,122)=0,"-",INDEX(SourceData!$A$2:$FR$281,'Row selector'!$O118,122)),"")</f>
        <v/>
      </c>
      <c r="H129" s="166" t="str">
        <f>IFERROR(IF(INDEX(SourceData!$A$2:$FR$281,'Row selector'!$O118,127)=0,"-",INDEX(SourceData!$A$2:$FR$281,'Row selector'!$O118,127)),"")</f>
        <v/>
      </c>
      <c r="I129" s="167" t="str">
        <f>IFERROR(IF(INDEX(SourceData!$A$2:$FR$281,'Row selector'!$O118,132)=0,"-",INDEX(SourceData!$A$2:$FR$281,'Row selector'!$O118,132)),"")</f>
        <v/>
      </c>
      <c r="J129" s="161" t="str">
        <f>IFERROR(IF(INDEX(SourceData!$A$2:$FR$281,'Row selector'!$O118,123)=0,"-",INDEX(SourceData!$A$2:$FR$281,'Row selector'!$O118,123)),"")</f>
        <v/>
      </c>
      <c r="K129" s="162" t="str">
        <f>IFERROR(IF(INDEX(SourceData!$A$2:$FR$281,'Row selector'!$O118,128)=0,"-",INDEX(SourceData!$A$2:$FR$281,'Row selector'!$O118,128)),"")</f>
        <v/>
      </c>
      <c r="L129" s="163" t="str">
        <f>IFERROR(IF(INDEX(SourceData!$A$2:$FR$281,'Row selector'!$O118,133)=0,"-",INDEX(SourceData!$A$2:$FR$281,'Row selector'!$O118,133)),"")</f>
        <v/>
      </c>
      <c r="M129" s="161" t="str">
        <f>IFERROR(IF(INDEX(SourceData!$A$2:$FR$281,'Row selector'!$O118,124)=0,"-",INDEX(SourceData!$A$2:$FR$281,'Row selector'!$O118,124)),"")</f>
        <v/>
      </c>
      <c r="N129" s="162" t="str">
        <f>IFERROR(IF(INDEX(SourceData!$A$2:$FR$281,'Row selector'!$O118,129)=0,"-",INDEX(SourceData!$A$2:$FR$281,'Row selector'!$O118,129)),"")</f>
        <v/>
      </c>
      <c r="O129" s="163" t="str">
        <f>IFERROR(IF(INDEX(SourceData!$A$2:$FR$281,'Row selector'!$O118,134)=0,"-",INDEX(SourceData!$A$2:$FR$281,'Row selector'!$O118,134)),"")</f>
        <v/>
      </c>
      <c r="P129" s="161" t="str">
        <f>IFERROR(IF(INDEX(SourceData!$A$2:$FR$281,'Row selector'!$O118,125)=0,"-",INDEX(SourceData!$A$2:$FR$281,'Row selector'!$O118,125)),"")</f>
        <v/>
      </c>
      <c r="Q129" s="162" t="str">
        <f>IFERROR(IF(INDEX(SourceData!$A$2:$FR$281,'Row selector'!$O118,130)=0,"-",INDEX(SourceData!$A$2:$FR$281,'Row selector'!$O118,130)),"")</f>
        <v/>
      </c>
      <c r="R129" s="163" t="str">
        <f>IFERROR(IF(INDEX(SourceData!$A$2:$FR$281,'Row selector'!$O118,135)=0,"-",INDEX(SourceData!$A$2:$FR$281,'Row selector'!$O118,135)),"")</f>
        <v/>
      </c>
      <c r="S129" s="161" t="str">
        <f>IFERROR(IF(INDEX(SourceData!$A$2:$FR$281,'Row selector'!$O118,136)=0,"-",INDEX(SourceData!$A$2:$FR$281,'Row selector'!$O118,136)),"")</f>
        <v/>
      </c>
      <c r="T129" s="162" t="str">
        <f>IFERROR(IF(INDEX(SourceData!$A$2:$FR$281,'Row selector'!$O118,141)=0,"-",INDEX(SourceData!$A$2:$FR$281,'Row selector'!$O118,141)),"")</f>
        <v/>
      </c>
      <c r="U129" s="163" t="str">
        <f>IFERROR(IF(INDEX(SourceData!$A$2:$FR$281,'Row selector'!$O118,146)=0,"-",INDEX(SourceData!$A$2:$FR$281,'Row selector'!$O118,146)),"")</f>
        <v/>
      </c>
      <c r="V129" s="161" t="str">
        <f>IFERROR(IF(INDEX(SourceData!$A$2:$FR$281,'Row selector'!$O118,137)=0,"-",INDEX(SourceData!$A$2:$FR$281,'Row selector'!$O118,137)),"")</f>
        <v/>
      </c>
      <c r="W129" s="162" t="str">
        <f>IFERROR(IF(INDEX(SourceData!$A$2:$FR$281,'Row selector'!$O118,142)=0,"-",INDEX(SourceData!$A$2:$FR$281,'Row selector'!$O118,142)),"")</f>
        <v/>
      </c>
      <c r="X129" s="163" t="str">
        <f>IFERROR(IF(INDEX(SourceData!$A$2:$FR$281,'Row selector'!$O118,147)=0,"-",INDEX(SourceData!$A$2:$FR$281,'Row selector'!$O118,147)),"")</f>
        <v/>
      </c>
      <c r="Y129" s="161" t="str">
        <f>IFERROR(IF(INDEX(SourceData!$A$2:$FR$281,'Row selector'!$O118,138)=0,"-",INDEX(SourceData!$A$2:$FR$281,'Row selector'!$O118,138)),"")</f>
        <v/>
      </c>
      <c r="Z129" s="166" t="str">
        <f>IFERROR(IF(INDEX(SourceData!$A$2:$FR$281,'Row selector'!$O118,143)=0,"-",INDEX(SourceData!$A$2:$FR$281,'Row selector'!$O118,143)),"")</f>
        <v/>
      </c>
      <c r="AA129" s="167" t="str">
        <f>IFERROR(IF(INDEX(SourceData!$A$2:$FR$281,'Row selector'!$O118,148)=0,"-",INDEX(SourceData!$A$2:$FR$281,'Row selector'!$O118,148)),"")</f>
        <v/>
      </c>
      <c r="AB129" s="161" t="str">
        <f>IFERROR(IF(INDEX(SourceData!$A$2:$FR$281,'Row selector'!$O118,139)=0,"-",INDEX(SourceData!$A$2:$FR$281,'Row selector'!$O118,139)),"")</f>
        <v/>
      </c>
      <c r="AC129" s="162" t="str">
        <f>IFERROR(IF(INDEX(SourceData!$A$2:$FR$281,'Row selector'!$O118,144)=0,"-",INDEX(SourceData!$A$2:$FR$281,'Row selector'!$O118,144)),"")</f>
        <v/>
      </c>
      <c r="AD129" s="163" t="str">
        <f>IFERROR(IF(INDEX(SourceData!$A$2:$FR$281,'Row selector'!$O118,149)=0,"-",INDEX(SourceData!$A$2:$FR$281,'Row selector'!$O118,149)),"")</f>
        <v/>
      </c>
      <c r="AE129" s="161" t="str">
        <f>IFERROR(IF(INDEX(SourceData!$A$2:$FR$281,'Row selector'!$O118,140)=0,"-",INDEX(SourceData!$A$2:$FR$281,'Row selector'!$O118,140)),"")</f>
        <v/>
      </c>
      <c r="AF129" s="162" t="str">
        <f>IFERROR(IF(INDEX(SourceData!$A$2:$FR$281,'Row selector'!$O118,145)=0,"-",INDEX(SourceData!$A$2:$FR$281,'Row selector'!$O118,145)),"")</f>
        <v/>
      </c>
      <c r="AG129" s="163" t="str">
        <f>IFERROR(IF(INDEX(SourceData!$A$2:$FR$281,'Row selector'!$O118,150)=0,"-",INDEX(SourceData!$A$2:$FR$281,'Row selector'!$O118,150)),"")</f>
        <v/>
      </c>
      <c r="AH129" s="161" t="str">
        <f>IFERROR(IF(INDEX(SourceData!$A$2:$FR$281,'Row selector'!$O118,151)=0,"-",INDEX(SourceData!$A$2:$FR$281,'Row selector'!$O118,151)),"")</f>
        <v/>
      </c>
      <c r="AI129" s="162" t="str">
        <f>IFERROR(IF(INDEX(SourceData!$A$2:$FR$281,'Row selector'!$O118,156)=0,"-",INDEX(SourceData!$A$2:$FR$281,'Row selector'!$O118,156)),"")</f>
        <v/>
      </c>
      <c r="AJ129" s="163" t="str">
        <f>IFERROR(IF(INDEX(SourceData!$A$2:$FR$281,'Row selector'!$O118,161)=0,"-",INDEX(SourceData!$A$2:$FR$281,'Row selector'!$O118,161)),"")</f>
        <v/>
      </c>
      <c r="AK129" s="161" t="str">
        <f>IFERROR(IF(INDEX(SourceData!$A$2:$FR$281,'Row selector'!$O118,152)=0,"-",INDEX(SourceData!$A$2:$FR$281,'Row selector'!$O118,152)),"")</f>
        <v/>
      </c>
      <c r="AL129" s="162" t="str">
        <f>IFERROR(IF(INDEX(SourceData!$A$2:$FR$281,'Row selector'!$O118,157)=0,"-",INDEX(SourceData!$A$2:$FR$281,'Row selector'!$O118,157)),"")</f>
        <v/>
      </c>
      <c r="AM129" s="163" t="str">
        <f>IFERROR(IF(INDEX(SourceData!$A$2:$FR$281,'Row selector'!$O118,162)=0,"-",INDEX(SourceData!$A$2:$FR$281,'Row selector'!$O118,162)),"")</f>
        <v/>
      </c>
      <c r="AN129" s="161" t="str">
        <f>IFERROR(IF(INDEX(SourceData!$A$2:$FR$281,'Row selector'!$O118,153)=0,"-",INDEX(SourceData!$A$2:$FR$281,'Row selector'!$O118,153)),"")</f>
        <v/>
      </c>
      <c r="AO129" s="162" t="str">
        <f>IFERROR(IF(INDEX(SourceData!$A$2:$FR$281,'Row selector'!$O118,158)=0,"-",INDEX(SourceData!$A$2:$FR$281,'Row selector'!$O118,158)),"")</f>
        <v/>
      </c>
      <c r="AP129" s="163" t="str">
        <f>IFERROR(IF(INDEX(SourceData!$A$2:$FR$281,'Row selector'!$O118,163)=0,"-",INDEX(SourceData!$A$2:$FR$281,'Row selector'!$O118,163)),"")</f>
        <v/>
      </c>
      <c r="AQ129" s="161" t="str">
        <f>IFERROR(IF(INDEX(SourceData!$A$2:$FR$281,'Row selector'!$O118,154)=0,"-",INDEX(SourceData!$A$2:$FR$281,'Row selector'!$O118,154)),"")</f>
        <v/>
      </c>
      <c r="AR129" s="166" t="str">
        <f>IFERROR(IF(INDEX(SourceData!$A$2:$FR$281,'Row selector'!$O118,159)=0,"-",INDEX(SourceData!$A$2:$FR$281,'Row selector'!$O118,159)),"")</f>
        <v/>
      </c>
      <c r="AS129" s="167" t="str">
        <f>IFERROR(IF(INDEX(SourceData!$A$2:$FR$281,'Row selector'!$O118,164)=0,"-",INDEX(SourceData!$A$2:$FR$281,'Row selector'!$O118,164)),"")</f>
        <v/>
      </c>
      <c r="AT129" s="161" t="str">
        <f>IFERROR(IF(INDEX(SourceData!$A$2:$FR$281,'Row selector'!$O118,155)=0,"-",INDEX(SourceData!$A$2:$FR$281,'Row selector'!$O118,155)),"")</f>
        <v/>
      </c>
      <c r="AU129" s="162" t="str">
        <f>IFERROR(IF(INDEX(SourceData!$A$2:$FR$281,'Row selector'!$O118,160)=0,"-",INDEX(SourceData!$A$2:$FR$281,'Row selector'!$O118,160)),"")</f>
        <v/>
      </c>
      <c r="AV129" s="163" t="str">
        <f>IFERROR(IF(INDEX(SourceData!$A$2:$FR$281,'Row selector'!$O118,165)=0,"-",INDEX(SourceData!$A$2:$FR$281,'Row selector'!$O118,165)),"")</f>
        <v/>
      </c>
      <c r="AW129" s="115"/>
    </row>
    <row r="130" spans="1:49">
      <c r="A130" s="171" t="str">
        <f>IFERROR(INDEX(SourceData!$A$2:$FR$281,'Row selector'!$O119,1),"")</f>
        <v/>
      </c>
      <c r="B130" s="168" t="str">
        <f>IFERROR(INDEX(SourceData!$A$2:$FR$281,'Row selector'!$O119,2),"")</f>
        <v/>
      </c>
      <c r="C130" s="199" t="str">
        <f t="shared" si="1"/>
        <v/>
      </c>
      <c r="D130" s="161" t="str">
        <f>IFERROR(IF(INDEX(SourceData!$A$2:$FR$281,'Row selector'!$O119,121)=0,"-",INDEX(SourceData!$A$2:$FR$281,'Row selector'!$O119,121)),"")</f>
        <v/>
      </c>
      <c r="E130" s="162" t="str">
        <f>IFERROR(IF(INDEX(SourceData!$A$2:$FR$281,'Row selector'!$O119,126)=0,"-",INDEX(SourceData!$A$2:$FR$281,'Row selector'!$O119,126)),"")</f>
        <v/>
      </c>
      <c r="F130" s="163" t="str">
        <f>IFERROR(IF(INDEX(SourceData!$A$2:$FR$281,'Row selector'!$O119,131)=0,"-",INDEX(SourceData!$A$2:$FR$281,'Row selector'!$O119,131)),"")</f>
        <v/>
      </c>
      <c r="G130" s="161" t="str">
        <f>IFERROR(IF(INDEX(SourceData!$A$2:$FR$281,'Row selector'!$O119,122)=0,"-",INDEX(SourceData!$A$2:$FR$281,'Row selector'!$O119,122)),"")</f>
        <v/>
      </c>
      <c r="H130" s="166" t="str">
        <f>IFERROR(IF(INDEX(SourceData!$A$2:$FR$281,'Row selector'!$O119,127)=0,"-",INDEX(SourceData!$A$2:$FR$281,'Row selector'!$O119,127)),"")</f>
        <v/>
      </c>
      <c r="I130" s="167" t="str">
        <f>IFERROR(IF(INDEX(SourceData!$A$2:$FR$281,'Row selector'!$O119,132)=0,"-",INDEX(SourceData!$A$2:$FR$281,'Row selector'!$O119,132)),"")</f>
        <v/>
      </c>
      <c r="J130" s="161" t="str">
        <f>IFERROR(IF(INDEX(SourceData!$A$2:$FR$281,'Row selector'!$O119,123)=0,"-",INDEX(SourceData!$A$2:$FR$281,'Row selector'!$O119,123)),"")</f>
        <v/>
      </c>
      <c r="K130" s="162" t="str">
        <f>IFERROR(IF(INDEX(SourceData!$A$2:$FR$281,'Row selector'!$O119,128)=0,"-",INDEX(SourceData!$A$2:$FR$281,'Row selector'!$O119,128)),"")</f>
        <v/>
      </c>
      <c r="L130" s="163" t="str">
        <f>IFERROR(IF(INDEX(SourceData!$A$2:$FR$281,'Row selector'!$O119,133)=0,"-",INDEX(SourceData!$A$2:$FR$281,'Row selector'!$O119,133)),"")</f>
        <v/>
      </c>
      <c r="M130" s="161" t="str">
        <f>IFERROR(IF(INDEX(SourceData!$A$2:$FR$281,'Row selector'!$O119,124)=0,"-",INDEX(SourceData!$A$2:$FR$281,'Row selector'!$O119,124)),"")</f>
        <v/>
      </c>
      <c r="N130" s="162" t="str">
        <f>IFERROR(IF(INDEX(SourceData!$A$2:$FR$281,'Row selector'!$O119,129)=0,"-",INDEX(SourceData!$A$2:$FR$281,'Row selector'!$O119,129)),"")</f>
        <v/>
      </c>
      <c r="O130" s="163" t="str">
        <f>IFERROR(IF(INDEX(SourceData!$A$2:$FR$281,'Row selector'!$O119,134)=0,"-",INDEX(SourceData!$A$2:$FR$281,'Row selector'!$O119,134)),"")</f>
        <v/>
      </c>
      <c r="P130" s="161" t="str">
        <f>IFERROR(IF(INDEX(SourceData!$A$2:$FR$281,'Row selector'!$O119,125)=0,"-",INDEX(SourceData!$A$2:$FR$281,'Row selector'!$O119,125)),"")</f>
        <v/>
      </c>
      <c r="Q130" s="162" t="str">
        <f>IFERROR(IF(INDEX(SourceData!$A$2:$FR$281,'Row selector'!$O119,130)=0,"-",INDEX(SourceData!$A$2:$FR$281,'Row selector'!$O119,130)),"")</f>
        <v/>
      </c>
      <c r="R130" s="163" t="str">
        <f>IFERROR(IF(INDEX(SourceData!$A$2:$FR$281,'Row selector'!$O119,135)=0,"-",INDEX(SourceData!$A$2:$FR$281,'Row selector'!$O119,135)),"")</f>
        <v/>
      </c>
      <c r="S130" s="161" t="str">
        <f>IFERROR(IF(INDEX(SourceData!$A$2:$FR$281,'Row selector'!$O119,136)=0,"-",INDEX(SourceData!$A$2:$FR$281,'Row selector'!$O119,136)),"")</f>
        <v/>
      </c>
      <c r="T130" s="162" t="str">
        <f>IFERROR(IF(INDEX(SourceData!$A$2:$FR$281,'Row selector'!$O119,141)=0,"-",INDEX(SourceData!$A$2:$FR$281,'Row selector'!$O119,141)),"")</f>
        <v/>
      </c>
      <c r="U130" s="163" t="str">
        <f>IFERROR(IF(INDEX(SourceData!$A$2:$FR$281,'Row selector'!$O119,146)=0,"-",INDEX(SourceData!$A$2:$FR$281,'Row selector'!$O119,146)),"")</f>
        <v/>
      </c>
      <c r="V130" s="161" t="str">
        <f>IFERROR(IF(INDEX(SourceData!$A$2:$FR$281,'Row selector'!$O119,137)=0,"-",INDEX(SourceData!$A$2:$FR$281,'Row selector'!$O119,137)),"")</f>
        <v/>
      </c>
      <c r="W130" s="162" t="str">
        <f>IFERROR(IF(INDEX(SourceData!$A$2:$FR$281,'Row selector'!$O119,142)=0,"-",INDEX(SourceData!$A$2:$FR$281,'Row selector'!$O119,142)),"")</f>
        <v/>
      </c>
      <c r="X130" s="163" t="str">
        <f>IFERROR(IF(INDEX(SourceData!$A$2:$FR$281,'Row selector'!$O119,147)=0,"-",INDEX(SourceData!$A$2:$FR$281,'Row selector'!$O119,147)),"")</f>
        <v/>
      </c>
      <c r="Y130" s="161" t="str">
        <f>IFERROR(IF(INDEX(SourceData!$A$2:$FR$281,'Row selector'!$O119,138)=0,"-",INDEX(SourceData!$A$2:$FR$281,'Row selector'!$O119,138)),"")</f>
        <v/>
      </c>
      <c r="Z130" s="166" t="str">
        <f>IFERROR(IF(INDEX(SourceData!$A$2:$FR$281,'Row selector'!$O119,143)=0,"-",INDEX(SourceData!$A$2:$FR$281,'Row selector'!$O119,143)),"")</f>
        <v/>
      </c>
      <c r="AA130" s="167" t="str">
        <f>IFERROR(IF(INDEX(SourceData!$A$2:$FR$281,'Row selector'!$O119,148)=0,"-",INDEX(SourceData!$A$2:$FR$281,'Row selector'!$O119,148)),"")</f>
        <v/>
      </c>
      <c r="AB130" s="161" t="str">
        <f>IFERROR(IF(INDEX(SourceData!$A$2:$FR$281,'Row selector'!$O119,139)=0,"-",INDEX(SourceData!$A$2:$FR$281,'Row selector'!$O119,139)),"")</f>
        <v/>
      </c>
      <c r="AC130" s="162" t="str">
        <f>IFERROR(IF(INDEX(SourceData!$A$2:$FR$281,'Row selector'!$O119,144)=0,"-",INDEX(SourceData!$A$2:$FR$281,'Row selector'!$O119,144)),"")</f>
        <v/>
      </c>
      <c r="AD130" s="163" t="str">
        <f>IFERROR(IF(INDEX(SourceData!$A$2:$FR$281,'Row selector'!$O119,149)=0,"-",INDEX(SourceData!$A$2:$FR$281,'Row selector'!$O119,149)),"")</f>
        <v/>
      </c>
      <c r="AE130" s="161" t="str">
        <f>IFERROR(IF(INDEX(SourceData!$A$2:$FR$281,'Row selector'!$O119,140)=0,"-",INDEX(SourceData!$A$2:$FR$281,'Row selector'!$O119,140)),"")</f>
        <v/>
      </c>
      <c r="AF130" s="162" t="str">
        <f>IFERROR(IF(INDEX(SourceData!$A$2:$FR$281,'Row selector'!$O119,145)=0,"-",INDEX(SourceData!$A$2:$FR$281,'Row selector'!$O119,145)),"")</f>
        <v/>
      </c>
      <c r="AG130" s="163" t="str">
        <f>IFERROR(IF(INDEX(SourceData!$A$2:$FR$281,'Row selector'!$O119,150)=0,"-",INDEX(SourceData!$A$2:$FR$281,'Row selector'!$O119,150)),"")</f>
        <v/>
      </c>
      <c r="AH130" s="161" t="str">
        <f>IFERROR(IF(INDEX(SourceData!$A$2:$FR$281,'Row selector'!$O119,151)=0,"-",INDEX(SourceData!$A$2:$FR$281,'Row selector'!$O119,151)),"")</f>
        <v/>
      </c>
      <c r="AI130" s="162" t="str">
        <f>IFERROR(IF(INDEX(SourceData!$A$2:$FR$281,'Row selector'!$O119,156)=0,"-",INDEX(SourceData!$A$2:$FR$281,'Row selector'!$O119,156)),"")</f>
        <v/>
      </c>
      <c r="AJ130" s="163" t="str">
        <f>IFERROR(IF(INDEX(SourceData!$A$2:$FR$281,'Row selector'!$O119,161)=0,"-",INDEX(SourceData!$A$2:$FR$281,'Row selector'!$O119,161)),"")</f>
        <v/>
      </c>
      <c r="AK130" s="161" t="str">
        <f>IFERROR(IF(INDEX(SourceData!$A$2:$FR$281,'Row selector'!$O119,152)=0,"-",INDEX(SourceData!$A$2:$FR$281,'Row selector'!$O119,152)),"")</f>
        <v/>
      </c>
      <c r="AL130" s="162" t="str">
        <f>IFERROR(IF(INDEX(SourceData!$A$2:$FR$281,'Row selector'!$O119,157)=0,"-",INDEX(SourceData!$A$2:$FR$281,'Row selector'!$O119,157)),"")</f>
        <v/>
      </c>
      <c r="AM130" s="163" t="str">
        <f>IFERROR(IF(INDEX(SourceData!$A$2:$FR$281,'Row selector'!$O119,162)=0,"-",INDEX(SourceData!$A$2:$FR$281,'Row selector'!$O119,162)),"")</f>
        <v/>
      </c>
      <c r="AN130" s="161" t="str">
        <f>IFERROR(IF(INDEX(SourceData!$A$2:$FR$281,'Row selector'!$O119,153)=0,"-",INDEX(SourceData!$A$2:$FR$281,'Row selector'!$O119,153)),"")</f>
        <v/>
      </c>
      <c r="AO130" s="162" t="str">
        <f>IFERROR(IF(INDEX(SourceData!$A$2:$FR$281,'Row selector'!$O119,158)=0,"-",INDEX(SourceData!$A$2:$FR$281,'Row selector'!$O119,158)),"")</f>
        <v/>
      </c>
      <c r="AP130" s="163" t="str">
        <f>IFERROR(IF(INDEX(SourceData!$A$2:$FR$281,'Row selector'!$O119,163)=0,"-",INDEX(SourceData!$A$2:$FR$281,'Row selector'!$O119,163)),"")</f>
        <v/>
      </c>
      <c r="AQ130" s="161" t="str">
        <f>IFERROR(IF(INDEX(SourceData!$A$2:$FR$281,'Row selector'!$O119,154)=0,"-",INDEX(SourceData!$A$2:$FR$281,'Row selector'!$O119,154)),"")</f>
        <v/>
      </c>
      <c r="AR130" s="166" t="str">
        <f>IFERROR(IF(INDEX(SourceData!$A$2:$FR$281,'Row selector'!$O119,159)=0,"-",INDEX(SourceData!$A$2:$FR$281,'Row selector'!$O119,159)),"")</f>
        <v/>
      </c>
      <c r="AS130" s="167" t="str">
        <f>IFERROR(IF(INDEX(SourceData!$A$2:$FR$281,'Row selector'!$O119,164)=0,"-",INDEX(SourceData!$A$2:$FR$281,'Row selector'!$O119,164)),"")</f>
        <v/>
      </c>
      <c r="AT130" s="161" t="str">
        <f>IFERROR(IF(INDEX(SourceData!$A$2:$FR$281,'Row selector'!$O119,155)=0,"-",INDEX(SourceData!$A$2:$FR$281,'Row selector'!$O119,155)),"")</f>
        <v/>
      </c>
      <c r="AU130" s="162" t="str">
        <f>IFERROR(IF(INDEX(SourceData!$A$2:$FR$281,'Row selector'!$O119,160)=0,"-",INDEX(SourceData!$A$2:$FR$281,'Row selector'!$O119,160)),"")</f>
        <v/>
      </c>
      <c r="AV130" s="163" t="str">
        <f>IFERROR(IF(INDEX(SourceData!$A$2:$FR$281,'Row selector'!$O119,165)=0,"-",INDEX(SourceData!$A$2:$FR$281,'Row selector'!$O119,165)),"")</f>
        <v/>
      </c>
      <c r="AW130" s="115"/>
    </row>
    <row r="131" spans="1:49">
      <c r="A131" s="171" t="str">
        <f>IFERROR(INDEX(SourceData!$A$2:$FR$281,'Row selector'!$O120,1),"")</f>
        <v/>
      </c>
      <c r="B131" s="168" t="str">
        <f>IFERROR(INDEX(SourceData!$A$2:$FR$281,'Row selector'!$O120,2),"")</f>
        <v/>
      </c>
      <c r="C131" s="199" t="str">
        <f t="shared" si="1"/>
        <v/>
      </c>
      <c r="D131" s="161" t="str">
        <f>IFERROR(IF(INDEX(SourceData!$A$2:$FR$281,'Row selector'!$O120,121)=0,"-",INDEX(SourceData!$A$2:$FR$281,'Row selector'!$O120,121)),"")</f>
        <v/>
      </c>
      <c r="E131" s="162" t="str">
        <f>IFERROR(IF(INDEX(SourceData!$A$2:$FR$281,'Row selector'!$O120,126)=0,"-",INDEX(SourceData!$A$2:$FR$281,'Row selector'!$O120,126)),"")</f>
        <v/>
      </c>
      <c r="F131" s="163" t="str">
        <f>IFERROR(IF(INDEX(SourceData!$A$2:$FR$281,'Row selector'!$O120,131)=0,"-",INDEX(SourceData!$A$2:$FR$281,'Row selector'!$O120,131)),"")</f>
        <v/>
      </c>
      <c r="G131" s="161" t="str">
        <f>IFERROR(IF(INDEX(SourceData!$A$2:$FR$281,'Row selector'!$O120,122)=0,"-",INDEX(SourceData!$A$2:$FR$281,'Row selector'!$O120,122)),"")</f>
        <v/>
      </c>
      <c r="H131" s="166" t="str">
        <f>IFERROR(IF(INDEX(SourceData!$A$2:$FR$281,'Row selector'!$O120,127)=0,"-",INDEX(SourceData!$A$2:$FR$281,'Row selector'!$O120,127)),"")</f>
        <v/>
      </c>
      <c r="I131" s="167" t="str">
        <f>IFERROR(IF(INDEX(SourceData!$A$2:$FR$281,'Row selector'!$O120,132)=0,"-",INDEX(SourceData!$A$2:$FR$281,'Row selector'!$O120,132)),"")</f>
        <v/>
      </c>
      <c r="J131" s="161" t="str">
        <f>IFERROR(IF(INDEX(SourceData!$A$2:$FR$281,'Row selector'!$O120,123)=0,"-",INDEX(SourceData!$A$2:$FR$281,'Row selector'!$O120,123)),"")</f>
        <v/>
      </c>
      <c r="K131" s="162" t="str">
        <f>IFERROR(IF(INDEX(SourceData!$A$2:$FR$281,'Row selector'!$O120,128)=0,"-",INDEX(SourceData!$A$2:$FR$281,'Row selector'!$O120,128)),"")</f>
        <v/>
      </c>
      <c r="L131" s="163" t="str">
        <f>IFERROR(IF(INDEX(SourceData!$A$2:$FR$281,'Row selector'!$O120,133)=0,"-",INDEX(SourceData!$A$2:$FR$281,'Row selector'!$O120,133)),"")</f>
        <v/>
      </c>
      <c r="M131" s="161" t="str">
        <f>IFERROR(IF(INDEX(SourceData!$A$2:$FR$281,'Row selector'!$O120,124)=0,"-",INDEX(SourceData!$A$2:$FR$281,'Row selector'!$O120,124)),"")</f>
        <v/>
      </c>
      <c r="N131" s="162" t="str">
        <f>IFERROR(IF(INDEX(SourceData!$A$2:$FR$281,'Row selector'!$O120,129)=0,"-",INDEX(SourceData!$A$2:$FR$281,'Row selector'!$O120,129)),"")</f>
        <v/>
      </c>
      <c r="O131" s="163" t="str">
        <f>IFERROR(IF(INDEX(SourceData!$A$2:$FR$281,'Row selector'!$O120,134)=0,"-",INDEX(SourceData!$A$2:$FR$281,'Row selector'!$O120,134)),"")</f>
        <v/>
      </c>
      <c r="P131" s="161" t="str">
        <f>IFERROR(IF(INDEX(SourceData!$A$2:$FR$281,'Row selector'!$O120,125)=0,"-",INDEX(SourceData!$A$2:$FR$281,'Row selector'!$O120,125)),"")</f>
        <v/>
      </c>
      <c r="Q131" s="162" t="str">
        <f>IFERROR(IF(INDEX(SourceData!$A$2:$FR$281,'Row selector'!$O120,130)=0,"-",INDEX(SourceData!$A$2:$FR$281,'Row selector'!$O120,130)),"")</f>
        <v/>
      </c>
      <c r="R131" s="163" t="str">
        <f>IFERROR(IF(INDEX(SourceData!$A$2:$FR$281,'Row selector'!$O120,135)=0,"-",INDEX(SourceData!$A$2:$FR$281,'Row selector'!$O120,135)),"")</f>
        <v/>
      </c>
      <c r="S131" s="161" t="str">
        <f>IFERROR(IF(INDEX(SourceData!$A$2:$FR$281,'Row selector'!$O120,136)=0,"-",INDEX(SourceData!$A$2:$FR$281,'Row selector'!$O120,136)),"")</f>
        <v/>
      </c>
      <c r="T131" s="162" t="str">
        <f>IFERROR(IF(INDEX(SourceData!$A$2:$FR$281,'Row selector'!$O120,141)=0,"-",INDEX(SourceData!$A$2:$FR$281,'Row selector'!$O120,141)),"")</f>
        <v/>
      </c>
      <c r="U131" s="163" t="str">
        <f>IFERROR(IF(INDEX(SourceData!$A$2:$FR$281,'Row selector'!$O120,146)=0,"-",INDEX(SourceData!$A$2:$FR$281,'Row selector'!$O120,146)),"")</f>
        <v/>
      </c>
      <c r="V131" s="161" t="str">
        <f>IFERROR(IF(INDEX(SourceData!$A$2:$FR$281,'Row selector'!$O120,137)=0,"-",INDEX(SourceData!$A$2:$FR$281,'Row selector'!$O120,137)),"")</f>
        <v/>
      </c>
      <c r="W131" s="162" t="str">
        <f>IFERROR(IF(INDEX(SourceData!$A$2:$FR$281,'Row selector'!$O120,142)=0,"-",INDEX(SourceData!$A$2:$FR$281,'Row selector'!$O120,142)),"")</f>
        <v/>
      </c>
      <c r="X131" s="163" t="str">
        <f>IFERROR(IF(INDEX(SourceData!$A$2:$FR$281,'Row selector'!$O120,147)=0,"-",INDEX(SourceData!$A$2:$FR$281,'Row selector'!$O120,147)),"")</f>
        <v/>
      </c>
      <c r="Y131" s="161" t="str">
        <f>IFERROR(IF(INDEX(SourceData!$A$2:$FR$281,'Row selector'!$O120,138)=0,"-",INDEX(SourceData!$A$2:$FR$281,'Row selector'!$O120,138)),"")</f>
        <v/>
      </c>
      <c r="Z131" s="166" t="str">
        <f>IFERROR(IF(INDEX(SourceData!$A$2:$FR$281,'Row selector'!$O120,143)=0,"-",INDEX(SourceData!$A$2:$FR$281,'Row selector'!$O120,143)),"")</f>
        <v/>
      </c>
      <c r="AA131" s="167" t="str">
        <f>IFERROR(IF(INDEX(SourceData!$A$2:$FR$281,'Row selector'!$O120,148)=0,"-",INDEX(SourceData!$A$2:$FR$281,'Row selector'!$O120,148)),"")</f>
        <v/>
      </c>
      <c r="AB131" s="161" t="str">
        <f>IFERROR(IF(INDEX(SourceData!$A$2:$FR$281,'Row selector'!$O120,139)=0,"-",INDEX(SourceData!$A$2:$FR$281,'Row selector'!$O120,139)),"")</f>
        <v/>
      </c>
      <c r="AC131" s="162" t="str">
        <f>IFERROR(IF(INDEX(SourceData!$A$2:$FR$281,'Row selector'!$O120,144)=0,"-",INDEX(SourceData!$A$2:$FR$281,'Row selector'!$O120,144)),"")</f>
        <v/>
      </c>
      <c r="AD131" s="163" t="str">
        <f>IFERROR(IF(INDEX(SourceData!$A$2:$FR$281,'Row selector'!$O120,149)=0,"-",INDEX(SourceData!$A$2:$FR$281,'Row selector'!$O120,149)),"")</f>
        <v/>
      </c>
      <c r="AE131" s="161" t="str">
        <f>IFERROR(IF(INDEX(SourceData!$A$2:$FR$281,'Row selector'!$O120,140)=0,"-",INDEX(SourceData!$A$2:$FR$281,'Row selector'!$O120,140)),"")</f>
        <v/>
      </c>
      <c r="AF131" s="162" t="str">
        <f>IFERROR(IF(INDEX(SourceData!$A$2:$FR$281,'Row selector'!$O120,145)=0,"-",INDEX(SourceData!$A$2:$FR$281,'Row selector'!$O120,145)),"")</f>
        <v/>
      </c>
      <c r="AG131" s="163" t="str">
        <f>IFERROR(IF(INDEX(SourceData!$A$2:$FR$281,'Row selector'!$O120,150)=0,"-",INDEX(SourceData!$A$2:$FR$281,'Row selector'!$O120,150)),"")</f>
        <v/>
      </c>
      <c r="AH131" s="161" t="str">
        <f>IFERROR(IF(INDEX(SourceData!$A$2:$FR$281,'Row selector'!$O120,151)=0,"-",INDEX(SourceData!$A$2:$FR$281,'Row selector'!$O120,151)),"")</f>
        <v/>
      </c>
      <c r="AI131" s="162" t="str">
        <f>IFERROR(IF(INDEX(SourceData!$A$2:$FR$281,'Row selector'!$O120,156)=0,"-",INDEX(SourceData!$A$2:$FR$281,'Row selector'!$O120,156)),"")</f>
        <v/>
      </c>
      <c r="AJ131" s="163" t="str">
        <f>IFERROR(IF(INDEX(SourceData!$A$2:$FR$281,'Row selector'!$O120,161)=0,"-",INDEX(SourceData!$A$2:$FR$281,'Row selector'!$O120,161)),"")</f>
        <v/>
      </c>
      <c r="AK131" s="161" t="str">
        <f>IFERROR(IF(INDEX(SourceData!$A$2:$FR$281,'Row selector'!$O120,152)=0,"-",INDEX(SourceData!$A$2:$FR$281,'Row selector'!$O120,152)),"")</f>
        <v/>
      </c>
      <c r="AL131" s="162" t="str">
        <f>IFERROR(IF(INDEX(SourceData!$A$2:$FR$281,'Row selector'!$O120,157)=0,"-",INDEX(SourceData!$A$2:$FR$281,'Row selector'!$O120,157)),"")</f>
        <v/>
      </c>
      <c r="AM131" s="163" t="str">
        <f>IFERROR(IF(INDEX(SourceData!$A$2:$FR$281,'Row selector'!$O120,162)=0,"-",INDEX(SourceData!$A$2:$FR$281,'Row selector'!$O120,162)),"")</f>
        <v/>
      </c>
      <c r="AN131" s="161" t="str">
        <f>IFERROR(IF(INDEX(SourceData!$A$2:$FR$281,'Row selector'!$O120,153)=0,"-",INDEX(SourceData!$A$2:$FR$281,'Row selector'!$O120,153)),"")</f>
        <v/>
      </c>
      <c r="AO131" s="162" t="str">
        <f>IFERROR(IF(INDEX(SourceData!$A$2:$FR$281,'Row selector'!$O120,158)=0,"-",INDEX(SourceData!$A$2:$FR$281,'Row selector'!$O120,158)),"")</f>
        <v/>
      </c>
      <c r="AP131" s="163" t="str">
        <f>IFERROR(IF(INDEX(SourceData!$A$2:$FR$281,'Row selector'!$O120,163)=0,"-",INDEX(SourceData!$A$2:$FR$281,'Row selector'!$O120,163)),"")</f>
        <v/>
      </c>
      <c r="AQ131" s="161" t="str">
        <f>IFERROR(IF(INDEX(SourceData!$A$2:$FR$281,'Row selector'!$O120,154)=0,"-",INDEX(SourceData!$A$2:$FR$281,'Row selector'!$O120,154)),"")</f>
        <v/>
      </c>
      <c r="AR131" s="166" t="str">
        <f>IFERROR(IF(INDEX(SourceData!$A$2:$FR$281,'Row selector'!$O120,159)=0,"-",INDEX(SourceData!$A$2:$FR$281,'Row selector'!$O120,159)),"")</f>
        <v/>
      </c>
      <c r="AS131" s="167" t="str">
        <f>IFERROR(IF(INDEX(SourceData!$A$2:$FR$281,'Row selector'!$O120,164)=0,"-",INDEX(SourceData!$A$2:$FR$281,'Row selector'!$O120,164)),"")</f>
        <v/>
      </c>
      <c r="AT131" s="161" t="str">
        <f>IFERROR(IF(INDEX(SourceData!$A$2:$FR$281,'Row selector'!$O120,155)=0,"-",INDEX(SourceData!$A$2:$FR$281,'Row selector'!$O120,155)),"")</f>
        <v/>
      </c>
      <c r="AU131" s="162" t="str">
        <f>IFERROR(IF(INDEX(SourceData!$A$2:$FR$281,'Row selector'!$O120,160)=0,"-",INDEX(SourceData!$A$2:$FR$281,'Row selector'!$O120,160)),"")</f>
        <v/>
      </c>
      <c r="AV131" s="163" t="str">
        <f>IFERROR(IF(INDEX(SourceData!$A$2:$FR$281,'Row selector'!$O120,165)=0,"-",INDEX(SourceData!$A$2:$FR$281,'Row selector'!$O120,165)),"")</f>
        <v/>
      </c>
      <c r="AW131" s="115"/>
    </row>
    <row r="132" spans="1:49">
      <c r="A132" s="171" t="str">
        <f>IFERROR(INDEX(SourceData!$A$2:$FR$281,'Row selector'!$O121,1),"")</f>
        <v/>
      </c>
      <c r="B132" s="168" t="str">
        <f>IFERROR(INDEX(SourceData!$A$2:$FR$281,'Row selector'!$O121,2),"")</f>
        <v/>
      </c>
      <c r="C132" s="199" t="str">
        <f t="shared" si="1"/>
        <v/>
      </c>
      <c r="D132" s="161" t="str">
        <f>IFERROR(IF(INDEX(SourceData!$A$2:$FR$281,'Row selector'!$O121,121)=0,"-",INDEX(SourceData!$A$2:$FR$281,'Row selector'!$O121,121)),"")</f>
        <v/>
      </c>
      <c r="E132" s="162" t="str">
        <f>IFERROR(IF(INDEX(SourceData!$A$2:$FR$281,'Row selector'!$O121,126)=0,"-",INDEX(SourceData!$A$2:$FR$281,'Row selector'!$O121,126)),"")</f>
        <v/>
      </c>
      <c r="F132" s="163" t="str">
        <f>IFERROR(IF(INDEX(SourceData!$A$2:$FR$281,'Row selector'!$O121,131)=0,"-",INDEX(SourceData!$A$2:$FR$281,'Row selector'!$O121,131)),"")</f>
        <v/>
      </c>
      <c r="G132" s="161" t="str">
        <f>IFERROR(IF(INDEX(SourceData!$A$2:$FR$281,'Row selector'!$O121,122)=0,"-",INDEX(SourceData!$A$2:$FR$281,'Row selector'!$O121,122)),"")</f>
        <v/>
      </c>
      <c r="H132" s="166" t="str">
        <f>IFERROR(IF(INDEX(SourceData!$A$2:$FR$281,'Row selector'!$O121,127)=0,"-",INDEX(SourceData!$A$2:$FR$281,'Row selector'!$O121,127)),"")</f>
        <v/>
      </c>
      <c r="I132" s="167" t="str">
        <f>IFERROR(IF(INDEX(SourceData!$A$2:$FR$281,'Row selector'!$O121,132)=0,"-",INDEX(SourceData!$A$2:$FR$281,'Row selector'!$O121,132)),"")</f>
        <v/>
      </c>
      <c r="J132" s="161" t="str">
        <f>IFERROR(IF(INDEX(SourceData!$A$2:$FR$281,'Row selector'!$O121,123)=0,"-",INDEX(SourceData!$A$2:$FR$281,'Row selector'!$O121,123)),"")</f>
        <v/>
      </c>
      <c r="K132" s="162" t="str">
        <f>IFERROR(IF(INDEX(SourceData!$A$2:$FR$281,'Row selector'!$O121,128)=0,"-",INDEX(SourceData!$A$2:$FR$281,'Row selector'!$O121,128)),"")</f>
        <v/>
      </c>
      <c r="L132" s="163" t="str">
        <f>IFERROR(IF(INDEX(SourceData!$A$2:$FR$281,'Row selector'!$O121,133)=0,"-",INDEX(SourceData!$A$2:$FR$281,'Row selector'!$O121,133)),"")</f>
        <v/>
      </c>
      <c r="M132" s="161" t="str">
        <f>IFERROR(IF(INDEX(SourceData!$A$2:$FR$281,'Row selector'!$O121,124)=0,"-",INDEX(SourceData!$A$2:$FR$281,'Row selector'!$O121,124)),"")</f>
        <v/>
      </c>
      <c r="N132" s="162" t="str">
        <f>IFERROR(IF(INDEX(SourceData!$A$2:$FR$281,'Row selector'!$O121,129)=0,"-",INDEX(SourceData!$A$2:$FR$281,'Row selector'!$O121,129)),"")</f>
        <v/>
      </c>
      <c r="O132" s="163" t="str">
        <f>IFERROR(IF(INDEX(SourceData!$A$2:$FR$281,'Row selector'!$O121,134)=0,"-",INDEX(SourceData!$A$2:$FR$281,'Row selector'!$O121,134)),"")</f>
        <v/>
      </c>
      <c r="P132" s="161" t="str">
        <f>IFERROR(IF(INDEX(SourceData!$A$2:$FR$281,'Row selector'!$O121,125)=0,"-",INDEX(SourceData!$A$2:$FR$281,'Row selector'!$O121,125)),"")</f>
        <v/>
      </c>
      <c r="Q132" s="162" t="str">
        <f>IFERROR(IF(INDEX(SourceData!$A$2:$FR$281,'Row selector'!$O121,130)=0,"-",INDEX(SourceData!$A$2:$FR$281,'Row selector'!$O121,130)),"")</f>
        <v/>
      </c>
      <c r="R132" s="163" t="str">
        <f>IFERROR(IF(INDEX(SourceData!$A$2:$FR$281,'Row selector'!$O121,135)=0,"-",INDEX(SourceData!$A$2:$FR$281,'Row selector'!$O121,135)),"")</f>
        <v/>
      </c>
      <c r="S132" s="161" t="str">
        <f>IFERROR(IF(INDEX(SourceData!$A$2:$FR$281,'Row selector'!$O121,136)=0,"-",INDEX(SourceData!$A$2:$FR$281,'Row selector'!$O121,136)),"")</f>
        <v/>
      </c>
      <c r="T132" s="162" t="str">
        <f>IFERROR(IF(INDEX(SourceData!$A$2:$FR$281,'Row selector'!$O121,141)=0,"-",INDEX(SourceData!$A$2:$FR$281,'Row selector'!$O121,141)),"")</f>
        <v/>
      </c>
      <c r="U132" s="163" t="str">
        <f>IFERROR(IF(INDEX(SourceData!$A$2:$FR$281,'Row selector'!$O121,146)=0,"-",INDEX(SourceData!$A$2:$FR$281,'Row selector'!$O121,146)),"")</f>
        <v/>
      </c>
      <c r="V132" s="161" t="str">
        <f>IFERROR(IF(INDEX(SourceData!$A$2:$FR$281,'Row selector'!$O121,137)=0,"-",INDEX(SourceData!$A$2:$FR$281,'Row selector'!$O121,137)),"")</f>
        <v/>
      </c>
      <c r="W132" s="162" t="str">
        <f>IFERROR(IF(INDEX(SourceData!$A$2:$FR$281,'Row selector'!$O121,142)=0,"-",INDEX(SourceData!$A$2:$FR$281,'Row selector'!$O121,142)),"")</f>
        <v/>
      </c>
      <c r="X132" s="163" t="str">
        <f>IFERROR(IF(INDEX(SourceData!$A$2:$FR$281,'Row selector'!$O121,147)=0,"-",INDEX(SourceData!$A$2:$FR$281,'Row selector'!$O121,147)),"")</f>
        <v/>
      </c>
      <c r="Y132" s="161" t="str">
        <f>IFERROR(IF(INDEX(SourceData!$A$2:$FR$281,'Row selector'!$O121,138)=0,"-",INDEX(SourceData!$A$2:$FR$281,'Row selector'!$O121,138)),"")</f>
        <v/>
      </c>
      <c r="Z132" s="166" t="str">
        <f>IFERROR(IF(INDEX(SourceData!$A$2:$FR$281,'Row selector'!$O121,143)=0,"-",INDEX(SourceData!$A$2:$FR$281,'Row selector'!$O121,143)),"")</f>
        <v/>
      </c>
      <c r="AA132" s="167" t="str">
        <f>IFERROR(IF(INDEX(SourceData!$A$2:$FR$281,'Row selector'!$O121,148)=0,"-",INDEX(SourceData!$A$2:$FR$281,'Row selector'!$O121,148)),"")</f>
        <v/>
      </c>
      <c r="AB132" s="161" t="str">
        <f>IFERROR(IF(INDEX(SourceData!$A$2:$FR$281,'Row selector'!$O121,139)=0,"-",INDEX(SourceData!$A$2:$FR$281,'Row selector'!$O121,139)),"")</f>
        <v/>
      </c>
      <c r="AC132" s="162" t="str">
        <f>IFERROR(IF(INDEX(SourceData!$A$2:$FR$281,'Row selector'!$O121,144)=0,"-",INDEX(SourceData!$A$2:$FR$281,'Row selector'!$O121,144)),"")</f>
        <v/>
      </c>
      <c r="AD132" s="163" t="str">
        <f>IFERROR(IF(INDEX(SourceData!$A$2:$FR$281,'Row selector'!$O121,149)=0,"-",INDEX(SourceData!$A$2:$FR$281,'Row selector'!$O121,149)),"")</f>
        <v/>
      </c>
      <c r="AE132" s="161" t="str">
        <f>IFERROR(IF(INDEX(SourceData!$A$2:$FR$281,'Row selector'!$O121,140)=0,"-",INDEX(SourceData!$A$2:$FR$281,'Row selector'!$O121,140)),"")</f>
        <v/>
      </c>
      <c r="AF132" s="162" t="str">
        <f>IFERROR(IF(INDEX(SourceData!$A$2:$FR$281,'Row selector'!$O121,145)=0,"-",INDEX(SourceData!$A$2:$FR$281,'Row selector'!$O121,145)),"")</f>
        <v/>
      </c>
      <c r="AG132" s="163" t="str">
        <f>IFERROR(IF(INDEX(SourceData!$A$2:$FR$281,'Row selector'!$O121,150)=0,"-",INDEX(SourceData!$A$2:$FR$281,'Row selector'!$O121,150)),"")</f>
        <v/>
      </c>
      <c r="AH132" s="161" t="str">
        <f>IFERROR(IF(INDEX(SourceData!$A$2:$FR$281,'Row selector'!$O121,151)=0,"-",INDEX(SourceData!$A$2:$FR$281,'Row selector'!$O121,151)),"")</f>
        <v/>
      </c>
      <c r="AI132" s="162" t="str">
        <f>IFERROR(IF(INDEX(SourceData!$A$2:$FR$281,'Row selector'!$O121,156)=0,"-",INDEX(SourceData!$A$2:$FR$281,'Row selector'!$O121,156)),"")</f>
        <v/>
      </c>
      <c r="AJ132" s="163" t="str">
        <f>IFERROR(IF(INDEX(SourceData!$A$2:$FR$281,'Row selector'!$O121,161)=0,"-",INDEX(SourceData!$A$2:$FR$281,'Row selector'!$O121,161)),"")</f>
        <v/>
      </c>
      <c r="AK132" s="161" t="str">
        <f>IFERROR(IF(INDEX(SourceData!$A$2:$FR$281,'Row selector'!$O121,152)=0,"-",INDEX(SourceData!$A$2:$FR$281,'Row selector'!$O121,152)),"")</f>
        <v/>
      </c>
      <c r="AL132" s="162" t="str">
        <f>IFERROR(IF(INDEX(SourceData!$A$2:$FR$281,'Row selector'!$O121,157)=0,"-",INDEX(SourceData!$A$2:$FR$281,'Row selector'!$O121,157)),"")</f>
        <v/>
      </c>
      <c r="AM132" s="163" t="str">
        <f>IFERROR(IF(INDEX(SourceData!$A$2:$FR$281,'Row selector'!$O121,162)=0,"-",INDEX(SourceData!$A$2:$FR$281,'Row selector'!$O121,162)),"")</f>
        <v/>
      </c>
      <c r="AN132" s="161" t="str">
        <f>IFERROR(IF(INDEX(SourceData!$A$2:$FR$281,'Row selector'!$O121,153)=0,"-",INDEX(SourceData!$A$2:$FR$281,'Row selector'!$O121,153)),"")</f>
        <v/>
      </c>
      <c r="AO132" s="162" t="str">
        <f>IFERROR(IF(INDEX(SourceData!$A$2:$FR$281,'Row selector'!$O121,158)=0,"-",INDEX(SourceData!$A$2:$FR$281,'Row selector'!$O121,158)),"")</f>
        <v/>
      </c>
      <c r="AP132" s="163" t="str">
        <f>IFERROR(IF(INDEX(SourceData!$A$2:$FR$281,'Row selector'!$O121,163)=0,"-",INDEX(SourceData!$A$2:$FR$281,'Row selector'!$O121,163)),"")</f>
        <v/>
      </c>
      <c r="AQ132" s="161" t="str">
        <f>IFERROR(IF(INDEX(SourceData!$A$2:$FR$281,'Row selector'!$O121,154)=0,"-",INDEX(SourceData!$A$2:$FR$281,'Row selector'!$O121,154)),"")</f>
        <v/>
      </c>
      <c r="AR132" s="166" t="str">
        <f>IFERROR(IF(INDEX(SourceData!$A$2:$FR$281,'Row selector'!$O121,159)=0,"-",INDEX(SourceData!$A$2:$FR$281,'Row selector'!$O121,159)),"")</f>
        <v/>
      </c>
      <c r="AS132" s="167" t="str">
        <f>IFERROR(IF(INDEX(SourceData!$A$2:$FR$281,'Row selector'!$O121,164)=0,"-",INDEX(SourceData!$A$2:$FR$281,'Row selector'!$O121,164)),"")</f>
        <v/>
      </c>
      <c r="AT132" s="161" t="str">
        <f>IFERROR(IF(INDEX(SourceData!$A$2:$FR$281,'Row selector'!$O121,155)=0,"-",INDEX(SourceData!$A$2:$FR$281,'Row selector'!$O121,155)),"")</f>
        <v/>
      </c>
      <c r="AU132" s="162" t="str">
        <f>IFERROR(IF(INDEX(SourceData!$A$2:$FR$281,'Row selector'!$O121,160)=0,"-",INDEX(SourceData!$A$2:$FR$281,'Row selector'!$O121,160)),"")</f>
        <v/>
      </c>
      <c r="AV132" s="163" t="str">
        <f>IFERROR(IF(INDEX(SourceData!$A$2:$FR$281,'Row selector'!$O121,165)=0,"-",INDEX(SourceData!$A$2:$FR$281,'Row selector'!$O121,165)),"")</f>
        <v/>
      </c>
      <c r="AW132" s="115"/>
    </row>
    <row r="133" spans="1:49">
      <c r="A133" s="171" t="str">
        <f>IFERROR(INDEX(SourceData!$A$2:$FR$281,'Row selector'!$O122,1),"")</f>
        <v/>
      </c>
      <c r="B133" s="168" t="str">
        <f>IFERROR(INDEX(SourceData!$A$2:$FR$281,'Row selector'!$O122,2),"")</f>
        <v/>
      </c>
      <c r="C133" s="199" t="str">
        <f t="shared" si="1"/>
        <v/>
      </c>
      <c r="D133" s="161" t="str">
        <f>IFERROR(IF(INDEX(SourceData!$A$2:$FR$281,'Row selector'!$O122,121)=0,"-",INDEX(SourceData!$A$2:$FR$281,'Row selector'!$O122,121)),"")</f>
        <v/>
      </c>
      <c r="E133" s="162" t="str">
        <f>IFERROR(IF(INDEX(SourceData!$A$2:$FR$281,'Row selector'!$O122,126)=0,"-",INDEX(SourceData!$A$2:$FR$281,'Row selector'!$O122,126)),"")</f>
        <v/>
      </c>
      <c r="F133" s="163" t="str">
        <f>IFERROR(IF(INDEX(SourceData!$A$2:$FR$281,'Row selector'!$O122,131)=0,"-",INDEX(SourceData!$A$2:$FR$281,'Row selector'!$O122,131)),"")</f>
        <v/>
      </c>
      <c r="G133" s="161" t="str">
        <f>IFERROR(IF(INDEX(SourceData!$A$2:$FR$281,'Row selector'!$O122,122)=0,"-",INDEX(SourceData!$A$2:$FR$281,'Row selector'!$O122,122)),"")</f>
        <v/>
      </c>
      <c r="H133" s="166" t="str">
        <f>IFERROR(IF(INDEX(SourceData!$A$2:$FR$281,'Row selector'!$O122,127)=0,"-",INDEX(SourceData!$A$2:$FR$281,'Row selector'!$O122,127)),"")</f>
        <v/>
      </c>
      <c r="I133" s="167" t="str">
        <f>IFERROR(IF(INDEX(SourceData!$A$2:$FR$281,'Row selector'!$O122,132)=0,"-",INDEX(SourceData!$A$2:$FR$281,'Row selector'!$O122,132)),"")</f>
        <v/>
      </c>
      <c r="J133" s="161" t="str">
        <f>IFERROR(IF(INDEX(SourceData!$A$2:$FR$281,'Row selector'!$O122,123)=0,"-",INDEX(SourceData!$A$2:$FR$281,'Row selector'!$O122,123)),"")</f>
        <v/>
      </c>
      <c r="K133" s="162" t="str">
        <f>IFERROR(IF(INDEX(SourceData!$A$2:$FR$281,'Row selector'!$O122,128)=0,"-",INDEX(SourceData!$A$2:$FR$281,'Row selector'!$O122,128)),"")</f>
        <v/>
      </c>
      <c r="L133" s="163" t="str">
        <f>IFERROR(IF(INDEX(SourceData!$A$2:$FR$281,'Row selector'!$O122,133)=0,"-",INDEX(SourceData!$A$2:$FR$281,'Row selector'!$O122,133)),"")</f>
        <v/>
      </c>
      <c r="M133" s="161" t="str">
        <f>IFERROR(IF(INDEX(SourceData!$A$2:$FR$281,'Row selector'!$O122,124)=0,"-",INDEX(SourceData!$A$2:$FR$281,'Row selector'!$O122,124)),"")</f>
        <v/>
      </c>
      <c r="N133" s="162" t="str">
        <f>IFERROR(IF(INDEX(SourceData!$A$2:$FR$281,'Row selector'!$O122,129)=0,"-",INDEX(SourceData!$A$2:$FR$281,'Row selector'!$O122,129)),"")</f>
        <v/>
      </c>
      <c r="O133" s="163" t="str">
        <f>IFERROR(IF(INDEX(SourceData!$A$2:$FR$281,'Row selector'!$O122,134)=0,"-",INDEX(SourceData!$A$2:$FR$281,'Row selector'!$O122,134)),"")</f>
        <v/>
      </c>
      <c r="P133" s="161" t="str">
        <f>IFERROR(IF(INDEX(SourceData!$A$2:$FR$281,'Row selector'!$O122,125)=0,"-",INDEX(SourceData!$A$2:$FR$281,'Row selector'!$O122,125)),"")</f>
        <v/>
      </c>
      <c r="Q133" s="162" t="str">
        <f>IFERROR(IF(INDEX(SourceData!$A$2:$FR$281,'Row selector'!$O122,130)=0,"-",INDEX(SourceData!$A$2:$FR$281,'Row selector'!$O122,130)),"")</f>
        <v/>
      </c>
      <c r="R133" s="163" t="str">
        <f>IFERROR(IF(INDEX(SourceData!$A$2:$FR$281,'Row selector'!$O122,135)=0,"-",INDEX(SourceData!$A$2:$FR$281,'Row selector'!$O122,135)),"")</f>
        <v/>
      </c>
      <c r="S133" s="161" t="str">
        <f>IFERROR(IF(INDEX(SourceData!$A$2:$FR$281,'Row selector'!$O122,136)=0,"-",INDEX(SourceData!$A$2:$FR$281,'Row selector'!$O122,136)),"")</f>
        <v/>
      </c>
      <c r="T133" s="162" t="str">
        <f>IFERROR(IF(INDEX(SourceData!$A$2:$FR$281,'Row selector'!$O122,141)=0,"-",INDEX(SourceData!$A$2:$FR$281,'Row selector'!$O122,141)),"")</f>
        <v/>
      </c>
      <c r="U133" s="163" t="str">
        <f>IFERROR(IF(INDEX(SourceData!$A$2:$FR$281,'Row selector'!$O122,146)=0,"-",INDEX(SourceData!$A$2:$FR$281,'Row selector'!$O122,146)),"")</f>
        <v/>
      </c>
      <c r="V133" s="161" t="str">
        <f>IFERROR(IF(INDEX(SourceData!$A$2:$FR$281,'Row selector'!$O122,137)=0,"-",INDEX(SourceData!$A$2:$FR$281,'Row selector'!$O122,137)),"")</f>
        <v/>
      </c>
      <c r="W133" s="162" t="str">
        <f>IFERROR(IF(INDEX(SourceData!$A$2:$FR$281,'Row selector'!$O122,142)=0,"-",INDEX(SourceData!$A$2:$FR$281,'Row selector'!$O122,142)),"")</f>
        <v/>
      </c>
      <c r="X133" s="163" t="str">
        <f>IFERROR(IF(INDEX(SourceData!$A$2:$FR$281,'Row selector'!$O122,147)=0,"-",INDEX(SourceData!$A$2:$FR$281,'Row selector'!$O122,147)),"")</f>
        <v/>
      </c>
      <c r="Y133" s="161" t="str">
        <f>IFERROR(IF(INDEX(SourceData!$A$2:$FR$281,'Row selector'!$O122,138)=0,"-",INDEX(SourceData!$A$2:$FR$281,'Row selector'!$O122,138)),"")</f>
        <v/>
      </c>
      <c r="Z133" s="166" t="str">
        <f>IFERROR(IF(INDEX(SourceData!$A$2:$FR$281,'Row selector'!$O122,143)=0,"-",INDEX(SourceData!$A$2:$FR$281,'Row selector'!$O122,143)),"")</f>
        <v/>
      </c>
      <c r="AA133" s="167" t="str">
        <f>IFERROR(IF(INDEX(SourceData!$A$2:$FR$281,'Row selector'!$O122,148)=0,"-",INDEX(SourceData!$A$2:$FR$281,'Row selector'!$O122,148)),"")</f>
        <v/>
      </c>
      <c r="AB133" s="161" t="str">
        <f>IFERROR(IF(INDEX(SourceData!$A$2:$FR$281,'Row selector'!$O122,139)=0,"-",INDEX(SourceData!$A$2:$FR$281,'Row selector'!$O122,139)),"")</f>
        <v/>
      </c>
      <c r="AC133" s="162" t="str">
        <f>IFERROR(IF(INDEX(SourceData!$A$2:$FR$281,'Row selector'!$O122,144)=0,"-",INDEX(SourceData!$A$2:$FR$281,'Row selector'!$O122,144)),"")</f>
        <v/>
      </c>
      <c r="AD133" s="163" t="str">
        <f>IFERROR(IF(INDEX(SourceData!$A$2:$FR$281,'Row selector'!$O122,149)=0,"-",INDEX(SourceData!$A$2:$FR$281,'Row selector'!$O122,149)),"")</f>
        <v/>
      </c>
      <c r="AE133" s="161" t="str">
        <f>IFERROR(IF(INDEX(SourceData!$A$2:$FR$281,'Row selector'!$O122,140)=0,"-",INDEX(SourceData!$A$2:$FR$281,'Row selector'!$O122,140)),"")</f>
        <v/>
      </c>
      <c r="AF133" s="162" t="str">
        <f>IFERROR(IF(INDEX(SourceData!$A$2:$FR$281,'Row selector'!$O122,145)=0,"-",INDEX(SourceData!$A$2:$FR$281,'Row selector'!$O122,145)),"")</f>
        <v/>
      </c>
      <c r="AG133" s="163" t="str">
        <f>IFERROR(IF(INDEX(SourceData!$A$2:$FR$281,'Row selector'!$O122,150)=0,"-",INDEX(SourceData!$A$2:$FR$281,'Row selector'!$O122,150)),"")</f>
        <v/>
      </c>
      <c r="AH133" s="161" t="str">
        <f>IFERROR(IF(INDEX(SourceData!$A$2:$FR$281,'Row selector'!$O122,151)=0,"-",INDEX(SourceData!$A$2:$FR$281,'Row selector'!$O122,151)),"")</f>
        <v/>
      </c>
      <c r="AI133" s="162" t="str">
        <f>IFERROR(IF(INDEX(SourceData!$A$2:$FR$281,'Row selector'!$O122,156)=0,"-",INDEX(SourceData!$A$2:$FR$281,'Row selector'!$O122,156)),"")</f>
        <v/>
      </c>
      <c r="AJ133" s="163" t="str">
        <f>IFERROR(IF(INDEX(SourceData!$A$2:$FR$281,'Row selector'!$O122,161)=0,"-",INDEX(SourceData!$A$2:$FR$281,'Row selector'!$O122,161)),"")</f>
        <v/>
      </c>
      <c r="AK133" s="161" t="str">
        <f>IFERROR(IF(INDEX(SourceData!$A$2:$FR$281,'Row selector'!$O122,152)=0,"-",INDEX(SourceData!$A$2:$FR$281,'Row selector'!$O122,152)),"")</f>
        <v/>
      </c>
      <c r="AL133" s="162" t="str">
        <f>IFERROR(IF(INDEX(SourceData!$A$2:$FR$281,'Row selector'!$O122,157)=0,"-",INDEX(SourceData!$A$2:$FR$281,'Row selector'!$O122,157)),"")</f>
        <v/>
      </c>
      <c r="AM133" s="163" t="str">
        <f>IFERROR(IF(INDEX(SourceData!$A$2:$FR$281,'Row selector'!$O122,162)=0,"-",INDEX(SourceData!$A$2:$FR$281,'Row selector'!$O122,162)),"")</f>
        <v/>
      </c>
      <c r="AN133" s="161" t="str">
        <f>IFERROR(IF(INDEX(SourceData!$A$2:$FR$281,'Row selector'!$O122,153)=0,"-",INDEX(SourceData!$A$2:$FR$281,'Row selector'!$O122,153)),"")</f>
        <v/>
      </c>
      <c r="AO133" s="162" t="str">
        <f>IFERROR(IF(INDEX(SourceData!$A$2:$FR$281,'Row selector'!$O122,158)=0,"-",INDEX(SourceData!$A$2:$FR$281,'Row selector'!$O122,158)),"")</f>
        <v/>
      </c>
      <c r="AP133" s="163" t="str">
        <f>IFERROR(IF(INDEX(SourceData!$A$2:$FR$281,'Row selector'!$O122,163)=0,"-",INDEX(SourceData!$A$2:$FR$281,'Row selector'!$O122,163)),"")</f>
        <v/>
      </c>
      <c r="AQ133" s="161" t="str">
        <f>IFERROR(IF(INDEX(SourceData!$A$2:$FR$281,'Row selector'!$O122,154)=0,"-",INDEX(SourceData!$A$2:$FR$281,'Row selector'!$O122,154)),"")</f>
        <v/>
      </c>
      <c r="AR133" s="166" t="str">
        <f>IFERROR(IF(INDEX(SourceData!$A$2:$FR$281,'Row selector'!$O122,159)=0,"-",INDEX(SourceData!$A$2:$FR$281,'Row selector'!$O122,159)),"")</f>
        <v/>
      </c>
      <c r="AS133" s="167" t="str">
        <f>IFERROR(IF(INDEX(SourceData!$A$2:$FR$281,'Row selector'!$O122,164)=0,"-",INDEX(SourceData!$A$2:$FR$281,'Row selector'!$O122,164)),"")</f>
        <v/>
      </c>
      <c r="AT133" s="161" t="str">
        <f>IFERROR(IF(INDEX(SourceData!$A$2:$FR$281,'Row selector'!$O122,155)=0,"-",INDEX(SourceData!$A$2:$FR$281,'Row selector'!$O122,155)),"")</f>
        <v/>
      </c>
      <c r="AU133" s="162" t="str">
        <f>IFERROR(IF(INDEX(SourceData!$A$2:$FR$281,'Row selector'!$O122,160)=0,"-",INDEX(SourceData!$A$2:$FR$281,'Row selector'!$O122,160)),"")</f>
        <v/>
      </c>
      <c r="AV133" s="163" t="str">
        <f>IFERROR(IF(INDEX(SourceData!$A$2:$FR$281,'Row selector'!$O122,165)=0,"-",INDEX(SourceData!$A$2:$FR$281,'Row selector'!$O122,165)),"")</f>
        <v/>
      </c>
      <c r="AW133" s="115"/>
    </row>
    <row r="134" spans="1:49">
      <c r="A134" s="171" t="str">
        <f>IFERROR(INDEX(SourceData!$A$2:$FR$281,'Row selector'!$O123,1),"")</f>
        <v/>
      </c>
      <c r="B134" s="168" t="str">
        <f>IFERROR(INDEX(SourceData!$A$2:$FR$281,'Row selector'!$O123,2),"")</f>
        <v/>
      </c>
      <c r="C134" s="199" t="str">
        <f t="shared" si="1"/>
        <v/>
      </c>
      <c r="D134" s="161" t="str">
        <f>IFERROR(IF(INDEX(SourceData!$A$2:$FR$281,'Row selector'!$O123,121)=0,"-",INDEX(SourceData!$A$2:$FR$281,'Row selector'!$O123,121)),"")</f>
        <v/>
      </c>
      <c r="E134" s="162" t="str">
        <f>IFERROR(IF(INDEX(SourceData!$A$2:$FR$281,'Row selector'!$O123,126)=0,"-",INDEX(SourceData!$A$2:$FR$281,'Row selector'!$O123,126)),"")</f>
        <v/>
      </c>
      <c r="F134" s="163" t="str">
        <f>IFERROR(IF(INDEX(SourceData!$A$2:$FR$281,'Row selector'!$O123,131)=0,"-",INDEX(SourceData!$A$2:$FR$281,'Row selector'!$O123,131)),"")</f>
        <v/>
      </c>
      <c r="G134" s="161" t="str">
        <f>IFERROR(IF(INDEX(SourceData!$A$2:$FR$281,'Row selector'!$O123,122)=0,"-",INDEX(SourceData!$A$2:$FR$281,'Row selector'!$O123,122)),"")</f>
        <v/>
      </c>
      <c r="H134" s="166" t="str">
        <f>IFERROR(IF(INDEX(SourceData!$A$2:$FR$281,'Row selector'!$O123,127)=0,"-",INDEX(SourceData!$A$2:$FR$281,'Row selector'!$O123,127)),"")</f>
        <v/>
      </c>
      <c r="I134" s="167" t="str">
        <f>IFERROR(IF(INDEX(SourceData!$A$2:$FR$281,'Row selector'!$O123,132)=0,"-",INDEX(SourceData!$A$2:$FR$281,'Row selector'!$O123,132)),"")</f>
        <v/>
      </c>
      <c r="J134" s="161" t="str">
        <f>IFERROR(IF(INDEX(SourceData!$A$2:$FR$281,'Row selector'!$O123,123)=0,"-",INDEX(SourceData!$A$2:$FR$281,'Row selector'!$O123,123)),"")</f>
        <v/>
      </c>
      <c r="K134" s="162" t="str">
        <f>IFERROR(IF(INDEX(SourceData!$A$2:$FR$281,'Row selector'!$O123,128)=0,"-",INDEX(SourceData!$A$2:$FR$281,'Row selector'!$O123,128)),"")</f>
        <v/>
      </c>
      <c r="L134" s="163" t="str">
        <f>IFERROR(IF(INDEX(SourceData!$A$2:$FR$281,'Row selector'!$O123,133)=0,"-",INDEX(SourceData!$A$2:$FR$281,'Row selector'!$O123,133)),"")</f>
        <v/>
      </c>
      <c r="M134" s="161" t="str">
        <f>IFERROR(IF(INDEX(SourceData!$A$2:$FR$281,'Row selector'!$O123,124)=0,"-",INDEX(SourceData!$A$2:$FR$281,'Row selector'!$O123,124)),"")</f>
        <v/>
      </c>
      <c r="N134" s="162" t="str">
        <f>IFERROR(IF(INDEX(SourceData!$A$2:$FR$281,'Row selector'!$O123,129)=0,"-",INDEX(SourceData!$A$2:$FR$281,'Row selector'!$O123,129)),"")</f>
        <v/>
      </c>
      <c r="O134" s="163" t="str">
        <f>IFERROR(IF(INDEX(SourceData!$A$2:$FR$281,'Row selector'!$O123,134)=0,"-",INDEX(SourceData!$A$2:$FR$281,'Row selector'!$O123,134)),"")</f>
        <v/>
      </c>
      <c r="P134" s="161" t="str">
        <f>IFERROR(IF(INDEX(SourceData!$A$2:$FR$281,'Row selector'!$O123,125)=0,"-",INDEX(SourceData!$A$2:$FR$281,'Row selector'!$O123,125)),"")</f>
        <v/>
      </c>
      <c r="Q134" s="162" t="str">
        <f>IFERROR(IF(INDEX(SourceData!$A$2:$FR$281,'Row selector'!$O123,130)=0,"-",INDEX(SourceData!$A$2:$FR$281,'Row selector'!$O123,130)),"")</f>
        <v/>
      </c>
      <c r="R134" s="163" t="str">
        <f>IFERROR(IF(INDEX(SourceData!$A$2:$FR$281,'Row selector'!$O123,135)=0,"-",INDEX(SourceData!$A$2:$FR$281,'Row selector'!$O123,135)),"")</f>
        <v/>
      </c>
      <c r="S134" s="161" t="str">
        <f>IFERROR(IF(INDEX(SourceData!$A$2:$FR$281,'Row selector'!$O123,136)=0,"-",INDEX(SourceData!$A$2:$FR$281,'Row selector'!$O123,136)),"")</f>
        <v/>
      </c>
      <c r="T134" s="162" t="str">
        <f>IFERROR(IF(INDEX(SourceData!$A$2:$FR$281,'Row selector'!$O123,141)=0,"-",INDEX(SourceData!$A$2:$FR$281,'Row selector'!$O123,141)),"")</f>
        <v/>
      </c>
      <c r="U134" s="163" t="str">
        <f>IFERROR(IF(INDEX(SourceData!$A$2:$FR$281,'Row selector'!$O123,146)=0,"-",INDEX(SourceData!$A$2:$FR$281,'Row selector'!$O123,146)),"")</f>
        <v/>
      </c>
      <c r="V134" s="161" t="str">
        <f>IFERROR(IF(INDEX(SourceData!$A$2:$FR$281,'Row selector'!$O123,137)=0,"-",INDEX(SourceData!$A$2:$FR$281,'Row selector'!$O123,137)),"")</f>
        <v/>
      </c>
      <c r="W134" s="162" t="str">
        <f>IFERROR(IF(INDEX(SourceData!$A$2:$FR$281,'Row selector'!$O123,142)=0,"-",INDEX(SourceData!$A$2:$FR$281,'Row selector'!$O123,142)),"")</f>
        <v/>
      </c>
      <c r="X134" s="163" t="str">
        <f>IFERROR(IF(INDEX(SourceData!$A$2:$FR$281,'Row selector'!$O123,147)=0,"-",INDEX(SourceData!$A$2:$FR$281,'Row selector'!$O123,147)),"")</f>
        <v/>
      </c>
      <c r="Y134" s="161" t="str">
        <f>IFERROR(IF(INDEX(SourceData!$A$2:$FR$281,'Row selector'!$O123,138)=0,"-",INDEX(SourceData!$A$2:$FR$281,'Row selector'!$O123,138)),"")</f>
        <v/>
      </c>
      <c r="Z134" s="166" t="str">
        <f>IFERROR(IF(INDEX(SourceData!$A$2:$FR$281,'Row selector'!$O123,143)=0,"-",INDEX(SourceData!$A$2:$FR$281,'Row selector'!$O123,143)),"")</f>
        <v/>
      </c>
      <c r="AA134" s="167" t="str">
        <f>IFERROR(IF(INDEX(SourceData!$A$2:$FR$281,'Row selector'!$O123,148)=0,"-",INDEX(SourceData!$A$2:$FR$281,'Row selector'!$O123,148)),"")</f>
        <v/>
      </c>
      <c r="AB134" s="161" t="str">
        <f>IFERROR(IF(INDEX(SourceData!$A$2:$FR$281,'Row selector'!$O123,139)=0,"-",INDEX(SourceData!$A$2:$FR$281,'Row selector'!$O123,139)),"")</f>
        <v/>
      </c>
      <c r="AC134" s="162" t="str">
        <f>IFERROR(IF(INDEX(SourceData!$A$2:$FR$281,'Row selector'!$O123,144)=0,"-",INDEX(SourceData!$A$2:$FR$281,'Row selector'!$O123,144)),"")</f>
        <v/>
      </c>
      <c r="AD134" s="163" t="str">
        <f>IFERROR(IF(INDEX(SourceData!$A$2:$FR$281,'Row selector'!$O123,149)=0,"-",INDEX(SourceData!$A$2:$FR$281,'Row selector'!$O123,149)),"")</f>
        <v/>
      </c>
      <c r="AE134" s="161" t="str">
        <f>IFERROR(IF(INDEX(SourceData!$A$2:$FR$281,'Row selector'!$O123,140)=0,"-",INDEX(SourceData!$A$2:$FR$281,'Row selector'!$O123,140)),"")</f>
        <v/>
      </c>
      <c r="AF134" s="162" t="str">
        <f>IFERROR(IF(INDEX(SourceData!$A$2:$FR$281,'Row selector'!$O123,145)=0,"-",INDEX(SourceData!$A$2:$FR$281,'Row selector'!$O123,145)),"")</f>
        <v/>
      </c>
      <c r="AG134" s="163" t="str">
        <f>IFERROR(IF(INDEX(SourceData!$A$2:$FR$281,'Row selector'!$O123,150)=0,"-",INDEX(SourceData!$A$2:$FR$281,'Row selector'!$O123,150)),"")</f>
        <v/>
      </c>
      <c r="AH134" s="161" t="str">
        <f>IFERROR(IF(INDEX(SourceData!$A$2:$FR$281,'Row selector'!$O123,151)=0,"-",INDEX(SourceData!$A$2:$FR$281,'Row selector'!$O123,151)),"")</f>
        <v/>
      </c>
      <c r="AI134" s="162" t="str">
        <f>IFERROR(IF(INDEX(SourceData!$A$2:$FR$281,'Row selector'!$O123,156)=0,"-",INDEX(SourceData!$A$2:$FR$281,'Row selector'!$O123,156)),"")</f>
        <v/>
      </c>
      <c r="AJ134" s="163" t="str">
        <f>IFERROR(IF(INDEX(SourceData!$A$2:$FR$281,'Row selector'!$O123,161)=0,"-",INDEX(SourceData!$A$2:$FR$281,'Row selector'!$O123,161)),"")</f>
        <v/>
      </c>
      <c r="AK134" s="161" t="str">
        <f>IFERROR(IF(INDEX(SourceData!$A$2:$FR$281,'Row selector'!$O123,152)=0,"-",INDEX(SourceData!$A$2:$FR$281,'Row selector'!$O123,152)),"")</f>
        <v/>
      </c>
      <c r="AL134" s="162" t="str">
        <f>IFERROR(IF(INDEX(SourceData!$A$2:$FR$281,'Row selector'!$O123,157)=0,"-",INDEX(SourceData!$A$2:$FR$281,'Row selector'!$O123,157)),"")</f>
        <v/>
      </c>
      <c r="AM134" s="163" t="str">
        <f>IFERROR(IF(INDEX(SourceData!$A$2:$FR$281,'Row selector'!$O123,162)=0,"-",INDEX(SourceData!$A$2:$FR$281,'Row selector'!$O123,162)),"")</f>
        <v/>
      </c>
      <c r="AN134" s="161" t="str">
        <f>IFERROR(IF(INDEX(SourceData!$A$2:$FR$281,'Row selector'!$O123,153)=0,"-",INDEX(SourceData!$A$2:$FR$281,'Row selector'!$O123,153)),"")</f>
        <v/>
      </c>
      <c r="AO134" s="162" t="str">
        <f>IFERROR(IF(INDEX(SourceData!$A$2:$FR$281,'Row selector'!$O123,158)=0,"-",INDEX(SourceData!$A$2:$FR$281,'Row selector'!$O123,158)),"")</f>
        <v/>
      </c>
      <c r="AP134" s="163" t="str">
        <f>IFERROR(IF(INDEX(SourceData!$A$2:$FR$281,'Row selector'!$O123,163)=0,"-",INDEX(SourceData!$A$2:$FR$281,'Row selector'!$O123,163)),"")</f>
        <v/>
      </c>
      <c r="AQ134" s="161" t="str">
        <f>IFERROR(IF(INDEX(SourceData!$A$2:$FR$281,'Row selector'!$O123,154)=0,"-",INDEX(SourceData!$A$2:$FR$281,'Row selector'!$O123,154)),"")</f>
        <v/>
      </c>
      <c r="AR134" s="166" t="str">
        <f>IFERROR(IF(INDEX(SourceData!$A$2:$FR$281,'Row selector'!$O123,159)=0,"-",INDEX(SourceData!$A$2:$FR$281,'Row selector'!$O123,159)),"")</f>
        <v/>
      </c>
      <c r="AS134" s="167" t="str">
        <f>IFERROR(IF(INDEX(SourceData!$A$2:$FR$281,'Row selector'!$O123,164)=0,"-",INDEX(SourceData!$A$2:$FR$281,'Row selector'!$O123,164)),"")</f>
        <v/>
      </c>
      <c r="AT134" s="161" t="str">
        <f>IFERROR(IF(INDEX(SourceData!$A$2:$FR$281,'Row selector'!$O123,155)=0,"-",INDEX(SourceData!$A$2:$FR$281,'Row selector'!$O123,155)),"")</f>
        <v/>
      </c>
      <c r="AU134" s="162" t="str">
        <f>IFERROR(IF(INDEX(SourceData!$A$2:$FR$281,'Row selector'!$O123,160)=0,"-",INDEX(SourceData!$A$2:$FR$281,'Row selector'!$O123,160)),"")</f>
        <v/>
      </c>
      <c r="AV134" s="163" t="str">
        <f>IFERROR(IF(INDEX(SourceData!$A$2:$FR$281,'Row selector'!$O123,165)=0,"-",INDEX(SourceData!$A$2:$FR$281,'Row selector'!$O123,165)),"")</f>
        <v/>
      </c>
      <c r="AW134" s="115"/>
    </row>
    <row r="135" spans="1:49">
      <c r="A135" s="171" t="str">
        <f>IFERROR(INDEX(SourceData!$A$2:$FR$281,'Row selector'!$O124,1),"")</f>
        <v/>
      </c>
      <c r="B135" s="168" t="str">
        <f>IFERROR(INDEX(SourceData!$A$2:$FR$281,'Row selector'!$O124,2),"")</f>
        <v/>
      </c>
      <c r="C135" s="199" t="str">
        <f t="shared" si="1"/>
        <v/>
      </c>
      <c r="D135" s="161" t="str">
        <f>IFERROR(IF(INDEX(SourceData!$A$2:$FR$281,'Row selector'!$O124,121)=0,"-",INDEX(SourceData!$A$2:$FR$281,'Row selector'!$O124,121)),"")</f>
        <v/>
      </c>
      <c r="E135" s="162" t="str">
        <f>IFERROR(IF(INDEX(SourceData!$A$2:$FR$281,'Row selector'!$O124,126)=0,"-",INDEX(SourceData!$A$2:$FR$281,'Row selector'!$O124,126)),"")</f>
        <v/>
      </c>
      <c r="F135" s="163" t="str">
        <f>IFERROR(IF(INDEX(SourceData!$A$2:$FR$281,'Row selector'!$O124,131)=0,"-",INDEX(SourceData!$A$2:$FR$281,'Row selector'!$O124,131)),"")</f>
        <v/>
      </c>
      <c r="G135" s="161" t="str">
        <f>IFERROR(IF(INDEX(SourceData!$A$2:$FR$281,'Row selector'!$O124,122)=0,"-",INDEX(SourceData!$A$2:$FR$281,'Row selector'!$O124,122)),"")</f>
        <v/>
      </c>
      <c r="H135" s="166" t="str">
        <f>IFERROR(IF(INDEX(SourceData!$A$2:$FR$281,'Row selector'!$O124,127)=0,"-",INDEX(SourceData!$A$2:$FR$281,'Row selector'!$O124,127)),"")</f>
        <v/>
      </c>
      <c r="I135" s="167" t="str">
        <f>IFERROR(IF(INDEX(SourceData!$A$2:$FR$281,'Row selector'!$O124,132)=0,"-",INDEX(SourceData!$A$2:$FR$281,'Row selector'!$O124,132)),"")</f>
        <v/>
      </c>
      <c r="J135" s="161" t="str">
        <f>IFERROR(IF(INDEX(SourceData!$A$2:$FR$281,'Row selector'!$O124,123)=0,"-",INDEX(SourceData!$A$2:$FR$281,'Row selector'!$O124,123)),"")</f>
        <v/>
      </c>
      <c r="K135" s="162" t="str">
        <f>IFERROR(IF(INDEX(SourceData!$A$2:$FR$281,'Row selector'!$O124,128)=0,"-",INDEX(SourceData!$A$2:$FR$281,'Row selector'!$O124,128)),"")</f>
        <v/>
      </c>
      <c r="L135" s="163" t="str">
        <f>IFERROR(IF(INDEX(SourceData!$A$2:$FR$281,'Row selector'!$O124,133)=0,"-",INDEX(SourceData!$A$2:$FR$281,'Row selector'!$O124,133)),"")</f>
        <v/>
      </c>
      <c r="M135" s="161" t="str">
        <f>IFERROR(IF(INDEX(SourceData!$A$2:$FR$281,'Row selector'!$O124,124)=0,"-",INDEX(SourceData!$A$2:$FR$281,'Row selector'!$O124,124)),"")</f>
        <v/>
      </c>
      <c r="N135" s="162" t="str">
        <f>IFERROR(IF(INDEX(SourceData!$A$2:$FR$281,'Row selector'!$O124,129)=0,"-",INDEX(SourceData!$A$2:$FR$281,'Row selector'!$O124,129)),"")</f>
        <v/>
      </c>
      <c r="O135" s="163" t="str">
        <f>IFERROR(IF(INDEX(SourceData!$A$2:$FR$281,'Row selector'!$O124,134)=0,"-",INDEX(SourceData!$A$2:$FR$281,'Row selector'!$O124,134)),"")</f>
        <v/>
      </c>
      <c r="P135" s="161" t="str">
        <f>IFERROR(IF(INDEX(SourceData!$A$2:$FR$281,'Row selector'!$O124,125)=0,"-",INDEX(SourceData!$A$2:$FR$281,'Row selector'!$O124,125)),"")</f>
        <v/>
      </c>
      <c r="Q135" s="162" t="str">
        <f>IFERROR(IF(INDEX(SourceData!$A$2:$FR$281,'Row selector'!$O124,130)=0,"-",INDEX(SourceData!$A$2:$FR$281,'Row selector'!$O124,130)),"")</f>
        <v/>
      </c>
      <c r="R135" s="163" t="str">
        <f>IFERROR(IF(INDEX(SourceData!$A$2:$FR$281,'Row selector'!$O124,135)=0,"-",INDEX(SourceData!$A$2:$FR$281,'Row selector'!$O124,135)),"")</f>
        <v/>
      </c>
      <c r="S135" s="161" t="str">
        <f>IFERROR(IF(INDEX(SourceData!$A$2:$FR$281,'Row selector'!$O124,136)=0,"-",INDEX(SourceData!$A$2:$FR$281,'Row selector'!$O124,136)),"")</f>
        <v/>
      </c>
      <c r="T135" s="162" t="str">
        <f>IFERROR(IF(INDEX(SourceData!$A$2:$FR$281,'Row selector'!$O124,141)=0,"-",INDEX(SourceData!$A$2:$FR$281,'Row selector'!$O124,141)),"")</f>
        <v/>
      </c>
      <c r="U135" s="163" t="str">
        <f>IFERROR(IF(INDEX(SourceData!$A$2:$FR$281,'Row selector'!$O124,146)=0,"-",INDEX(SourceData!$A$2:$FR$281,'Row selector'!$O124,146)),"")</f>
        <v/>
      </c>
      <c r="V135" s="161" t="str">
        <f>IFERROR(IF(INDEX(SourceData!$A$2:$FR$281,'Row selector'!$O124,137)=0,"-",INDEX(SourceData!$A$2:$FR$281,'Row selector'!$O124,137)),"")</f>
        <v/>
      </c>
      <c r="W135" s="162" t="str">
        <f>IFERROR(IF(INDEX(SourceData!$A$2:$FR$281,'Row selector'!$O124,142)=0,"-",INDEX(SourceData!$A$2:$FR$281,'Row selector'!$O124,142)),"")</f>
        <v/>
      </c>
      <c r="X135" s="163" t="str">
        <f>IFERROR(IF(INDEX(SourceData!$A$2:$FR$281,'Row selector'!$O124,147)=0,"-",INDEX(SourceData!$A$2:$FR$281,'Row selector'!$O124,147)),"")</f>
        <v/>
      </c>
      <c r="Y135" s="161" t="str">
        <f>IFERROR(IF(INDEX(SourceData!$A$2:$FR$281,'Row selector'!$O124,138)=0,"-",INDEX(SourceData!$A$2:$FR$281,'Row selector'!$O124,138)),"")</f>
        <v/>
      </c>
      <c r="Z135" s="166" t="str">
        <f>IFERROR(IF(INDEX(SourceData!$A$2:$FR$281,'Row selector'!$O124,143)=0,"-",INDEX(SourceData!$A$2:$FR$281,'Row selector'!$O124,143)),"")</f>
        <v/>
      </c>
      <c r="AA135" s="167" t="str">
        <f>IFERROR(IF(INDEX(SourceData!$A$2:$FR$281,'Row selector'!$O124,148)=0,"-",INDEX(SourceData!$A$2:$FR$281,'Row selector'!$O124,148)),"")</f>
        <v/>
      </c>
      <c r="AB135" s="161" t="str">
        <f>IFERROR(IF(INDEX(SourceData!$A$2:$FR$281,'Row selector'!$O124,139)=0,"-",INDEX(SourceData!$A$2:$FR$281,'Row selector'!$O124,139)),"")</f>
        <v/>
      </c>
      <c r="AC135" s="162" t="str">
        <f>IFERROR(IF(INDEX(SourceData!$A$2:$FR$281,'Row selector'!$O124,144)=0,"-",INDEX(SourceData!$A$2:$FR$281,'Row selector'!$O124,144)),"")</f>
        <v/>
      </c>
      <c r="AD135" s="163" t="str">
        <f>IFERROR(IF(INDEX(SourceData!$A$2:$FR$281,'Row selector'!$O124,149)=0,"-",INDEX(SourceData!$A$2:$FR$281,'Row selector'!$O124,149)),"")</f>
        <v/>
      </c>
      <c r="AE135" s="161" t="str">
        <f>IFERROR(IF(INDEX(SourceData!$A$2:$FR$281,'Row selector'!$O124,140)=0,"-",INDEX(SourceData!$A$2:$FR$281,'Row selector'!$O124,140)),"")</f>
        <v/>
      </c>
      <c r="AF135" s="162" t="str">
        <f>IFERROR(IF(INDEX(SourceData!$A$2:$FR$281,'Row selector'!$O124,145)=0,"-",INDEX(SourceData!$A$2:$FR$281,'Row selector'!$O124,145)),"")</f>
        <v/>
      </c>
      <c r="AG135" s="163" t="str">
        <f>IFERROR(IF(INDEX(SourceData!$A$2:$FR$281,'Row selector'!$O124,150)=0,"-",INDEX(SourceData!$A$2:$FR$281,'Row selector'!$O124,150)),"")</f>
        <v/>
      </c>
      <c r="AH135" s="161" t="str">
        <f>IFERROR(IF(INDEX(SourceData!$A$2:$FR$281,'Row selector'!$O124,151)=0,"-",INDEX(SourceData!$A$2:$FR$281,'Row selector'!$O124,151)),"")</f>
        <v/>
      </c>
      <c r="AI135" s="162" t="str">
        <f>IFERROR(IF(INDEX(SourceData!$A$2:$FR$281,'Row selector'!$O124,156)=0,"-",INDEX(SourceData!$A$2:$FR$281,'Row selector'!$O124,156)),"")</f>
        <v/>
      </c>
      <c r="AJ135" s="163" t="str">
        <f>IFERROR(IF(INDEX(SourceData!$A$2:$FR$281,'Row selector'!$O124,161)=0,"-",INDEX(SourceData!$A$2:$FR$281,'Row selector'!$O124,161)),"")</f>
        <v/>
      </c>
      <c r="AK135" s="161" t="str">
        <f>IFERROR(IF(INDEX(SourceData!$A$2:$FR$281,'Row selector'!$O124,152)=0,"-",INDEX(SourceData!$A$2:$FR$281,'Row selector'!$O124,152)),"")</f>
        <v/>
      </c>
      <c r="AL135" s="162" t="str">
        <f>IFERROR(IF(INDEX(SourceData!$A$2:$FR$281,'Row selector'!$O124,157)=0,"-",INDEX(SourceData!$A$2:$FR$281,'Row selector'!$O124,157)),"")</f>
        <v/>
      </c>
      <c r="AM135" s="163" t="str">
        <f>IFERROR(IF(INDEX(SourceData!$A$2:$FR$281,'Row selector'!$O124,162)=0,"-",INDEX(SourceData!$A$2:$FR$281,'Row selector'!$O124,162)),"")</f>
        <v/>
      </c>
      <c r="AN135" s="161" t="str">
        <f>IFERROR(IF(INDEX(SourceData!$A$2:$FR$281,'Row selector'!$O124,153)=0,"-",INDEX(SourceData!$A$2:$FR$281,'Row selector'!$O124,153)),"")</f>
        <v/>
      </c>
      <c r="AO135" s="162" t="str">
        <f>IFERROR(IF(INDEX(SourceData!$A$2:$FR$281,'Row selector'!$O124,158)=0,"-",INDEX(SourceData!$A$2:$FR$281,'Row selector'!$O124,158)),"")</f>
        <v/>
      </c>
      <c r="AP135" s="163" t="str">
        <f>IFERROR(IF(INDEX(SourceData!$A$2:$FR$281,'Row selector'!$O124,163)=0,"-",INDEX(SourceData!$A$2:$FR$281,'Row selector'!$O124,163)),"")</f>
        <v/>
      </c>
      <c r="AQ135" s="161" t="str">
        <f>IFERROR(IF(INDEX(SourceData!$A$2:$FR$281,'Row selector'!$O124,154)=0,"-",INDEX(SourceData!$A$2:$FR$281,'Row selector'!$O124,154)),"")</f>
        <v/>
      </c>
      <c r="AR135" s="166" t="str">
        <f>IFERROR(IF(INDEX(SourceData!$A$2:$FR$281,'Row selector'!$O124,159)=0,"-",INDEX(SourceData!$A$2:$FR$281,'Row selector'!$O124,159)),"")</f>
        <v/>
      </c>
      <c r="AS135" s="167" t="str">
        <f>IFERROR(IF(INDEX(SourceData!$A$2:$FR$281,'Row selector'!$O124,164)=0,"-",INDEX(SourceData!$A$2:$FR$281,'Row selector'!$O124,164)),"")</f>
        <v/>
      </c>
      <c r="AT135" s="161" t="str">
        <f>IFERROR(IF(INDEX(SourceData!$A$2:$FR$281,'Row selector'!$O124,155)=0,"-",INDEX(SourceData!$A$2:$FR$281,'Row selector'!$O124,155)),"")</f>
        <v/>
      </c>
      <c r="AU135" s="162" t="str">
        <f>IFERROR(IF(INDEX(SourceData!$A$2:$FR$281,'Row selector'!$O124,160)=0,"-",INDEX(SourceData!$A$2:$FR$281,'Row selector'!$O124,160)),"")</f>
        <v/>
      </c>
      <c r="AV135" s="163" t="str">
        <f>IFERROR(IF(INDEX(SourceData!$A$2:$FR$281,'Row selector'!$O124,165)=0,"-",INDEX(SourceData!$A$2:$FR$281,'Row selector'!$O124,165)),"")</f>
        <v/>
      </c>
      <c r="AW135" s="115"/>
    </row>
    <row r="136" spans="1:49">
      <c r="A136" s="171" t="str">
        <f>IFERROR(INDEX(SourceData!$A$2:$FR$281,'Row selector'!$O125,1),"")</f>
        <v/>
      </c>
      <c r="B136" s="168" t="str">
        <f>IFERROR(INDEX(SourceData!$A$2:$FR$281,'Row selector'!$O125,2),"")</f>
        <v/>
      </c>
      <c r="C136" s="199" t="str">
        <f t="shared" si="1"/>
        <v/>
      </c>
      <c r="D136" s="161" t="str">
        <f>IFERROR(IF(INDEX(SourceData!$A$2:$FR$281,'Row selector'!$O125,121)=0,"-",INDEX(SourceData!$A$2:$FR$281,'Row selector'!$O125,121)),"")</f>
        <v/>
      </c>
      <c r="E136" s="162" t="str">
        <f>IFERROR(IF(INDEX(SourceData!$A$2:$FR$281,'Row selector'!$O125,126)=0,"-",INDEX(SourceData!$A$2:$FR$281,'Row selector'!$O125,126)),"")</f>
        <v/>
      </c>
      <c r="F136" s="163" t="str">
        <f>IFERROR(IF(INDEX(SourceData!$A$2:$FR$281,'Row selector'!$O125,131)=0,"-",INDEX(SourceData!$A$2:$FR$281,'Row selector'!$O125,131)),"")</f>
        <v/>
      </c>
      <c r="G136" s="161" t="str">
        <f>IFERROR(IF(INDEX(SourceData!$A$2:$FR$281,'Row selector'!$O125,122)=0,"-",INDEX(SourceData!$A$2:$FR$281,'Row selector'!$O125,122)),"")</f>
        <v/>
      </c>
      <c r="H136" s="166" t="str">
        <f>IFERROR(IF(INDEX(SourceData!$A$2:$FR$281,'Row selector'!$O125,127)=0,"-",INDEX(SourceData!$A$2:$FR$281,'Row selector'!$O125,127)),"")</f>
        <v/>
      </c>
      <c r="I136" s="167" t="str">
        <f>IFERROR(IF(INDEX(SourceData!$A$2:$FR$281,'Row selector'!$O125,132)=0,"-",INDEX(SourceData!$A$2:$FR$281,'Row selector'!$O125,132)),"")</f>
        <v/>
      </c>
      <c r="J136" s="161" t="str">
        <f>IFERROR(IF(INDEX(SourceData!$A$2:$FR$281,'Row selector'!$O125,123)=0,"-",INDEX(SourceData!$A$2:$FR$281,'Row selector'!$O125,123)),"")</f>
        <v/>
      </c>
      <c r="K136" s="162" t="str">
        <f>IFERROR(IF(INDEX(SourceData!$A$2:$FR$281,'Row selector'!$O125,128)=0,"-",INDEX(SourceData!$A$2:$FR$281,'Row selector'!$O125,128)),"")</f>
        <v/>
      </c>
      <c r="L136" s="163" t="str">
        <f>IFERROR(IF(INDEX(SourceData!$A$2:$FR$281,'Row selector'!$O125,133)=0,"-",INDEX(SourceData!$A$2:$FR$281,'Row selector'!$O125,133)),"")</f>
        <v/>
      </c>
      <c r="M136" s="161" t="str">
        <f>IFERROR(IF(INDEX(SourceData!$A$2:$FR$281,'Row selector'!$O125,124)=0,"-",INDEX(SourceData!$A$2:$FR$281,'Row selector'!$O125,124)),"")</f>
        <v/>
      </c>
      <c r="N136" s="162" t="str">
        <f>IFERROR(IF(INDEX(SourceData!$A$2:$FR$281,'Row selector'!$O125,129)=0,"-",INDEX(SourceData!$A$2:$FR$281,'Row selector'!$O125,129)),"")</f>
        <v/>
      </c>
      <c r="O136" s="163" t="str">
        <f>IFERROR(IF(INDEX(SourceData!$A$2:$FR$281,'Row selector'!$O125,134)=0,"-",INDEX(SourceData!$A$2:$FR$281,'Row selector'!$O125,134)),"")</f>
        <v/>
      </c>
      <c r="P136" s="161" t="str">
        <f>IFERROR(IF(INDEX(SourceData!$A$2:$FR$281,'Row selector'!$O125,125)=0,"-",INDEX(SourceData!$A$2:$FR$281,'Row selector'!$O125,125)),"")</f>
        <v/>
      </c>
      <c r="Q136" s="162" t="str">
        <f>IFERROR(IF(INDEX(SourceData!$A$2:$FR$281,'Row selector'!$O125,130)=0,"-",INDEX(SourceData!$A$2:$FR$281,'Row selector'!$O125,130)),"")</f>
        <v/>
      </c>
      <c r="R136" s="163" t="str">
        <f>IFERROR(IF(INDEX(SourceData!$A$2:$FR$281,'Row selector'!$O125,135)=0,"-",INDEX(SourceData!$A$2:$FR$281,'Row selector'!$O125,135)),"")</f>
        <v/>
      </c>
      <c r="S136" s="161" t="str">
        <f>IFERROR(IF(INDEX(SourceData!$A$2:$FR$281,'Row selector'!$O125,136)=0,"-",INDEX(SourceData!$A$2:$FR$281,'Row selector'!$O125,136)),"")</f>
        <v/>
      </c>
      <c r="T136" s="162" t="str">
        <f>IFERROR(IF(INDEX(SourceData!$A$2:$FR$281,'Row selector'!$O125,141)=0,"-",INDEX(SourceData!$A$2:$FR$281,'Row selector'!$O125,141)),"")</f>
        <v/>
      </c>
      <c r="U136" s="163" t="str">
        <f>IFERROR(IF(INDEX(SourceData!$A$2:$FR$281,'Row selector'!$O125,146)=0,"-",INDEX(SourceData!$A$2:$FR$281,'Row selector'!$O125,146)),"")</f>
        <v/>
      </c>
      <c r="V136" s="161" t="str">
        <f>IFERROR(IF(INDEX(SourceData!$A$2:$FR$281,'Row selector'!$O125,137)=0,"-",INDEX(SourceData!$A$2:$FR$281,'Row selector'!$O125,137)),"")</f>
        <v/>
      </c>
      <c r="W136" s="162" t="str">
        <f>IFERROR(IF(INDEX(SourceData!$A$2:$FR$281,'Row selector'!$O125,142)=0,"-",INDEX(SourceData!$A$2:$FR$281,'Row selector'!$O125,142)),"")</f>
        <v/>
      </c>
      <c r="X136" s="163" t="str">
        <f>IFERROR(IF(INDEX(SourceData!$A$2:$FR$281,'Row selector'!$O125,147)=0,"-",INDEX(SourceData!$A$2:$FR$281,'Row selector'!$O125,147)),"")</f>
        <v/>
      </c>
      <c r="Y136" s="161" t="str">
        <f>IFERROR(IF(INDEX(SourceData!$A$2:$FR$281,'Row selector'!$O125,138)=0,"-",INDEX(SourceData!$A$2:$FR$281,'Row selector'!$O125,138)),"")</f>
        <v/>
      </c>
      <c r="Z136" s="166" t="str">
        <f>IFERROR(IF(INDEX(SourceData!$A$2:$FR$281,'Row selector'!$O125,143)=0,"-",INDEX(SourceData!$A$2:$FR$281,'Row selector'!$O125,143)),"")</f>
        <v/>
      </c>
      <c r="AA136" s="167" t="str">
        <f>IFERROR(IF(INDEX(SourceData!$A$2:$FR$281,'Row selector'!$O125,148)=0,"-",INDEX(SourceData!$A$2:$FR$281,'Row selector'!$O125,148)),"")</f>
        <v/>
      </c>
      <c r="AB136" s="161" t="str">
        <f>IFERROR(IF(INDEX(SourceData!$A$2:$FR$281,'Row selector'!$O125,139)=0,"-",INDEX(SourceData!$A$2:$FR$281,'Row selector'!$O125,139)),"")</f>
        <v/>
      </c>
      <c r="AC136" s="162" t="str">
        <f>IFERROR(IF(INDEX(SourceData!$A$2:$FR$281,'Row selector'!$O125,144)=0,"-",INDEX(SourceData!$A$2:$FR$281,'Row selector'!$O125,144)),"")</f>
        <v/>
      </c>
      <c r="AD136" s="163" t="str">
        <f>IFERROR(IF(INDEX(SourceData!$A$2:$FR$281,'Row selector'!$O125,149)=0,"-",INDEX(SourceData!$A$2:$FR$281,'Row selector'!$O125,149)),"")</f>
        <v/>
      </c>
      <c r="AE136" s="161" t="str">
        <f>IFERROR(IF(INDEX(SourceData!$A$2:$FR$281,'Row selector'!$O125,140)=0,"-",INDEX(SourceData!$A$2:$FR$281,'Row selector'!$O125,140)),"")</f>
        <v/>
      </c>
      <c r="AF136" s="162" t="str">
        <f>IFERROR(IF(INDEX(SourceData!$A$2:$FR$281,'Row selector'!$O125,145)=0,"-",INDEX(SourceData!$A$2:$FR$281,'Row selector'!$O125,145)),"")</f>
        <v/>
      </c>
      <c r="AG136" s="163" t="str">
        <f>IFERROR(IF(INDEX(SourceData!$A$2:$FR$281,'Row selector'!$O125,150)=0,"-",INDEX(SourceData!$A$2:$FR$281,'Row selector'!$O125,150)),"")</f>
        <v/>
      </c>
      <c r="AH136" s="161" t="str">
        <f>IFERROR(IF(INDEX(SourceData!$A$2:$FR$281,'Row selector'!$O125,151)=0,"-",INDEX(SourceData!$A$2:$FR$281,'Row selector'!$O125,151)),"")</f>
        <v/>
      </c>
      <c r="AI136" s="162" t="str">
        <f>IFERROR(IF(INDEX(SourceData!$A$2:$FR$281,'Row selector'!$O125,156)=0,"-",INDEX(SourceData!$A$2:$FR$281,'Row selector'!$O125,156)),"")</f>
        <v/>
      </c>
      <c r="AJ136" s="163" t="str">
        <f>IFERROR(IF(INDEX(SourceData!$A$2:$FR$281,'Row selector'!$O125,161)=0,"-",INDEX(SourceData!$A$2:$FR$281,'Row selector'!$O125,161)),"")</f>
        <v/>
      </c>
      <c r="AK136" s="161" t="str">
        <f>IFERROR(IF(INDEX(SourceData!$A$2:$FR$281,'Row selector'!$O125,152)=0,"-",INDEX(SourceData!$A$2:$FR$281,'Row selector'!$O125,152)),"")</f>
        <v/>
      </c>
      <c r="AL136" s="162" t="str">
        <f>IFERROR(IF(INDEX(SourceData!$A$2:$FR$281,'Row selector'!$O125,157)=0,"-",INDEX(SourceData!$A$2:$FR$281,'Row selector'!$O125,157)),"")</f>
        <v/>
      </c>
      <c r="AM136" s="163" t="str">
        <f>IFERROR(IF(INDEX(SourceData!$A$2:$FR$281,'Row selector'!$O125,162)=0,"-",INDEX(SourceData!$A$2:$FR$281,'Row selector'!$O125,162)),"")</f>
        <v/>
      </c>
      <c r="AN136" s="161" t="str">
        <f>IFERROR(IF(INDEX(SourceData!$A$2:$FR$281,'Row selector'!$O125,153)=0,"-",INDEX(SourceData!$A$2:$FR$281,'Row selector'!$O125,153)),"")</f>
        <v/>
      </c>
      <c r="AO136" s="162" t="str">
        <f>IFERROR(IF(INDEX(SourceData!$A$2:$FR$281,'Row selector'!$O125,158)=0,"-",INDEX(SourceData!$A$2:$FR$281,'Row selector'!$O125,158)),"")</f>
        <v/>
      </c>
      <c r="AP136" s="163" t="str">
        <f>IFERROR(IF(INDEX(SourceData!$A$2:$FR$281,'Row selector'!$O125,163)=0,"-",INDEX(SourceData!$A$2:$FR$281,'Row selector'!$O125,163)),"")</f>
        <v/>
      </c>
      <c r="AQ136" s="161" t="str">
        <f>IFERROR(IF(INDEX(SourceData!$A$2:$FR$281,'Row selector'!$O125,154)=0,"-",INDEX(SourceData!$A$2:$FR$281,'Row selector'!$O125,154)),"")</f>
        <v/>
      </c>
      <c r="AR136" s="166" t="str">
        <f>IFERROR(IF(INDEX(SourceData!$A$2:$FR$281,'Row selector'!$O125,159)=0,"-",INDEX(SourceData!$A$2:$FR$281,'Row selector'!$O125,159)),"")</f>
        <v/>
      </c>
      <c r="AS136" s="167" t="str">
        <f>IFERROR(IF(INDEX(SourceData!$A$2:$FR$281,'Row selector'!$O125,164)=0,"-",INDEX(SourceData!$A$2:$FR$281,'Row selector'!$O125,164)),"")</f>
        <v/>
      </c>
      <c r="AT136" s="161" t="str">
        <f>IFERROR(IF(INDEX(SourceData!$A$2:$FR$281,'Row selector'!$O125,155)=0,"-",INDEX(SourceData!$A$2:$FR$281,'Row selector'!$O125,155)),"")</f>
        <v/>
      </c>
      <c r="AU136" s="162" t="str">
        <f>IFERROR(IF(INDEX(SourceData!$A$2:$FR$281,'Row selector'!$O125,160)=0,"-",INDEX(SourceData!$A$2:$FR$281,'Row selector'!$O125,160)),"")</f>
        <v/>
      </c>
      <c r="AV136" s="163" t="str">
        <f>IFERROR(IF(INDEX(SourceData!$A$2:$FR$281,'Row selector'!$O125,165)=0,"-",INDEX(SourceData!$A$2:$FR$281,'Row selector'!$O125,165)),"")</f>
        <v/>
      </c>
      <c r="AW136" s="115"/>
    </row>
    <row r="137" spans="1:49">
      <c r="A137" s="171" t="str">
        <f>IFERROR(INDEX(SourceData!$A$2:$FR$281,'Row selector'!$O126,1),"")</f>
        <v/>
      </c>
      <c r="B137" s="168" t="str">
        <f>IFERROR(INDEX(SourceData!$A$2:$FR$281,'Row selector'!$O126,2),"")</f>
        <v/>
      </c>
      <c r="C137" s="199" t="str">
        <f t="shared" si="1"/>
        <v/>
      </c>
      <c r="D137" s="161" t="str">
        <f>IFERROR(IF(INDEX(SourceData!$A$2:$FR$281,'Row selector'!$O126,121)=0,"-",INDEX(SourceData!$A$2:$FR$281,'Row selector'!$O126,121)),"")</f>
        <v/>
      </c>
      <c r="E137" s="162" t="str">
        <f>IFERROR(IF(INDEX(SourceData!$A$2:$FR$281,'Row selector'!$O126,126)=0,"-",INDEX(SourceData!$A$2:$FR$281,'Row selector'!$O126,126)),"")</f>
        <v/>
      </c>
      <c r="F137" s="163" t="str">
        <f>IFERROR(IF(INDEX(SourceData!$A$2:$FR$281,'Row selector'!$O126,131)=0,"-",INDEX(SourceData!$A$2:$FR$281,'Row selector'!$O126,131)),"")</f>
        <v/>
      </c>
      <c r="G137" s="161" t="str">
        <f>IFERROR(IF(INDEX(SourceData!$A$2:$FR$281,'Row selector'!$O126,122)=0,"-",INDEX(SourceData!$A$2:$FR$281,'Row selector'!$O126,122)),"")</f>
        <v/>
      </c>
      <c r="H137" s="166" t="str">
        <f>IFERROR(IF(INDEX(SourceData!$A$2:$FR$281,'Row selector'!$O126,127)=0,"-",INDEX(SourceData!$A$2:$FR$281,'Row selector'!$O126,127)),"")</f>
        <v/>
      </c>
      <c r="I137" s="167" t="str">
        <f>IFERROR(IF(INDEX(SourceData!$A$2:$FR$281,'Row selector'!$O126,132)=0,"-",INDEX(SourceData!$A$2:$FR$281,'Row selector'!$O126,132)),"")</f>
        <v/>
      </c>
      <c r="J137" s="161" t="str">
        <f>IFERROR(IF(INDEX(SourceData!$A$2:$FR$281,'Row selector'!$O126,123)=0,"-",INDEX(SourceData!$A$2:$FR$281,'Row selector'!$O126,123)),"")</f>
        <v/>
      </c>
      <c r="K137" s="162" t="str">
        <f>IFERROR(IF(INDEX(SourceData!$A$2:$FR$281,'Row selector'!$O126,128)=0,"-",INDEX(SourceData!$A$2:$FR$281,'Row selector'!$O126,128)),"")</f>
        <v/>
      </c>
      <c r="L137" s="163" t="str">
        <f>IFERROR(IF(INDEX(SourceData!$A$2:$FR$281,'Row selector'!$O126,133)=0,"-",INDEX(SourceData!$A$2:$FR$281,'Row selector'!$O126,133)),"")</f>
        <v/>
      </c>
      <c r="M137" s="161" t="str">
        <f>IFERROR(IF(INDEX(SourceData!$A$2:$FR$281,'Row selector'!$O126,124)=0,"-",INDEX(SourceData!$A$2:$FR$281,'Row selector'!$O126,124)),"")</f>
        <v/>
      </c>
      <c r="N137" s="162" t="str">
        <f>IFERROR(IF(INDEX(SourceData!$A$2:$FR$281,'Row selector'!$O126,129)=0,"-",INDEX(SourceData!$A$2:$FR$281,'Row selector'!$O126,129)),"")</f>
        <v/>
      </c>
      <c r="O137" s="163" t="str">
        <f>IFERROR(IF(INDEX(SourceData!$A$2:$FR$281,'Row selector'!$O126,134)=0,"-",INDEX(SourceData!$A$2:$FR$281,'Row selector'!$O126,134)),"")</f>
        <v/>
      </c>
      <c r="P137" s="161" t="str">
        <f>IFERROR(IF(INDEX(SourceData!$A$2:$FR$281,'Row selector'!$O126,125)=0,"-",INDEX(SourceData!$A$2:$FR$281,'Row selector'!$O126,125)),"")</f>
        <v/>
      </c>
      <c r="Q137" s="162" t="str">
        <f>IFERROR(IF(INDEX(SourceData!$A$2:$FR$281,'Row selector'!$O126,130)=0,"-",INDEX(SourceData!$A$2:$FR$281,'Row selector'!$O126,130)),"")</f>
        <v/>
      </c>
      <c r="R137" s="163" t="str">
        <f>IFERROR(IF(INDEX(SourceData!$A$2:$FR$281,'Row selector'!$O126,135)=0,"-",INDEX(SourceData!$A$2:$FR$281,'Row selector'!$O126,135)),"")</f>
        <v/>
      </c>
      <c r="S137" s="161" t="str">
        <f>IFERROR(IF(INDEX(SourceData!$A$2:$FR$281,'Row selector'!$O126,136)=0,"-",INDEX(SourceData!$A$2:$FR$281,'Row selector'!$O126,136)),"")</f>
        <v/>
      </c>
      <c r="T137" s="162" t="str">
        <f>IFERROR(IF(INDEX(SourceData!$A$2:$FR$281,'Row selector'!$O126,141)=0,"-",INDEX(SourceData!$A$2:$FR$281,'Row selector'!$O126,141)),"")</f>
        <v/>
      </c>
      <c r="U137" s="163" t="str">
        <f>IFERROR(IF(INDEX(SourceData!$A$2:$FR$281,'Row selector'!$O126,146)=0,"-",INDEX(SourceData!$A$2:$FR$281,'Row selector'!$O126,146)),"")</f>
        <v/>
      </c>
      <c r="V137" s="161" t="str">
        <f>IFERROR(IF(INDEX(SourceData!$A$2:$FR$281,'Row selector'!$O126,137)=0,"-",INDEX(SourceData!$A$2:$FR$281,'Row selector'!$O126,137)),"")</f>
        <v/>
      </c>
      <c r="W137" s="162" t="str">
        <f>IFERROR(IF(INDEX(SourceData!$A$2:$FR$281,'Row selector'!$O126,142)=0,"-",INDEX(SourceData!$A$2:$FR$281,'Row selector'!$O126,142)),"")</f>
        <v/>
      </c>
      <c r="X137" s="163" t="str">
        <f>IFERROR(IF(INDEX(SourceData!$A$2:$FR$281,'Row selector'!$O126,147)=0,"-",INDEX(SourceData!$A$2:$FR$281,'Row selector'!$O126,147)),"")</f>
        <v/>
      </c>
      <c r="Y137" s="161" t="str">
        <f>IFERROR(IF(INDEX(SourceData!$A$2:$FR$281,'Row selector'!$O126,138)=0,"-",INDEX(SourceData!$A$2:$FR$281,'Row selector'!$O126,138)),"")</f>
        <v/>
      </c>
      <c r="Z137" s="166" t="str">
        <f>IFERROR(IF(INDEX(SourceData!$A$2:$FR$281,'Row selector'!$O126,143)=0,"-",INDEX(SourceData!$A$2:$FR$281,'Row selector'!$O126,143)),"")</f>
        <v/>
      </c>
      <c r="AA137" s="167" t="str">
        <f>IFERROR(IF(INDEX(SourceData!$A$2:$FR$281,'Row selector'!$O126,148)=0,"-",INDEX(SourceData!$A$2:$FR$281,'Row selector'!$O126,148)),"")</f>
        <v/>
      </c>
      <c r="AB137" s="161" t="str">
        <f>IFERROR(IF(INDEX(SourceData!$A$2:$FR$281,'Row selector'!$O126,139)=0,"-",INDEX(SourceData!$A$2:$FR$281,'Row selector'!$O126,139)),"")</f>
        <v/>
      </c>
      <c r="AC137" s="162" t="str">
        <f>IFERROR(IF(INDEX(SourceData!$A$2:$FR$281,'Row selector'!$O126,144)=0,"-",INDEX(SourceData!$A$2:$FR$281,'Row selector'!$O126,144)),"")</f>
        <v/>
      </c>
      <c r="AD137" s="163" t="str">
        <f>IFERROR(IF(INDEX(SourceData!$A$2:$FR$281,'Row selector'!$O126,149)=0,"-",INDEX(SourceData!$A$2:$FR$281,'Row selector'!$O126,149)),"")</f>
        <v/>
      </c>
      <c r="AE137" s="161" t="str">
        <f>IFERROR(IF(INDEX(SourceData!$A$2:$FR$281,'Row selector'!$O126,140)=0,"-",INDEX(SourceData!$A$2:$FR$281,'Row selector'!$O126,140)),"")</f>
        <v/>
      </c>
      <c r="AF137" s="162" t="str">
        <f>IFERROR(IF(INDEX(SourceData!$A$2:$FR$281,'Row selector'!$O126,145)=0,"-",INDEX(SourceData!$A$2:$FR$281,'Row selector'!$O126,145)),"")</f>
        <v/>
      </c>
      <c r="AG137" s="163" t="str">
        <f>IFERROR(IF(INDEX(SourceData!$A$2:$FR$281,'Row selector'!$O126,150)=0,"-",INDEX(SourceData!$A$2:$FR$281,'Row selector'!$O126,150)),"")</f>
        <v/>
      </c>
      <c r="AH137" s="161" t="str">
        <f>IFERROR(IF(INDEX(SourceData!$A$2:$FR$281,'Row selector'!$O126,151)=0,"-",INDEX(SourceData!$A$2:$FR$281,'Row selector'!$O126,151)),"")</f>
        <v/>
      </c>
      <c r="AI137" s="162" t="str">
        <f>IFERROR(IF(INDEX(SourceData!$A$2:$FR$281,'Row selector'!$O126,156)=0,"-",INDEX(SourceData!$A$2:$FR$281,'Row selector'!$O126,156)),"")</f>
        <v/>
      </c>
      <c r="AJ137" s="163" t="str">
        <f>IFERROR(IF(INDEX(SourceData!$A$2:$FR$281,'Row selector'!$O126,161)=0,"-",INDEX(SourceData!$A$2:$FR$281,'Row selector'!$O126,161)),"")</f>
        <v/>
      </c>
      <c r="AK137" s="161" t="str">
        <f>IFERROR(IF(INDEX(SourceData!$A$2:$FR$281,'Row selector'!$O126,152)=0,"-",INDEX(SourceData!$A$2:$FR$281,'Row selector'!$O126,152)),"")</f>
        <v/>
      </c>
      <c r="AL137" s="162" t="str">
        <f>IFERROR(IF(INDEX(SourceData!$A$2:$FR$281,'Row selector'!$O126,157)=0,"-",INDEX(SourceData!$A$2:$FR$281,'Row selector'!$O126,157)),"")</f>
        <v/>
      </c>
      <c r="AM137" s="163" t="str">
        <f>IFERROR(IF(INDEX(SourceData!$A$2:$FR$281,'Row selector'!$O126,162)=0,"-",INDEX(SourceData!$A$2:$FR$281,'Row selector'!$O126,162)),"")</f>
        <v/>
      </c>
      <c r="AN137" s="161" t="str">
        <f>IFERROR(IF(INDEX(SourceData!$A$2:$FR$281,'Row selector'!$O126,153)=0,"-",INDEX(SourceData!$A$2:$FR$281,'Row selector'!$O126,153)),"")</f>
        <v/>
      </c>
      <c r="AO137" s="162" t="str">
        <f>IFERROR(IF(INDEX(SourceData!$A$2:$FR$281,'Row selector'!$O126,158)=0,"-",INDEX(SourceData!$A$2:$FR$281,'Row selector'!$O126,158)),"")</f>
        <v/>
      </c>
      <c r="AP137" s="163" t="str">
        <f>IFERROR(IF(INDEX(SourceData!$A$2:$FR$281,'Row selector'!$O126,163)=0,"-",INDEX(SourceData!$A$2:$FR$281,'Row selector'!$O126,163)),"")</f>
        <v/>
      </c>
      <c r="AQ137" s="161" t="str">
        <f>IFERROR(IF(INDEX(SourceData!$A$2:$FR$281,'Row selector'!$O126,154)=0,"-",INDEX(SourceData!$A$2:$FR$281,'Row selector'!$O126,154)),"")</f>
        <v/>
      </c>
      <c r="AR137" s="166" t="str">
        <f>IFERROR(IF(INDEX(SourceData!$A$2:$FR$281,'Row selector'!$O126,159)=0,"-",INDEX(SourceData!$A$2:$FR$281,'Row selector'!$O126,159)),"")</f>
        <v/>
      </c>
      <c r="AS137" s="167" t="str">
        <f>IFERROR(IF(INDEX(SourceData!$A$2:$FR$281,'Row selector'!$O126,164)=0,"-",INDEX(SourceData!$A$2:$FR$281,'Row selector'!$O126,164)),"")</f>
        <v/>
      </c>
      <c r="AT137" s="161" t="str">
        <f>IFERROR(IF(INDEX(SourceData!$A$2:$FR$281,'Row selector'!$O126,155)=0,"-",INDEX(SourceData!$A$2:$FR$281,'Row selector'!$O126,155)),"")</f>
        <v/>
      </c>
      <c r="AU137" s="162" t="str">
        <f>IFERROR(IF(INDEX(SourceData!$A$2:$FR$281,'Row selector'!$O126,160)=0,"-",INDEX(SourceData!$A$2:$FR$281,'Row selector'!$O126,160)),"")</f>
        <v/>
      </c>
      <c r="AV137" s="163" t="str">
        <f>IFERROR(IF(INDEX(SourceData!$A$2:$FR$281,'Row selector'!$O126,165)=0,"-",INDEX(SourceData!$A$2:$FR$281,'Row selector'!$O126,165)),"")</f>
        <v/>
      </c>
      <c r="AW137" s="115"/>
    </row>
    <row r="138" spans="1:49">
      <c r="A138" s="171" t="str">
        <f>IFERROR(INDEX(SourceData!$A$2:$FR$281,'Row selector'!$O127,1),"")</f>
        <v/>
      </c>
      <c r="B138" s="168" t="str">
        <f>IFERROR(INDEX(SourceData!$A$2:$FR$281,'Row selector'!$O127,2),"")</f>
        <v/>
      </c>
      <c r="C138" s="199" t="str">
        <f t="shared" si="1"/>
        <v/>
      </c>
      <c r="D138" s="161" t="str">
        <f>IFERROR(IF(INDEX(SourceData!$A$2:$FR$281,'Row selector'!$O127,121)=0,"-",INDEX(SourceData!$A$2:$FR$281,'Row selector'!$O127,121)),"")</f>
        <v/>
      </c>
      <c r="E138" s="162" t="str">
        <f>IFERROR(IF(INDEX(SourceData!$A$2:$FR$281,'Row selector'!$O127,126)=0,"-",INDEX(SourceData!$A$2:$FR$281,'Row selector'!$O127,126)),"")</f>
        <v/>
      </c>
      <c r="F138" s="163" t="str">
        <f>IFERROR(IF(INDEX(SourceData!$A$2:$FR$281,'Row selector'!$O127,131)=0,"-",INDEX(SourceData!$A$2:$FR$281,'Row selector'!$O127,131)),"")</f>
        <v/>
      </c>
      <c r="G138" s="161" t="str">
        <f>IFERROR(IF(INDEX(SourceData!$A$2:$FR$281,'Row selector'!$O127,122)=0,"-",INDEX(SourceData!$A$2:$FR$281,'Row selector'!$O127,122)),"")</f>
        <v/>
      </c>
      <c r="H138" s="166" t="str">
        <f>IFERROR(IF(INDEX(SourceData!$A$2:$FR$281,'Row selector'!$O127,127)=0,"-",INDEX(SourceData!$A$2:$FR$281,'Row selector'!$O127,127)),"")</f>
        <v/>
      </c>
      <c r="I138" s="167" t="str">
        <f>IFERROR(IF(INDEX(SourceData!$A$2:$FR$281,'Row selector'!$O127,132)=0,"-",INDEX(SourceData!$A$2:$FR$281,'Row selector'!$O127,132)),"")</f>
        <v/>
      </c>
      <c r="J138" s="161" t="str">
        <f>IFERROR(IF(INDEX(SourceData!$A$2:$FR$281,'Row selector'!$O127,123)=0,"-",INDEX(SourceData!$A$2:$FR$281,'Row selector'!$O127,123)),"")</f>
        <v/>
      </c>
      <c r="K138" s="162" t="str">
        <f>IFERROR(IF(INDEX(SourceData!$A$2:$FR$281,'Row selector'!$O127,128)=0,"-",INDEX(SourceData!$A$2:$FR$281,'Row selector'!$O127,128)),"")</f>
        <v/>
      </c>
      <c r="L138" s="163" t="str">
        <f>IFERROR(IF(INDEX(SourceData!$A$2:$FR$281,'Row selector'!$O127,133)=0,"-",INDEX(SourceData!$A$2:$FR$281,'Row selector'!$O127,133)),"")</f>
        <v/>
      </c>
      <c r="M138" s="161" t="str">
        <f>IFERROR(IF(INDEX(SourceData!$A$2:$FR$281,'Row selector'!$O127,124)=0,"-",INDEX(SourceData!$A$2:$FR$281,'Row selector'!$O127,124)),"")</f>
        <v/>
      </c>
      <c r="N138" s="162" t="str">
        <f>IFERROR(IF(INDEX(SourceData!$A$2:$FR$281,'Row selector'!$O127,129)=0,"-",INDEX(SourceData!$A$2:$FR$281,'Row selector'!$O127,129)),"")</f>
        <v/>
      </c>
      <c r="O138" s="163" t="str">
        <f>IFERROR(IF(INDEX(SourceData!$A$2:$FR$281,'Row selector'!$O127,134)=0,"-",INDEX(SourceData!$A$2:$FR$281,'Row selector'!$O127,134)),"")</f>
        <v/>
      </c>
      <c r="P138" s="161" t="str">
        <f>IFERROR(IF(INDEX(SourceData!$A$2:$FR$281,'Row selector'!$O127,125)=0,"-",INDEX(SourceData!$A$2:$FR$281,'Row selector'!$O127,125)),"")</f>
        <v/>
      </c>
      <c r="Q138" s="162" t="str">
        <f>IFERROR(IF(INDEX(SourceData!$A$2:$FR$281,'Row selector'!$O127,130)=0,"-",INDEX(SourceData!$A$2:$FR$281,'Row selector'!$O127,130)),"")</f>
        <v/>
      </c>
      <c r="R138" s="163" t="str">
        <f>IFERROR(IF(INDEX(SourceData!$A$2:$FR$281,'Row selector'!$O127,135)=0,"-",INDEX(SourceData!$A$2:$FR$281,'Row selector'!$O127,135)),"")</f>
        <v/>
      </c>
      <c r="S138" s="161" t="str">
        <f>IFERROR(IF(INDEX(SourceData!$A$2:$FR$281,'Row selector'!$O127,136)=0,"-",INDEX(SourceData!$A$2:$FR$281,'Row selector'!$O127,136)),"")</f>
        <v/>
      </c>
      <c r="T138" s="162" t="str">
        <f>IFERROR(IF(INDEX(SourceData!$A$2:$FR$281,'Row selector'!$O127,141)=0,"-",INDEX(SourceData!$A$2:$FR$281,'Row selector'!$O127,141)),"")</f>
        <v/>
      </c>
      <c r="U138" s="163" t="str">
        <f>IFERROR(IF(INDEX(SourceData!$A$2:$FR$281,'Row selector'!$O127,146)=0,"-",INDEX(SourceData!$A$2:$FR$281,'Row selector'!$O127,146)),"")</f>
        <v/>
      </c>
      <c r="V138" s="161" t="str">
        <f>IFERROR(IF(INDEX(SourceData!$A$2:$FR$281,'Row selector'!$O127,137)=0,"-",INDEX(SourceData!$A$2:$FR$281,'Row selector'!$O127,137)),"")</f>
        <v/>
      </c>
      <c r="W138" s="162" t="str">
        <f>IFERROR(IF(INDEX(SourceData!$A$2:$FR$281,'Row selector'!$O127,142)=0,"-",INDEX(SourceData!$A$2:$FR$281,'Row selector'!$O127,142)),"")</f>
        <v/>
      </c>
      <c r="X138" s="163" t="str">
        <f>IFERROR(IF(INDEX(SourceData!$A$2:$FR$281,'Row selector'!$O127,147)=0,"-",INDEX(SourceData!$A$2:$FR$281,'Row selector'!$O127,147)),"")</f>
        <v/>
      </c>
      <c r="Y138" s="161" t="str">
        <f>IFERROR(IF(INDEX(SourceData!$A$2:$FR$281,'Row selector'!$O127,138)=0,"-",INDEX(SourceData!$A$2:$FR$281,'Row selector'!$O127,138)),"")</f>
        <v/>
      </c>
      <c r="Z138" s="166" t="str">
        <f>IFERROR(IF(INDEX(SourceData!$A$2:$FR$281,'Row selector'!$O127,143)=0,"-",INDEX(SourceData!$A$2:$FR$281,'Row selector'!$O127,143)),"")</f>
        <v/>
      </c>
      <c r="AA138" s="167" t="str">
        <f>IFERROR(IF(INDEX(SourceData!$A$2:$FR$281,'Row selector'!$O127,148)=0,"-",INDEX(SourceData!$A$2:$FR$281,'Row selector'!$O127,148)),"")</f>
        <v/>
      </c>
      <c r="AB138" s="161" t="str">
        <f>IFERROR(IF(INDEX(SourceData!$A$2:$FR$281,'Row selector'!$O127,139)=0,"-",INDEX(SourceData!$A$2:$FR$281,'Row selector'!$O127,139)),"")</f>
        <v/>
      </c>
      <c r="AC138" s="162" t="str">
        <f>IFERROR(IF(INDEX(SourceData!$A$2:$FR$281,'Row selector'!$O127,144)=0,"-",INDEX(SourceData!$A$2:$FR$281,'Row selector'!$O127,144)),"")</f>
        <v/>
      </c>
      <c r="AD138" s="163" t="str">
        <f>IFERROR(IF(INDEX(SourceData!$A$2:$FR$281,'Row selector'!$O127,149)=0,"-",INDEX(SourceData!$A$2:$FR$281,'Row selector'!$O127,149)),"")</f>
        <v/>
      </c>
      <c r="AE138" s="161" t="str">
        <f>IFERROR(IF(INDEX(SourceData!$A$2:$FR$281,'Row selector'!$O127,140)=0,"-",INDEX(SourceData!$A$2:$FR$281,'Row selector'!$O127,140)),"")</f>
        <v/>
      </c>
      <c r="AF138" s="162" t="str">
        <f>IFERROR(IF(INDEX(SourceData!$A$2:$FR$281,'Row selector'!$O127,145)=0,"-",INDEX(SourceData!$A$2:$FR$281,'Row selector'!$O127,145)),"")</f>
        <v/>
      </c>
      <c r="AG138" s="163" t="str">
        <f>IFERROR(IF(INDEX(SourceData!$A$2:$FR$281,'Row selector'!$O127,150)=0,"-",INDEX(SourceData!$A$2:$FR$281,'Row selector'!$O127,150)),"")</f>
        <v/>
      </c>
      <c r="AH138" s="161" t="str">
        <f>IFERROR(IF(INDEX(SourceData!$A$2:$FR$281,'Row selector'!$O127,151)=0,"-",INDEX(SourceData!$A$2:$FR$281,'Row selector'!$O127,151)),"")</f>
        <v/>
      </c>
      <c r="AI138" s="162" t="str">
        <f>IFERROR(IF(INDEX(SourceData!$A$2:$FR$281,'Row selector'!$O127,156)=0,"-",INDEX(SourceData!$A$2:$FR$281,'Row selector'!$O127,156)),"")</f>
        <v/>
      </c>
      <c r="AJ138" s="163" t="str">
        <f>IFERROR(IF(INDEX(SourceData!$A$2:$FR$281,'Row selector'!$O127,161)=0,"-",INDEX(SourceData!$A$2:$FR$281,'Row selector'!$O127,161)),"")</f>
        <v/>
      </c>
      <c r="AK138" s="161" t="str">
        <f>IFERROR(IF(INDEX(SourceData!$A$2:$FR$281,'Row selector'!$O127,152)=0,"-",INDEX(SourceData!$A$2:$FR$281,'Row selector'!$O127,152)),"")</f>
        <v/>
      </c>
      <c r="AL138" s="162" t="str">
        <f>IFERROR(IF(INDEX(SourceData!$A$2:$FR$281,'Row selector'!$O127,157)=0,"-",INDEX(SourceData!$A$2:$FR$281,'Row selector'!$O127,157)),"")</f>
        <v/>
      </c>
      <c r="AM138" s="163" t="str">
        <f>IFERROR(IF(INDEX(SourceData!$A$2:$FR$281,'Row selector'!$O127,162)=0,"-",INDEX(SourceData!$A$2:$FR$281,'Row selector'!$O127,162)),"")</f>
        <v/>
      </c>
      <c r="AN138" s="161" t="str">
        <f>IFERROR(IF(INDEX(SourceData!$A$2:$FR$281,'Row selector'!$O127,153)=0,"-",INDEX(SourceData!$A$2:$FR$281,'Row selector'!$O127,153)),"")</f>
        <v/>
      </c>
      <c r="AO138" s="162" t="str">
        <f>IFERROR(IF(INDEX(SourceData!$A$2:$FR$281,'Row selector'!$O127,158)=0,"-",INDEX(SourceData!$A$2:$FR$281,'Row selector'!$O127,158)),"")</f>
        <v/>
      </c>
      <c r="AP138" s="163" t="str">
        <f>IFERROR(IF(INDEX(SourceData!$A$2:$FR$281,'Row selector'!$O127,163)=0,"-",INDEX(SourceData!$A$2:$FR$281,'Row selector'!$O127,163)),"")</f>
        <v/>
      </c>
      <c r="AQ138" s="161" t="str">
        <f>IFERROR(IF(INDEX(SourceData!$A$2:$FR$281,'Row selector'!$O127,154)=0,"-",INDEX(SourceData!$A$2:$FR$281,'Row selector'!$O127,154)),"")</f>
        <v/>
      </c>
      <c r="AR138" s="166" t="str">
        <f>IFERROR(IF(INDEX(SourceData!$A$2:$FR$281,'Row selector'!$O127,159)=0,"-",INDEX(SourceData!$A$2:$FR$281,'Row selector'!$O127,159)),"")</f>
        <v/>
      </c>
      <c r="AS138" s="167" t="str">
        <f>IFERROR(IF(INDEX(SourceData!$A$2:$FR$281,'Row selector'!$O127,164)=0,"-",INDEX(SourceData!$A$2:$FR$281,'Row selector'!$O127,164)),"")</f>
        <v/>
      </c>
      <c r="AT138" s="161" t="str">
        <f>IFERROR(IF(INDEX(SourceData!$A$2:$FR$281,'Row selector'!$O127,155)=0,"-",INDEX(SourceData!$A$2:$FR$281,'Row selector'!$O127,155)),"")</f>
        <v/>
      </c>
      <c r="AU138" s="162" t="str">
        <f>IFERROR(IF(INDEX(SourceData!$A$2:$FR$281,'Row selector'!$O127,160)=0,"-",INDEX(SourceData!$A$2:$FR$281,'Row selector'!$O127,160)),"")</f>
        <v/>
      </c>
      <c r="AV138" s="163" t="str">
        <f>IFERROR(IF(INDEX(SourceData!$A$2:$FR$281,'Row selector'!$O127,165)=0,"-",INDEX(SourceData!$A$2:$FR$281,'Row selector'!$O127,165)),"")</f>
        <v/>
      </c>
      <c r="AW138" s="115"/>
    </row>
    <row r="139" spans="1:49">
      <c r="A139" s="171" t="str">
        <f>IFERROR(INDEX(SourceData!$A$2:$FR$281,'Row selector'!$O128,1),"")</f>
        <v/>
      </c>
      <c r="B139" s="168" t="str">
        <f>IFERROR(INDEX(SourceData!$A$2:$FR$281,'Row selector'!$O128,2),"")</f>
        <v/>
      </c>
      <c r="C139" s="199" t="str">
        <f t="shared" si="1"/>
        <v/>
      </c>
      <c r="D139" s="161" t="str">
        <f>IFERROR(IF(INDEX(SourceData!$A$2:$FR$281,'Row selector'!$O128,121)=0,"-",INDEX(SourceData!$A$2:$FR$281,'Row selector'!$O128,121)),"")</f>
        <v/>
      </c>
      <c r="E139" s="162" t="str">
        <f>IFERROR(IF(INDEX(SourceData!$A$2:$FR$281,'Row selector'!$O128,126)=0,"-",INDEX(SourceData!$A$2:$FR$281,'Row selector'!$O128,126)),"")</f>
        <v/>
      </c>
      <c r="F139" s="163" t="str">
        <f>IFERROR(IF(INDEX(SourceData!$A$2:$FR$281,'Row selector'!$O128,131)=0,"-",INDEX(SourceData!$A$2:$FR$281,'Row selector'!$O128,131)),"")</f>
        <v/>
      </c>
      <c r="G139" s="161" t="str">
        <f>IFERROR(IF(INDEX(SourceData!$A$2:$FR$281,'Row selector'!$O128,122)=0,"-",INDEX(SourceData!$A$2:$FR$281,'Row selector'!$O128,122)),"")</f>
        <v/>
      </c>
      <c r="H139" s="166" t="str">
        <f>IFERROR(IF(INDEX(SourceData!$A$2:$FR$281,'Row selector'!$O128,127)=0,"-",INDEX(SourceData!$A$2:$FR$281,'Row selector'!$O128,127)),"")</f>
        <v/>
      </c>
      <c r="I139" s="167" t="str">
        <f>IFERROR(IF(INDEX(SourceData!$A$2:$FR$281,'Row selector'!$O128,132)=0,"-",INDEX(SourceData!$A$2:$FR$281,'Row selector'!$O128,132)),"")</f>
        <v/>
      </c>
      <c r="J139" s="161" t="str">
        <f>IFERROR(IF(INDEX(SourceData!$A$2:$FR$281,'Row selector'!$O128,123)=0,"-",INDEX(SourceData!$A$2:$FR$281,'Row selector'!$O128,123)),"")</f>
        <v/>
      </c>
      <c r="K139" s="162" t="str">
        <f>IFERROR(IF(INDEX(SourceData!$A$2:$FR$281,'Row selector'!$O128,128)=0,"-",INDEX(SourceData!$A$2:$FR$281,'Row selector'!$O128,128)),"")</f>
        <v/>
      </c>
      <c r="L139" s="163" t="str">
        <f>IFERROR(IF(INDEX(SourceData!$A$2:$FR$281,'Row selector'!$O128,133)=0,"-",INDEX(SourceData!$A$2:$FR$281,'Row selector'!$O128,133)),"")</f>
        <v/>
      </c>
      <c r="M139" s="161" t="str">
        <f>IFERROR(IF(INDEX(SourceData!$A$2:$FR$281,'Row selector'!$O128,124)=0,"-",INDEX(SourceData!$A$2:$FR$281,'Row selector'!$O128,124)),"")</f>
        <v/>
      </c>
      <c r="N139" s="162" t="str">
        <f>IFERROR(IF(INDEX(SourceData!$A$2:$FR$281,'Row selector'!$O128,129)=0,"-",INDEX(SourceData!$A$2:$FR$281,'Row selector'!$O128,129)),"")</f>
        <v/>
      </c>
      <c r="O139" s="163" t="str">
        <f>IFERROR(IF(INDEX(SourceData!$A$2:$FR$281,'Row selector'!$O128,134)=0,"-",INDEX(SourceData!$A$2:$FR$281,'Row selector'!$O128,134)),"")</f>
        <v/>
      </c>
      <c r="P139" s="161" t="str">
        <f>IFERROR(IF(INDEX(SourceData!$A$2:$FR$281,'Row selector'!$O128,125)=0,"-",INDEX(SourceData!$A$2:$FR$281,'Row selector'!$O128,125)),"")</f>
        <v/>
      </c>
      <c r="Q139" s="162" t="str">
        <f>IFERROR(IF(INDEX(SourceData!$A$2:$FR$281,'Row selector'!$O128,130)=0,"-",INDEX(SourceData!$A$2:$FR$281,'Row selector'!$O128,130)),"")</f>
        <v/>
      </c>
      <c r="R139" s="163" t="str">
        <f>IFERROR(IF(INDEX(SourceData!$A$2:$FR$281,'Row selector'!$O128,135)=0,"-",INDEX(SourceData!$A$2:$FR$281,'Row selector'!$O128,135)),"")</f>
        <v/>
      </c>
      <c r="S139" s="161" t="str">
        <f>IFERROR(IF(INDEX(SourceData!$A$2:$FR$281,'Row selector'!$O128,136)=0,"-",INDEX(SourceData!$A$2:$FR$281,'Row selector'!$O128,136)),"")</f>
        <v/>
      </c>
      <c r="T139" s="162" t="str">
        <f>IFERROR(IF(INDEX(SourceData!$A$2:$FR$281,'Row selector'!$O128,141)=0,"-",INDEX(SourceData!$A$2:$FR$281,'Row selector'!$O128,141)),"")</f>
        <v/>
      </c>
      <c r="U139" s="163" t="str">
        <f>IFERROR(IF(INDEX(SourceData!$A$2:$FR$281,'Row selector'!$O128,146)=0,"-",INDEX(SourceData!$A$2:$FR$281,'Row selector'!$O128,146)),"")</f>
        <v/>
      </c>
      <c r="V139" s="161" t="str">
        <f>IFERROR(IF(INDEX(SourceData!$A$2:$FR$281,'Row selector'!$O128,137)=0,"-",INDEX(SourceData!$A$2:$FR$281,'Row selector'!$O128,137)),"")</f>
        <v/>
      </c>
      <c r="W139" s="162" t="str">
        <f>IFERROR(IF(INDEX(SourceData!$A$2:$FR$281,'Row selector'!$O128,142)=0,"-",INDEX(SourceData!$A$2:$FR$281,'Row selector'!$O128,142)),"")</f>
        <v/>
      </c>
      <c r="X139" s="163" t="str">
        <f>IFERROR(IF(INDEX(SourceData!$A$2:$FR$281,'Row selector'!$O128,147)=0,"-",INDEX(SourceData!$A$2:$FR$281,'Row selector'!$O128,147)),"")</f>
        <v/>
      </c>
      <c r="Y139" s="161" t="str">
        <f>IFERROR(IF(INDEX(SourceData!$A$2:$FR$281,'Row selector'!$O128,138)=0,"-",INDEX(SourceData!$A$2:$FR$281,'Row selector'!$O128,138)),"")</f>
        <v/>
      </c>
      <c r="Z139" s="166" t="str">
        <f>IFERROR(IF(INDEX(SourceData!$A$2:$FR$281,'Row selector'!$O128,143)=0,"-",INDEX(SourceData!$A$2:$FR$281,'Row selector'!$O128,143)),"")</f>
        <v/>
      </c>
      <c r="AA139" s="167" t="str">
        <f>IFERROR(IF(INDEX(SourceData!$A$2:$FR$281,'Row selector'!$O128,148)=0,"-",INDEX(SourceData!$A$2:$FR$281,'Row selector'!$O128,148)),"")</f>
        <v/>
      </c>
      <c r="AB139" s="161" t="str">
        <f>IFERROR(IF(INDEX(SourceData!$A$2:$FR$281,'Row selector'!$O128,139)=0,"-",INDEX(SourceData!$A$2:$FR$281,'Row selector'!$O128,139)),"")</f>
        <v/>
      </c>
      <c r="AC139" s="162" t="str">
        <f>IFERROR(IF(INDEX(SourceData!$A$2:$FR$281,'Row selector'!$O128,144)=0,"-",INDEX(SourceData!$A$2:$FR$281,'Row selector'!$O128,144)),"")</f>
        <v/>
      </c>
      <c r="AD139" s="163" t="str">
        <f>IFERROR(IF(INDEX(SourceData!$A$2:$FR$281,'Row selector'!$O128,149)=0,"-",INDEX(SourceData!$A$2:$FR$281,'Row selector'!$O128,149)),"")</f>
        <v/>
      </c>
      <c r="AE139" s="161" t="str">
        <f>IFERROR(IF(INDEX(SourceData!$A$2:$FR$281,'Row selector'!$O128,140)=0,"-",INDEX(SourceData!$A$2:$FR$281,'Row selector'!$O128,140)),"")</f>
        <v/>
      </c>
      <c r="AF139" s="162" t="str">
        <f>IFERROR(IF(INDEX(SourceData!$A$2:$FR$281,'Row selector'!$O128,145)=0,"-",INDEX(SourceData!$A$2:$FR$281,'Row selector'!$O128,145)),"")</f>
        <v/>
      </c>
      <c r="AG139" s="163" t="str">
        <f>IFERROR(IF(INDEX(SourceData!$A$2:$FR$281,'Row selector'!$O128,150)=0,"-",INDEX(SourceData!$A$2:$FR$281,'Row selector'!$O128,150)),"")</f>
        <v/>
      </c>
      <c r="AH139" s="161" t="str">
        <f>IFERROR(IF(INDEX(SourceData!$A$2:$FR$281,'Row selector'!$O128,151)=0,"-",INDEX(SourceData!$A$2:$FR$281,'Row selector'!$O128,151)),"")</f>
        <v/>
      </c>
      <c r="AI139" s="162" t="str">
        <f>IFERROR(IF(INDEX(SourceData!$A$2:$FR$281,'Row selector'!$O128,156)=0,"-",INDEX(SourceData!$A$2:$FR$281,'Row selector'!$O128,156)),"")</f>
        <v/>
      </c>
      <c r="AJ139" s="163" t="str">
        <f>IFERROR(IF(INDEX(SourceData!$A$2:$FR$281,'Row selector'!$O128,161)=0,"-",INDEX(SourceData!$A$2:$FR$281,'Row selector'!$O128,161)),"")</f>
        <v/>
      </c>
      <c r="AK139" s="161" t="str">
        <f>IFERROR(IF(INDEX(SourceData!$A$2:$FR$281,'Row selector'!$O128,152)=0,"-",INDEX(SourceData!$A$2:$FR$281,'Row selector'!$O128,152)),"")</f>
        <v/>
      </c>
      <c r="AL139" s="162" t="str">
        <f>IFERROR(IF(INDEX(SourceData!$A$2:$FR$281,'Row selector'!$O128,157)=0,"-",INDEX(SourceData!$A$2:$FR$281,'Row selector'!$O128,157)),"")</f>
        <v/>
      </c>
      <c r="AM139" s="163" t="str">
        <f>IFERROR(IF(INDEX(SourceData!$A$2:$FR$281,'Row selector'!$O128,162)=0,"-",INDEX(SourceData!$A$2:$FR$281,'Row selector'!$O128,162)),"")</f>
        <v/>
      </c>
      <c r="AN139" s="161" t="str">
        <f>IFERROR(IF(INDEX(SourceData!$A$2:$FR$281,'Row selector'!$O128,153)=0,"-",INDEX(SourceData!$A$2:$FR$281,'Row selector'!$O128,153)),"")</f>
        <v/>
      </c>
      <c r="AO139" s="162" t="str">
        <f>IFERROR(IF(INDEX(SourceData!$A$2:$FR$281,'Row selector'!$O128,158)=0,"-",INDEX(SourceData!$A$2:$FR$281,'Row selector'!$O128,158)),"")</f>
        <v/>
      </c>
      <c r="AP139" s="163" t="str">
        <f>IFERROR(IF(INDEX(SourceData!$A$2:$FR$281,'Row selector'!$O128,163)=0,"-",INDEX(SourceData!$A$2:$FR$281,'Row selector'!$O128,163)),"")</f>
        <v/>
      </c>
      <c r="AQ139" s="161" t="str">
        <f>IFERROR(IF(INDEX(SourceData!$A$2:$FR$281,'Row selector'!$O128,154)=0,"-",INDEX(SourceData!$A$2:$FR$281,'Row selector'!$O128,154)),"")</f>
        <v/>
      </c>
      <c r="AR139" s="166" t="str">
        <f>IFERROR(IF(INDEX(SourceData!$A$2:$FR$281,'Row selector'!$O128,159)=0,"-",INDEX(SourceData!$A$2:$FR$281,'Row selector'!$O128,159)),"")</f>
        <v/>
      </c>
      <c r="AS139" s="167" t="str">
        <f>IFERROR(IF(INDEX(SourceData!$A$2:$FR$281,'Row selector'!$O128,164)=0,"-",INDEX(SourceData!$A$2:$FR$281,'Row selector'!$O128,164)),"")</f>
        <v/>
      </c>
      <c r="AT139" s="161" t="str">
        <f>IFERROR(IF(INDEX(SourceData!$A$2:$FR$281,'Row selector'!$O128,155)=0,"-",INDEX(SourceData!$A$2:$FR$281,'Row selector'!$O128,155)),"")</f>
        <v/>
      </c>
      <c r="AU139" s="162" t="str">
        <f>IFERROR(IF(INDEX(SourceData!$A$2:$FR$281,'Row selector'!$O128,160)=0,"-",INDEX(SourceData!$A$2:$FR$281,'Row selector'!$O128,160)),"")</f>
        <v/>
      </c>
      <c r="AV139" s="163" t="str">
        <f>IFERROR(IF(INDEX(SourceData!$A$2:$FR$281,'Row selector'!$O128,165)=0,"-",INDEX(SourceData!$A$2:$FR$281,'Row selector'!$O128,165)),"")</f>
        <v/>
      </c>
      <c r="AW139" s="115"/>
    </row>
    <row r="140" spans="1:49">
      <c r="A140" s="171" t="str">
        <f>IFERROR(INDEX(SourceData!$A$2:$FR$281,'Row selector'!$O129,1),"")</f>
        <v/>
      </c>
      <c r="B140" s="168" t="str">
        <f>IFERROR(INDEX(SourceData!$A$2:$FR$281,'Row selector'!$O129,2),"")</f>
        <v/>
      </c>
      <c r="C140" s="199" t="str">
        <f t="shared" si="1"/>
        <v/>
      </c>
      <c r="D140" s="161" t="str">
        <f>IFERROR(IF(INDEX(SourceData!$A$2:$FR$281,'Row selector'!$O129,121)=0,"-",INDEX(SourceData!$A$2:$FR$281,'Row selector'!$O129,121)),"")</f>
        <v/>
      </c>
      <c r="E140" s="162" t="str">
        <f>IFERROR(IF(INDEX(SourceData!$A$2:$FR$281,'Row selector'!$O129,126)=0,"-",INDEX(SourceData!$A$2:$FR$281,'Row selector'!$O129,126)),"")</f>
        <v/>
      </c>
      <c r="F140" s="163" t="str">
        <f>IFERROR(IF(INDEX(SourceData!$A$2:$FR$281,'Row selector'!$O129,131)=0,"-",INDEX(SourceData!$A$2:$FR$281,'Row selector'!$O129,131)),"")</f>
        <v/>
      </c>
      <c r="G140" s="161" t="str">
        <f>IFERROR(IF(INDEX(SourceData!$A$2:$FR$281,'Row selector'!$O129,122)=0,"-",INDEX(SourceData!$A$2:$FR$281,'Row selector'!$O129,122)),"")</f>
        <v/>
      </c>
      <c r="H140" s="166" t="str">
        <f>IFERROR(IF(INDEX(SourceData!$A$2:$FR$281,'Row selector'!$O129,127)=0,"-",INDEX(SourceData!$A$2:$FR$281,'Row selector'!$O129,127)),"")</f>
        <v/>
      </c>
      <c r="I140" s="167" t="str">
        <f>IFERROR(IF(INDEX(SourceData!$A$2:$FR$281,'Row selector'!$O129,132)=0,"-",INDEX(SourceData!$A$2:$FR$281,'Row selector'!$O129,132)),"")</f>
        <v/>
      </c>
      <c r="J140" s="161" t="str">
        <f>IFERROR(IF(INDEX(SourceData!$A$2:$FR$281,'Row selector'!$O129,123)=0,"-",INDEX(SourceData!$A$2:$FR$281,'Row selector'!$O129,123)),"")</f>
        <v/>
      </c>
      <c r="K140" s="162" t="str">
        <f>IFERROR(IF(INDEX(SourceData!$A$2:$FR$281,'Row selector'!$O129,128)=0,"-",INDEX(SourceData!$A$2:$FR$281,'Row selector'!$O129,128)),"")</f>
        <v/>
      </c>
      <c r="L140" s="163" t="str">
        <f>IFERROR(IF(INDEX(SourceData!$A$2:$FR$281,'Row selector'!$O129,133)=0,"-",INDEX(SourceData!$A$2:$FR$281,'Row selector'!$O129,133)),"")</f>
        <v/>
      </c>
      <c r="M140" s="161" t="str">
        <f>IFERROR(IF(INDEX(SourceData!$A$2:$FR$281,'Row selector'!$O129,124)=0,"-",INDEX(SourceData!$A$2:$FR$281,'Row selector'!$O129,124)),"")</f>
        <v/>
      </c>
      <c r="N140" s="162" t="str">
        <f>IFERROR(IF(INDEX(SourceData!$A$2:$FR$281,'Row selector'!$O129,129)=0,"-",INDEX(SourceData!$A$2:$FR$281,'Row selector'!$O129,129)),"")</f>
        <v/>
      </c>
      <c r="O140" s="163" t="str">
        <f>IFERROR(IF(INDEX(SourceData!$A$2:$FR$281,'Row selector'!$O129,134)=0,"-",INDEX(SourceData!$A$2:$FR$281,'Row selector'!$O129,134)),"")</f>
        <v/>
      </c>
      <c r="P140" s="161" t="str">
        <f>IFERROR(IF(INDEX(SourceData!$A$2:$FR$281,'Row selector'!$O129,125)=0,"-",INDEX(SourceData!$A$2:$FR$281,'Row selector'!$O129,125)),"")</f>
        <v/>
      </c>
      <c r="Q140" s="162" t="str">
        <f>IFERROR(IF(INDEX(SourceData!$A$2:$FR$281,'Row selector'!$O129,130)=0,"-",INDEX(SourceData!$A$2:$FR$281,'Row selector'!$O129,130)),"")</f>
        <v/>
      </c>
      <c r="R140" s="163" t="str">
        <f>IFERROR(IF(INDEX(SourceData!$A$2:$FR$281,'Row selector'!$O129,135)=0,"-",INDEX(SourceData!$A$2:$FR$281,'Row selector'!$O129,135)),"")</f>
        <v/>
      </c>
      <c r="S140" s="161" t="str">
        <f>IFERROR(IF(INDEX(SourceData!$A$2:$FR$281,'Row selector'!$O129,136)=0,"-",INDEX(SourceData!$A$2:$FR$281,'Row selector'!$O129,136)),"")</f>
        <v/>
      </c>
      <c r="T140" s="162" t="str">
        <f>IFERROR(IF(INDEX(SourceData!$A$2:$FR$281,'Row selector'!$O129,141)=0,"-",INDEX(SourceData!$A$2:$FR$281,'Row selector'!$O129,141)),"")</f>
        <v/>
      </c>
      <c r="U140" s="163" t="str">
        <f>IFERROR(IF(INDEX(SourceData!$A$2:$FR$281,'Row selector'!$O129,146)=0,"-",INDEX(SourceData!$A$2:$FR$281,'Row selector'!$O129,146)),"")</f>
        <v/>
      </c>
      <c r="V140" s="161" t="str">
        <f>IFERROR(IF(INDEX(SourceData!$A$2:$FR$281,'Row selector'!$O129,137)=0,"-",INDEX(SourceData!$A$2:$FR$281,'Row selector'!$O129,137)),"")</f>
        <v/>
      </c>
      <c r="W140" s="162" t="str">
        <f>IFERROR(IF(INDEX(SourceData!$A$2:$FR$281,'Row selector'!$O129,142)=0,"-",INDEX(SourceData!$A$2:$FR$281,'Row selector'!$O129,142)),"")</f>
        <v/>
      </c>
      <c r="X140" s="163" t="str">
        <f>IFERROR(IF(INDEX(SourceData!$A$2:$FR$281,'Row selector'!$O129,147)=0,"-",INDEX(SourceData!$A$2:$FR$281,'Row selector'!$O129,147)),"")</f>
        <v/>
      </c>
      <c r="Y140" s="161" t="str">
        <f>IFERROR(IF(INDEX(SourceData!$A$2:$FR$281,'Row selector'!$O129,138)=0,"-",INDEX(SourceData!$A$2:$FR$281,'Row selector'!$O129,138)),"")</f>
        <v/>
      </c>
      <c r="Z140" s="166" t="str">
        <f>IFERROR(IF(INDEX(SourceData!$A$2:$FR$281,'Row selector'!$O129,143)=0,"-",INDEX(SourceData!$A$2:$FR$281,'Row selector'!$O129,143)),"")</f>
        <v/>
      </c>
      <c r="AA140" s="167" t="str">
        <f>IFERROR(IF(INDEX(SourceData!$A$2:$FR$281,'Row selector'!$O129,148)=0,"-",INDEX(SourceData!$A$2:$FR$281,'Row selector'!$O129,148)),"")</f>
        <v/>
      </c>
      <c r="AB140" s="161" t="str">
        <f>IFERROR(IF(INDEX(SourceData!$A$2:$FR$281,'Row selector'!$O129,139)=0,"-",INDEX(SourceData!$A$2:$FR$281,'Row selector'!$O129,139)),"")</f>
        <v/>
      </c>
      <c r="AC140" s="162" t="str">
        <f>IFERROR(IF(INDEX(SourceData!$A$2:$FR$281,'Row selector'!$O129,144)=0,"-",INDEX(SourceData!$A$2:$FR$281,'Row selector'!$O129,144)),"")</f>
        <v/>
      </c>
      <c r="AD140" s="163" t="str">
        <f>IFERROR(IF(INDEX(SourceData!$A$2:$FR$281,'Row selector'!$O129,149)=0,"-",INDEX(SourceData!$A$2:$FR$281,'Row selector'!$O129,149)),"")</f>
        <v/>
      </c>
      <c r="AE140" s="161" t="str">
        <f>IFERROR(IF(INDEX(SourceData!$A$2:$FR$281,'Row selector'!$O129,140)=0,"-",INDEX(SourceData!$A$2:$FR$281,'Row selector'!$O129,140)),"")</f>
        <v/>
      </c>
      <c r="AF140" s="162" t="str">
        <f>IFERROR(IF(INDEX(SourceData!$A$2:$FR$281,'Row selector'!$O129,145)=0,"-",INDEX(SourceData!$A$2:$FR$281,'Row selector'!$O129,145)),"")</f>
        <v/>
      </c>
      <c r="AG140" s="163" t="str">
        <f>IFERROR(IF(INDEX(SourceData!$A$2:$FR$281,'Row selector'!$O129,150)=0,"-",INDEX(SourceData!$A$2:$FR$281,'Row selector'!$O129,150)),"")</f>
        <v/>
      </c>
      <c r="AH140" s="161" t="str">
        <f>IFERROR(IF(INDEX(SourceData!$A$2:$FR$281,'Row selector'!$O129,151)=0,"-",INDEX(SourceData!$A$2:$FR$281,'Row selector'!$O129,151)),"")</f>
        <v/>
      </c>
      <c r="AI140" s="162" t="str">
        <f>IFERROR(IF(INDEX(SourceData!$A$2:$FR$281,'Row selector'!$O129,156)=0,"-",INDEX(SourceData!$A$2:$FR$281,'Row selector'!$O129,156)),"")</f>
        <v/>
      </c>
      <c r="AJ140" s="163" t="str">
        <f>IFERROR(IF(INDEX(SourceData!$A$2:$FR$281,'Row selector'!$O129,161)=0,"-",INDEX(SourceData!$A$2:$FR$281,'Row selector'!$O129,161)),"")</f>
        <v/>
      </c>
      <c r="AK140" s="161" t="str">
        <f>IFERROR(IF(INDEX(SourceData!$A$2:$FR$281,'Row selector'!$O129,152)=0,"-",INDEX(SourceData!$A$2:$FR$281,'Row selector'!$O129,152)),"")</f>
        <v/>
      </c>
      <c r="AL140" s="162" t="str">
        <f>IFERROR(IF(INDEX(SourceData!$A$2:$FR$281,'Row selector'!$O129,157)=0,"-",INDEX(SourceData!$A$2:$FR$281,'Row selector'!$O129,157)),"")</f>
        <v/>
      </c>
      <c r="AM140" s="163" t="str">
        <f>IFERROR(IF(INDEX(SourceData!$A$2:$FR$281,'Row selector'!$O129,162)=0,"-",INDEX(SourceData!$A$2:$FR$281,'Row selector'!$O129,162)),"")</f>
        <v/>
      </c>
      <c r="AN140" s="161" t="str">
        <f>IFERROR(IF(INDEX(SourceData!$A$2:$FR$281,'Row selector'!$O129,153)=0,"-",INDEX(SourceData!$A$2:$FR$281,'Row selector'!$O129,153)),"")</f>
        <v/>
      </c>
      <c r="AO140" s="162" t="str">
        <f>IFERROR(IF(INDEX(SourceData!$A$2:$FR$281,'Row selector'!$O129,158)=0,"-",INDEX(SourceData!$A$2:$FR$281,'Row selector'!$O129,158)),"")</f>
        <v/>
      </c>
      <c r="AP140" s="163" t="str">
        <f>IFERROR(IF(INDEX(SourceData!$A$2:$FR$281,'Row selector'!$O129,163)=0,"-",INDEX(SourceData!$A$2:$FR$281,'Row selector'!$O129,163)),"")</f>
        <v/>
      </c>
      <c r="AQ140" s="161" t="str">
        <f>IFERROR(IF(INDEX(SourceData!$A$2:$FR$281,'Row selector'!$O129,154)=0,"-",INDEX(SourceData!$A$2:$FR$281,'Row selector'!$O129,154)),"")</f>
        <v/>
      </c>
      <c r="AR140" s="166" t="str">
        <f>IFERROR(IF(INDEX(SourceData!$A$2:$FR$281,'Row selector'!$O129,159)=0,"-",INDEX(SourceData!$A$2:$FR$281,'Row selector'!$O129,159)),"")</f>
        <v/>
      </c>
      <c r="AS140" s="167" t="str">
        <f>IFERROR(IF(INDEX(SourceData!$A$2:$FR$281,'Row selector'!$O129,164)=0,"-",INDEX(SourceData!$A$2:$FR$281,'Row selector'!$O129,164)),"")</f>
        <v/>
      </c>
      <c r="AT140" s="161" t="str">
        <f>IFERROR(IF(INDEX(SourceData!$A$2:$FR$281,'Row selector'!$O129,155)=0,"-",INDEX(SourceData!$A$2:$FR$281,'Row selector'!$O129,155)),"")</f>
        <v/>
      </c>
      <c r="AU140" s="162" t="str">
        <f>IFERROR(IF(INDEX(SourceData!$A$2:$FR$281,'Row selector'!$O129,160)=0,"-",INDEX(SourceData!$A$2:$FR$281,'Row selector'!$O129,160)),"")</f>
        <v/>
      </c>
      <c r="AV140" s="163" t="str">
        <f>IFERROR(IF(INDEX(SourceData!$A$2:$FR$281,'Row selector'!$O129,165)=0,"-",INDEX(SourceData!$A$2:$FR$281,'Row selector'!$O129,165)),"")</f>
        <v/>
      </c>
      <c r="AW140" s="115"/>
    </row>
    <row r="141" spans="1:49">
      <c r="A141" s="171" t="str">
        <f>IFERROR(INDEX(SourceData!$A$2:$FR$281,'Row selector'!$O130,1),"")</f>
        <v/>
      </c>
      <c r="B141" s="168" t="str">
        <f>IFERROR(INDEX(SourceData!$A$2:$FR$281,'Row selector'!$O130,2),"")</f>
        <v/>
      </c>
      <c r="C141" s="199" t="str">
        <f t="shared" si="1"/>
        <v/>
      </c>
      <c r="D141" s="161" t="str">
        <f>IFERROR(IF(INDEX(SourceData!$A$2:$FR$281,'Row selector'!$O130,121)=0,"-",INDEX(SourceData!$A$2:$FR$281,'Row selector'!$O130,121)),"")</f>
        <v/>
      </c>
      <c r="E141" s="162" t="str">
        <f>IFERROR(IF(INDEX(SourceData!$A$2:$FR$281,'Row selector'!$O130,126)=0,"-",INDEX(SourceData!$A$2:$FR$281,'Row selector'!$O130,126)),"")</f>
        <v/>
      </c>
      <c r="F141" s="163" t="str">
        <f>IFERROR(IF(INDEX(SourceData!$A$2:$FR$281,'Row selector'!$O130,131)=0,"-",INDEX(SourceData!$A$2:$FR$281,'Row selector'!$O130,131)),"")</f>
        <v/>
      </c>
      <c r="G141" s="161" t="str">
        <f>IFERROR(IF(INDEX(SourceData!$A$2:$FR$281,'Row selector'!$O130,122)=0,"-",INDEX(SourceData!$A$2:$FR$281,'Row selector'!$O130,122)),"")</f>
        <v/>
      </c>
      <c r="H141" s="166" t="str">
        <f>IFERROR(IF(INDEX(SourceData!$A$2:$FR$281,'Row selector'!$O130,127)=0,"-",INDEX(SourceData!$A$2:$FR$281,'Row selector'!$O130,127)),"")</f>
        <v/>
      </c>
      <c r="I141" s="167" t="str">
        <f>IFERROR(IF(INDEX(SourceData!$A$2:$FR$281,'Row selector'!$O130,132)=0,"-",INDEX(SourceData!$A$2:$FR$281,'Row selector'!$O130,132)),"")</f>
        <v/>
      </c>
      <c r="J141" s="161" t="str">
        <f>IFERROR(IF(INDEX(SourceData!$A$2:$FR$281,'Row selector'!$O130,123)=0,"-",INDEX(SourceData!$A$2:$FR$281,'Row selector'!$O130,123)),"")</f>
        <v/>
      </c>
      <c r="K141" s="162" t="str">
        <f>IFERROR(IF(INDEX(SourceData!$A$2:$FR$281,'Row selector'!$O130,128)=0,"-",INDEX(SourceData!$A$2:$FR$281,'Row selector'!$O130,128)),"")</f>
        <v/>
      </c>
      <c r="L141" s="163" t="str">
        <f>IFERROR(IF(INDEX(SourceData!$A$2:$FR$281,'Row selector'!$O130,133)=0,"-",INDEX(SourceData!$A$2:$FR$281,'Row selector'!$O130,133)),"")</f>
        <v/>
      </c>
      <c r="M141" s="161" t="str">
        <f>IFERROR(IF(INDEX(SourceData!$A$2:$FR$281,'Row selector'!$O130,124)=0,"-",INDEX(SourceData!$A$2:$FR$281,'Row selector'!$O130,124)),"")</f>
        <v/>
      </c>
      <c r="N141" s="162" t="str">
        <f>IFERROR(IF(INDEX(SourceData!$A$2:$FR$281,'Row selector'!$O130,129)=0,"-",INDEX(SourceData!$A$2:$FR$281,'Row selector'!$O130,129)),"")</f>
        <v/>
      </c>
      <c r="O141" s="163" t="str">
        <f>IFERROR(IF(INDEX(SourceData!$A$2:$FR$281,'Row selector'!$O130,134)=0,"-",INDEX(SourceData!$A$2:$FR$281,'Row selector'!$O130,134)),"")</f>
        <v/>
      </c>
      <c r="P141" s="161" t="str">
        <f>IFERROR(IF(INDEX(SourceData!$A$2:$FR$281,'Row selector'!$O130,125)=0,"-",INDEX(SourceData!$A$2:$FR$281,'Row selector'!$O130,125)),"")</f>
        <v/>
      </c>
      <c r="Q141" s="162" t="str">
        <f>IFERROR(IF(INDEX(SourceData!$A$2:$FR$281,'Row selector'!$O130,130)=0,"-",INDEX(SourceData!$A$2:$FR$281,'Row selector'!$O130,130)),"")</f>
        <v/>
      </c>
      <c r="R141" s="163" t="str">
        <f>IFERROR(IF(INDEX(SourceData!$A$2:$FR$281,'Row selector'!$O130,135)=0,"-",INDEX(SourceData!$A$2:$FR$281,'Row selector'!$O130,135)),"")</f>
        <v/>
      </c>
      <c r="S141" s="161" t="str">
        <f>IFERROR(IF(INDEX(SourceData!$A$2:$FR$281,'Row selector'!$O130,136)=0,"-",INDEX(SourceData!$A$2:$FR$281,'Row selector'!$O130,136)),"")</f>
        <v/>
      </c>
      <c r="T141" s="162" t="str">
        <f>IFERROR(IF(INDEX(SourceData!$A$2:$FR$281,'Row selector'!$O130,141)=0,"-",INDEX(SourceData!$A$2:$FR$281,'Row selector'!$O130,141)),"")</f>
        <v/>
      </c>
      <c r="U141" s="163" t="str">
        <f>IFERROR(IF(INDEX(SourceData!$A$2:$FR$281,'Row selector'!$O130,146)=0,"-",INDEX(SourceData!$A$2:$FR$281,'Row selector'!$O130,146)),"")</f>
        <v/>
      </c>
      <c r="V141" s="161" t="str">
        <f>IFERROR(IF(INDEX(SourceData!$A$2:$FR$281,'Row selector'!$O130,137)=0,"-",INDEX(SourceData!$A$2:$FR$281,'Row selector'!$O130,137)),"")</f>
        <v/>
      </c>
      <c r="W141" s="162" t="str">
        <f>IFERROR(IF(INDEX(SourceData!$A$2:$FR$281,'Row selector'!$O130,142)=0,"-",INDEX(SourceData!$A$2:$FR$281,'Row selector'!$O130,142)),"")</f>
        <v/>
      </c>
      <c r="X141" s="163" t="str">
        <f>IFERROR(IF(INDEX(SourceData!$A$2:$FR$281,'Row selector'!$O130,147)=0,"-",INDEX(SourceData!$A$2:$FR$281,'Row selector'!$O130,147)),"")</f>
        <v/>
      </c>
      <c r="Y141" s="161" t="str">
        <f>IFERROR(IF(INDEX(SourceData!$A$2:$FR$281,'Row selector'!$O130,138)=0,"-",INDEX(SourceData!$A$2:$FR$281,'Row selector'!$O130,138)),"")</f>
        <v/>
      </c>
      <c r="Z141" s="166" t="str">
        <f>IFERROR(IF(INDEX(SourceData!$A$2:$FR$281,'Row selector'!$O130,143)=0,"-",INDEX(SourceData!$A$2:$FR$281,'Row selector'!$O130,143)),"")</f>
        <v/>
      </c>
      <c r="AA141" s="167" t="str">
        <f>IFERROR(IF(INDEX(SourceData!$A$2:$FR$281,'Row selector'!$O130,148)=0,"-",INDEX(SourceData!$A$2:$FR$281,'Row selector'!$O130,148)),"")</f>
        <v/>
      </c>
      <c r="AB141" s="161" t="str">
        <f>IFERROR(IF(INDEX(SourceData!$A$2:$FR$281,'Row selector'!$O130,139)=0,"-",INDEX(SourceData!$A$2:$FR$281,'Row selector'!$O130,139)),"")</f>
        <v/>
      </c>
      <c r="AC141" s="162" t="str">
        <f>IFERROR(IF(INDEX(SourceData!$A$2:$FR$281,'Row selector'!$O130,144)=0,"-",INDEX(SourceData!$A$2:$FR$281,'Row selector'!$O130,144)),"")</f>
        <v/>
      </c>
      <c r="AD141" s="163" t="str">
        <f>IFERROR(IF(INDEX(SourceData!$A$2:$FR$281,'Row selector'!$O130,149)=0,"-",INDEX(SourceData!$A$2:$FR$281,'Row selector'!$O130,149)),"")</f>
        <v/>
      </c>
      <c r="AE141" s="161" t="str">
        <f>IFERROR(IF(INDEX(SourceData!$A$2:$FR$281,'Row selector'!$O130,140)=0,"-",INDEX(SourceData!$A$2:$FR$281,'Row selector'!$O130,140)),"")</f>
        <v/>
      </c>
      <c r="AF141" s="162" t="str">
        <f>IFERROR(IF(INDEX(SourceData!$A$2:$FR$281,'Row selector'!$O130,145)=0,"-",INDEX(SourceData!$A$2:$FR$281,'Row selector'!$O130,145)),"")</f>
        <v/>
      </c>
      <c r="AG141" s="163" t="str">
        <f>IFERROR(IF(INDEX(SourceData!$A$2:$FR$281,'Row selector'!$O130,150)=0,"-",INDEX(SourceData!$A$2:$FR$281,'Row selector'!$O130,150)),"")</f>
        <v/>
      </c>
      <c r="AH141" s="161" t="str">
        <f>IFERROR(IF(INDEX(SourceData!$A$2:$FR$281,'Row selector'!$O130,151)=0,"-",INDEX(SourceData!$A$2:$FR$281,'Row selector'!$O130,151)),"")</f>
        <v/>
      </c>
      <c r="AI141" s="162" t="str">
        <f>IFERROR(IF(INDEX(SourceData!$A$2:$FR$281,'Row selector'!$O130,156)=0,"-",INDEX(SourceData!$A$2:$FR$281,'Row selector'!$O130,156)),"")</f>
        <v/>
      </c>
      <c r="AJ141" s="163" t="str">
        <f>IFERROR(IF(INDEX(SourceData!$A$2:$FR$281,'Row selector'!$O130,161)=0,"-",INDEX(SourceData!$A$2:$FR$281,'Row selector'!$O130,161)),"")</f>
        <v/>
      </c>
      <c r="AK141" s="161" t="str">
        <f>IFERROR(IF(INDEX(SourceData!$A$2:$FR$281,'Row selector'!$O130,152)=0,"-",INDEX(SourceData!$A$2:$FR$281,'Row selector'!$O130,152)),"")</f>
        <v/>
      </c>
      <c r="AL141" s="162" t="str">
        <f>IFERROR(IF(INDEX(SourceData!$A$2:$FR$281,'Row selector'!$O130,157)=0,"-",INDEX(SourceData!$A$2:$FR$281,'Row selector'!$O130,157)),"")</f>
        <v/>
      </c>
      <c r="AM141" s="163" t="str">
        <f>IFERROR(IF(INDEX(SourceData!$A$2:$FR$281,'Row selector'!$O130,162)=0,"-",INDEX(SourceData!$A$2:$FR$281,'Row selector'!$O130,162)),"")</f>
        <v/>
      </c>
      <c r="AN141" s="161" t="str">
        <f>IFERROR(IF(INDEX(SourceData!$A$2:$FR$281,'Row selector'!$O130,153)=0,"-",INDEX(SourceData!$A$2:$FR$281,'Row selector'!$O130,153)),"")</f>
        <v/>
      </c>
      <c r="AO141" s="162" t="str">
        <f>IFERROR(IF(INDEX(SourceData!$A$2:$FR$281,'Row selector'!$O130,158)=0,"-",INDEX(SourceData!$A$2:$FR$281,'Row selector'!$O130,158)),"")</f>
        <v/>
      </c>
      <c r="AP141" s="163" t="str">
        <f>IFERROR(IF(INDEX(SourceData!$A$2:$FR$281,'Row selector'!$O130,163)=0,"-",INDEX(SourceData!$A$2:$FR$281,'Row selector'!$O130,163)),"")</f>
        <v/>
      </c>
      <c r="AQ141" s="161" t="str">
        <f>IFERROR(IF(INDEX(SourceData!$A$2:$FR$281,'Row selector'!$O130,154)=0,"-",INDEX(SourceData!$A$2:$FR$281,'Row selector'!$O130,154)),"")</f>
        <v/>
      </c>
      <c r="AR141" s="166" t="str">
        <f>IFERROR(IF(INDEX(SourceData!$A$2:$FR$281,'Row selector'!$O130,159)=0,"-",INDEX(SourceData!$A$2:$FR$281,'Row selector'!$O130,159)),"")</f>
        <v/>
      </c>
      <c r="AS141" s="167" t="str">
        <f>IFERROR(IF(INDEX(SourceData!$A$2:$FR$281,'Row selector'!$O130,164)=0,"-",INDEX(SourceData!$A$2:$FR$281,'Row selector'!$O130,164)),"")</f>
        <v/>
      </c>
      <c r="AT141" s="161" t="str">
        <f>IFERROR(IF(INDEX(SourceData!$A$2:$FR$281,'Row selector'!$O130,155)=0,"-",INDEX(SourceData!$A$2:$FR$281,'Row selector'!$O130,155)),"")</f>
        <v/>
      </c>
      <c r="AU141" s="162" t="str">
        <f>IFERROR(IF(INDEX(SourceData!$A$2:$FR$281,'Row selector'!$O130,160)=0,"-",INDEX(SourceData!$A$2:$FR$281,'Row selector'!$O130,160)),"")</f>
        <v/>
      </c>
      <c r="AV141" s="163" t="str">
        <f>IFERROR(IF(INDEX(SourceData!$A$2:$FR$281,'Row selector'!$O130,165)=0,"-",INDEX(SourceData!$A$2:$FR$281,'Row selector'!$O130,165)),"")</f>
        <v/>
      </c>
      <c r="AW141" s="115"/>
    </row>
    <row r="142" spans="1:49">
      <c r="A142" s="171" t="str">
        <f>IFERROR(INDEX(SourceData!$A$2:$FR$281,'Row selector'!$O131,1),"")</f>
        <v/>
      </c>
      <c r="B142" s="168" t="str">
        <f>IFERROR(INDEX(SourceData!$A$2:$FR$281,'Row selector'!$O131,2),"")</f>
        <v/>
      </c>
      <c r="C142" s="199" t="str">
        <f t="shared" ref="C142:C205" si="2">IF(B142="","","&gt;")</f>
        <v/>
      </c>
      <c r="D142" s="161" t="str">
        <f>IFERROR(IF(INDEX(SourceData!$A$2:$FR$281,'Row selector'!$O131,121)=0,"-",INDEX(SourceData!$A$2:$FR$281,'Row selector'!$O131,121)),"")</f>
        <v/>
      </c>
      <c r="E142" s="162" t="str">
        <f>IFERROR(IF(INDEX(SourceData!$A$2:$FR$281,'Row selector'!$O131,126)=0,"-",INDEX(SourceData!$A$2:$FR$281,'Row selector'!$O131,126)),"")</f>
        <v/>
      </c>
      <c r="F142" s="163" t="str">
        <f>IFERROR(IF(INDEX(SourceData!$A$2:$FR$281,'Row selector'!$O131,131)=0,"-",INDEX(SourceData!$A$2:$FR$281,'Row selector'!$O131,131)),"")</f>
        <v/>
      </c>
      <c r="G142" s="161" t="str">
        <f>IFERROR(IF(INDEX(SourceData!$A$2:$FR$281,'Row selector'!$O131,122)=0,"-",INDEX(SourceData!$A$2:$FR$281,'Row selector'!$O131,122)),"")</f>
        <v/>
      </c>
      <c r="H142" s="166" t="str">
        <f>IFERROR(IF(INDEX(SourceData!$A$2:$FR$281,'Row selector'!$O131,127)=0,"-",INDEX(SourceData!$A$2:$FR$281,'Row selector'!$O131,127)),"")</f>
        <v/>
      </c>
      <c r="I142" s="167" t="str">
        <f>IFERROR(IF(INDEX(SourceData!$A$2:$FR$281,'Row selector'!$O131,132)=0,"-",INDEX(SourceData!$A$2:$FR$281,'Row selector'!$O131,132)),"")</f>
        <v/>
      </c>
      <c r="J142" s="161" t="str">
        <f>IFERROR(IF(INDEX(SourceData!$A$2:$FR$281,'Row selector'!$O131,123)=0,"-",INDEX(SourceData!$A$2:$FR$281,'Row selector'!$O131,123)),"")</f>
        <v/>
      </c>
      <c r="K142" s="162" t="str">
        <f>IFERROR(IF(INDEX(SourceData!$A$2:$FR$281,'Row selector'!$O131,128)=0,"-",INDEX(SourceData!$A$2:$FR$281,'Row selector'!$O131,128)),"")</f>
        <v/>
      </c>
      <c r="L142" s="163" t="str">
        <f>IFERROR(IF(INDEX(SourceData!$A$2:$FR$281,'Row selector'!$O131,133)=0,"-",INDEX(SourceData!$A$2:$FR$281,'Row selector'!$O131,133)),"")</f>
        <v/>
      </c>
      <c r="M142" s="161" t="str">
        <f>IFERROR(IF(INDEX(SourceData!$A$2:$FR$281,'Row selector'!$O131,124)=0,"-",INDEX(SourceData!$A$2:$FR$281,'Row selector'!$O131,124)),"")</f>
        <v/>
      </c>
      <c r="N142" s="162" t="str">
        <f>IFERROR(IF(INDEX(SourceData!$A$2:$FR$281,'Row selector'!$O131,129)=0,"-",INDEX(SourceData!$A$2:$FR$281,'Row selector'!$O131,129)),"")</f>
        <v/>
      </c>
      <c r="O142" s="163" t="str">
        <f>IFERROR(IF(INDEX(SourceData!$A$2:$FR$281,'Row selector'!$O131,134)=0,"-",INDEX(SourceData!$A$2:$FR$281,'Row selector'!$O131,134)),"")</f>
        <v/>
      </c>
      <c r="P142" s="161" t="str">
        <f>IFERROR(IF(INDEX(SourceData!$A$2:$FR$281,'Row selector'!$O131,125)=0,"-",INDEX(SourceData!$A$2:$FR$281,'Row selector'!$O131,125)),"")</f>
        <v/>
      </c>
      <c r="Q142" s="162" t="str">
        <f>IFERROR(IF(INDEX(SourceData!$A$2:$FR$281,'Row selector'!$O131,130)=0,"-",INDEX(SourceData!$A$2:$FR$281,'Row selector'!$O131,130)),"")</f>
        <v/>
      </c>
      <c r="R142" s="163" t="str">
        <f>IFERROR(IF(INDEX(SourceData!$A$2:$FR$281,'Row selector'!$O131,135)=0,"-",INDEX(SourceData!$A$2:$FR$281,'Row selector'!$O131,135)),"")</f>
        <v/>
      </c>
      <c r="S142" s="161" t="str">
        <f>IFERROR(IF(INDEX(SourceData!$A$2:$FR$281,'Row selector'!$O131,136)=0,"-",INDEX(SourceData!$A$2:$FR$281,'Row selector'!$O131,136)),"")</f>
        <v/>
      </c>
      <c r="T142" s="162" t="str">
        <f>IFERROR(IF(INDEX(SourceData!$A$2:$FR$281,'Row selector'!$O131,141)=0,"-",INDEX(SourceData!$A$2:$FR$281,'Row selector'!$O131,141)),"")</f>
        <v/>
      </c>
      <c r="U142" s="163" t="str">
        <f>IFERROR(IF(INDEX(SourceData!$A$2:$FR$281,'Row selector'!$O131,146)=0,"-",INDEX(SourceData!$A$2:$FR$281,'Row selector'!$O131,146)),"")</f>
        <v/>
      </c>
      <c r="V142" s="161" t="str">
        <f>IFERROR(IF(INDEX(SourceData!$A$2:$FR$281,'Row selector'!$O131,137)=0,"-",INDEX(SourceData!$A$2:$FR$281,'Row selector'!$O131,137)),"")</f>
        <v/>
      </c>
      <c r="W142" s="162" t="str">
        <f>IFERROR(IF(INDEX(SourceData!$A$2:$FR$281,'Row selector'!$O131,142)=0,"-",INDEX(SourceData!$A$2:$FR$281,'Row selector'!$O131,142)),"")</f>
        <v/>
      </c>
      <c r="X142" s="163" t="str">
        <f>IFERROR(IF(INDEX(SourceData!$A$2:$FR$281,'Row selector'!$O131,147)=0,"-",INDEX(SourceData!$A$2:$FR$281,'Row selector'!$O131,147)),"")</f>
        <v/>
      </c>
      <c r="Y142" s="161" t="str">
        <f>IFERROR(IF(INDEX(SourceData!$A$2:$FR$281,'Row selector'!$O131,138)=0,"-",INDEX(SourceData!$A$2:$FR$281,'Row selector'!$O131,138)),"")</f>
        <v/>
      </c>
      <c r="Z142" s="166" t="str">
        <f>IFERROR(IF(INDEX(SourceData!$A$2:$FR$281,'Row selector'!$O131,143)=0,"-",INDEX(SourceData!$A$2:$FR$281,'Row selector'!$O131,143)),"")</f>
        <v/>
      </c>
      <c r="AA142" s="167" t="str">
        <f>IFERROR(IF(INDEX(SourceData!$A$2:$FR$281,'Row selector'!$O131,148)=0,"-",INDEX(SourceData!$A$2:$FR$281,'Row selector'!$O131,148)),"")</f>
        <v/>
      </c>
      <c r="AB142" s="161" t="str">
        <f>IFERROR(IF(INDEX(SourceData!$A$2:$FR$281,'Row selector'!$O131,139)=0,"-",INDEX(SourceData!$A$2:$FR$281,'Row selector'!$O131,139)),"")</f>
        <v/>
      </c>
      <c r="AC142" s="162" t="str">
        <f>IFERROR(IF(INDEX(SourceData!$A$2:$FR$281,'Row selector'!$O131,144)=0,"-",INDEX(SourceData!$A$2:$FR$281,'Row selector'!$O131,144)),"")</f>
        <v/>
      </c>
      <c r="AD142" s="163" t="str">
        <f>IFERROR(IF(INDEX(SourceData!$A$2:$FR$281,'Row selector'!$O131,149)=0,"-",INDEX(SourceData!$A$2:$FR$281,'Row selector'!$O131,149)),"")</f>
        <v/>
      </c>
      <c r="AE142" s="161" t="str">
        <f>IFERROR(IF(INDEX(SourceData!$A$2:$FR$281,'Row selector'!$O131,140)=0,"-",INDEX(SourceData!$A$2:$FR$281,'Row selector'!$O131,140)),"")</f>
        <v/>
      </c>
      <c r="AF142" s="162" t="str">
        <f>IFERROR(IF(INDEX(SourceData!$A$2:$FR$281,'Row selector'!$O131,145)=0,"-",INDEX(SourceData!$A$2:$FR$281,'Row selector'!$O131,145)),"")</f>
        <v/>
      </c>
      <c r="AG142" s="163" t="str">
        <f>IFERROR(IF(INDEX(SourceData!$A$2:$FR$281,'Row selector'!$O131,150)=0,"-",INDEX(SourceData!$A$2:$FR$281,'Row selector'!$O131,150)),"")</f>
        <v/>
      </c>
      <c r="AH142" s="161" t="str">
        <f>IFERROR(IF(INDEX(SourceData!$A$2:$FR$281,'Row selector'!$O131,151)=0,"-",INDEX(SourceData!$A$2:$FR$281,'Row selector'!$O131,151)),"")</f>
        <v/>
      </c>
      <c r="AI142" s="162" t="str">
        <f>IFERROR(IF(INDEX(SourceData!$A$2:$FR$281,'Row selector'!$O131,156)=0,"-",INDEX(SourceData!$A$2:$FR$281,'Row selector'!$O131,156)),"")</f>
        <v/>
      </c>
      <c r="AJ142" s="163" t="str">
        <f>IFERROR(IF(INDEX(SourceData!$A$2:$FR$281,'Row selector'!$O131,161)=0,"-",INDEX(SourceData!$A$2:$FR$281,'Row selector'!$O131,161)),"")</f>
        <v/>
      </c>
      <c r="AK142" s="161" t="str">
        <f>IFERROR(IF(INDEX(SourceData!$A$2:$FR$281,'Row selector'!$O131,152)=0,"-",INDEX(SourceData!$A$2:$FR$281,'Row selector'!$O131,152)),"")</f>
        <v/>
      </c>
      <c r="AL142" s="162" t="str">
        <f>IFERROR(IF(INDEX(SourceData!$A$2:$FR$281,'Row selector'!$O131,157)=0,"-",INDEX(SourceData!$A$2:$FR$281,'Row selector'!$O131,157)),"")</f>
        <v/>
      </c>
      <c r="AM142" s="163" t="str">
        <f>IFERROR(IF(INDEX(SourceData!$A$2:$FR$281,'Row selector'!$O131,162)=0,"-",INDEX(SourceData!$A$2:$FR$281,'Row selector'!$O131,162)),"")</f>
        <v/>
      </c>
      <c r="AN142" s="161" t="str">
        <f>IFERROR(IF(INDEX(SourceData!$A$2:$FR$281,'Row selector'!$O131,153)=0,"-",INDEX(SourceData!$A$2:$FR$281,'Row selector'!$O131,153)),"")</f>
        <v/>
      </c>
      <c r="AO142" s="162" t="str">
        <f>IFERROR(IF(INDEX(SourceData!$A$2:$FR$281,'Row selector'!$O131,158)=0,"-",INDEX(SourceData!$A$2:$FR$281,'Row selector'!$O131,158)),"")</f>
        <v/>
      </c>
      <c r="AP142" s="163" t="str">
        <f>IFERROR(IF(INDEX(SourceData!$A$2:$FR$281,'Row selector'!$O131,163)=0,"-",INDEX(SourceData!$A$2:$FR$281,'Row selector'!$O131,163)),"")</f>
        <v/>
      </c>
      <c r="AQ142" s="161" t="str">
        <f>IFERROR(IF(INDEX(SourceData!$A$2:$FR$281,'Row selector'!$O131,154)=0,"-",INDEX(SourceData!$A$2:$FR$281,'Row selector'!$O131,154)),"")</f>
        <v/>
      </c>
      <c r="AR142" s="166" t="str">
        <f>IFERROR(IF(INDEX(SourceData!$A$2:$FR$281,'Row selector'!$O131,159)=0,"-",INDEX(SourceData!$A$2:$FR$281,'Row selector'!$O131,159)),"")</f>
        <v/>
      </c>
      <c r="AS142" s="167" t="str">
        <f>IFERROR(IF(INDEX(SourceData!$A$2:$FR$281,'Row selector'!$O131,164)=0,"-",INDEX(SourceData!$A$2:$FR$281,'Row selector'!$O131,164)),"")</f>
        <v/>
      </c>
      <c r="AT142" s="161" t="str">
        <f>IFERROR(IF(INDEX(SourceData!$A$2:$FR$281,'Row selector'!$O131,155)=0,"-",INDEX(SourceData!$A$2:$FR$281,'Row selector'!$O131,155)),"")</f>
        <v/>
      </c>
      <c r="AU142" s="162" t="str">
        <f>IFERROR(IF(INDEX(SourceData!$A$2:$FR$281,'Row selector'!$O131,160)=0,"-",INDEX(SourceData!$A$2:$FR$281,'Row selector'!$O131,160)),"")</f>
        <v/>
      </c>
      <c r="AV142" s="163" t="str">
        <f>IFERROR(IF(INDEX(SourceData!$A$2:$FR$281,'Row selector'!$O131,165)=0,"-",INDEX(SourceData!$A$2:$FR$281,'Row selector'!$O131,165)),"")</f>
        <v/>
      </c>
      <c r="AW142" s="115"/>
    </row>
    <row r="143" spans="1:49">
      <c r="A143" s="171" t="str">
        <f>IFERROR(INDEX(SourceData!$A$2:$FR$281,'Row selector'!$O132,1),"")</f>
        <v/>
      </c>
      <c r="B143" s="168" t="str">
        <f>IFERROR(INDEX(SourceData!$A$2:$FR$281,'Row selector'!$O132,2),"")</f>
        <v/>
      </c>
      <c r="C143" s="199" t="str">
        <f t="shared" si="2"/>
        <v/>
      </c>
      <c r="D143" s="161" t="str">
        <f>IFERROR(IF(INDEX(SourceData!$A$2:$FR$281,'Row selector'!$O132,121)=0,"-",INDEX(SourceData!$A$2:$FR$281,'Row selector'!$O132,121)),"")</f>
        <v/>
      </c>
      <c r="E143" s="162" t="str">
        <f>IFERROR(IF(INDEX(SourceData!$A$2:$FR$281,'Row selector'!$O132,126)=0,"-",INDEX(SourceData!$A$2:$FR$281,'Row selector'!$O132,126)),"")</f>
        <v/>
      </c>
      <c r="F143" s="163" t="str">
        <f>IFERROR(IF(INDEX(SourceData!$A$2:$FR$281,'Row selector'!$O132,131)=0,"-",INDEX(SourceData!$A$2:$FR$281,'Row selector'!$O132,131)),"")</f>
        <v/>
      </c>
      <c r="G143" s="161" t="str">
        <f>IFERROR(IF(INDEX(SourceData!$A$2:$FR$281,'Row selector'!$O132,122)=0,"-",INDEX(SourceData!$A$2:$FR$281,'Row selector'!$O132,122)),"")</f>
        <v/>
      </c>
      <c r="H143" s="166" t="str">
        <f>IFERROR(IF(INDEX(SourceData!$A$2:$FR$281,'Row selector'!$O132,127)=0,"-",INDEX(SourceData!$A$2:$FR$281,'Row selector'!$O132,127)),"")</f>
        <v/>
      </c>
      <c r="I143" s="167" t="str">
        <f>IFERROR(IF(INDEX(SourceData!$A$2:$FR$281,'Row selector'!$O132,132)=0,"-",INDEX(SourceData!$A$2:$FR$281,'Row selector'!$O132,132)),"")</f>
        <v/>
      </c>
      <c r="J143" s="161" t="str">
        <f>IFERROR(IF(INDEX(SourceData!$A$2:$FR$281,'Row selector'!$O132,123)=0,"-",INDEX(SourceData!$A$2:$FR$281,'Row selector'!$O132,123)),"")</f>
        <v/>
      </c>
      <c r="K143" s="162" t="str">
        <f>IFERROR(IF(INDEX(SourceData!$A$2:$FR$281,'Row selector'!$O132,128)=0,"-",INDEX(SourceData!$A$2:$FR$281,'Row selector'!$O132,128)),"")</f>
        <v/>
      </c>
      <c r="L143" s="163" t="str">
        <f>IFERROR(IF(INDEX(SourceData!$A$2:$FR$281,'Row selector'!$O132,133)=0,"-",INDEX(SourceData!$A$2:$FR$281,'Row selector'!$O132,133)),"")</f>
        <v/>
      </c>
      <c r="M143" s="161" t="str">
        <f>IFERROR(IF(INDEX(SourceData!$A$2:$FR$281,'Row selector'!$O132,124)=0,"-",INDEX(SourceData!$A$2:$FR$281,'Row selector'!$O132,124)),"")</f>
        <v/>
      </c>
      <c r="N143" s="162" t="str">
        <f>IFERROR(IF(INDEX(SourceData!$A$2:$FR$281,'Row selector'!$O132,129)=0,"-",INDEX(SourceData!$A$2:$FR$281,'Row selector'!$O132,129)),"")</f>
        <v/>
      </c>
      <c r="O143" s="163" t="str">
        <f>IFERROR(IF(INDEX(SourceData!$A$2:$FR$281,'Row selector'!$O132,134)=0,"-",INDEX(SourceData!$A$2:$FR$281,'Row selector'!$O132,134)),"")</f>
        <v/>
      </c>
      <c r="P143" s="161" t="str">
        <f>IFERROR(IF(INDEX(SourceData!$A$2:$FR$281,'Row selector'!$O132,125)=0,"-",INDEX(SourceData!$A$2:$FR$281,'Row selector'!$O132,125)),"")</f>
        <v/>
      </c>
      <c r="Q143" s="162" t="str">
        <f>IFERROR(IF(INDEX(SourceData!$A$2:$FR$281,'Row selector'!$O132,130)=0,"-",INDEX(SourceData!$A$2:$FR$281,'Row selector'!$O132,130)),"")</f>
        <v/>
      </c>
      <c r="R143" s="163" t="str">
        <f>IFERROR(IF(INDEX(SourceData!$A$2:$FR$281,'Row selector'!$O132,135)=0,"-",INDEX(SourceData!$A$2:$FR$281,'Row selector'!$O132,135)),"")</f>
        <v/>
      </c>
      <c r="S143" s="161" t="str">
        <f>IFERROR(IF(INDEX(SourceData!$A$2:$FR$281,'Row selector'!$O132,136)=0,"-",INDEX(SourceData!$A$2:$FR$281,'Row selector'!$O132,136)),"")</f>
        <v/>
      </c>
      <c r="T143" s="162" t="str">
        <f>IFERROR(IF(INDEX(SourceData!$A$2:$FR$281,'Row selector'!$O132,141)=0,"-",INDEX(SourceData!$A$2:$FR$281,'Row selector'!$O132,141)),"")</f>
        <v/>
      </c>
      <c r="U143" s="163" t="str">
        <f>IFERROR(IF(INDEX(SourceData!$A$2:$FR$281,'Row selector'!$O132,146)=0,"-",INDEX(SourceData!$A$2:$FR$281,'Row selector'!$O132,146)),"")</f>
        <v/>
      </c>
      <c r="V143" s="161" t="str">
        <f>IFERROR(IF(INDEX(SourceData!$A$2:$FR$281,'Row selector'!$O132,137)=0,"-",INDEX(SourceData!$A$2:$FR$281,'Row selector'!$O132,137)),"")</f>
        <v/>
      </c>
      <c r="W143" s="162" t="str">
        <f>IFERROR(IF(INDEX(SourceData!$A$2:$FR$281,'Row selector'!$O132,142)=0,"-",INDEX(SourceData!$A$2:$FR$281,'Row selector'!$O132,142)),"")</f>
        <v/>
      </c>
      <c r="X143" s="163" t="str">
        <f>IFERROR(IF(INDEX(SourceData!$A$2:$FR$281,'Row selector'!$O132,147)=0,"-",INDEX(SourceData!$A$2:$FR$281,'Row selector'!$O132,147)),"")</f>
        <v/>
      </c>
      <c r="Y143" s="161" t="str">
        <f>IFERROR(IF(INDEX(SourceData!$A$2:$FR$281,'Row selector'!$O132,138)=0,"-",INDEX(SourceData!$A$2:$FR$281,'Row selector'!$O132,138)),"")</f>
        <v/>
      </c>
      <c r="Z143" s="166" t="str">
        <f>IFERROR(IF(INDEX(SourceData!$A$2:$FR$281,'Row selector'!$O132,143)=0,"-",INDEX(SourceData!$A$2:$FR$281,'Row selector'!$O132,143)),"")</f>
        <v/>
      </c>
      <c r="AA143" s="167" t="str">
        <f>IFERROR(IF(INDEX(SourceData!$A$2:$FR$281,'Row selector'!$O132,148)=0,"-",INDEX(SourceData!$A$2:$FR$281,'Row selector'!$O132,148)),"")</f>
        <v/>
      </c>
      <c r="AB143" s="161" t="str">
        <f>IFERROR(IF(INDEX(SourceData!$A$2:$FR$281,'Row selector'!$O132,139)=0,"-",INDEX(SourceData!$A$2:$FR$281,'Row selector'!$O132,139)),"")</f>
        <v/>
      </c>
      <c r="AC143" s="162" t="str">
        <f>IFERROR(IF(INDEX(SourceData!$A$2:$FR$281,'Row selector'!$O132,144)=0,"-",INDEX(SourceData!$A$2:$FR$281,'Row selector'!$O132,144)),"")</f>
        <v/>
      </c>
      <c r="AD143" s="163" t="str">
        <f>IFERROR(IF(INDEX(SourceData!$A$2:$FR$281,'Row selector'!$O132,149)=0,"-",INDEX(SourceData!$A$2:$FR$281,'Row selector'!$O132,149)),"")</f>
        <v/>
      </c>
      <c r="AE143" s="161" t="str">
        <f>IFERROR(IF(INDEX(SourceData!$A$2:$FR$281,'Row selector'!$O132,140)=0,"-",INDEX(SourceData!$A$2:$FR$281,'Row selector'!$O132,140)),"")</f>
        <v/>
      </c>
      <c r="AF143" s="162" t="str">
        <f>IFERROR(IF(INDEX(SourceData!$A$2:$FR$281,'Row selector'!$O132,145)=0,"-",INDEX(SourceData!$A$2:$FR$281,'Row selector'!$O132,145)),"")</f>
        <v/>
      </c>
      <c r="AG143" s="163" t="str">
        <f>IFERROR(IF(INDEX(SourceData!$A$2:$FR$281,'Row selector'!$O132,150)=0,"-",INDEX(SourceData!$A$2:$FR$281,'Row selector'!$O132,150)),"")</f>
        <v/>
      </c>
      <c r="AH143" s="161" t="str">
        <f>IFERROR(IF(INDEX(SourceData!$A$2:$FR$281,'Row selector'!$O132,151)=0,"-",INDEX(SourceData!$A$2:$FR$281,'Row selector'!$O132,151)),"")</f>
        <v/>
      </c>
      <c r="AI143" s="162" t="str">
        <f>IFERROR(IF(INDEX(SourceData!$A$2:$FR$281,'Row selector'!$O132,156)=0,"-",INDEX(SourceData!$A$2:$FR$281,'Row selector'!$O132,156)),"")</f>
        <v/>
      </c>
      <c r="AJ143" s="163" t="str">
        <f>IFERROR(IF(INDEX(SourceData!$A$2:$FR$281,'Row selector'!$O132,161)=0,"-",INDEX(SourceData!$A$2:$FR$281,'Row selector'!$O132,161)),"")</f>
        <v/>
      </c>
      <c r="AK143" s="161" t="str">
        <f>IFERROR(IF(INDEX(SourceData!$A$2:$FR$281,'Row selector'!$O132,152)=0,"-",INDEX(SourceData!$A$2:$FR$281,'Row selector'!$O132,152)),"")</f>
        <v/>
      </c>
      <c r="AL143" s="162" t="str">
        <f>IFERROR(IF(INDEX(SourceData!$A$2:$FR$281,'Row selector'!$O132,157)=0,"-",INDEX(SourceData!$A$2:$FR$281,'Row selector'!$O132,157)),"")</f>
        <v/>
      </c>
      <c r="AM143" s="163" t="str">
        <f>IFERROR(IF(INDEX(SourceData!$A$2:$FR$281,'Row selector'!$O132,162)=0,"-",INDEX(SourceData!$A$2:$FR$281,'Row selector'!$O132,162)),"")</f>
        <v/>
      </c>
      <c r="AN143" s="161" t="str">
        <f>IFERROR(IF(INDEX(SourceData!$A$2:$FR$281,'Row selector'!$O132,153)=0,"-",INDEX(SourceData!$A$2:$FR$281,'Row selector'!$O132,153)),"")</f>
        <v/>
      </c>
      <c r="AO143" s="162" t="str">
        <f>IFERROR(IF(INDEX(SourceData!$A$2:$FR$281,'Row selector'!$O132,158)=0,"-",INDEX(SourceData!$A$2:$FR$281,'Row selector'!$O132,158)),"")</f>
        <v/>
      </c>
      <c r="AP143" s="163" t="str">
        <f>IFERROR(IF(INDEX(SourceData!$A$2:$FR$281,'Row selector'!$O132,163)=0,"-",INDEX(SourceData!$A$2:$FR$281,'Row selector'!$O132,163)),"")</f>
        <v/>
      </c>
      <c r="AQ143" s="161" t="str">
        <f>IFERROR(IF(INDEX(SourceData!$A$2:$FR$281,'Row selector'!$O132,154)=0,"-",INDEX(SourceData!$A$2:$FR$281,'Row selector'!$O132,154)),"")</f>
        <v/>
      </c>
      <c r="AR143" s="166" t="str">
        <f>IFERROR(IF(INDEX(SourceData!$A$2:$FR$281,'Row selector'!$O132,159)=0,"-",INDEX(SourceData!$A$2:$FR$281,'Row selector'!$O132,159)),"")</f>
        <v/>
      </c>
      <c r="AS143" s="167" t="str">
        <f>IFERROR(IF(INDEX(SourceData!$A$2:$FR$281,'Row selector'!$O132,164)=0,"-",INDEX(SourceData!$A$2:$FR$281,'Row selector'!$O132,164)),"")</f>
        <v/>
      </c>
      <c r="AT143" s="161" t="str">
        <f>IFERROR(IF(INDEX(SourceData!$A$2:$FR$281,'Row selector'!$O132,155)=0,"-",INDEX(SourceData!$A$2:$FR$281,'Row selector'!$O132,155)),"")</f>
        <v/>
      </c>
      <c r="AU143" s="162" t="str">
        <f>IFERROR(IF(INDEX(SourceData!$A$2:$FR$281,'Row selector'!$O132,160)=0,"-",INDEX(SourceData!$A$2:$FR$281,'Row selector'!$O132,160)),"")</f>
        <v/>
      </c>
      <c r="AV143" s="163" t="str">
        <f>IFERROR(IF(INDEX(SourceData!$A$2:$FR$281,'Row selector'!$O132,165)=0,"-",INDEX(SourceData!$A$2:$FR$281,'Row selector'!$O132,165)),"")</f>
        <v/>
      </c>
      <c r="AW143" s="115"/>
    </row>
    <row r="144" spans="1:49">
      <c r="A144" s="171" t="str">
        <f>IFERROR(INDEX(SourceData!$A$2:$FR$281,'Row selector'!$O133,1),"")</f>
        <v/>
      </c>
      <c r="B144" s="168" t="str">
        <f>IFERROR(INDEX(SourceData!$A$2:$FR$281,'Row selector'!$O133,2),"")</f>
        <v/>
      </c>
      <c r="C144" s="199" t="str">
        <f t="shared" si="2"/>
        <v/>
      </c>
      <c r="D144" s="161" t="str">
        <f>IFERROR(IF(INDEX(SourceData!$A$2:$FR$281,'Row selector'!$O133,121)=0,"-",INDEX(SourceData!$A$2:$FR$281,'Row selector'!$O133,121)),"")</f>
        <v/>
      </c>
      <c r="E144" s="162" t="str">
        <f>IFERROR(IF(INDEX(SourceData!$A$2:$FR$281,'Row selector'!$O133,126)=0,"-",INDEX(SourceData!$A$2:$FR$281,'Row selector'!$O133,126)),"")</f>
        <v/>
      </c>
      <c r="F144" s="163" t="str">
        <f>IFERROR(IF(INDEX(SourceData!$A$2:$FR$281,'Row selector'!$O133,131)=0,"-",INDEX(SourceData!$A$2:$FR$281,'Row selector'!$O133,131)),"")</f>
        <v/>
      </c>
      <c r="G144" s="161" t="str">
        <f>IFERROR(IF(INDEX(SourceData!$A$2:$FR$281,'Row selector'!$O133,122)=0,"-",INDEX(SourceData!$A$2:$FR$281,'Row selector'!$O133,122)),"")</f>
        <v/>
      </c>
      <c r="H144" s="166" t="str">
        <f>IFERROR(IF(INDEX(SourceData!$A$2:$FR$281,'Row selector'!$O133,127)=0,"-",INDEX(SourceData!$A$2:$FR$281,'Row selector'!$O133,127)),"")</f>
        <v/>
      </c>
      <c r="I144" s="167" t="str">
        <f>IFERROR(IF(INDEX(SourceData!$A$2:$FR$281,'Row selector'!$O133,132)=0,"-",INDEX(SourceData!$A$2:$FR$281,'Row selector'!$O133,132)),"")</f>
        <v/>
      </c>
      <c r="J144" s="161" t="str">
        <f>IFERROR(IF(INDEX(SourceData!$A$2:$FR$281,'Row selector'!$O133,123)=0,"-",INDEX(SourceData!$A$2:$FR$281,'Row selector'!$O133,123)),"")</f>
        <v/>
      </c>
      <c r="K144" s="162" t="str">
        <f>IFERROR(IF(INDEX(SourceData!$A$2:$FR$281,'Row selector'!$O133,128)=0,"-",INDEX(SourceData!$A$2:$FR$281,'Row selector'!$O133,128)),"")</f>
        <v/>
      </c>
      <c r="L144" s="163" t="str">
        <f>IFERROR(IF(INDEX(SourceData!$A$2:$FR$281,'Row selector'!$O133,133)=0,"-",INDEX(SourceData!$A$2:$FR$281,'Row selector'!$O133,133)),"")</f>
        <v/>
      </c>
      <c r="M144" s="161" t="str">
        <f>IFERROR(IF(INDEX(SourceData!$A$2:$FR$281,'Row selector'!$O133,124)=0,"-",INDEX(SourceData!$A$2:$FR$281,'Row selector'!$O133,124)),"")</f>
        <v/>
      </c>
      <c r="N144" s="162" t="str">
        <f>IFERROR(IF(INDEX(SourceData!$A$2:$FR$281,'Row selector'!$O133,129)=0,"-",INDEX(SourceData!$A$2:$FR$281,'Row selector'!$O133,129)),"")</f>
        <v/>
      </c>
      <c r="O144" s="163" t="str">
        <f>IFERROR(IF(INDEX(SourceData!$A$2:$FR$281,'Row selector'!$O133,134)=0,"-",INDEX(SourceData!$A$2:$FR$281,'Row selector'!$O133,134)),"")</f>
        <v/>
      </c>
      <c r="P144" s="161" t="str">
        <f>IFERROR(IF(INDEX(SourceData!$A$2:$FR$281,'Row selector'!$O133,125)=0,"-",INDEX(SourceData!$A$2:$FR$281,'Row selector'!$O133,125)),"")</f>
        <v/>
      </c>
      <c r="Q144" s="162" t="str">
        <f>IFERROR(IF(INDEX(SourceData!$A$2:$FR$281,'Row selector'!$O133,130)=0,"-",INDEX(SourceData!$A$2:$FR$281,'Row selector'!$O133,130)),"")</f>
        <v/>
      </c>
      <c r="R144" s="163" t="str">
        <f>IFERROR(IF(INDEX(SourceData!$A$2:$FR$281,'Row selector'!$O133,135)=0,"-",INDEX(SourceData!$A$2:$FR$281,'Row selector'!$O133,135)),"")</f>
        <v/>
      </c>
      <c r="S144" s="161" t="str">
        <f>IFERROR(IF(INDEX(SourceData!$A$2:$FR$281,'Row selector'!$O133,136)=0,"-",INDEX(SourceData!$A$2:$FR$281,'Row selector'!$O133,136)),"")</f>
        <v/>
      </c>
      <c r="T144" s="162" t="str">
        <f>IFERROR(IF(INDEX(SourceData!$A$2:$FR$281,'Row selector'!$O133,141)=0,"-",INDEX(SourceData!$A$2:$FR$281,'Row selector'!$O133,141)),"")</f>
        <v/>
      </c>
      <c r="U144" s="163" t="str">
        <f>IFERROR(IF(INDEX(SourceData!$A$2:$FR$281,'Row selector'!$O133,146)=0,"-",INDEX(SourceData!$A$2:$FR$281,'Row selector'!$O133,146)),"")</f>
        <v/>
      </c>
      <c r="V144" s="161" t="str">
        <f>IFERROR(IF(INDEX(SourceData!$A$2:$FR$281,'Row selector'!$O133,137)=0,"-",INDEX(SourceData!$A$2:$FR$281,'Row selector'!$O133,137)),"")</f>
        <v/>
      </c>
      <c r="W144" s="162" t="str">
        <f>IFERROR(IF(INDEX(SourceData!$A$2:$FR$281,'Row selector'!$O133,142)=0,"-",INDEX(SourceData!$A$2:$FR$281,'Row selector'!$O133,142)),"")</f>
        <v/>
      </c>
      <c r="X144" s="163" t="str">
        <f>IFERROR(IF(INDEX(SourceData!$A$2:$FR$281,'Row selector'!$O133,147)=0,"-",INDEX(SourceData!$A$2:$FR$281,'Row selector'!$O133,147)),"")</f>
        <v/>
      </c>
      <c r="Y144" s="161" t="str">
        <f>IFERROR(IF(INDEX(SourceData!$A$2:$FR$281,'Row selector'!$O133,138)=0,"-",INDEX(SourceData!$A$2:$FR$281,'Row selector'!$O133,138)),"")</f>
        <v/>
      </c>
      <c r="Z144" s="166" t="str">
        <f>IFERROR(IF(INDEX(SourceData!$A$2:$FR$281,'Row selector'!$O133,143)=0,"-",INDEX(SourceData!$A$2:$FR$281,'Row selector'!$O133,143)),"")</f>
        <v/>
      </c>
      <c r="AA144" s="167" t="str">
        <f>IFERROR(IF(INDEX(SourceData!$A$2:$FR$281,'Row selector'!$O133,148)=0,"-",INDEX(SourceData!$A$2:$FR$281,'Row selector'!$O133,148)),"")</f>
        <v/>
      </c>
      <c r="AB144" s="161" t="str">
        <f>IFERROR(IF(INDEX(SourceData!$A$2:$FR$281,'Row selector'!$O133,139)=0,"-",INDEX(SourceData!$A$2:$FR$281,'Row selector'!$O133,139)),"")</f>
        <v/>
      </c>
      <c r="AC144" s="162" t="str">
        <f>IFERROR(IF(INDEX(SourceData!$A$2:$FR$281,'Row selector'!$O133,144)=0,"-",INDEX(SourceData!$A$2:$FR$281,'Row selector'!$O133,144)),"")</f>
        <v/>
      </c>
      <c r="AD144" s="163" t="str">
        <f>IFERROR(IF(INDEX(SourceData!$A$2:$FR$281,'Row selector'!$O133,149)=0,"-",INDEX(SourceData!$A$2:$FR$281,'Row selector'!$O133,149)),"")</f>
        <v/>
      </c>
      <c r="AE144" s="161" t="str">
        <f>IFERROR(IF(INDEX(SourceData!$A$2:$FR$281,'Row selector'!$O133,140)=0,"-",INDEX(SourceData!$A$2:$FR$281,'Row selector'!$O133,140)),"")</f>
        <v/>
      </c>
      <c r="AF144" s="162" t="str">
        <f>IFERROR(IF(INDEX(SourceData!$A$2:$FR$281,'Row selector'!$O133,145)=0,"-",INDEX(SourceData!$A$2:$FR$281,'Row selector'!$O133,145)),"")</f>
        <v/>
      </c>
      <c r="AG144" s="163" t="str">
        <f>IFERROR(IF(INDEX(SourceData!$A$2:$FR$281,'Row selector'!$O133,150)=0,"-",INDEX(SourceData!$A$2:$FR$281,'Row selector'!$O133,150)),"")</f>
        <v/>
      </c>
      <c r="AH144" s="161" t="str">
        <f>IFERROR(IF(INDEX(SourceData!$A$2:$FR$281,'Row selector'!$O133,151)=0,"-",INDEX(SourceData!$A$2:$FR$281,'Row selector'!$O133,151)),"")</f>
        <v/>
      </c>
      <c r="AI144" s="162" t="str">
        <f>IFERROR(IF(INDEX(SourceData!$A$2:$FR$281,'Row selector'!$O133,156)=0,"-",INDEX(SourceData!$A$2:$FR$281,'Row selector'!$O133,156)),"")</f>
        <v/>
      </c>
      <c r="AJ144" s="163" t="str">
        <f>IFERROR(IF(INDEX(SourceData!$A$2:$FR$281,'Row selector'!$O133,161)=0,"-",INDEX(SourceData!$A$2:$FR$281,'Row selector'!$O133,161)),"")</f>
        <v/>
      </c>
      <c r="AK144" s="161" t="str">
        <f>IFERROR(IF(INDEX(SourceData!$A$2:$FR$281,'Row selector'!$O133,152)=0,"-",INDEX(SourceData!$A$2:$FR$281,'Row selector'!$O133,152)),"")</f>
        <v/>
      </c>
      <c r="AL144" s="162" t="str">
        <f>IFERROR(IF(INDEX(SourceData!$A$2:$FR$281,'Row selector'!$O133,157)=0,"-",INDEX(SourceData!$A$2:$FR$281,'Row selector'!$O133,157)),"")</f>
        <v/>
      </c>
      <c r="AM144" s="163" t="str">
        <f>IFERROR(IF(INDEX(SourceData!$A$2:$FR$281,'Row selector'!$O133,162)=0,"-",INDEX(SourceData!$A$2:$FR$281,'Row selector'!$O133,162)),"")</f>
        <v/>
      </c>
      <c r="AN144" s="161" t="str">
        <f>IFERROR(IF(INDEX(SourceData!$A$2:$FR$281,'Row selector'!$O133,153)=0,"-",INDEX(SourceData!$A$2:$FR$281,'Row selector'!$O133,153)),"")</f>
        <v/>
      </c>
      <c r="AO144" s="162" t="str">
        <f>IFERROR(IF(INDEX(SourceData!$A$2:$FR$281,'Row selector'!$O133,158)=0,"-",INDEX(SourceData!$A$2:$FR$281,'Row selector'!$O133,158)),"")</f>
        <v/>
      </c>
      <c r="AP144" s="163" t="str">
        <f>IFERROR(IF(INDEX(SourceData!$A$2:$FR$281,'Row selector'!$O133,163)=0,"-",INDEX(SourceData!$A$2:$FR$281,'Row selector'!$O133,163)),"")</f>
        <v/>
      </c>
      <c r="AQ144" s="161" t="str">
        <f>IFERROR(IF(INDEX(SourceData!$A$2:$FR$281,'Row selector'!$O133,154)=0,"-",INDEX(SourceData!$A$2:$FR$281,'Row selector'!$O133,154)),"")</f>
        <v/>
      </c>
      <c r="AR144" s="166" t="str">
        <f>IFERROR(IF(INDEX(SourceData!$A$2:$FR$281,'Row selector'!$O133,159)=0,"-",INDEX(SourceData!$A$2:$FR$281,'Row selector'!$O133,159)),"")</f>
        <v/>
      </c>
      <c r="AS144" s="167" t="str">
        <f>IFERROR(IF(INDEX(SourceData!$A$2:$FR$281,'Row selector'!$O133,164)=0,"-",INDEX(SourceData!$A$2:$FR$281,'Row selector'!$O133,164)),"")</f>
        <v/>
      </c>
      <c r="AT144" s="161" t="str">
        <f>IFERROR(IF(INDEX(SourceData!$A$2:$FR$281,'Row selector'!$O133,155)=0,"-",INDEX(SourceData!$A$2:$FR$281,'Row selector'!$O133,155)),"")</f>
        <v/>
      </c>
      <c r="AU144" s="162" t="str">
        <f>IFERROR(IF(INDEX(SourceData!$A$2:$FR$281,'Row selector'!$O133,160)=0,"-",INDEX(SourceData!$A$2:$FR$281,'Row selector'!$O133,160)),"")</f>
        <v/>
      </c>
      <c r="AV144" s="163" t="str">
        <f>IFERROR(IF(INDEX(SourceData!$A$2:$FR$281,'Row selector'!$O133,165)=0,"-",INDEX(SourceData!$A$2:$FR$281,'Row selector'!$O133,165)),"")</f>
        <v/>
      </c>
      <c r="AW144" s="115"/>
    </row>
    <row r="145" spans="1:49">
      <c r="A145" s="171" t="str">
        <f>IFERROR(INDEX(SourceData!$A$2:$FR$281,'Row selector'!$O134,1),"")</f>
        <v/>
      </c>
      <c r="B145" s="168" t="str">
        <f>IFERROR(INDEX(SourceData!$A$2:$FR$281,'Row selector'!$O134,2),"")</f>
        <v/>
      </c>
      <c r="C145" s="199" t="str">
        <f t="shared" si="2"/>
        <v/>
      </c>
      <c r="D145" s="161" t="str">
        <f>IFERROR(IF(INDEX(SourceData!$A$2:$FR$281,'Row selector'!$O134,121)=0,"-",INDEX(SourceData!$A$2:$FR$281,'Row selector'!$O134,121)),"")</f>
        <v/>
      </c>
      <c r="E145" s="162" t="str">
        <f>IFERROR(IF(INDEX(SourceData!$A$2:$FR$281,'Row selector'!$O134,126)=0,"-",INDEX(SourceData!$A$2:$FR$281,'Row selector'!$O134,126)),"")</f>
        <v/>
      </c>
      <c r="F145" s="163" t="str">
        <f>IFERROR(IF(INDEX(SourceData!$A$2:$FR$281,'Row selector'!$O134,131)=0,"-",INDEX(SourceData!$A$2:$FR$281,'Row selector'!$O134,131)),"")</f>
        <v/>
      </c>
      <c r="G145" s="161" t="str">
        <f>IFERROR(IF(INDEX(SourceData!$A$2:$FR$281,'Row selector'!$O134,122)=0,"-",INDEX(SourceData!$A$2:$FR$281,'Row selector'!$O134,122)),"")</f>
        <v/>
      </c>
      <c r="H145" s="166" t="str">
        <f>IFERROR(IF(INDEX(SourceData!$A$2:$FR$281,'Row selector'!$O134,127)=0,"-",INDEX(SourceData!$A$2:$FR$281,'Row selector'!$O134,127)),"")</f>
        <v/>
      </c>
      <c r="I145" s="167" t="str">
        <f>IFERROR(IF(INDEX(SourceData!$A$2:$FR$281,'Row selector'!$O134,132)=0,"-",INDEX(SourceData!$A$2:$FR$281,'Row selector'!$O134,132)),"")</f>
        <v/>
      </c>
      <c r="J145" s="161" t="str">
        <f>IFERROR(IF(INDEX(SourceData!$A$2:$FR$281,'Row selector'!$O134,123)=0,"-",INDEX(SourceData!$A$2:$FR$281,'Row selector'!$O134,123)),"")</f>
        <v/>
      </c>
      <c r="K145" s="162" t="str">
        <f>IFERROR(IF(INDEX(SourceData!$A$2:$FR$281,'Row selector'!$O134,128)=0,"-",INDEX(SourceData!$A$2:$FR$281,'Row selector'!$O134,128)),"")</f>
        <v/>
      </c>
      <c r="L145" s="163" t="str">
        <f>IFERROR(IF(INDEX(SourceData!$A$2:$FR$281,'Row selector'!$O134,133)=0,"-",INDEX(SourceData!$A$2:$FR$281,'Row selector'!$O134,133)),"")</f>
        <v/>
      </c>
      <c r="M145" s="161" t="str">
        <f>IFERROR(IF(INDEX(SourceData!$A$2:$FR$281,'Row selector'!$O134,124)=0,"-",INDEX(SourceData!$A$2:$FR$281,'Row selector'!$O134,124)),"")</f>
        <v/>
      </c>
      <c r="N145" s="162" t="str">
        <f>IFERROR(IF(INDEX(SourceData!$A$2:$FR$281,'Row selector'!$O134,129)=0,"-",INDEX(SourceData!$A$2:$FR$281,'Row selector'!$O134,129)),"")</f>
        <v/>
      </c>
      <c r="O145" s="163" t="str">
        <f>IFERROR(IF(INDEX(SourceData!$A$2:$FR$281,'Row selector'!$O134,134)=0,"-",INDEX(SourceData!$A$2:$FR$281,'Row selector'!$O134,134)),"")</f>
        <v/>
      </c>
      <c r="P145" s="161" t="str">
        <f>IFERROR(IF(INDEX(SourceData!$A$2:$FR$281,'Row selector'!$O134,125)=0,"-",INDEX(SourceData!$A$2:$FR$281,'Row selector'!$O134,125)),"")</f>
        <v/>
      </c>
      <c r="Q145" s="162" t="str">
        <f>IFERROR(IF(INDEX(SourceData!$A$2:$FR$281,'Row selector'!$O134,130)=0,"-",INDEX(SourceData!$A$2:$FR$281,'Row selector'!$O134,130)),"")</f>
        <v/>
      </c>
      <c r="R145" s="163" t="str">
        <f>IFERROR(IF(INDEX(SourceData!$A$2:$FR$281,'Row selector'!$O134,135)=0,"-",INDEX(SourceData!$A$2:$FR$281,'Row selector'!$O134,135)),"")</f>
        <v/>
      </c>
      <c r="S145" s="161" t="str">
        <f>IFERROR(IF(INDEX(SourceData!$A$2:$FR$281,'Row selector'!$O134,136)=0,"-",INDEX(SourceData!$A$2:$FR$281,'Row selector'!$O134,136)),"")</f>
        <v/>
      </c>
      <c r="T145" s="162" t="str">
        <f>IFERROR(IF(INDEX(SourceData!$A$2:$FR$281,'Row selector'!$O134,141)=0,"-",INDEX(SourceData!$A$2:$FR$281,'Row selector'!$O134,141)),"")</f>
        <v/>
      </c>
      <c r="U145" s="163" t="str">
        <f>IFERROR(IF(INDEX(SourceData!$A$2:$FR$281,'Row selector'!$O134,146)=0,"-",INDEX(SourceData!$A$2:$FR$281,'Row selector'!$O134,146)),"")</f>
        <v/>
      </c>
      <c r="V145" s="161" t="str">
        <f>IFERROR(IF(INDEX(SourceData!$A$2:$FR$281,'Row selector'!$O134,137)=0,"-",INDEX(SourceData!$A$2:$FR$281,'Row selector'!$O134,137)),"")</f>
        <v/>
      </c>
      <c r="W145" s="162" t="str">
        <f>IFERROR(IF(INDEX(SourceData!$A$2:$FR$281,'Row selector'!$O134,142)=0,"-",INDEX(SourceData!$A$2:$FR$281,'Row selector'!$O134,142)),"")</f>
        <v/>
      </c>
      <c r="X145" s="163" t="str">
        <f>IFERROR(IF(INDEX(SourceData!$A$2:$FR$281,'Row selector'!$O134,147)=0,"-",INDEX(SourceData!$A$2:$FR$281,'Row selector'!$O134,147)),"")</f>
        <v/>
      </c>
      <c r="Y145" s="161" t="str">
        <f>IFERROR(IF(INDEX(SourceData!$A$2:$FR$281,'Row selector'!$O134,138)=0,"-",INDEX(SourceData!$A$2:$FR$281,'Row selector'!$O134,138)),"")</f>
        <v/>
      </c>
      <c r="Z145" s="166" t="str">
        <f>IFERROR(IF(INDEX(SourceData!$A$2:$FR$281,'Row selector'!$O134,143)=0,"-",INDEX(SourceData!$A$2:$FR$281,'Row selector'!$O134,143)),"")</f>
        <v/>
      </c>
      <c r="AA145" s="167" t="str">
        <f>IFERROR(IF(INDEX(SourceData!$A$2:$FR$281,'Row selector'!$O134,148)=0,"-",INDEX(SourceData!$A$2:$FR$281,'Row selector'!$O134,148)),"")</f>
        <v/>
      </c>
      <c r="AB145" s="161" t="str">
        <f>IFERROR(IF(INDEX(SourceData!$A$2:$FR$281,'Row selector'!$O134,139)=0,"-",INDEX(SourceData!$A$2:$FR$281,'Row selector'!$O134,139)),"")</f>
        <v/>
      </c>
      <c r="AC145" s="162" t="str">
        <f>IFERROR(IF(INDEX(SourceData!$A$2:$FR$281,'Row selector'!$O134,144)=0,"-",INDEX(SourceData!$A$2:$FR$281,'Row selector'!$O134,144)),"")</f>
        <v/>
      </c>
      <c r="AD145" s="163" t="str">
        <f>IFERROR(IF(INDEX(SourceData!$A$2:$FR$281,'Row selector'!$O134,149)=0,"-",INDEX(SourceData!$A$2:$FR$281,'Row selector'!$O134,149)),"")</f>
        <v/>
      </c>
      <c r="AE145" s="161" t="str">
        <f>IFERROR(IF(INDEX(SourceData!$A$2:$FR$281,'Row selector'!$O134,140)=0,"-",INDEX(SourceData!$A$2:$FR$281,'Row selector'!$O134,140)),"")</f>
        <v/>
      </c>
      <c r="AF145" s="162" t="str">
        <f>IFERROR(IF(INDEX(SourceData!$A$2:$FR$281,'Row selector'!$O134,145)=0,"-",INDEX(SourceData!$A$2:$FR$281,'Row selector'!$O134,145)),"")</f>
        <v/>
      </c>
      <c r="AG145" s="163" t="str">
        <f>IFERROR(IF(INDEX(SourceData!$A$2:$FR$281,'Row selector'!$O134,150)=0,"-",INDEX(SourceData!$A$2:$FR$281,'Row selector'!$O134,150)),"")</f>
        <v/>
      </c>
      <c r="AH145" s="161" t="str">
        <f>IFERROR(IF(INDEX(SourceData!$A$2:$FR$281,'Row selector'!$O134,151)=0,"-",INDEX(SourceData!$A$2:$FR$281,'Row selector'!$O134,151)),"")</f>
        <v/>
      </c>
      <c r="AI145" s="162" t="str">
        <f>IFERROR(IF(INDEX(SourceData!$A$2:$FR$281,'Row selector'!$O134,156)=0,"-",INDEX(SourceData!$A$2:$FR$281,'Row selector'!$O134,156)),"")</f>
        <v/>
      </c>
      <c r="AJ145" s="163" t="str">
        <f>IFERROR(IF(INDEX(SourceData!$A$2:$FR$281,'Row selector'!$O134,161)=0,"-",INDEX(SourceData!$A$2:$FR$281,'Row selector'!$O134,161)),"")</f>
        <v/>
      </c>
      <c r="AK145" s="161" t="str">
        <f>IFERROR(IF(INDEX(SourceData!$A$2:$FR$281,'Row selector'!$O134,152)=0,"-",INDEX(SourceData!$A$2:$FR$281,'Row selector'!$O134,152)),"")</f>
        <v/>
      </c>
      <c r="AL145" s="162" t="str">
        <f>IFERROR(IF(INDEX(SourceData!$A$2:$FR$281,'Row selector'!$O134,157)=0,"-",INDEX(SourceData!$A$2:$FR$281,'Row selector'!$O134,157)),"")</f>
        <v/>
      </c>
      <c r="AM145" s="163" t="str">
        <f>IFERROR(IF(INDEX(SourceData!$A$2:$FR$281,'Row selector'!$O134,162)=0,"-",INDEX(SourceData!$A$2:$FR$281,'Row selector'!$O134,162)),"")</f>
        <v/>
      </c>
      <c r="AN145" s="161" t="str">
        <f>IFERROR(IF(INDEX(SourceData!$A$2:$FR$281,'Row selector'!$O134,153)=0,"-",INDEX(SourceData!$A$2:$FR$281,'Row selector'!$O134,153)),"")</f>
        <v/>
      </c>
      <c r="AO145" s="162" t="str">
        <f>IFERROR(IF(INDEX(SourceData!$A$2:$FR$281,'Row selector'!$O134,158)=0,"-",INDEX(SourceData!$A$2:$FR$281,'Row selector'!$O134,158)),"")</f>
        <v/>
      </c>
      <c r="AP145" s="163" t="str">
        <f>IFERROR(IF(INDEX(SourceData!$A$2:$FR$281,'Row selector'!$O134,163)=0,"-",INDEX(SourceData!$A$2:$FR$281,'Row selector'!$O134,163)),"")</f>
        <v/>
      </c>
      <c r="AQ145" s="161" t="str">
        <f>IFERROR(IF(INDEX(SourceData!$A$2:$FR$281,'Row selector'!$O134,154)=0,"-",INDEX(SourceData!$A$2:$FR$281,'Row selector'!$O134,154)),"")</f>
        <v/>
      </c>
      <c r="AR145" s="166" t="str">
        <f>IFERROR(IF(INDEX(SourceData!$A$2:$FR$281,'Row selector'!$O134,159)=0,"-",INDEX(SourceData!$A$2:$FR$281,'Row selector'!$O134,159)),"")</f>
        <v/>
      </c>
      <c r="AS145" s="167" t="str">
        <f>IFERROR(IF(INDEX(SourceData!$A$2:$FR$281,'Row selector'!$O134,164)=0,"-",INDEX(SourceData!$A$2:$FR$281,'Row selector'!$O134,164)),"")</f>
        <v/>
      </c>
      <c r="AT145" s="161" t="str">
        <f>IFERROR(IF(INDEX(SourceData!$A$2:$FR$281,'Row selector'!$O134,155)=0,"-",INDEX(SourceData!$A$2:$FR$281,'Row selector'!$O134,155)),"")</f>
        <v/>
      </c>
      <c r="AU145" s="162" t="str">
        <f>IFERROR(IF(INDEX(SourceData!$A$2:$FR$281,'Row selector'!$O134,160)=0,"-",INDEX(SourceData!$A$2:$FR$281,'Row selector'!$O134,160)),"")</f>
        <v/>
      </c>
      <c r="AV145" s="163" t="str">
        <f>IFERROR(IF(INDEX(SourceData!$A$2:$FR$281,'Row selector'!$O134,165)=0,"-",INDEX(SourceData!$A$2:$FR$281,'Row selector'!$O134,165)),"")</f>
        <v/>
      </c>
      <c r="AW145" s="115"/>
    </row>
    <row r="146" spans="1:49">
      <c r="A146" s="171" t="str">
        <f>IFERROR(INDEX(SourceData!$A$2:$FR$281,'Row selector'!$O135,1),"")</f>
        <v/>
      </c>
      <c r="B146" s="168" t="str">
        <f>IFERROR(INDEX(SourceData!$A$2:$FR$281,'Row selector'!$O135,2),"")</f>
        <v/>
      </c>
      <c r="C146" s="199" t="str">
        <f t="shared" si="2"/>
        <v/>
      </c>
      <c r="D146" s="161" t="str">
        <f>IFERROR(IF(INDEX(SourceData!$A$2:$FR$281,'Row selector'!$O135,121)=0,"-",INDEX(SourceData!$A$2:$FR$281,'Row selector'!$O135,121)),"")</f>
        <v/>
      </c>
      <c r="E146" s="162" t="str">
        <f>IFERROR(IF(INDEX(SourceData!$A$2:$FR$281,'Row selector'!$O135,126)=0,"-",INDEX(SourceData!$A$2:$FR$281,'Row selector'!$O135,126)),"")</f>
        <v/>
      </c>
      <c r="F146" s="163" t="str">
        <f>IFERROR(IF(INDEX(SourceData!$A$2:$FR$281,'Row selector'!$O135,131)=0,"-",INDEX(SourceData!$A$2:$FR$281,'Row selector'!$O135,131)),"")</f>
        <v/>
      </c>
      <c r="G146" s="161" t="str">
        <f>IFERROR(IF(INDEX(SourceData!$A$2:$FR$281,'Row selector'!$O135,122)=0,"-",INDEX(SourceData!$A$2:$FR$281,'Row selector'!$O135,122)),"")</f>
        <v/>
      </c>
      <c r="H146" s="166" t="str">
        <f>IFERROR(IF(INDEX(SourceData!$A$2:$FR$281,'Row selector'!$O135,127)=0,"-",INDEX(SourceData!$A$2:$FR$281,'Row selector'!$O135,127)),"")</f>
        <v/>
      </c>
      <c r="I146" s="167" t="str">
        <f>IFERROR(IF(INDEX(SourceData!$A$2:$FR$281,'Row selector'!$O135,132)=0,"-",INDEX(SourceData!$A$2:$FR$281,'Row selector'!$O135,132)),"")</f>
        <v/>
      </c>
      <c r="J146" s="161" t="str">
        <f>IFERROR(IF(INDEX(SourceData!$A$2:$FR$281,'Row selector'!$O135,123)=0,"-",INDEX(SourceData!$A$2:$FR$281,'Row selector'!$O135,123)),"")</f>
        <v/>
      </c>
      <c r="K146" s="162" t="str">
        <f>IFERROR(IF(INDEX(SourceData!$A$2:$FR$281,'Row selector'!$O135,128)=0,"-",INDEX(SourceData!$A$2:$FR$281,'Row selector'!$O135,128)),"")</f>
        <v/>
      </c>
      <c r="L146" s="163" t="str">
        <f>IFERROR(IF(INDEX(SourceData!$A$2:$FR$281,'Row selector'!$O135,133)=0,"-",INDEX(SourceData!$A$2:$FR$281,'Row selector'!$O135,133)),"")</f>
        <v/>
      </c>
      <c r="M146" s="161" t="str">
        <f>IFERROR(IF(INDEX(SourceData!$A$2:$FR$281,'Row selector'!$O135,124)=0,"-",INDEX(SourceData!$A$2:$FR$281,'Row selector'!$O135,124)),"")</f>
        <v/>
      </c>
      <c r="N146" s="162" t="str">
        <f>IFERROR(IF(INDEX(SourceData!$A$2:$FR$281,'Row selector'!$O135,129)=0,"-",INDEX(SourceData!$A$2:$FR$281,'Row selector'!$O135,129)),"")</f>
        <v/>
      </c>
      <c r="O146" s="163" t="str">
        <f>IFERROR(IF(INDEX(SourceData!$A$2:$FR$281,'Row selector'!$O135,134)=0,"-",INDEX(SourceData!$A$2:$FR$281,'Row selector'!$O135,134)),"")</f>
        <v/>
      </c>
      <c r="P146" s="161" t="str">
        <f>IFERROR(IF(INDEX(SourceData!$A$2:$FR$281,'Row selector'!$O135,125)=0,"-",INDEX(SourceData!$A$2:$FR$281,'Row selector'!$O135,125)),"")</f>
        <v/>
      </c>
      <c r="Q146" s="162" t="str">
        <f>IFERROR(IF(INDEX(SourceData!$A$2:$FR$281,'Row selector'!$O135,130)=0,"-",INDEX(SourceData!$A$2:$FR$281,'Row selector'!$O135,130)),"")</f>
        <v/>
      </c>
      <c r="R146" s="163" t="str">
        <f>IFERROR(IF(INDEX(SourceData!$A$2:$FR$281,'Row selector'!$O135,135)=0,"-",INDEX(SourceData!$A$2:$FR$281,'Row selector'!$O135,135)),"")</f>
        <v/>
      </c>
      <c r="S146" s="161" t="str">
        <f>IFERROR(IF(INDEX(SourceData!$A$2:$FR$281,'Row selector'!$O135,136)=0,"-",INDEX(SourceData!$A$2:$FR$281,'Row selector'!$O135,136)),"")</f>
        <v/>
      </c>
      <c r="T146" s="162" t="str">
        <f>IFERROR(IF(INDEX(SourceData!$A$2:$FR$281,'Row selector'!$O135,141)=0,"-",INDEX(SourceData!$A$2:$FR$281,'Row selector'!$O135,141)),"")</f>
        <v/>
      </c>
      <c r="U146" s="163" t="str">
        <f>IFERROR(IF(INDEX(SourceData!$A$2:$FR$281,'Row selector'!$O135,146)=0,"-",INDEX(SourceData!$A$2:$FR$281,'Row selector'!$O135,146)),"")</f>
        <v/>
      </c>
      <c r="V146" s="161" t="str">
        <f>IFERROR(IF(INDEX(SourceData!$A$2:$FR$281,'Row selector'!$O135,137)=0,"-",INDEX(SourceData!$A$2:$FR$281,'Row selector'!$O135,137)),"")</f>
        <v/>
      </c>
      <c r="W146" s="162" t="str">
        <f>IFERROR(IF(INDEX(SourceData!$A$2:$FR$281,'Row selector'!$O135,142)=0,"-",INDEX(SourceData!$A$2:$FR$281,'Row selector'!$O135,142)),"")</f>
        <v/>
      </c>
      <c r="X146" s="163" t="str">
        <f>IFERROR(IF(INDEX(SourceData!$A$2:$FR$281,'Row selector'!$O135,147)=0,"-",INDEX(SourceData!$A$2:$FR$281,'Row selector'!$O135,147)),"")</f>
        <v/>
      </c>
      <c r="Y146" s="161" t="str">
        <f>IFERROR(IF(INDEX(SourceData!$A$2:$FR$281,'Row selector'!$O135,138)=0,"-",INDEX(SourceData!$A$2:$FR$281,'Row selector'!$O135,138)),"")</f>
        <v/>
      </c>
      <c r="Z146" s="166" t="str">
        <f>IFERROR(IF(INDEX(SourceData!$A$2:$FR$281,'Row selector'!$O135,143)=0,"-",INDEX(SourceData!$A$2:$FR$281,'Row selector'!$O135,143)),"")</f>
        <v/>
      </c>
      <c r="AA146" s="167" t="str">
        <f>IFERROR(IF(INDEX(SourceData!$A$2:$FR$281,'Row selector'!$O135,148)=0,"-",INDEX(SourceData!$A$2:$FR$281,'Row selector'!$O135,148)),"")</f>
        <v/>
      </c>
      <c r="AB146" s="161" t="str">
        <f>IFERROR(IF(INDEX(SourceData!$A$2:$FR$281,'Row selector'!$O135,139)=0,"-",INDEX(SourceData!$A$2:$FR$281,'Row selector'!$O135,139)),"")</f>
        <v/>
      </c>
      <c r="AC146" s="162" t="str">
        <f>IFERROR(IF(INDEX(SourceData!$A$2:$FR$281,'Row selector'!$O135,144)=0,"-",INDEX(SourceData!$A$2:$FR$281,'Row selector'!$O135,144)),"")</f>
        <v/>
      </c>
      <c r="AD146" s="163" t="str">
        <f>IFERROR(IF(INDEX(SourceData!$A$2:$FR$281,'Row selector'!$O135,149)=0,"-",INDEX(SourceData!$A$2:$FR$281,'Row selector'!$O135,149)),"")</f>
        <v/>
      </c>
      <c r="AE146" s="161" t="str">
        <f>IFERROR(IF(INDEX(SourceData!$A$2:$FR$281,'Row selector'!$O135,140)=0,"-",INDEX(SourceData!$A$2:$FR$281,'Row selector'!$O135,140)),"")</f>
        <v/>
      </c>
      <c r="AF146" s="162" t="str">
        <f>IFERROR(IF(INDEX(SourceData!$A$2:$FR$281,'Row selector'!$O135,145)=0,"-",INDEX(SourceData!$A$2:$FR$281,'Row selector'!$O135,145)),"")</f>
        <v/>
      </c>
      <c r="AG146" s="163" t="str">
        <f>IFERROR(IF(INDEX(SourceData!$A$2:$FR$281,'Row selector'!$O135,150)=0,"-",INDEX(SourceData!$A$2:$FR$281,'Row selector'!$O135,150)),"")</f>
        <v/>
      </c>
      <c r="AH146" s="161" t="str">
        <f>IFERROR(IF(INDEX(SourceData!$A$2:$FR$281,'Row selector'!$O135,151)=0,"-",INDEX(SourceData!$A$2:$FR$281,'Row selector'!$O135,151)),"")</f>
        <v/>
      </c>
      <c r="AI146" s="162" t="str">
        <f>IFERROR(IF(INDEX(SourceData!$A$2:$FR$281,'Row selector'!$O135,156)=0,"-",INDEX(SourceData!$A$2:$FR$281,'Row selector'!$O135,156)),"")</f>
        <v/>
      </c>
      <c r="AJ146" s="163" t="str">
        <f>IFERROR(IF(INDEX(SourceData!$A$2:$FR$281,'Row selector'!$O135,161)=0,"-",INDEX(SourceData!$A$2:$FR$281,'Row selector'!$O135,161)),"")</f>
        <v/>
      </c>
      <c r="AK146" s="161" t="str">
        <f>IFERROR(IF(INDEX(SourceData!$A$2:$FR$281,'Row selector'!$O135,152)=0,"-",INDEX(SourceData!$A$2:$FR$281,'Row selector'!$O135,152)),"")</f>
        <v/>
      </c>
      <c r="AL146" s="162" t="str">
        <f>IFERROR(IF(INDEX(SourceData!$A$2:$FR$281,'Row selector'!$O135,157)=0,"-",INDEX(SourceData!$A$2:$FR$281,'Row selector'!$O135,157)),"")</f>
        <v/>
      </c>
      <c r="AM146" s="163" t="str">
        <f>IFERROR(IF(INDEX(SourceData!$A$2:$FR$281,'Row selector'!$O135,162)=0,"-",INDEX(SourceData!$A$2:$FR$281,'Row selector'!$O135,162)),"")</f>
        <v/>
      </c>
      <c r="AN146" s="161" t="str">
        <f>IFERROR(IF(INDEX(SourceData!$A$2:$FR$281,'Row selector'!$O135,153)=0,"-",INDEX(SourceData!$A$2:$FR$281,'Row selector'!$O135,153)),"")</f>
        <v/>
      </c>
      <c r="AO146" s="162" t="str">
        <f>IFERROR(IF(INDEX(SourceData!$A$2:$FR$281,'Row selector'!$O135,158)=0,"-",INDEX(SourceData!$A$2:$FR$281,'Row selector'!$O135,158)),"")</f>
        <v/>
      </c>
      <c r="AP146" s="163" t="str">
        <f>IFERROR(IF(INDEX(SourceData!$A$2:$FR$281,'Row selector'!$O135,163)=0,"-",INDEX(SourceData!$A$2:$FR$281,'Row selector'!$O135,163)),"")</f>
        <v/>
      </c>
      <c r="AQ146" s="161" t="str">
        <f>IFERROR(IF(INDEX(SourceData!$A$2:$FR$281,'Row selector'!$O135,154)=0,"-",INDEX(SourceData!$A$2:$FR$281,'Row selector'!$O135,154)),"")</f>
        <v/>
      </c>
      <c r="AR146" s="166" t="str">
        <f>IFERROR(IF(INDEX(SourceData!$A$2:$FR$281,'Row selector'!$O135,159)=0,"-",INDEX(SourceData!$A$2:$FR$281,'Row selector'!$O135,159)),"")</f>
        <v/>
      </c>
      <c r="AS146" s="167" t="str">
        <f>IFERROR(IF(INDEX(SourceData!$A$2:$FR$281,'Row selector'!$O135,164)=0,"-",INDEX(SourceData!$A$2:$FR$281,'Row selector'!$O135,164)),"")</f>
        <v/>
      </c>
      <c r="AT146" s="161" t="str">
        <f>IFERROR(IF(INDEX(SourceData!$A$2:$FR$281,'Row selector'!$O135,155)=0,"-",INDEX(SourceData!$A$2:$FR$281,'Row selector'!$O135,155)),"")</f>
        <v/>
      </c>
      <c r="AU146" s="162" t="str">
        <f>IFERROR(IF(INDEX(SourceData!$A$2:$FR$281,'Row selector'!$O135,160)=0,"-",INDEX(SourceData!$A$2:$FR$281,'Row selector'!$O135,160)),"")</f>
        <v/>
      </c>
      <c r="AV146" s="163" t="str">
        <f>IFERROR(IF(INDEX(SourceData!$A$2:$FR$281,'Row selector'!$O135,165)=0,"-",INDEX(SourceData!$A$2:$FR$281,'Row selector'!$O135,165)),"")</f>
        <v/>
      </c>
      <c r="AW146" s="115"/>
    </row>
    <row r="147" spans="1:49">
      <c r="A147" s="171" t="str">
        <f>IFERROR(INDEX(SourceData!$A$2:$FR$281,'Row selector'!$O136,1),"")</f>
        <v/>
      </c>
      <c r="B147" s="168" t="str">
        <f>IFERROR(INDEX(SourceData!$A$2:$FR$281,'Row selector'!$O136,2),"")</f>
        <v/>
      </c>
      <c r="C147" s="199" t="str">
        <f t="shared" si="2"/>
        <v/>
      </c>
      <c r="D147" s="161" t="str">
        <f>IFERROR(IF(INDEX(SourceData!$A$2:$FR$281,'Row selector'!$O136,121)=0,"-",INDEX(SourceData!$A$2:$FR$281,'Row selector'!$O136,121)),"")</f>
        <v/>
      </c>
      <c r="E147" s="162" t="str">
        <f>IFERROR(IF(INDEX(SourceData!$A$2:$FR$281,'Row selector'!$O136,126)=0,"-",INDEX(SourceData!$A$2:$FR$281,'Row selector'!$O136,126)),"")</f>
        <v/>
      </c>
      <c r="F147" s="163" t="str">
        <f>IFERROR(IF(INDEX(SourceData!$A$2:$FR$281,'Row selector'!$O136,131)=0,"-",INDEX(SourceData!$A$2:$FR$281,'Row selector'!$O136,131)),"")</f>
        <v/>
      </c>
      <c r="G147" s="161" t="str">
        <f>IFERROR(IF(INDEX(SourceData!$A$2:$FR$281,'Row selector'!$O136,122)=0,"-",INDEX(SourceData!$A$2:$FR$281,'Row selector'!$O136,122)),"")</f>
        <v/>
      </c>
      <c r="H147" s="166" t="str">
        <f>IFERROR(IF(INDEX(SourceData!$A$2:$FR$281,'Row selector'!$O136,127)=0,"-",INDEX(SourceData!$A$2:$FR$281,'Row selector'!$O136,127)),"")</f>
        <v/>
      </c>
      <c r="I147" s="167" t="str">
        <f>IFERROR(IF(INDEX(SourceData!$A$2:$FR$281,'Row selector'!$O136,132)=0,"-",INDEX(SourceData!$A$2:$FR$281,'Row selector'!$O136,132)),"")</f>
        <v/>
      </c>
      <c r="J147" s="161" t="str">
        <f>IFERROR(IF(INDEX(SourceData!$A$2:$FR$281,'Row selector'!$O136,123)=0,"-",INDEX(SourceData!$A$2:$FR$281,'Row selector'!$O136,123)),"")</f>
        <v/>
      </c>
      <c r="K147" s="162" t="str">
        <f>IFERROR(IF(INDEX(SourceData!$A$2:$FR$281,'Row selector'!$O136,128)=0,"-",INDEX(SourceData!$A$2:$FR$281,'Row selector'!$O136,128)),"")</f>
        <v/>
      </c>
      <c r="L147" s="163" t="str">
        <f>IFERROR(IF(INDEX(SourceData!$A$2:$FR$281,'Row selector'!$O136,133)=0,"-",INDEX(SourceData!$A$2:$FR$281,'Row selector'!$O136,133)),"")</f>
        <v/>
      </c>
      <c r="M147" s="161" t="str">
        <f>IFERROR(IF(INDEX(SourceData!$A$2:$FR$281,'Row selector'!$O136,124)=0,"-",INDEX(SourceData!$A$2:$FR$281,'Row selector'!$O136,124)),"")</f>
        <v/>
      </c>
      <c r="N147" s="162" t="str">
        <f>IFERROR(IF(INDEX(SourceData!$A$2:$FR$281,'Row selector'!$O136,129)=0,"-",INDEX(SourceData!$A$2:$FR$281,'Row selector'!$O136,129)),"")</f>
        <v/>
      </c>
      <c r="O147" s="163" t="str">
        <f>IFERROR(IF(INDEX(SourceData!$A$2:$FR$281,'Row selector'!$O136,134)=0,"-",INDEX(SourceData!$A$2:$FR$281,'Row selector'!$O136,134)),"")</f>
        <v/>
      </c>
      <c r="P147" s="161" t="str">
        <f>IFERROR(IF(INDEX(SourceData!$A$2:$FR$281,'Row selector'!$O136,125)=0,"-",INDEX(SourceData!$A$2:$FR$281,'Row selector'!$O136,125)),"")</f>
        <v/>
      </c>
      <c r="Q147" s="162" t="str">
        <f>IFERROR(IF(INDEX(SourceData!$A$2:$FR$281,'Row selector'!$O136,130)=0,"-",INDEX(SourceData!$A$2:$FR$281,'Row selector'!$O136,130)),"")</f>
        <v/>
      </c>
      <c r="R147" s="163" t="str">
        <f>IFERROR(IF(INDEX(SourceData!$A$2:$FR$281,'Row selector'!$O136,135)=0,"-",INDEX(SourceData!$A$2:$FR$281,'Row selector'!$O136,135)),"")</f>
        <v/>
      </c>
      <c r="S147" s="161" t="str">
        <f>IFERROR(IF(INDEX(SourceData!$A$2:$FR$281,'Row selector'!$O136,136)=0,"-",INDEX(SourceData!$A$2:$FR$281,'Row selector'!$O136,136)),"")</f>
        <v/>
      </c>
      <c r="T147" s="162" t="str">
        <f>IFERROR(IF(INDEX(SourceData!$A$2:$FR$281,'Row selector'!$O136,141)=0,"-",INDEX(SourceData!$A$2:$FR$281,'Row selector'!$O136,141)),"")</f>
        <v/>
      </c>
      <c r="U147" s="163" t="str">
        <f>IFERROR(IF(INDEX(SourceData!$A$2:$FR$281,'Row selector'!$O136,146)=0,"-",INDEX(SourceData!$A$2:$FR$281,'Row selector'!$O136,146)),"")</f>
        <v/>
      </c>
      <c r="V147" s="161" t="str">
        <f>IFERROR(IF(INDEX(SourceData!$A$2:$FR$281,'Row selector'!$O136,137)=0,"-",INDEX(SourceData!$A$2:$FR$281,'Row selector'!$O136,137)),"")</f>
        <v/>
      </c>
      <c r="W147" s="162" t="str">
        <f>IFERROR(IF(INDEX(SourceData!$A$2:$FR$281,'Row selector'!$O136,142)=0,"-",INDEX(SourceData!$A$2:$FR$281,'Row selector'!$O136,142)),"")</f>
        <v/>
      </c>
      <c r="X147" s="163" t="str">
        <f>IFERROR(IF(INDEX(SourceData!$A$2:$FR$281,'Row selector'!$O136,147)=0,"-",INDEX(SourceData!$A$2:$FR$281,'Row selector'!$O136,147)),"")</f>
        <v/>
      </c>
      <c r="Y147" s="161" t="str">
        <f>IFERROR(IF(INDEX(SourceData!$A$2:$FR$281,'Row selector'!$O136,138)=0,"-",INDEX(SourceData!$A$2:$FR$281,'Row selector'!$O136,138)),"")</f>
        <v/>
      </c>
      <c r="Z147" s="166" t="str">
        <f>IFERROR(IF(INDEX(SourceData!$A$2:$FR$281,'Row selector'!$O136,143)=0,"-",INDEX(SourceData!$A$2:$FR$281,'Row selector'!$O136,143)),"")</f>
        <v/>
      </c>
      <c r="AA147" s="167" t="str">
        <f>IFERROR(IF(INDEX(SourceData!$A$2:$FR$281,'Row selector'!$O136,148)=0,"-",INDEX(SourceData!$A$2:$FR$281,'Row selector'!$O136,148)),"")</f>
        <v/>
      </c>
      <c r="AB147" s="161" t="str">
        <f>IFERROR(IF(INDEX(SourceData!$A$2:$FR$281,'Row selector'!$O136,139)=0,"-",INDEX(SourceData!$A$2:$FR$281,'Row selector'!$O136,139)),"")</f>
        <v/>
      </c>
      <c r="AC147" s="162" t="str">
        <f>IFERROR(IF(INDEX(SourceData!$A$2:$FR$281,'Row selector'!$O136,144)=0,"-",INDEX(SourceData!$A$2:$FR$281,'Row selector'!$O136,144)),"")</f>
        <v/>
      </c>
      <c r="AD147" s="163" t="str">
        <f>IFERROR(IF(INDEX(SourceData!$A$2:$FR$281,'Row selector'!$O136,149)=0,"-",INDEX(SourceData!$A$2:$FR$281,'Row selector'!$O136,149)),"")</f>
        <v/>
      </c>
      <c r="AE147" s="161" t="str">
        <f>IFERROR(IF(INDEX(SourceData!$A$2:$FR$281,'Row selector'!$O136,140)=0,"-",INDEX(SourceData!$A$2:$FR$281,'Row selector'!$O136,140)),"")</f>
        <v/>
      </c>
      <c r="AF147" s="162" t="str">
        <f>IFERROR(IF(INDEX(SourceData!$A$2:$FR$281,'Row selector'!$O136,145)=0,"-",INDEX(SourceData!$A$2:$FR$281,'Row selector'!$O136,145)),"")</f>
        <v/>
      </c>
      <c r="AG147" s="163" t="str">
        <f>IFERROR(IF(INDEX(SourceData!$A$2:$FR$281,'Row selector'!$O136,150)=0,"-",INDEX(SourceData!$A$2:$FR$281,'Row selector'!$O136,150)),"")</f>
        <v/>
      </c>
      <c r="AH147" s="161" t="str">
        <f>IFERROR(IF(INDEX(SourceData!$A$2:$FR$281,'Row selector'!$O136,151)=0,"-",INDEX(SourceData!$A$2:$FR$281,'Row selector'!$O136,151)),"")</f>
        <v/>
      </c>
      <c r="AI147" s="162" t="str">
        <f>IFERROR(IF(INDEX(SourceData!$A$2:$FR$281,'Row selector'!$O136,156)=0,"-",INDEX(SourceData!$A$2:$FR$281,'Row selector'!$O136,156)),"")</f>
        <v/>
      </c>
      <c r="AJ147" s="163" t="str">
        <f>IFERROR(IF(INDEX(SourceData!$A$2:$FR$281,'Row selector'!$O136,161)=0,"-",INDEX(SourceData!$A$2:$FR$281,'Row selector'!$O136,161)),"")</f>
        <v/>
      </c>
      <c r="AK147" s="161" t="str">
        <f>IFERROR(IF(INDEX(SourceData!$A$2:$FR$281,'Row selector'!$O136,152)=0,"-",INDEX(SourceData!$A$2:$FR$281,'Row selector'!$O136,152)),"")</f>
        <v/>
      </c>
      <c r="AL147" s="162" t="str">
        <f>IFERROR(IF(INDEX(SourceData!$A$2:$FR$281,'Row selector'!$O136,157)=0,"-",INDEX(SourceData!$A$2:$FR$281,'Row selector'!$O136,157)),"")</f>
        <v/>
      </c>
      <c r="AM147" s="163" t="str">
        <f>IFERROR(IF(INDEX(SourceData!$A$2:$FR$281,'Row selector'!$O136,162)=0,"-",INDEX(SourceData!$A$2:$FR$281,'Row selector'!$O136,162)),"")</f>
        <v/>
      </c>
      <c r="AN147" s="161" t="str">
        <f>IFERROR(IF(INDEX(SourceData!$A$2:$FR$281,'Row selector'!$O136,153)=0,"-",INDEX(SourceData!$A$2:$FR$281,'Row selector'!$O136,153)),"")</f>
        <v/>
      </c>
      <c r="AO147" s="162" t="str">
        <f>IFERROR(IF(INDEX(SourceData!$A$2:$FR$281,'Row selector'!$O136,158)=0,"-",INDEX(SourceData!$A$2:$FR$281,'Row selector'!$O136,158)),"")</f>
        <v/>
      </c>
      <c r="AP147" s="163" t="str">
        <f>IFERROR(IF(INDEX(SourceData!$A$2:$FR$281,'Row selector'!$O136,163)=0,"-",INDEX(SourceData!$A$2:$FR$281,'Row selector'!$O136,163)),"")</f>
        <v/>
      </c>
      <c r="AQ147" s="161" t="str">
        <f>IFERROR(IF(INDEX(SourceData!$A$2:$FR$281,'Row selector'!$O136,154)=0,"-",INDEX(SourceData!$A$2:$FR$281,'Row selector'!$O136,154)),"")</f>
        <v/>
      </c>
      <c r="AR147" s="166" t="str">
        <f>IFERROR(IF(INDEX(SourceData!$A$2:$FR$281,'Row selector'!$O136,159)=0,"-",INDEX(SourceData!$A$2:$FR$281,'Row selector'!$O136,159)),"")</f>
        <v/>
      </c>
      <c r="AS147" s="167" t="str">
        <f>IFERROR(IF(INDEX(SourceData!$A$2:$FR$281,'Row selector'!$O136,164)=0,"-",INDEX(SourceData!$A$2:$FR$281,'Row selector'!$O136,164)),"")</f>
        <v/>
      </c>
      <c r="AT147" s="161" t="str">
        <f>IFERROR(IF(INDEX(SourceData!$A$2:$FR$281,'Row selector'!$O136,155)=0,"-",INDEX(SourceData!$A$2:$FR$281,'Row selector'!$O136,155)),"")</f>
        <v/>
      </c>
      <c r="AU147" s="162" t="str">
        <f>IFERROR(IF(INDEX(SourceData!$A$2:$FR$281,'Row selector'!$O136,160)=0,"-",INDEX(SourceData!$A$2:$FR$281,'Row selector'!$O136,160)),"")</f>
        <v/>
      </c>
      <c r="AV147" s="163" t="str">
        <f>IFERROR(IF(INDEX(SourceData!$A$2:$FR$281,'Row selector'!$O136,165)=0,"-",INDEX(SourceData!$A$2:$FR$281,'Row selector'!$O136,165)),"")</f>
        <v/>
      </c>
      <c r="AW147" s="115"/>
    </row>
    <row r="148" spans="1:49">
      <c r="A148" s="171" t="str">
        <f>IFERROR(INDEX(SourceData!$A$2:$FR$281,'Row selector'!$O137,1),"")</f>
        <v/>
      </c>
      <c r="B148" s="168" t="str">
        <f>IFERROR(INDEX(SourceData!$A$2:$FR$281,'Row selector'!$O137,2),"")</f>
        <v/>
      </c>
      <c r="C148" s="199" t="str">
        <f t="shared" si="2"/>
        <v/>
      </c>
      <c r="D148" s="161" t="str">
        <f>IFERROR(IF(INDEX(SourceData!$A$2:$FR$281,'Row selector'!$O137,121)=0,"-",INDEX(SourceData!$A$2:$FR$281,'Row selector'!$O137,121)),"")</f>
        <v/>
      </c>
      <c r="E148" s="162" t="str">
        <f>IFERROR(IF(INDEX(SourceData!$A$2:$FR$281,'Row selector'!$O137,126)=0,"-",INDEX(SourceData!$A$2:$FR$281,'Row selector'!$O137,126)),"")</f>
        <v/>
      </c>
      <c r="F148" s="163" t="str">
        <f>IFERROR(IF(INDEX(SourceData!$A$2:$FR$281,'Row selector'!$O137,131)=0,"-",INDEX(SourceData!$A$2:$FR$281,'Row selector'!$O137,131)),"")</f>
        <v/>
      </c>
      <c r="G148" s="161" t="str">
        <f>IFERROR(IF(INDEX(SourceData!$A$2:$FR$281,'Row selector'!$O137,122)=0,"-",INDEX(SourceData!$A$2:$FR$281,'Row selector'!$O137,122)),"")</f>
        <v/>
      </c>
      <c r="H148" s="166" t="str">
        <f>IFERROR(IF(INDEX(SourceData!$A$2:$FR$281,'Row selector'!$O137,127)=0,"-",INDEX(SourceData!$A$2:$FR$281,'Row selector'!$O137,127)),"")</f>
        <v/>
      </c>
      <c r="I148" s="167" t="str">
        <f>IFERROR(IF(INDEX(SourceData!$A$2:$FR$281,'Row selector'!$O137,132)=0,"-",INDEX(SourceData!$A$2:$FR$281,'Row selector'!$O137,132)),"")</f>
        <v/>
      </c>
      <c r="J148" s="161" t="str">
        <f>IFERROR(IF(INDEX(SourceData!$A$2:$FR$281,'Row selector'!$O137,123)=0,"-",INDEX(SourceData!$A$2:$FR$281,'Row selector'!$O137,123)),"")</f>
        <v/>
      </c>
      <c r="K148" s="162" t="str">
        <f>IFERROR(IF(INDEX(SourceData!$A$2:$FR$281,'Row selector'!$O137,128)=0,"-",INDEX(SourceData!$A$2:$FR$281,'Row selector'!$O137,128)),"")</f>
        <v/>
      </c>
      <c r="L148" s="163" t="str">
        <f>IFERROR(IF(INDEX(SourceData!$A$2:$FR$281,'Row selector'!$O137,133)=0,"-",INDEX(SourceData!$A$2:$FR$281,'Row selector'!$O137,133)),"")</f>
        <v/>
      </c>
      <c r="M148" s="161" t="str">
        <f>IFERROR(IF(INDEX(SourceData!$A$2:$FR$281,'Row selector'!$O137,124)=0,"-",INDEX(SourceData!$A$2:$FR$281,'Row selector'!$O137,124)),"")</f>
        <v/>
      </c>
      <c r="N148" s="162" t="str">
        <f>IFERROR(IF(INDEX(SourceData!$A$2:$FR$281,'Row selector'!$O137,129)=0,"-",INDEX(SourceData!$A$2:$FR$281,'Row selector'!$O137,129)),"")</f>
        <v/>
      </c>
      <c r="O148" s="163" t="str">
        <f>IFERROR(IF(INDEX(SourceData!$A$2:$FR$281,'Row selector'!$O137,134)=0,"-",INDEX(SourceData!$A$2:$FR$281,'Row selector'!$O137,134)),"")</f>
        <v/>
      </c>
      <c r="P148" s="161" t="str">
        <f>IFERROR(IF(INDEX(SourceData!$A$2:$FR$281,'Row selector'!$O137,125)=0,"-",INDEX(SourceData!$A$2:$FR$281,'Row selector'!$O137,125)),"")</f>
        <v/>
      </c>
      <c r="Q148" s="162" t="str">
        <f>IFERROR(IF(INDEX(SourceData!$A$2:$FR$281,'Row selector'!$O137,130)=0,"-",INDEX(SourceData!$A$2:$FR$281,'Row selector'!$O137,130)),"")</f>
        <v/>
      </c>
      <c r="R148" s="163" t="str">
        <f>IFERROR(IF(INDEX(SourceData!$A$2:$FR$281,'Row selector'!$O137,135)=0,"-",INDEX(SourceData!$A$2:$FR$281,'Row selector'!$O137,135)),"")</f>
        <v/>
      </c>
      <c r="S148" s="161" t="str">
        <f>IFERROR(IF(INDEX(SourceData!$A$2:$FR$281,'Row selector'!$O137,136)=0,"-",INDEX(SourceData!$A$2:$FR$281,'Row selector'!$O137,136)),"")</f>
        <v/>
      </c>
      <c r="T148" s="162" t="str">
        <f>IFERROR(IF(INDEX(SourceData!$A$2:$FR$281,'Row selector'!$O137,141)=0,"-",INDEX(SourceData!$A$2:$FR$281,'Row selector'!$O137,141)),"")</f>
        <v/>
      </c>
      <c r="U148" s="163" t="str">
        <f>IFERROR(IF(INDEX(SourceData!$A$2:$FR$281,'Row selector'!$O137,146)=0,"-",INDEX(SourceData!$A$2:$FR$281,'Row selector'!$O137,146)),"")</f>
        <v/>
      </c>
      <c r="V148" s="161" t="str">
        <f>IFERROR(IF(INDEX(SourceData!$A$2:$FR$281,'Row selector'!$O137,137)=0,"-",INDEX(SourceData!$A$2:$FR$281,'Row selector'!$O137,137)),"")</f>
        <v/>
      </c>
      <c r="W148" s="162" t="str">
        <f>IFERROR(IF(INDEX(SourceData!$A$2:$FR$281,'Row selector'!$O137,142)=0,"-",INDEX(SourceData!$A$2:$FR$281,'Row selector'!$O137,142)),"")</f>
        <v/>
      </c>
      <c r="X148" s="163" t="str">
        <f>IFERROR(IF(INDEX(SourceData!$A$2:$FR$281,'Row selector'!$O137,147)=0,"-",INDEX(SourceData!$A$2:$FR$281,'Row selector'!$O137,147)),"")</f>
        <v/>
      </c>
      <c r="Y148" s="161" t="str">
        <f>IFERROR(IF(INDEX(SourceData!$A$2:$FR$281,'Row selector'!$O137,138)=0,"-",INDEX(SourceData!$A$2:$FR$281,'Row selector'!$O137,138)),"")</f>
        <v/>
      </c>
      <c r="Z148" s="166" t="str">
        <f>IFERROR(IF(INDEX(SourceData!$A$2:$FR$281,'Row selector'!$O137,143)=0,"-",INDEX(SourceData!$A$2:$FR$281,'Row selector'!$O137,143)),"")</f>
        <v/>
      </c>
      <c r="AA148" s="167" t="str">
        <f>IFERROR(IF(INDEX(SourceData!$A$2:$FR$281,'Row selector'!$O137,148)=0,"-",INDEX(SourceData!$A$2:$FR$281,'Row selector'!$O137,148)),"")</f>
        <v/>
      </c>
      <c r="AB148" s="161" t="str">
        <f>IFERROR(IF(INDEX(SourceData!$A$2:$FR$281,'Row selector'!$O137,139)=0,"-",INDEX(SourceData!$A$2:$FR$281,'Row selector'!$O137,139)),"")</f>
        <v/>
      </c>
      <c r="AC148" s="162" t="str">
        <f>IFERROR(IF(INDEX(SourceData!$A$2:$FR$281,'Row selector'!$O137,144)=0,"-",INDEX(SourceData!$A$2:$FR$281,'Row selector'!$O137,144)),"")</f>
        <v/>
      </c>
      <c r="AD148" s="163" t="str">
        <f>IFERROR(IF(INDEX(SourceData!$A$2:$FR$281,'Row selector'!$O137,149)=0,"-",INDEX(SourceData!$A$2:$FR$281,'Row selector'!$O137,149)),"")</f>
        <v/>
      </c>
      <c r="AE148" s="161" t="str">
        <f>IFERROR(IF(INDEX(SourceData!$A$2:$FR$281,'Row selector'!$O137,140)=0,"-",INDEX(SourceData!$A$2:$FR$281,'Row selector'!$O137,140)),"")</f>
        <v/>
      </c>
      <c r="AF148" s="162" t="str">
        <f>IFERROR(IF(INDEX(SourceData!$A$2:$FR$281,'Row selector'!$O137,145)=0,"-",INDEX(SourceData!$A$2:$FR$281,'Row selector'!$O137,145)),"")</f>
        <v/>
      </c>
      <c r="AG148" s="163" t="str">
        <f>IFERROR(IF(INDEX(SourceData!$A$2:$FR$281,'Row selector'!$O137,150)=0,"-",INDEX(SourceData!$A$2:$FR$281,'Row selector'!$O137,150)),"")</f>
        <v/>
      </c>
      <c r="AH148" s="161" t="str">
        <f>IFERROR(IF(INDEX(SourceData!$A$2:$FR$281,'Row selector'!$O137,151)=0,"-",INDEX(SourceData!$A$2:$FR$281,'Row selector'!$O137,151)),"")</f>
        <v/>
      </c>
      <c r="AI148" s="162" t="str">
        <f>IFERROR(IF(INDEX(SourceData!$A$2:$FR$281,'Row selector'!$O137,156)=0,"-",INDEX(SourceData!$A$2:$FR$281,'Row selector'!$O137,156)),"")</f>
        <v/>
      </c>
      <c r="AJ148" s="163" t="str">
        <f>IFERROR(IF(INDEX(SourceData!$A$2:$FR$281,'Row selector'!$O137,161)=0,"-",INDEX(SourceData!$A$2:$FR$281,'Row selector'!$O137,161)),"")</f>
        <v/>
      </c>
      <c r="AK148" s="161" t="str">
        <f>IFERROR(IF(INDEX(SourceData!$A$2:$FR$281,'Row selector'!$O137,152)=0,"-",INDEX(SourceData!$A$2:$FR$281,'Row selector'!$O137,152)),"")</f>
        <v/>
      </c>
      <c r="AL148" s="162" t="str">
        <f>IFERROR(IF(INDEX(SourceData!$A$2:$FR$281,'Row selector'!$O137,157)=0,"-",INDEX(SourceData!$A$2:$FR$281,'Row selector'!$O137,157)),"")</f>
        <v/>
      </c>
      <c r="AM148" s="163" t="str">
        <f>IFERROR(IF(INDEX(SourceData!$A$2:$FR$281,'Row selector'!$O137,162)=0,"-",INDEX(SourceData!$A$2:$FR$281,'Row selector'!$O137,162)),"")</f>
        <v/>
      </c>
      <c r="AN148" s="161" t="str">
        <f>IFERROR(IF(INDEX(SourceData!$A$2:$FR$281,'Row selector'!$O137,153)=0,"-",INDEX(SourceData!$A$2:$FR$281,'Row selector'!$O137,153)),"")</f>
        <v/>
      </c>
      <c r="AO148" s="162" t="str">
        <f>IFERROR(IF(INDEX(SourceData!$A$2:$FR$281,'Row selector'!$O137,158)=0,"-",INDEX(SourceData!$A$2:$FR$281,'Row selector'!$O137,158)),"")</f>
        <v/>
      </c>
      <c r="AP148" s="163" t="str">
        <f>IFERROR(IF(INDEX(SourceData!$A$2:$FR$281,'Row selector'!$O137,163)=0,"-",INDEX(SourceData!$A$2:$FR$281,'Row selector'!$O137,163)),"")</f>
        <v/>
      </c>
      <c r="AQ148" s="161" t="str">
        <f>IFERROR(IF(INDEX(SourceData!$A$2:$FR$281,'Row selector'!$O137,154)=0,"-",INDEX(SourceData!$A$2:$FR$281,'Row selector'!$O137,154)),"")</f>
        <v/>
      </c>
      <c r="AR148" s="166" t="str">
        <f>IFERROR(IF(INDEX(SourceData!$A$2:$FR$281,'Row selector'!$O137,159)=0,"-",INDEX(SourceData!$A$2:$FR$281,'Row selector'!$O137,159)),"")</f>
        <v/>
      </c>
      <c r="AS148" s="167" t="str">
        <f>IFERROR(IF(INDEX(SourceData!$A$2:$FR$281,'Row selector'!$O137,164)=0,"-",INDEX(SourceData!$A$2:$FR$281,'Row selector'!$O137,164)),"")</f>
        <v/>
      </c>
      <c r="AT148" s="161" t="str">
        <f>IFERROR(IF(INDEX(SourceData!$A$2:$FR$281,'Row selector'!$O137,155)=0,"-",INDEX(SourceData!$A$2:$FR$281,'Row selector'!$O137,155)),"")</f>
        <v/>
      </c>
      <c r="AU148" s="162" t="str">
        <f>IFERROR(IF(INDEX(SourceData!$A$2:$FR$281,'Row selector'!$O137,160)=0,"-",INDEX(SourceData!$A$2:$FR$281,'Row selector'!$O137,160)),"")</f>
        <v/>
      </c>
      <c r="AV148" s="163" t="str">
        <f>IFERROR(IF(INDEX(SourceData!$A$2:$FR$281,'Row selector'!$O137,165)=0,"-",INDEX(SourceData!$A$2:$FR$281,'Row selector'!$O137,165)),"")</f>
        <v/>
      </c>
      <c r="AW148" s="115"/>
    </row>
    <row r="149" spans="1:49">
      <c r="A149" s="171" t="str">
        <f>IFERROR(INDEX(SourceData!$A$2:$FR$281,'Row selector'!$O138,1),"")</f>
        <v/>
      </c>
      <c r="B149" s="168" t="str">
        <f>IFERROR(INDEX(SourceData!$A$2:$FR$281,'Row selector'!$O138,2),"")</f>
        <v/>
      </c>
      <c r="C149" s="199" t="str">
        <f t="shared" si="2"/>
        <v/>
      </c>
      <c r="D149" s="161" t="str">
        <f>IFERROR(IF(INDEX(SourceData!$A$2:$FR$281,'Row selector'!$O138,121)=0,"-",INDEX(SourceData!$A$2:$FR$281,'Row selector'!$O138,121)),"")</f>
        <v/>
      </c>
      <c r="E149" s="162" t="str">
        <f>IFERROR(IF(INDEX(SourceData!$A$2:$FR$281,'Row selector'!$O138,126)=0,"-",INDEX(SourceData!$A$2:$FR$281,'Row selector'!$O138,126)),"")</f>
        <v/>
      </c>
      <c r="F149" s="163" t="str">
        <f>IFERROR(IF(INDEX(SourceData!$A$2:$FR$281,'Row selector'!$O138,131)=0,"-",INDEX(SourceData!$A$2:$FR$281,'Row selector'!$O138,131)),"")</f>
        <v/>
      </c>
      <c r="G149" s="161" t="str">
        <f>IFERROR(IF(INDEX(SourceData!$A$2:$FR$281,'Row selector'!$O138,122)=0,"-",INDEX(SourceData!$A$2:$FR$281,'Row selector'!$O138,122)),"")</f>
        <v/>
      </c>
      <c r="H149" s="166" t="str">
        <f>IFERROR(IF(INDEX(SourceData!$A$2:$FR$281,'Row selector'!$O138,127)=0,"-",INDEX(SourceData!$A$2:$FR$281,'Row selector'!$O138,127)),"")</f>
        <v/>
      </c>
      <c r="I149" s="167" t="str">
        <f>IFERROR(IF(INDEX(SourceData!$A$2:$FR$281,'Row selector'!$O138,132)=0,"-",INDEX(SourceData!$A$2:$FR$281,'Row selector'!$O138,132)),"")</f>
        <v/>
      </c>
      <c r="J149" s="161" t="str">
        <f>IFERROR(IF(INDEX(SourceData!$A$2:$FR$281,'Row selector'!$O138,123)=0,"-",INDEX(SourceData!$A$2:$FR$281,'Row selector'!$O138,123)),"")</f>
        <v/>
      </c>
      <c r="K149" s="162" t="str">
        <f>IFERROR(IF(INDEX(SourceData!$A$2:$FR$281,'Row selector'!$O138,128)=0,"-",INDEX(SourceData!$A$2:$FR$281,'Row selector'!$O138,128)),"")</f>
        <v/>
      </c>
      <c r="L149" s="163" t="str">
        <f>IFERROR(IF(INDEX(SourceData!$A$2:$FR$281,'Row selector'!$O138,133)=0,"-",INDEX(SourceData!$A$2:$FR$281,'Row selector'!$O138,133)),"")</f>
        <v/>
      </c>
      <c r="M149" s="161" t="str">
        <f>IFERROR(IF(INDEX(SourceData!$A$2:$FR$281,'Row selector'!$O138,124)=0,"-",INDEX(SourceData!$A$2:$FR$281,'Row selector'!$O138,124)),"")</f>
        <v/>
      </c>
      <c r="N149" s="162" t="str">
        <f>IFERROR(IF(INDEX(SourceData!$A$2:$FR$281,'Row selector'!$O138,129)=0,"-",INDEX(SourceData!$A$2:$FR$281,'Row selector'!$O138,129)),"")</f>
        <v/>
      </c>
      <c r="O149" s="163" t="str">
        <f>IFERROR(IF(INDEX(SourceData!$A$2:$FR$281,'Row selector'!$O138,134)=0,"-",INDEX(SourceData!$A$2:$FR$281,'Row selector'!$O138,134)),"")</f>
        <v/>
      </c>
      <c r="P149" s="161" t="str">
        <f>IFERROR(IF(INDEX(SourceData!$A$2:$FR$281,'Row selector'!$O138,125)=0,"-",INDEX(SourceData!$A$2:$FR$281,'Row selector'!$O138,125)),"")</f>
        <v/>
      </c>
      <c r="Q149" s="162" t="str">
        <f>IFERROR(IF(INDEX(SourceData!$A$2:$FR$281,'Row selector'!$O138,130)=0,"-",INDEX(SourceData!$A$2:$FR$281,'Row selector'!$O138,130)),"")</f>
        <v/>
      </c>
      <c r="R149" s="163" t="str">
        <f>IFERROR(IF(INDEX(SourceData!$A$2:$FR$281,'Row selector'!$O138,135)=0,"-",INDEX(SourceData!$A$2:$FR$281,'Row selector'!$O138,135)),"")</f>
        <v/>
      </c>
      <c r="S149" s="161" t="str">
        <f>IFERROR(IF(INDEX(SourceData!$A$2:$FR$281,'Row selector'!$O138,136)=0,"-",INDEX(SourceData!$A$2:$FR$281,'Row selector'!$O138,136)),"")</f>
        <v/>
      </c>
      <c r="T149" s="162" t="str">
        <f>IFERROR(IF(INDEX(SourceData!$A$2:$FR$281,'Row selector'!$O138,141)=0,"-",INDEX(SourceData!$A$2:$FR$281,'Row selector'!$O138,141)),"")</f>
        <v/>
      </c>
      <c r="U149" s="163" t="str">
        <f>IFERROR(IF(INDEX(SourceData!$A$2:$FR$281,'Row selector'!$O138,146)=0,"-",INDEX(SourceData!$A$2:$FR$281,'Row selector'!$O138,146)),"")</f>
        <v/>
      </c>
      <c r="V149" s="161" t="str">
        <f>IFERROR(IF(INDEX(SourceData!$A$2:$FR$281,'Row selector'!$O138,137)=0,"-",INDEX(SourceData!$A$2:$FR$281,'Row selector'!$O138,137)),"")</f>
        <v/>
      </c>
      <c r="W149" s="162" t="str">
        <f>IFERROR(IF(INDEX(SourceData!$A$2:$FR$281,'Row selector'!$O138,142)=0,"-",INDEX(SourceData!$A$2:$FR$281,'Row selector'!$O138,142)),"")</f>
        <v/>
      </c>
      <c r="X149" s="163" t="str">
        <f>IFERROR(IF(INDEX(SourceData!$A$2:$FR$281,'Row selector'!$O138,147)=0,"-",INDEX(SourceData!$A$2:$FR$281,'Row selector'!$O138,147)),"")</f>
        <v/>
      </c>
      <c r="Y149" s="161" t="str">
        <f>IFERROR(IF(INDEX(SourceData!$A$2:$FR$281,'Row selector'!$O138,138)=0,"-",INDEX(SourceData!$A$2:$FR$281,'Row selector'!$O138,138)),"")</f>
        <v/>
      </c>
      <c r="Z149" s="166" t="str">
        <f>IFERROR(IF(INDEX(SourceData!$A$2:$FR$281,'Row selector'!$O138,143)=0,"-",INDEX(SourceData!$A$2:$FR$281,'Row selector'!$O138,143)),"")</f>
        <v/>
      </c>
      <c r="AA149" s="167" t="str">
        <f>IFERROR(IF(INDEX(SourceData!$A$2:$FR$281,'Row selector'!$O138,148)=0,"-",INDEX(SourceData!$A$2:$FR$281,'Row selector'!$O138,148)),"")</f>
        <v/>
      </c>
      <c r="AB149" s="161" t="str">
        <f>IFERROR(IF(INDEX(SourceData!$A$2:$FR$281,'Row selector'!$O138,139)=0,"-",INDEX(SourceData!$A$2:$FR$281,'Row selector'!$O138,139)),"")</f>
        <v/>
      </c>
      <c r="AC149" s="162" t="str">
        <f>IFERROR(IF(INDEX(SourceData!$A$2:$FR$281,'Row selector'!$O138,144)=0,"-",INDEX(SourceData!$A$2:$FR$281,'Row selector'!$O138,144)),"")</f>
        <v/>
      </c>
      <c r="AD149" s="163" t="str">
        <f>IFERROR(IF(INDEX(SourceData!$A$2:$FR$281,'Row selector'!$O138,149)=0,"-",INDEX(SourceData!$A$2:$FR$281,'Row selector'!$O138,149)),"")</f>
        <v/>
      </c>
      <c r="AE149" s="161" t="str">
        <f>IFERROR(IF(INDEX(SourceData!$A$2:$FR$281,'Row selector'!$O138,140)=0,"-",INDEX(SourceData!$A$2:$FR$281,'Row selector'!$O138,140)),"")</f>
        <v/>
      </c>
      <c r="AF149" s="162" t="str">
        <f>IFERROR(IF(INDEX(SourceData!$A$2:$FR$281,'Row selector'!$O138,145)=0,"-",INDEX(SourceData!$A$2:$FR$281,'Row selector'!$O138,145)),"")</f>
        <v/>
      </c>
      <c r="AG149" s="163" t="str">
        <f>IFERROR(IF(INDEX(SourceData!$A$2:$FR$281,'Row selector'!$O138,150)=0,"-",INDEX(SourceData!$A$2:$FR$281,'Row selector'!$O138,150)),"")</f>
        <v/>
      </c>
      <c r="AH149" s="161" t="str">
        <f>IFERROR(IF(INDEX(SourceData!$A$2:$FR$281,'Row selector'!$O138,151)=0,"-",INDEX(SourceData!$A$2:$FR$281,'Row selector'!$O138,151)),"")</f>
        <v/>
      </c>
      <c r="AI149" s="162" t="str">
        <f>IFERROR(IF(INDEX(SourceData!$A$2:$FR$281,'Row selector'!$O138,156)=0,"-",INDEX(SourceData!$A$2:$FR$281,'Row selector'!$O138,156)),"")</f>
        <v/>
      </c>
      <c r="AJ149" s="163" t="str">
        <f>IFERROR(IF(INDEX(SourceData!$A$2:$FR$281,'Row selector'!$O138,161)=0,"-",INDEX(SourceData!$A$2:$FR$281,'Row selector'!$O138,161)),"")</f>
        <v/>
      </c>
      <c r="AK149" s="161" t="str">
        <f>IFERROR(IF(INDEX(SourceData!$A$2:$FR$281,'Row selector'!$O138,152)=0,"-",INDEX(SourceData!$A$2:$FR$281,'Row selector'!$O138,152)),"")</f>
        <v/>
      </c>
      <c r="AL149" s="162" t="str">
        <f>IFERROR(IF(INDEX(SourceData!$A$2:$FR$281,'Row selector'!$O138,157)=0,"-",INDEX(SourceData!$A$2:$FR$281,'Row selector'!$O138,157)),"")</f>
        <v/>
      </c>
      <c r="AM149" s="163" t="str">
        <f>IFERROR(IF(INDEX(SourceData!$A$2:$FR$281,'Row selector'!$O138,162)=0,"-",INDEX(SourceData!$A$2:$FR$281,'Row selector'!$O138,162)),"")</f>
        <v/>
      </c>
      <c r="AN149" s="161" t="str">
        <f>IFERROR(IF(INDEX(SourceData!$A$2:$FR$281,'Row selector'!$O138,153)=0,"-",INDEX(SourceData!$A$2:$FR$281,'Row selector'!$O138,153)),"")</f>
        <v/>
      </c>
      <c r="AO149" s="162" t="str">
        <f>IFERROR(IF(INDEX(SourceData!$A$2:$FR$281,'Row selector'!$O138,158)=0,"-",INDEX(SourceData!$A$2:$FR$281,'Row selector'!$O138,158)),"")</f>
        <v/>
      </c>
      <c r="AP149" s="163" t="str">
        <f>IFERROR(IF(INDEX(SourceData!$A$2:$FR$281,'Row selector'!$O138,163)=0,"-",INDEX(SourceData!$A$2:$FR$281,'Row selector'!$O138,163)),"")</f>
        <v/>
      </c>
      <c r="AQ149" s="161" t="str">
        <f>IFERROR(IF(INDEX(SourceData!$A$2:$FR$281,'Row selector'!$O138,154)=0,"-",INDEX(SourceData!$A$2:$FR$281,'Row selector'!$O138,154)),"")</f>
        <v/>
      </c>
      <c r="AR149" s="166" t="str">
        <f>IFERROR(IF(INDEX(SourceData!$A$2:$FR$281,'Row selector'!$O138,159)=0,"-",INDEX(SourceData!$A$2:$FR$281,'Row selector'!$O138,159)),"")</f>
        <v/>
      </c>
      <c r="AS149" s="167" t="str">
        <f>IFERROR(IF(INDEX(SourceData!$A$2:$FR$281,'Row selector'!$O138,164)=0,"-",INDEX(SourceData!$A$2:$FR$281,'Row selector'!$O138,164)),"")</f>
        <v/>
      </c>
      <c r="AT149" s="161" t="str">
        <f>IFERROR(IF(INDEX(SourceData!$A$2:$FR$281,'Row selector'!$O138,155)=0,"-",INDEX(SourceData!$A$2:$FR$281,'Row selector'!$O138,155)),"")</f>
        <v/>
      </c>
      <c r="AU149" s="162" t="str">
        <f>IFERROR(IF(INDEX(SourceData!$A$2:$FR$281,'Row selector'!$O138,160)=0,"-",INDEX(SourceData!$A$2:$FR$281,'Row selector'!$O138,160)),"")</f>
        <v/>
      </c>
      <c r="AV149" s="163" t="str">
        <f>IFERROR(IF(INDEX(SourceData!$A$2:$FR$281,'Row selector'!$O138,165)=0,"-",INDEX(SourceData!$A$2:$FR$281,'Row selector'!$O138,165)),"")</f>
        <v/>
      </c>
      <c r="AW149" s="115"/>
    </row>
    <row r="150" spans="1:49">
      <c r="A150" s="171" t="str">
        <f>IFERROR(INDEX(SourceData!$A$2:$FR$281,'Row selector'!$O139,1),"")</f>
        <v/>
      </c>
      <c r="B150" s="168" t="str">
        <f>IFERROR(INDEX(SourceData!$A$2:$FR$281,'Row selector'!$O139,2),"")</f>
        <v/>
      </c>
      <c r="C150" s="199" t="str">
        <f t="shared" si="2"/>
        <v/>
      </c>
      <c r="D150" s="161" t="str">
        <f>IFERROR(IF(INDEX(SourceData!$A$2:$FR$281,'Row selector'!$O139,121)=0,"-",INDEX(SourceData!$A$2:$FR$281,'Row selector'!$O139,121)),"")</f>
        <v/>
      </c>
      <c r="E150" s="162" t="str">
        <f>IFERROR(IF(INDEX(SourceData!$A$2:$FR$281,'Row selector'!$O139,126)=0,"-",INDEX(SourceData!$A$2:$FR$281,'Row selector'!$O139,126)),"")</f>
        <v/>
      </c>
      <c r="F150" s="163" t="str">
        <f>IFERROR(IF(INDEX(SourceData!$A$2:$FR$281,'Row selector'!$O139,131)=0,"-",INDEX(SourceData!$A$2:$FR$281,'Row selector'!$O139,131)),"")</f>
        <v/>
      </c>
      <c r="G150" s="161" t="str">
        <f>IFERROR(IF(INDEX(SourceData!$A$2:$FR$281,'Row selector'!$O139,122)=0,"-",INDEX(SourceData!$A$2:$FR$281,'Row selector'!$O139,122)),"")</f>
        <v/>
      </c>
      <c r="H150" s="166" t="str">
        <f>IFERROR(IF(INDEX(SourceData!$A$2:$FR$281,'Row selector'!$O139,127)=0,"-",INDEX(SourceData!$A$2:$FR$281,'Row selector'!$O139,127)),"")</f>
        <v/>
      </c>
      <c r="I150" s="167" t="str">
        <f>IFERROR(IF(INDEX(SourceData!$A$2:$FR$281,'Row selector'!$O139,132)=0,"-",INDEX(SourceData!$A$2:$FR$281,'Row selector'!$O139,132)),"")</f>
        <v/>
      </c>
      <c r="J150" s="161" t="str">
        <f>IFERROR(IF(INDEX(SourceData!$A$2:$FR$281,'Row selector'!$O139,123)=0,"-",INDEX(SourceData!$A$2:$FR$281,'Row selector'!$O139,123)),"")</f>
        <v/>
      </c>
      <c r="K150" s="162" t="str">
        <f>IFERROR(IF(INDEX(SourceData!$A$2:$FR$281,'Row selector'!$O139,128)=0,"-",INDEX(SourceData!$A$2:$FR$281,'Row selector'!$O139,128)),"")</f>
        <v/>
      </c>
      <c r="L150" s="163" t="str">
        <f>IFERROR(IF(INDEX(SourceData!$A$2:$FR$281,'Row selector'!$O139,133)=0,"-",INDEX(SourceData!$A$2:$FR$281,'Row selector'!$O139,133)),"")</f>
        <v/>
      </c>
      <c r="M150" s="161" t="str">
        <f>IFERROR(IF(INDEX(SourceData!$A$2:$FR$281,'Row selector'!$O139,124)=0,"-",INDEX(SourceData!$A$2:$FR$281,'Row selector'!$O139,124)),"")</f>
        <v/>
      </c>
      <c r="N150" s="162" t="str">
        <f>IFERROR(IF(INDEX(SourceData!$A$2:$FR$281,'Row selector'!$O139,129)=0,"-",INDEX(SourceData!$A$2:$FR$281,'Row selector'!$O139,129)),"")</f>
        <v/>
      </c>
      <c r="O150" s="163" t="str">
        <f>IFERROR(IF(INDEX(SourceData!$A$2:$FR$281,'Row selector'!$O139,134)=0,"-",INDEX(SourceData!$A$2:$FR$281,'Row selector'!$O139,134)),"")</f>
        <v/>
      </c>
      <c r="P150" s="161" t="str">
        <f>IFERROR(IF(INDEX(SourceData!$A$2:$FR$281,'Row selector'!$O139,125)=0,"-",INDEX(SourceData!$A$2:$FR$281,'Row selector'!$O139,125)),"")</f>
        <v/>
      </c>
      <c r="Q150" s="162" t="str">
        <f>IFERROR(IF(INDEX(SourceData!$A$2:$FR$281,'Row selector'!$O139,130)=0,"-",INDEX(SourceData!$A$2:$FR$281,'Row selector'!$O139,130)),"")</f>
        <v/>
      </c>
      <c r="R150" s="163" t="str">
        <f>IFERROR(IF(INDEX(SourceData!$A$2:$FR$281,'Row selector'!$O139,135)=0,"-",INDEX(SourceData!$A$2:$FR$281,'Row selector'!$O139,135)),"")</f>
        <v/>
      </c>
      <c r="S150" s="161" t="str">
        <f>IFERROR(IF(INDEX(SourceData!$A$2:$FR$281,'Row selector'!$O139,136)=0,"-",INDEX(SourceData!$A$2:$FR$281,'Row selector'!$O139,136)),"")</f>
        <v/>
      </c>
      <c r="T150" s="162" t="str">
        <f>IFERROR(IF(INDEX(SourceData!$A$2:$FR$281,'Row selector'!$O139,141)=0,"-",INDEX(SourceData!$A$2:$FR$281,'Row selector'!$O139,141)),"")</f>
        <v/>
      </c>
      <c r="U150" s="163" t="str">
        <f>IFERROR(IF(INDEX(SourceData!$A$2:$FR$281,'Row selector'!$O139,146)=0,"-",INDEX(SourceData!$A$2:$FR$281,'Row selector'!$O139,146)),"")</f>
        <v/>
      </c>
      <c r="V150" s="161" t="str">
        <f>IFERROR(IF(INDEX(SourceData!$A$2:$FR$281,'Row selector'!$O139,137)=0,"-",INDEX(SourceData!$A$2:$FR$281,'Row selector'!$O139,137)),"")</f>
        <v/>
      </c>
      <c r="W150" s="162" t="str">
        <f>IFERROR(IF(INDEX(SourceData!$A$2:$FR$281,'Row selector'!$O139,142)=0,"-",INDEX(SourceData!$A$2:$FR$281,'Row selector'!$O139,142)),"")</f>
        <v/>
      </c>
      <c r="X150" s="163" t="str">
        <f>IFERROR(IF(INDEX(SourceData!$A$2:$FR$281,'Row selector'!$O139,147)=0,"-",INDEX(SourceData!$A$2:$FR$281,'Row selector'!$O139,147)),"")</f>
        <v/>
      </c>
      <c r="Y150" s="161" t="str">
        <f>IFERROR(IF(INDEX(SourceData!$A$2:$FR$281,'Row selector'!$O139,138)=0,"-",INDEX(SourceData!$A$2:$FR$281,'Row selector'!$O139,138)),"")</f>
        <v/>
      </c>
      <c r="Z150" s="166" t="str">
        <f>IFERROR(IF(INDEX(SourceData!$A$2:$FR$281,'Row selector'!$O139,143)=0,"-",INDEX(SourceData!$A$2:$FR$281,'Row selector'!$O139,143)),"")</f>
        <v/>
      </c>
      <c r="AA150" s="167" t="str">
        <f>IFERROR(IF(INDEX(SourceData!$A$2:$FR$281,'Row selector'!$O139,148)=0,"-",INDEX(SourceData!$A$2:$FR$281,'Row selector'!$O139,148)),"")</f>
        <v/>
      </c>
      <c r="AB150" s="161" t="str">
        <f>IFERROR(IF(INDEX(SourceData!$A$2:$FR$281,'Row selector'!$O139,139)=0,"-",INDEX(SourceData!$A$2:$FR$281,'Row selector'!$O139,139)),"")</f>
        <v/>
      </c>
      <c r="AC150" s="162" t="str">
        <f>IFERROR(IF(INDEX(SourceData!$A$2:$FR$281,'Row selector'!$O139,144)=0,"-",INDEX(SourceData!$A$2:$FR$281,'Row selector'!$O139,144)),"")</f>
        <v/>
      </c>
      <c r="AD150" s="163" t="str">
        <f>IFERROR(IF(INDEX(SourceData!$A$2:$FR$281,'Row selector'!$O139,149)=0,"-",INDEX(SourceData!$A$2:$FR$281,'Row selector'!$O139,149)),"")</f>
        <v/>
      </c>
      <c r="AE150" s="161" t="str">
        <f>IFERROR(IF(INDEX(SourceData!$A$2:$FR$281,'Row selector'!$O139,140)=0,"-",INDEX(SourceData!$A$2:$FR$281,'Row selector'!$O139,140)),"")</f>
        <v/>
      </c>
      <c r="AF150" s="162" t="str">
        <f>IFERROR(IF(INDEX(SourceData!$A$2:$FR$281,'Row selector'!$O139,145)=0,"-",INDEX(SourceData!$A$2:$FR$281,'Row selector'!$O139,145)),"")</f>
        <v/>
      </c>
      <c r="AG150" s="163" t="str">
        <f>IFERROR(IF(INDEX(SourceData!$A$2:$FR$281,'Row selector'!$O139,150)=0,"-",INDEX(SourceData!$A$2:$FR$281,'Row selector'!$O139,150)),"")</f>
        <v/>
      </c>
      <c r="AH150" s="161" t="str">
        <f>IFERROR(IF(INDEX(SourceData!$A$2:$FR$281,'Row selector'!$O139,151)=0,"-",INDEX(SourceData!$A$2:$FR$281,'Row selector'!$O139,151)),"")</f>
        <v/>
      </c>
      <c r="AI150" s="162" t="str">
        <f>IFERROR(IF(INDEX(SourceData!$A$2:$FR$281,'Row selector'!$O139,156)=0,"-",INDEX(SourceData!$A$2:$FR$281,'Row selector'!$O139,156)),"")</f>
        <v/>
      </c>
      <c r="AJ150" s="163" t="str">
        <f>IFERROR(IF(INDEX(SourceData!$A$2:$FR$281,'Row selector'!$O139,161)=0,"-",INDEX(SourceData!$A$2:$FR$281,'Row selector'!$O139,161)),"")</f>
        <v/>
      </c>
      <c r="AK150" s="161" t="str">
        <f>IFERROR(IF(INDEX(SourceData!$A$2:$FR$281,'Row selector'!$O139,152)=0,"-",INDEX(SourceData!$A$2:$FR$281,'Row selector'!$O139,152)),"")</f>
        <v/>
      </c>
      <c r="AL150" s="162" t="str">
        <f>IFERROR(IF(INDEX(SourceData!$A$2:$FR$281,'Row selector'!$O139,157)=0,"-",INDEX(SourceData!$A$2:$FR$281,'Row selector'!$O139,157)),"")</f>
        <v/>
      </c>
      <c r="AM150" s="163" t="str">
        <f>IFERROR(IF(INDEX(SourceData!$A$2:$FR$281,'Row selector'!$O139,162)=0,"-",INDEX(SourceData!$A$2:$FR$281,'Row selector'!$O139,162)),"")</f>
        <v/>
      </c>
      <c r="AN150" s="161" t="str">
        <f>IFERROR(IF(INDEX(SourceData!$A$2:$FR$281,'Row selector'!$O139,153)=0,"-",INDEX(SourceData!$A$2:$FR$281,'Row selector'!$O139,153)),"")</f>
        <v/>
      </c>
      <c r="AO150" s="162" t="str">
        <f>IFERROR(IF(INDEX(SourceData!$A$2:$FR$281,'Row selector'!$O139,158)=0,"-",INDEX(SourceData!$A$2:$FR$281,'Row selector'!$O139,158)),"")</f>
        <v/>
      </c>
      <c r="AP150" s="163" t="str">
        <f>IFERROR(IF(INDEX(SourceData!$A$2:$FR$281,'Row selector'!$O139,163)=0,"-",INDEX(SourceData!$A$2:$FR$281,'Row selector'!$O139,163)),"")</f>
        <v/>
      </c>
      <c r="AQ150" s="161" t="str">
        <f>IFERROR(IF(INDEX(SourceData!$A$2:$FR$281,'Row selector'!$O139,154)=0,"-",INDEX(SourceData!$A$2:$FR$281,'Row selector'!$O139,154)),"")</f>
        <v/>
      </c>
      <c r="AR150" s="166" t="str">
        <f>IFERROR(IF(INDEX(SourceData!$A$2:$FR$281,'Row selector'!$O139,159)=0,"-",INDEX(SourceData!$A$2:$FR$281,'Row selector'!$O139,159)),"")</f>
        <v/>
      </c>
      <c r="AS150" s="167" t="str">
        <f>IFERROR(IF(INDEX(SourceData!$A$2:$FR$281,'Row selector'!$O139,164)=0,"-",INDEX(SourceData!$A$2:$FR$281,'Row selector'!$O139,164)),"")</f>
        <v/>
      </c>
      <c r="AT150" s="161" t="str">
        <f>IFERROR(IF(INDEX(SourceData!$A$2:$FR$281,'Row selector'!$O139,155)=0,"-",INDEX(SourceData!$A$2:$FR$281,'Row selector'!$O139,155)),"")</f>
        <v/>
      </c>
      <c r="AU150" s="162" t="str">
        <f>IFERROR(IF(INDEX(SourceData!$A$2:$FR$281,'Row selector'!$O139,160)=0,"-",INDEX(SourceData!$A$2:$FR$281,'Row selector'!$O139,160)),"")</f>
        <v/>
      </c>
      <c r="AV150" s="163" t="str">
        <f>IFERROR(IF(INDEX(SourceData!$A$2:$FR$281,'Row selector'!$O139,165)=0,"-",INDEX(SourceData!$A$2:$FR$281,'Row selector'!$O139,165)),"")</f>
        <v/>
      </c>
      <c r="AW150" s="115"/>
    </row>
    <row r="151" spans="1:49">
      <c r="A151" s="171" t="str">
        <f>IFERROR(INDEX(SourceData!$A$2:$FR$281,'Row selector'!$O140,1),"")</f>
        <v/>
      </c>
      <c r="B151" s="168" t="str">
        <f>IFERROR(INDEX(SourceData!$A$2:$FR$281,'Row selector'!$O140,2),"")</f>
        <v/>
      </c>
      <c r="C151" s="199" t="str">
        <f t="shared" si="2"/>
        <v/>
      </c>
      <c r="D151" s="161" t="str">
        <f>IFERROR(IF(INDEX(SourceData!$A$2:$FR$281,'Row selector'!$O140,121)=0,"-",INDEX(SourceData!$A$2:$FR$281,'Row selector'!$O140,121)),"")</f>
        <v/>
      </c>
      <c r="E151" s="162" t="str">
        <f>IFERROR(IF(INDEX(SourceData!$A$2:$FR$281,'Row selector'!$O140,126)=0,"-",INDEX(SourceData!$A$2:$FR$281,'Row selector'!$O140,126)),"")</f>
        <v/>
      </c>
      <c r="F151" s="163" t="str">
        <f>IFERROR(IF(INDEX(SourceData!$A$2:$FR$281,'Row selector'!$O140,131)=0,"-",INDEX(SourceData!$A$2:$FR$281,'Row selector'!$O140,131)),"")</f>
        <v/>
      </c>
      <c r="G151" s="161" t="str">
        <f>IFERROR(IF(INDEX(SourceData!$A$2:$FR$281,'Row selector'!$O140,122)=0,"-",INDEX(SourceData!$A$2:$FR$281,'Row selector'!$O140,122)),"")</f>
        <v/>
      </c>
      <c r="H151" s="166" t="str">
        <f>IFERROR(IF(INDEX(SourceData!$A$2:$FR$281,'Row selector'!$O140,127)=0,"-",INDEX(SourceData!$A$2:$FR$281,'Row selector'!$O140,127)),"")</f>
        <v/>
      </c>
      <c r="I151" s="167" t="str">
        <f>IFERROR(IF(INDEX(SourceData!$A$2:$FR$281,'Row selector'!$O140,132)=0,"-",INDEX(SourceData!$A$2:$FR$281,'Row selector'!$O140,132)),"")</f>
        <v/>
      </c>
      <c r="J151" s="161" t="str">
        <f>IFERROR(IF(INDEX(SourceData!$A$2:$FR$281,'Row selector'!$O140,123)=0,"-",INDEX(SourceData!$A$2:$FR$281,'Row selector'!$O140,123)),"")</f>
        <v/>
      </c>
      <c r="K151" s="162" t="str">
        <f>IFERROR(IF(INDEX(SourceData!$A$2:$FR$281,'Row selector'!$O140,128)=0,"-",INDEX(SourceData!$A$2:$FR$281,'Row selector'!$O140,128)),"")</f>
        <v/>
      </c>
      <c r="L151" s="163" t="str">
        <f>IFERROR(IF(INDEX(SourceData!$A$2:$FR$281,'Row selector'!$O140,133)=0,"-",INDEX(SourceData!$A$2:$FR$281,'Row selector'!$O140,133)),"")</f>
        <v/>
      </c>
      <c r="M151" s="161" t="str">
        <f>IFERROR(IF(INDEX(SourceData!$A$2:$FR$281,'Row selector'!$O140,124)=0,"-",INDEX(SourceData!$A$2:$FR$281,'Row selector'!$O140,124)),"")</f>
        <v/>
      </c>
      <c r="N151" s="162" t="str">
        <f>IFERROR(IF(INDEX(SourceData!$A$2:$FR$281,'Row selector'!$O140,129)=0,"-",INDEX(SourceData!$A$2:$FR$281,'Row selector'!$O140,129)),"")</f>
        <v/>
      </c>
      <c r="O151" s="163" t="str">
        <f>IFERROR(IF(INDEX(SourceData!$A$2:$FR$281,'Row selector'!$O140,134)=0,"-",INDEX(SourceData!$A$2:$FR$281,'Row selector'!$O140,134)),"")</f>
        <v/>
      </c>
      <c r="P151" s="161" t="str">
        <f>IFERROR(IF(INDEX(SourceData!$A$2:$FR$281,'Row selector'!$O140,125)=0,"-",INDEX(SourceData!$A$2:$FR$281,'Row selector'!$O140,125)),"")</f>
        <v/>
      </c>
      <c r="Q151" s="162" t="str">
        <f>IFERROR(IF(INDEX(SourceData!$A$2:$FR$281,'Row selector'!$O140,130)=0,"-",INDEX(SourceData!$A$2:$FR$281,'Row selector'!$O140,130)),"")</f>
        <v/>
      </c>
      <c r="R151" s="163" t="str">
        <f>IFERROR(IF(INDEX(SourceData!$A$2:$FR$281,'Row selector'!$O140,135)=0,"-",INDEX(SourceData!$A$2:$FR$281,'Row selector'!$O140,135)),"")</f>
        <v/>
      </c>
      <c r="S151" s="161" t="str">
        <f>IFERROR(IF(INDEX(SourceData!$A$2:$FR$281,'Row selector'!$O140,136)=0,"-",INDEX(SourceData!$A$2:$FR$281,'Row selector'!$O140,136)),"")</f>
        <v/>
      </c>
      <c r="T151" s="162" t="str">
        <f>IFERROR(IF(INDEX(SourceData!$A$2:$FR$281,'Row selector'!$O140,141)=0,"-",INDEX(SourceData!$A$2:$FR$281,'Row selector'!$O140,141)),"")</f>
        <v/>
      </c>
      <c r="U151" s="163" t="str">
        <f>IFERROR(IF(INDEX(SourceData!$A$2:$FR$281,'Row selector'!$O140,146)=0,"-",INDEX(SourceData!$A$2:$FR$281,'Row selector'!$O140,146)),"")</f>
        <v/>
      </c>
      <c r="V151" s="161" t="str">
        <f>IFERROR(IF(INDEX(SourceData!$A$2:$FR$281,'Row selector'!$O140,137)=0,"-",INDEX(SourceData!$A$2:$FR$281,'Row selector'!$O140,137)),"")</f>
        <v/>
      </c>
      <c r="W151" s="162" t="str">
        <f>IFERROR(IF(INDEX(SourceData!$A$2:$FR$281,'Row selector'!$O140,142)=0,"-",INDEX(SourceData!$A$2:$FR$281,'Row selector'!$O140,142)),"")</f>
        <v/>
      </c>
      <c r="X151" s="163" t="str">
        <f>IFERROR(IF(INDEX(SourceData!$A$2:$FR$281,'Row selector'!$O140,147)=0,"-",INDEX(SourceData!$A$2:$FR$281,'Row selector'!$O140,147)),"")</f>
        <v/>
      </c>
      <c r="Y151" s="161" t="str">
        <f>IFERROR(IF(INDEX(SourceData!$A$2:$FR$281,'Row selector'!$O140,138)=0,"-",INDEX(SourceData!$A$2:$FR$281,'Row selector'!$O140,138)),"")</f>
        <v/>
      </c>
      <c r="Z151" s="166" t="str">
        <f>IFERROR(IF(INDEX(SourceData!$A$2:$FR$281,'Row selector'!$O140,143)=0,"-",INDEX(SourceData!$A$2:$FR$281,'Row selector'!$O140,143)),"")</f>
        <v/>
      </c>
      <c r="AA151" s="167" t="str">
        <f>IFERROR(IF(INDEX(SourceData!$A$2:$FR$281,'Row selector'!$O140,148)=0,"-",INDEX(SourceData!$A$2:$FR$281,'Row selector'!$O140,148)),"")</f>
        <v/>
      </c>
      <c r="AB151" s="161" t="str">
        <f>IFERROR(IF(INDEX(SourceData!$A$2:$FR$281,'Row selector'!$O140,139)=0,"-",INDEX(SourceData!$A$2:$FR$281,'Row selector'!$O140,139)),"")</f>
        <v/>
      </c>
      <c r="AC151" s="162" t="str">
        <f>IFERROR(IF(INDEX(SourceData!$A$2:$FR$281,'Row selector'!$O140,144)=0,"-",INDEX(SourceData!$A$2:$FR$281,'Row selector'!$O140,144)),"")</f>
        <v/>
      </c>
      <c r="AD151" s="163" t="str">
        <f>IFERROR(IF(INDEX(SourceData!$A$2:$FR$281,'Row selector'!$O140,149)=0,"-",INDEX(SourceData!$A$2:$FR$281,'Row selector'!$O140,149)),"")</f>
        <v/>
      </c>
      <c r="AE151" s="161" t="str">
        <f>IFERROR(IF(INDEX(SourceData!$A$2:$FR$281,'Row selector'!$O140,140)=0,"-",INDEX(SourceData!$A$2:$FR$281,'Row selector'!$O140,140)),"")</f>
        <v/>
      </c>
      <c r="AF151" s="162" t="str">
        <f>IFERROR(IF(INDEX(SourceData!$A$2:$FR$281,'Row selector'!$O140,145)=0,"-",INDEX(SourceData!$A$2:$FR$281,'Row selector'!$O140,145)),"")</f>
        <v/>
      </c>
      <c r="AG151" s="163" t="str">
        <f>IFERROR(IF(INDEX(SourceData!$A$2:$FR$281,'Row selector'!$O140,150)=0,"-",INDEX(SourceData!$A$2:$FR$281,'Row selector'!$O140,150)),"")</f>
        <v/>
      </c>
      <c r="AH151" s="161" t="str">
        <f>IFERROR(IF(INDEX(SourceData!$A$2:$FR$281,'Row selector'!$O140,151)=0,"-",INDEX(SourceData!$A$2:$FR$281,'Row selector'!$O140,151)),"")</f>
        <v/>
      </c>
      <c r="AI151" s="162" t="str">
        <f>IFERROR(IF(INDEX(SourceData!$A$2:$FR$281,'Row selector'!$O140,156)=0,"-",INDEX(SourceData!$A$2:$FR$281,'Row selector'!$O140,156)),"")</f>
        <v/>
      </c>
      <c r="AJ151" s="163" t="str">
        <f>IFERROR(IF(INDEX(SourceData!$A$2:$FR$281,'Row selector'!$O140,161)=0,"-",INDEX(SourceData!$A$2:$FR$281,'Row selector'!$O140,161)),"")</f>
        <v/>
      </c>
      <c r="AK151" s="161" t="str">
        <f>IFERROR(IF(INDEX(SourceData!$A$2:$FR$281,'Row selector'!$O140,152)=0,"-",INDEX(SourceData!$A$2:$FR$281,'Row selector'!$O140,152)),"")</f>
        <v/>
      </c>
      <c r="AL151" s="162" t="str">
        <f>IFERROR(IF(INDEX(SourceData!$A$2:$FR$281,'Row selector'!$O140,157)=0,"-",INDEX(SourceData!$A$2:$FR$281,'Row selector'!$O140,157)),"")</f>
        <v/>
      </c>
      <c r="AM151" s="163" t="str">
        <f>IFERROR(IF(INDEX(SourceData!$A$2:$FR$281,'Row selector'!$O140,162)=0,"-",INDEX(SourceData!$A$2:$FR$281,'Row selector'!$O140,162)),"")</f>
        <v/>
      </c>
      <c r="AN151" s="161" t="str">
        <f>IFERROR(IF(INDEX(SourceData!$A$2:$FR$281,'Row selector'!$O140,153)=0,"-",INDEX(SourceData!$A$2:$FR$281,'Row selector'!$O140,153)),"")</f>
        <v/>
      </c>
      <c r="AO151" s="162" t="str">
        <f>IFERROR(IF(INDEX(SourceData!$A$2:$FR$281,'Row selector'!$O140,158)=0,"-",INDEX(SourceData!$A$2:$FR$281,'Row selector'!$O140,158)),"")</f>
        <v/>
      </c>
      <c r="AP151" s="163" t="str">
        <f>IFERROR(IF(INDEX(SourceData!$A$2:$FR$281,'Row selector'!$O140,163)=0,"-",INDEX(SourceData!$A$2:$FR$281,'Row selector'!$O140,163)),"")</f>
        <v/>
      </c>
      <c r="AQ151" s="161" t="str">
        <f>IFERROR(IF(INDEX(SourceData!$A$2:$FR$281,'Row selector'!$O140,154)=0,"-",INDEX(SourceData!$A$2:$FR$281,'Row selector'!$O140,154)),"")</f>
        <v/>
      </c>
      <c r="AR151" s="166" t="str">
        <f>IFERROR(IF(INDEX(SourceData!$A$2:$FR$281,'Row selector'!$O140,159)=0,"-",INDEX(SourceData!$A$2:$FR$281,'Row selector'!$O140,159)),"")</f>
        <v/>
      </c>
      <c r="AS151" s="167" t="str">
        <f>IFERROR(IF(INDEX(SourceData!$A$2:$FR$281,'Row selector'!$O140,164)=0,"-",INDEX(SourceData!$A$2:$FR$281,'Row selector'!$O140,164)),"")</f>
        <v/>
      </c>
      <c r="AT151" s="161" t="str">
        <f>IFERROR(IF(INDEX(SourceData!$A$2:$FR$281,'Row selector'!$O140,155)=0,"-",INDEX(SourceData!$A$2:$FR$281,'Row selector'!$O140,155)),"")</f>
        <v/>
      </c>
      <c r="AU151" s="162" t="str">
        <f>IFERROR(IF(INDEX(SourceData!$A$2:$FR$281,'Row selector'!$O140,160)=0,"-",INDEX(SourceData!$A$2:$FR$281,'Row selector'!$O140,160)),"")</f>
        <v/>
      </c>
      <c r="AV151" s="163" t="str">
        <f>IFERROR(IF(INDEX(SourceData!$A$2:$FR$281,'Row selector'!$O140,165)=0,"-",INDEX(SourceData!$A$2:$FR$281,'Row selector'!$O140,165)),"")</f>
        <v/>
      </c>
      <c r="AW151" s="115"/>
    </row>
    <row r="152" spans="1:49">
      <c r="A152" s="171" t="str">
        <f>IFERROR(INDEX(SourceData!$A$2:$FR$281,'Row selector'!$O141,1),"")</f>
        <v/>
      </c>
      <c r="B152" s="168" t="str">
        <f>IFERROR(INDEX(SourceData!$A$2:$FR$281,'Row selector'!$O141,2),"")</f>
        <v/>
      </c>
      <c r="C152" s="199" t="str">
        <f t="shared" si="2"/>
        <v/>
      </c>
      <c r="D152" s="161" t="str">
        <f>IFERROR(IF(INDEX(SourceData!$A$2:$FR$281,'Row selector'!$O141,121)=0,"-",INDEX(SourceData!$A$2:$FR$281,'Row selector'!$O141,121)),"")</f>
        <v/>
      </c>
      <c r="E152" s="162" t="str">
        <f>IFERROR(IF(INDEX(SourceData!$A$2:$FR$281,'Row selector'!$O141,126)=0,"-",INDEX(SourceData!$A$2:$FR$281,'Row selector'!$O141,126)),"")</f>
        <v/>
      </c>
      <c r="F152" s="163" t="str">
        <f>IFERROR(IF(INDEX(SourceData!$A$2:$FR$281,'Row selector'!$O141,131)=0,"-",INDEX(SourceData!$A$2:$FR$281,'Row selector'!$O141,131)),"")</f>
        <v/>
      </c>
      <c r="G152" s="161" t="str">
        <f>IFERROR(IF(INDEX(SourceData!$A$2:$FR$281,'Row selector'!$O141,122)=0,"-",INDEX(SourceData!$A$2:$FR$281,'Row selector'!$O141,122)),"")</f>
        <v/>
      </c>
      <c r="H152" s="166" t="str">
        <f>IFERROR(IF(INDEX(SourceData!$A$2:$FR$281,'Row selector'!$O141,127)=0,"-",INDEX(SourceData!$A$2:$FR$281,'Row selector'!$O141,127)),"")</f>
        <v/>
      </c>
      <c r="I152" s="167" t="str">
        <f>IFERROR(IF(INDEX(SourceData!$A$2:$FR$281,'Row selector'!$O141,132)=0,"-",INDEX(SourceData!$A$2:$FR$281,'Row selector'!$O141,132)),"")</f>
        <v/>
      </c>
      <c r="J152" s="161" t="str">
        <f>IFERROR(IF(INDEX(SourceData!$A$2:$FR$281,'Row selector'!$O141,123)=0,"-",INDEX(SourceData!$A$2:$FR$281,'Row selector'!$O141,123)),"")</f>
        <v/>
      </c>
      <c r="K152" s="162" t="str">
        <f>IFERROR(IF(INDEX(SourceData!$A$2:$FR$281,'Row selector'!$O141,128)=0,"-",INDEX(SourceData!$A$2:$FR$281,'Row selector'!$O141,128)),"")</f>
        <v/>
      </c>
      <c r="L152" s="163" t="str">
        <f>IFERROR(IF(INDEX(SourceData!$A$2:$FR$281,'Row selector'!$O141,133)=0,"-",INDEX(SourceData!$A$2:$FR$281,'Row selector'!$O141,133)),"")</f>
        <v/>
      </c>
      <c r="M152" s="161" t="str">
        <f>IFERROR(IF(INDEX(SourceData!$A$2:$FR$281,'Row selector'!$O141,124)=0,"-",INDEX(SourceData!$A$2:$FR$281,'Row selector'!$O141,124)),"")</f>
        <v/>
      </c>
      <c r="N152" s="162" t="str">
        <f>IFERROR(IF(INDEX(SourceData!$A$2:$FR$281,'Row selector'!$O141,129)=0,"-",INDEX(SourceData!$A$2:$FR$281,'Row selector'!$O141,129)),"")</f>
        <v/>
      </c>
      <c r="O152" s="163" t="str">
        <f>IFERROR(IF(INDEX(SourceData!$A$2:$FR$281,'Row selector'!$O141,134)=0,"-",INDEX(SourceData!$A$2:$FR$281,'Row selector'!$O141,134)),"")</f>
        <v/>
      </c>
      <c r="P152" s="161" t="str">
        <f>IFERROR(IF(INDEX(SourceData!$A$2:$FR$281,'Row selector'!$O141,125)=0,"-",INDEX(SourceData!$A$2:$FR$281,'Row selector'!$O141,125)),"")</f>
        <v/>
      </c>
      <c r="Q152" s="162" t="str">
        <f>IFERROR(IF(INDEX(SourceData!$A$2:$FR$281,'Row selector'!$O141,130)=0,"-",INDEX(SourceData!$A$2:$FR$281,'Row selector'!$O141,130)),"")</f>
        <v/>
      </c>
      <c r="R152" s="163" t="str">
        <f>IFERROR(IF(INDEX(SourceData!$A$2:$FR$281,'Row selector'!$O141,135)=0,"-",INDEX(SourceData!$A$2:$FR$281,'Row selector'!$O141,135)),"")</f>
        <v/>
      </c>
      <c r="S152" s="161" t="str">
        <f>IFERROR(IF(INDEX(SourceData!$A$2:$FR$281,'Row selector'!$O141,136)=0,"-",INDEX(SourceData!$A$2:$FR$281,'Row selector'!$O141,136)),"")</f>
        <v/>
      </c>
      <c r="T152" s="162" t="str">
        <f>IFERROR(IF(INDEX(SourceData!$A$2:$FR$281,'Row selector'!$O141,141)=0,"-",INDEX(SourceData!$A$2:$FR$281,'Row selector'!$O141,141)),"")</f>
        <v/>
      </c>
      <c r="U152" s="163" t="str">
        <f>IFERROR(IF(INDEX(SourceData!$A$2:$FR$281,'Row selector'!$O141,146)=0,"-",INDEX(SourceData!$A$2:$FR$281,'Row selector'!$O141,146)),"")</f>
        <v/>
      </c>
      <c r="V152" s="161" t="str">
        <f>IFERROR(IF(INDEX(SourceData!$A$2:$FR$281,'Row selector'!$O141,137)=0,"-",INDEX(SourceData!$A$2:$FR$281,'Row selector'!$O141,137)),"")</f>
        <v/>
      </c>
      <c r="W152" s="162" t="str">
        <f>IFERROR(IF(INDEX(SourceData!$A$2:$FR$281,'Row selector'!$O141,142)=0,"-",INDEX(SourceData!$A$2:$FR$281,'Row selector'!$O141,142)),"")</f>
        <v/>
      </c>
      <c r="X152" s="163" t="str">
        <f>IFERROR(IF(INDEX(SourceData!$A$2:$FR$281,'Row selector'!$O141,147)=0,"-",INDEX(SourceData!$A$2:$FR$281,'Row selector'!$O141,147)),"")</f>
        <v/>
      </c>
      <c r="Y152" s="161" t="str">
        <f>IFERROR(IF(INDEX(SourceData!$A$2:$FR$281,'Row selector'!$O141,138)=0,"-",INDEX(SourceData!$A$2:$FR$281,'Row selector'!$O141,138)),"")</f>
        <v/>
      </c>
      <c r="Z152" s="166" t="str">
        <f>IFERROR(IF(INDEX(SourceData!$A$2:$FR$281,'Row selector'!$O141,143)=0,"-",INDEX(SourceData!$A$2:$FR$281,'Row selector'!$O141,143)),"")</f>
        <v/>
      </c>
      <c r="AA152" s="167" t="str">
        <f>IFERROR(IF(INDEX(SourceData!$A$2:$FR$281,'Row selector'!$O141,148)=0,"-",INDEX(SourceData!$A$2:$FR$281,'Row selector'!$O141,148)),"")</f>
        <v/>
      </c>
      <c r="AB152" s="161" t="str">
        <f>IFERROR(IF(INDEX(SourceData!$A$2:$FR$281,'Row selector'!$O141,139)=0,"-",INDEX(SourceData!$A$2:$FR$281,'Row selector'!$O141,139)),"")</f>
        <v/>
      </c>
      <c r="AC152" s="162" t="str">
        <f>IFERROR(IF(INDEX(SourceData!$A$2:$FR$281,'Row selector'!$O141,144)=0,"-",INDEX(SourceData!$A$2:$FR$281,'Row selector'!$O141,144)),"")</f>
        <v/>
      </c>
      <c r="AD152" s="163" t="str">
        <f>IFERROR(IF(INDEX(SourceData!$A$2:$FR$281,'Row selector'!$O141,149)=0,"-",INDEX(SourceData!$A$2:$FR$281,'Row selector'!$O141,149)),"")</f>
        <v/>
      </c>
      <c r="AE152" s="161" t="str">
        <f>IFERROR(IF(INDEX(SourceData!$A$2:$FR$281,'Row selector'!$O141,140)=0,"-",INDEX(SourceData!$A$2:$FR$281,'Row selector'!$O141,140)),"")</f>
        <v/>
      </c>
      <c r="AF152" s="162" t="str">
        <f>IFERROR(IF(INDEX(SourceData!$A$2:$FR$281,'Row selector'!$O141,145)=0,"-",INDEX(SourceData!$A$2:$FR$281,'Row selector'!$O141,145)),"")</f>
        <v/>
      </c>
      <c r="AG152" s="163" t="str">
        <f>IFERROR(IF(INDEX(SourceData!$A$2:$FR$281,'Row selector'!$O141,150)=0,"-",INDEX(SourceData!$A$2:$FR$281,'Row selector'!$O141,150)),"")</f>
        <v/>
      </c>
      <c r="AH152" s="161" t="str">
        <f>IFERROR(IF(INDEX(SourceData!$A$2:$FR$281,'Row selector'!$O141,151)=0,"-",INDEX(SourceData!$A$2:$FR$281,'Row selector'!$O141,151)),"")</f>
        <v/>
      </c>
      <c r="AI152" s="162" t="str">
        <f>IFERROR(IF(INDEX(SourceData!$A$2:$FR$281,'Row selector'!$O141,156)=0,"-",INDEX(SourceData!$A$2:$FR$281,'Row selector'!$O141,156)),"")</f>
        <v/>
      </c>
      <c r="AJ152" s="163" t="str">
        <f>IFERROR(IF(INDEX(SourceData!$A$2:$FR$281,'Row selector'!$O141,161)=0,"-",INDEX(SourceData!$A$2:$FR$281,'Row selector'!$O141,161)),"")</f>
        <v/>
      </c>
      <c r="AK152" s="161" t="str">
        <f>IFERROR(IF(INDEX(SourceData!$A$2:$FR$281,'Row selector'!$O141,152)=0,"-",INDEX(SourceData!$A$2:$FR$281,'Row selector'!$O141,152)),"")</f>
        <v/>
      </c>
      <c r="AL152" s="162" t="str">
        <f>IFERROR(IF(INDEX(SourceData!$A$2:$FR$281,'Row selector'!$O141,157)=0,"-",INDEX(SourceData!$A$2:$FR$281,'Row selector'!$O141,157)),"")</f>
        <v/>
      </c>
      <c r="AM152" s="163" t="str">
        <f>IFERROR(IF(INDEX(SourceData!$A$2:$FR$281,'Row selector'!$O141,162)=0,"-",INDEX(SourceData!$A$2:$FR$281,'Row selector'!$O141,162)),"")</f>
        <v/>
      </c>
      <c r="AN152" s="161" t="str">
        <f>IFERROR(IF(INDEX(SourceData!$A$2:$FR$281,'Row selector'!$O141,153)=0,"-",INDEX(SourceData!$A$2:$FR$281,'Row selector'!$O141,153)),"")</f>
        <v/>
      </c>
      <c r="AO152" s="162" t="str">
        <f>IFERROR(IF(INDEX(SourceData!$A$2:$FR$281,'Row selector'!$O141,158)=0,"-",INDEX(SourceData!$A$2:$FR$281,'Row selector'!$O141,158)),"")</f>
        <v/>
      </c>
      <c r="AP152" s="163" t="str">
        <f>IFERROR(IF(INDEX(SourceData!$A$2:$FR$281,'Row selector'!$O141,163)=0,"-",INDEX(SourceData!$A$2:$FR$281,'Row selector'!$O141,163)),"")</f>
        <v/>
      </c>
      <c r="AQ152" s="161" t="str">
        <f>IFERROR(IF(INDEX(SourceData!$A$2:$FR$281,'Row selector'!$O141,154)=0,"-",INDEX(SourceData!$A$2:$FR$281,'Row selector'!$O141,154)),"")</f>
        <v/>
      </c>
      <c r="AR152" s="166" t="str">
        <f>IFERROR(IF(INDEX(SourceData!$A$2:$FR$281,'Row selector'!$O141,159)=0,"-",INDEX(SourceData!$A$2:$FR$281,'Row selector'!$O141,159)),"")</f>
        <v/>
      </c>
      <c r="AS152" s="167" t="str">
        <f>IFERROR(IF(INDEX(SourceData!$A$2:$FR$281,'Row selector'!$O141,164)=0,"-",INDEX(SourceData!$A$2:$FR$281,'Row selector'!$O141,164)),"")</f>
        <v/>
      </c>
      <c r="AT152" s="161" t="str">
        <f>IFERROR(IF(INDEX(SourceData!$A$2:$FR$281,'Row selector'!$O141,155)=0,"-",INDEX(SourceData!$A$2:$FR$281,'Row selector'!$O141,155)),"")</f>
        <v/>
      </c>
      <c r="AU152" s="162" t="str">
        <f>IFERROR(IF(INDEX(SourceData!$A$2:$FR$281,'Row selector'!$O141,160)=0,"-",INDEX(SourceData!$A$2:$FR$281,'Row selector'!$O141,160)),"")</f>
        <v/>
      </c>
      <c r="AV152" s="163" t="str">
        <f>IFERROR(IF(INDEX(SourceData!$A$2:$FR$281,'Row selector'!$O141,165)=0,"-",INDEX(SourceData!$A$2:$FR$281,'Row selector'!$O141,165)),"")</f>
        <v/>
      </c>
      <c r="AW152" s="115"/>
    </row>
    <row r="153" spans="1:49">
      <c r="A153" s="171" t="str">
        <f>IFERROR(INDEX(SourceData!$A$2:$FR$281,'Row selector'!$O142,1),"")</f>
        <v/>
      </c>
      <c r="B153" s="168" t="str">
        <f>IFERROR(INDEX(SourceData!$A$2:$FR$281,'Row selector'!$O142,2),"")</f>
        <v/>
      </c>
      <c r="C153" s="199" t="str">
        <f t="shared" si="2"/>
        <v/>
      </c>
      <c r="D153" s="161" t="str">
        <f>IFERROR(IF(INDEX(SourceData!$A$2:$FR$281,'Row selector'!$O142,121)=0,"-",INDEX(SourceData!$A$2:$FR$281,'Row selector'!$O142,121)),"")</f>
        <v/>
      </c>
      <c r="E153" s="162" t="str">
        <f>IFERROR(IF(INDEX(SourceData!$A$2:$FR$281,'Row selector'!$O142,126)=0,"-",INDEX(SourceData!$A$2:$FR$281,'Row selector'!$O142,126)),"")</f>
        <v/>
      </c>
      <c r="F153" s="163" t="str">
        <f>IFERROR(IF(INDEX(SourceData!$A$2:$FR$281,'Row selector'!$O142,131)=0,"-",INDEX(SourceData!$A$2:$FR$281,'Row selector'!$O142,131)),"")</f>
        <v/>
      </c>
      <c r="G153" s="161" t="str">
        <f>IFERROR(IF(INDEX(SourceData!$A$2:$FR$281,'Row selector'!$O142,122)=0,"-",INDEX(SourceData!$A$2:$FR$281,'Row selector'!$O142,122)),"")</f>
        <v/>
      </c>
      <c r="H153" s="166" t="str">
        <f>IFERROR(IF(INDEX(SourceData!$A$2:$FR$281,'Row selector'!$O142,127)=0,"-",INDEX(SourceData!$A$2:$FR$281,'Row selector'!$O142,127)),"")</f>
        <v/>
      </c>
      <c r="I153" s="167" t="str">
        <f>IFERROR(IF(INDEX(SourceData!$A$2:$FR$281,'Row selector'!$O142,132)=0,"-",INDEX(SourceData!$A$2:$FR$281,'Row selector'!$O142,132)),"")</f>
        <v/>
      </c>
      <c r="J153" s="161" t="str">
        <f>IFERROR(IF(INDEX(SourceData!$A$2:$FR$281,'Row selector'!$O142,123)=0,"-",INDEX(SourceData!$A$2:$FR$281,'Row selector'!$O142,123)),"")</f>
        <v/>
      </c>
      <c r="K153" s="162" t="str">
        <f>IFERROR(IF(INDEX(SourceData!$A$2:$FR$281,'Row selector'!$O142,128)=0,"-",INDEX(SourceData!$A$2:$FR$281,'Row selector'!$O142,128)),"")</f>
        <v/>
      </c>
      <c r="L153" s="163" t="str">
        <f>IFERROR(IF(INDEX(SourceData!$A$2:$FR$281,'Row selector'!$O142,133)=0,"-",INDEX(SourceData!$A$2:$FR$281,'Row selector'!$O142,133)),"")</f>
        <v/>
      </c>
      <c r="M153" s="161" t="str">
        <f>IFERROR(IF(INDEX(SourceData!$A$2:$FR$281,'Row selector'!$O142,124)=0,"-",INDEX(SourceData!$A$2:$FR$281,'Row selector'!$O142,124)),"")</f>
        <v/>
      </c>
      <c r="N153" s="162" t="str">
        <f>IFERROR(IF(INDEX(SourceData!$A$2:$FR$281,'Row selector'!$O142,129)=0,"-",INDEX(SourceData!$A$2:$FR$281,'Row selector'!$O142,129)),"")</f>
        <v/>
      </c>
      <c r="O153" s="163" t="str">
        <f>IFERROR(IF(INDEX(SourceData!$A$2:$FR$281,'Row selector'!$O142,134)=0,"-",INDEX(SourceData!$A$2:$FR$281,'Row selector'!$O142,134)),"")</f>
        <v/>
      </c>
      <c r="P153" s="161" t="str">
        <f>IFERROR(IF(INDEX(SourceData!$A$2:$FR$281,'Row selector'!$O142,125)=0,"-",INDEX(SourceData!$A$2:$FR$281,'Row selector'!$O142,125)),"")</f>
        <v/>
      </c>
      <c r="Q153" s="162" t="str">
        <f>IFERROR(IF(INDEX(SourceData!$A$2:$FR$281,'Row selector'!$O142,130)=0,"-",INDEX(SourceData!$A$2:$FR$281,'Row selector'!$O142,130)),"")</f>
        <v/>
      </c>
      <c r="R153" s="163" t="str">
        <f>IFERROR(IF(INDEX(SourceData!$A$2:$FR$281,'Row selector'!$O142,135)=0,"-",INDEX(SourceData!$A$2:$FR$281,'Row selector'!$O142,135)),"")</f>
        <v/>
      </c>
      <c r="S153" s="161" t="str">
        <f>IFERROR(IF(INDEX(SourceData!$A$2:$FR$281,'Row selector'!$O142,136)=0,"-",INDEX(SourceData!$A$2:$FR$281,'Row selector'!$O142,136)),"")</f>
        <v/>
      </c>
      <c r="T153" s="162" t="str">
        <f>IFERROR(IF(INDEX(SourceData!$A$2:$FR$281,'Row selector'!$O142,141)=0,"-",INDEX(SourceData!$A$2:$FR$281,'Row selector'!$O142,141)),"")</f>
        <v/>
      </c>
      <c r="U153" s="163" t="str">
        <f>IFERROR(IF(INDEX(SourceData!$A$2:$FR$281,'Row selector'!$O142,146)=0,"-",INDEX(SourceData!$A$2:$FR$281,'Row selector'!$O142,146)),"")</f>
        <v/>
      </c>
      <c r="V153" s="161" t="str">
        <f>IFERROR(IF(INDEX(SourceData!$A$2:$FR$281,'Row selector'!$O142,137)=0,"-",INDEX(SourceData!$A$2:$FR$281,'Row selector'!$O142,137)),"")</f>
        <v/>
      </c>
      <c r="W153" s="162" t="str">
        <f>IFERROR(IF(INDEX(SourceData!$A$2:$FR$281,'Row selector'!$O142,142)=0,"-",INDEX(SourceData!$A$2:$FR$281,'Row selector'!$O142,142)),"")</f>
        <v/>
      </c>
      <c r="X153" s="163" t="str">
        <f>IFERROR(IF(INDEX(SourceData!$A$2:$FR$281,'Row selector'!$O142,147)=0,"-",INDEX(SourceData!$A$2:$FR$281,'Row selector'!$O142,147)),"")</f>
        <v/>
      </c>
      <c r="Y153" s="161" t="str">
        <f>IFERROR(IF(INDEX(SourceData!$A$2:$FR$281,'Row selector'!$O142,138)=0,"-",INDEX(SourceData!$A$2:$FR$281,'Row selector'!$O142,138)),"")</f>
        <v/>
      </c>
      <c r="Z153" s="166" t="str">
        <f>IFERROR(IF(INDEX(SourceData!$A$2:$FR$281,'Row selector'!$O142,143)=0,"-",INDEX(SourceData!$A$2:$FR$281,'Row selector'!$O142,143)),"")</f>
        <v/>
      </c>
      <c r="AA153" s="167" t="str">
        <f>IFERROR(IF(INDEX(SourceData!$A$2:$FR$281,'Row selector'!$O142,148)=0,"-",INDEX(SourceData!$A$2:$FR$281,'Row selector'!$O142,148)),"")</f>
        <v/>
      </c>
      <c r="AB153" s="161" t="str">
        <f>IFERROR(IF(INDEX(SourceData!$A$2:$FR$281,'Row selector'!$O142,139)=0,"-",INDEX(SourceData!$A$2:$FR$281,'Row selector'!$O142,139)),"")</f>
        <v/>
      </c>
      <c r="AC153" s="162" t="str">
        <f>IFERROR(IF(INDEX(SourceData!$A$2:$FR$281,'Row selector'!$O142,144)=0,"-",INDEX(SourceData!$A$2:$FR$281,'Row selector'!$O142,144)),"")</f>
        <v/>
      </c>
      <c r="AD153" s="163" t="str">
        <f>IFERROR(IF(INDEX(SourceData!$A$2:$FR$281,'Row selector'!$O142,149)=0,"-",INDEX(SourceData!$A$2:$FR$281,'Row selector'!$O142,149)),"")</f>
        <v/>
      </c>
      <c r="AE153" s="161" t="str">
        <f>IFERROR(IF(INDEX(SourceData!$A$2:$FR$281,'Row selector'!$O142,140)=0,"-",INDEX(SourceData!$A$2:$FR$281,'Row selector'!$O142,140)),"")</f>
        <v/>
      </c>
      <c r="AF153" s="162" t="str">
        <f>IFERROR(IF(INDEX(SourceData!$A$2:$FR$281,'Row selector'!$O142,145)=0,"-",INDEX(SourceData!$A$2:$FR$281,'Row selector'!$O142,145)),"")</f>
        <v/>
      </c>
      <c r="AG153" s="163" t="str">
        <f>IFERROR(IF(INDEX(SourceData!$A$2:$FR$281,'Row selector'!$O142,150)=0,"-",INDEX(SourceData!$A$2:$FR$281,'Row selector'!$O142,150)),"")</f>
        <v/>
      </c>
      <c r="AH153" s="161" t="str">
        <f>IFERROR(IF(INDEX(SourceData!$A$2:$FR$281,'Row selector'!$O142,151)=0,"-",INDEX(SourceData!$A$2:$FR$281,'Row selector'!$O142,151)),"")</f>
        <v/>
      </c>
      <c r="AI153" s="162" t="str">
        <f>IFERROR(IF(INDEX(SourceData!$A$2:$FR$281,'Row selector'!$O142,156)=0,"-",INDEX(SourceData!$A$2:$FR$281,'Row selector'!$O142,156)),"")</f>
        <v/>
      </c>
      <c r="AJ153" s="163" t="str">
        <f>IFERROR(IF(INDEX(SourceData!$A$2:$FR$281,'Row selector'!$O142,161)=0,"-",INDEX(SourceData!$A$2:$FR$281,'Row selector'!$O142,161)),"")</f>
        <v/>
      </c>
      <c r="AK153" s="161" t="str">
        <f>IFERROR(IF(INDEX(SourceData!$A$2:$FR$281,'Row selector'!$O142,152)=0,"-",INDEX(SourceData!$A$2:$FR$281,'Row selector'!$O142,152)),"")</f>
        <v/>
      </c>
      <c r="AL153" s="162" t="str">
        <f>IFERROR(IF(INDEX(SourceData!$A$2:$FR$281,'Row selector'!$O142,157)=0,"-",INDEX(SourceData!$A$2:$FR$281,'Row selector'!$O142,157)),"")</f>
        <v/>
      </c>
      <c r="AM153" s="163" t="str">
        <f>IFERROR(IF(INDEX(SourceData!$A$2:$FR$281,'Row selector'!$O142,162)=0,"-",INDEX(SourceData!$A$2:$FR$281,'Row selector'!$O142,162)),"")</f>
        <v/>
      </c>
      <c r="AN153" s="161" t="str">
        <f>IFERROR(IF(INDEX(SourceData!$A$2:$FR$281,'Row selector'!$O142,153)=0,"-",INDEX(SourceData!$A$2:$FR$281,'Row selector'!$O142,153)),"")</f>
        <v/>
      </c>
      <c r="AO153" s="162" t="str">
        <f>IFERROR(IF(INDEX(SourceData!$A$2:$FR$281,'Row selector'!$O142,158)=0,"-",INDEX(SourceData!$A$2:$FR$281,'Row selector'!$O142,158)),"")</f>
        <v/>
      </c>
      <c r="AP153" s="163" t="str">
        <f>IFERROR(IF(INDEX(SourceData!$A$2:$FR$281,'Row selector'!$O142,163)=0,"-",INDEX(SourceData!$A$2:$FR$281,'Row selector'!$O142,163)),"")</f>
        <v/>
      </c>
      <c r="AQ153" s="161" t="str">
        <f>IFERROR(IF(INDEX(SourceData!$A$2:$FR$281,'Row selector'!$O142,154)=0,"-",INDEX(SourceData!$A$2:$FR$281,'Row selector'!$O142,154)),"")</f>
        <v/>
      </c>
      <c r="AR153" s="166" t="str">
        <f>IFERROR(IF(INDEX(SourceData!$A$2:$FR$281,'Row selector'!$O142,159)=0,"-",INDEX(SourceData!$A$2:$FR$281,'Row selector'!$O142,159)),"")</f>
        <v/>
      </c>
      <c r="AS153" s="167" t="str">
        <f>IFERROR(IF(INDEX(SourceData!$A$2:$FR$281,'Row selector'!$O142,164)=0,"-",INDEX(SourceData!$A$2:$FR$281,'Row selector'!$O142,164)),"")</f>
        <v/>
      </c>
      <c r="AT153" s="161" t="str">
        <f>IFERROR(IF(INDEX(SourceData!$A$2:$FR$281,'Row selector'!$O142,155)=0,"-",INDEX(SourceData!$A$2:$FR$281,'Row selector'!$O142,155)),"")</f>
        <v/>
      </c>
      <c r="AU153" s="162" t="str">
        <f>IFERROR(IF(INDEX(SourceData!$A$2:$FR$281,'Row selector'!$O142,160)=0,"-",INDEX(SourceData!$A$2:$FR$281,'Row selector'!$O142,160)),"")</f>
        <v/>
      </c>
      <c r="AV153" s="163" t="str">
        <f>IFERROR(IF(INDEX(SourceData!$A$2:$FR$281,'Row selector'!$O142,165)=0,"-",INDEX(SourceData!$A$2:$FR$281,'Row selector'!$O142,165)),"")</f>
        <v/>
      </c>
      <c r="AW153" s="115"/>
    </row>
    <row r="154" spans="1:49">
      <c r="A154" s="171" t="str">
        <f>IFERROR(INDEX(SourceData!$A$2:$FR$281,'Row selector'!$O143,1),"")</f>
        <v/>
      </c>
      <c r="B154" s="168" t="str">
        <f>IFERROR(INDEX(SourceData!$A$2:$FR$281,'Row selector'!$O143,2),"")</f>
        <v/>
      </c>
      <c r="C154" s="199" t="str">
        <f t="shared" si="2"/>
        <v/>
      </c>
      <c r="D154" s="161" t="str">
        <f>IFERROR(IF(INDEX(SourceData!$A$2:$FR$281,'Row selector'!$O143,121)=0,"-",INDEX(SourceData!$A$2:$FR$281,'Row selector'!$O143,121)),"")</f>
        <v/>
      </c>
      <c r="E154" s="162" t="str">
        <f>IFERROR(IF(INDEX(SourceData!$A$2:$FR$281,'Row selector'!$O143,126)=0,"-",INDEX(SourceData!$A$2:$FR$281,'Row selector'!$O143,126)),"")</f>
        <v/>
      </c>
      <c r="F154" s="163" t="str">
        <f>IFERROR(IF(INDEX(SourceData!$A$2:$FR$281,'Row selector'!$O143,131)=0,"-",INDEX(SourceData!$A$2:$FR$281,'Row selector'!$O143,131)),"")</f>
        <v/>
      </c>
      <c r="G154" s="161" t="str">
        <f>IFERROR(IF(INDEX(SourceData!$A$2:$FR$281,'Row selector'!$O143,122)=0,"-",INDEX(SourceData!$A$2:$FR$281,'Row selector'!$O143,122)),"")</f>
        <v/>
      </c>
      <c r="H154" s="166" t="str">
        <f>IFERROR(IF(INDEX(SourceData!$A$2:$FR$281,'Row selector'!$O143,127)=0,"-",INDEX(SourceData!$A$2:$FR$281,'Row selector'!$O143,127)),"")</f>
        <v/>
      </c>
      <c r="I154" s="167" t="str">
        <f>IFERROR(IF(INDEX(SourceData!$A$2:$FR$281,'Row selector'!$O143,132)=0,"-",INDEX(SourceData!$A$2:$FR$281,'Row selector'!$O143,132)),"")</f>
        <v/>
      </c>
      <c r="J154" s="161" t="str">
        <f>IFERROR(IF(INDEX(SourceData!$A$2:$FR$281,'Row selector'!$O143,123)=0,"-",INDEX(SourceData!$A$2:$FR$281,'Row selector'!$O143,123)),"")</f>
        <v/>
      </c>
      <c r="K154" s="162" t="str">
        <f>IFERROR(IF(INDEX(SourceData!$A$2:$FR$281,'Row selector'!$O143,128)=0,"-",INDEX(SourceData!$A$2:$FR$281,'Row selector'!$O143,128)),"")</f>
        <v/>
      </c>
      <c r="L154" s="163" t="str">
        <f>IFERROR(IF(INDEX(SourceData!$A$2:$FR$281,'Row selector'!$O143,133)=0,"-",INDEX(SourceData!$A$2:$FR$281,'Row selector'!$O143,133)),"")</f>
        <v/>
      </c>
      <c r="M154" s="161" t="str">
        <f>IFERROR(IF(INDEX(SourceData!$A$2:$FR$281,'Row selector'!$O143,124)=0,"-",INDEX(SourceData!$A$2:$FR$281,'Row selector'!$O143,124)),"")</f>
        <v/>
      </c>
      <c r="N154" s="162" t="str">
        <f>IFERROR(IF(INDEX(SourceData!$A$2:$FR$281,'Row selector'!$O143,129)=0,"-",INDEX(SourceData!$A$2:$FR$281,'Row selector'!$O143,129)),"")</f>
        <v/>
      </c>
      <c r="O154" s="163" t="str">
        <f>IFERROR(IF(INDEX(SourceData!$A$2:$FR$281,'Row selector'!$O143,134)=0,"-",INDEX(SourceData!$A$2:$FR$281,'Row selector'!$O143,134)),"")</f>
        <v/>
      </c>
      <c r="P154" s="161" t="str">
        <f>IFERROR(IF(INDEX(SourceData!$A$2:$FR$281,'Row selector'!$O143,125)=0,"-",INDEX(SourceData!$A$2:$FR$281,'Row selector'!$O143,125)),"")</f>
        <v/>
      </c>
      <c r="Q154" s="162" t="str">
        <f>IFERROR(IF(INDEX(SourceData!$A$2:$FR$281,'Row selector'!$O143,130)=0,"-",INDEX(SourceData!$A$2:$FR$281,'Row selector'!$O143,130)),"")</f>
        <v/>
      </c>
      <c r="R154" s="163" t="str">
        <f>IFERROR(IF(INDEX(SourceData!$A$2:$FR$281,'Row selector'!$O143,135)=0,"-",INDEX(SourceData!$A$2:$FR$281,'Row selector'!$O143,135)),"")</f>
        <v/>
      </c>
      <c r="S154" s="161" t="str">
        <f>IFERROR(IF(INDEX(SourceData!$A$2:$FR$281,'Row selector'!$O143,136)=0,"-",INDEX(SourceData!$A$2:$FR$281,'Row selector'!$O143,136)),"")</f>
        <v/>
      </c>
      <c r="T154" s="162" t="str">
        <f>IFERROR(IF(INDEX(SourceData!$A$2:$FR$281,'Row selector'!$O143,141)=0,"-",INDEX(SourceData!$A$2:$FR$281,'Row selector'!$O143,141)),"")</f>
        <v/>
      </c>
      <c r="U154" s="163" t="str">
        <f>IFERROR(IF(INDEX(SourceData!$A$2:$FR$281,'Row selector'!$O143,146)=0,"-",INDEX(SourceData!$A$2:$FR$281,'Row selector'!$O143,146)),"")</f>
        <v/>
      </c>
      <c r="V154" s="161" t="str">
        <f>IFERROR(IF(INDEX(SourceData!$A$2:$FR$281,'Row selector'!$O143,137)=0,"-",INDEX(SourceData!$A$2:$FR$281,'Row selector'!$O143,137)),"")</f>
        <v/>
      </c>
      <c r="W154" s="162" t="str">
        <f>IFERROR(IF(INDEX(SourceData!$A$2:$FR$281,'Row selector'!$O143,142)=0,"-",INDEX(SourceData!$A$2:$FR$281,'Row selector'!$O143,142)),"")</f>
        <v/>
      </c>
      <c r="X154" s="163" t="str">
        <f>IFERROR(IF(INDEX(SourceData!$A$2:$FR$281,'Row selector'!$O143,147)=0,"-",INDEX(SourceData!$A$2:$FR$281,'Row selector'!$O143,147)),"")</f>
        <v/>
      </c>
      <c r="Y154" s="161" t="str">
        <f>IFERROR(IF(INDEX(SourceData!$A$2:$FR$281,'Row selector'!$O143,138)=0,"-",INDEX(SourceData!$A$2:$FR$281,'Row selector'!$O143,138)),"")</f>
        <v/>
      </c>
      <c r="Z154" s="166" t="str">
        <f>IFERROR(IF(INDEX(SourceData!$A$2:$FR$281,'Row selector'!$O143,143)=0,"-",INDEX(SourceData!$A$2:$FR$281,'Row selector'!$O143,143)),"")</f>
        <v/>
      </c>
      <c r="AA154" s="167" t="str">
        <f>IFERROR(IF(INDEX(SourceData!$A$2:$FR$281,'Row selector'!$O143,148)=0,"-",INDEX(SourceData!$A$2:$FR$281,'Row selector'!$O143,148)),"")</f>
        <v/>
      </c>
      <c r="AB154" s="161" t="str">
        <f>IFERROR(IF(INDEX(SourceData!$A$2:$FR$281,'Row selector'!$O143,139)=0,"-",INDEX(SourceData!$A$2:$FR$281,'Row selector'!$O143,139)),"")</f>
        <v/>
      </c>
      <c r="AC154" s="162" t="str">
        <f>IFERROR(IF(INDEX(SourceData!$A$2:$FR$281,'Row selector'!$O143,144)=0,"-",INDEX(SourceData!$A$2:$FR$281,'Row selector'!$O143,144)),"")</f>
        <v/>
      </c>
      <c r="AD154" s="163" t="str">
        <f>IFERROR(IF(INDEX(SourceData!$A$2:$FR$281,'Row selector'!$O143,149)=0,"-",INDEX(SourceData!$A$2:$FR$281,'Row selector'!$O143,149)),"")</f>
        <v/>
      </c>
      <c r="AE154" s="161" t="str">
        <f>IFERROR(IF(INDEX(SourceData!$A$2:$FR$281,'Row selector'!$O143,140)=0,"-",INDEX(SourceData!$A$2:$FR$281,'Row selector'!$O143,140)),"")</f>
        <v/>
      </c>
      <c r="AF154" s="162" t="str">
        <f>IFERROR(IF(INDEX(SourceData!$A$2:$FR$281,'Row selector'!$O143,145)=0,"-",INDEX(SourceData!$A$2:$FR$281,'Row selector'!$O143,145)),"")</f>
        <v/>
      </c>
      <c r="AG154" s="163" t="str">
        <f>IFERROR(IF(INDEX(SourceData!$A$2:$FR$281,'Row selector'!$O143,150)=0,"-",INDEX(SourceData!$A$2:$FR$281,'Row selector'!$O143,150)),"")</f>
        <v/>
      </c>
      <c r="AH154" s="161" t="str">
        <f>IFERROR(IF(INDEX(SourceData!$A$2:$FR$281,'Row selector'!$O143,151)=0,"-",INDEX(SourceData!$A$2:$FR$281,'Row selector'!$O143,151)),"")</f>
        <v/>
      </c>
      <c r="AI154" s="162" t="str">
        <f>IFERROR(IF(INDEX(SourceData!$A$2:$FR$281,'Row selector'!$O143,156)=0,"-",INDEX(SourceData!$A$2:$FR$281,'Row selector'!$O143,156)),"")</f>
        <v/>
      </c>
      <c r="AJ154" s="163" t="str">
        <f>IFERROR(IF(INDEX(SourceData!$A$2:$FR$281,'Row selector'!$O143,161)=0,"-",INDEX(SourceData!$A$2:$FR$281,'Row selector'!$O143,161)),"")</f>
        <v/>
      </c>
      <c r="AK154" s="161" t="str">
        <f>IFERROR(IF(INDEX(SourceData!$A$2:$FR$281,'Row selector'!$O143,152)=0,"-",INDEX(SourceData!$A$2:$FR$281,'Row selector'!$O143,152)),"")</f>
        <v/>
      </c>
      <c r="AL154" s="162" t="str">
        <f>IFERROR(IF(INDEX(SourceData!$A$2:$FR$281,'Row selector'!$O143,157)=0,"-",INDEX(SourceData!$A$2:$FR$281,'Row selector'!$O143,157)),"")</f>
        <v/>
      </c>
      <c r="AM154" s="163" t="str">
        <f>IFERROR(IF(INDEX(SourceData!$A$2:$FR$281,'Row selector'!$O143,162)=0,"-",INDEX(SourceData!$A$2:$FR$281,'Row selector'!$O143,162)),"")</f>
        <v/>
      </c>
      <c r="AN154" s="161" t="str">
        <f>IFERROR(IF(INDEX(SourceData!$A$2:$FR$281,'Row selector'!$O143,153)=0,"-",INDEX(SourceData!$A$2:$FR$281,'Row selector'!$O143,153)),"")</f>
        <v/>
      </c>
      <c r="AO154" s="162" t="str">
        <f>IFERROR(IF(INDEX(SourceData!$A$2:$FR$281,'Row selector'!$O143,158)=0,"-",INDEX(SourceData!$A$2:$FR$281,'Row selector'!$O143,158)),"")</f>
        <v/>
      </c>
      <c r="AP154" s="163" t="str">
        <f>IFERROR(IF(INDEX(SourceData!$A$2:$FR$281,'Row selector'!$O143,163)=0,"-",INDEX(SourceData!$A$2:$FR$281,'Row selector'!$O143,163)),"")</f>
        <v/>
      </c>
      <c r="AQ154" s="161" t="str">
        <f>IFERROR(IF(INDEX(SourceData!$A$2:$FR$281,'Row selector'!$O143,154)=0,"-",INDEX(SourceData!$A$2:$FR$281,'Row selector'!$O143,154)),"")</f>
        <v/>
      </c>
      <c r="AR154" s="166" t="str">
        <f>IFERROR(IF(INDEX(SourceData!$A$2:$FR$281,'Row selector'!$O143,159)=0,"-",INDEX(SourceData!$A$2:$FR$281,'Row selector'!$O143,159)),"")</f>
        <v/>
      </c>
      <c r="AS154" s="167" t="str">
        <f>IFERROR(IF(INDEX(SourceData!$A$2:$FR$281,'Row selector'!$O143,164)=0,"-",INDEX(SourceData!$A$2:$FR$281,'Row selector'!$O143,164)),"")</f>
        <v/>
      </c>
      <c r="AT154" s="161" t="str">
        <f>IFERROR(IF(INDEX(SourceData!$A$2:$FR$281,'Row selector'!$O143,155)=0,"-",INDEX(SourceData!$A$2:$FR$281,'Row selector'!$O143,155)),"")</f>
        <v/>
      </c>
      <c r="AU154" s="162" t="str">
        <f>IFERROR(IF(INDEX(SourceData!$A$2:$FR$281,'Row selector'!$O143,160)=0,"-",INDEX(SourceData!$A$2:$FR$281,'Row selector'!$O143,160)),"")</f>
        <v/>
      </c>
      <c r="AV154" s="163" t="str">
        <f>IFERROR(IF(INDEX(SourceData!$A$2:$FR$281,'Row selector'!$O143,165)=0,"-",INDEX(SourceData!$A$2:$FR$281,'Row selector'!$O143,165)),"")</f>
        <v/>
      </c>
      <c r="AW154" s="115"/>
    </row>
    <row r="155" spans="1:49">
      <c r="A155" s="171" t="str">
        <f>IFERROR(INDEX(SourceData!$A$2:$FR$281,'Row selector'!$O144,1),"")</f>
        <v/>
      </c>
      <c r="B155" s="168" t="str">
        <f>IFERROR(INDEX(SourceData!$A$2:$FR$281,'Row selector'!$O144,2),"")</f>
        <v/>
      </c>
      <c r="C155" s="199" t="str">
        <f t="shared" si="2"/>
        <v/>
      </c>
      <c r="D155" s="161" t="str">
        <f>IFERROR(IF(INDEX(SourceData!$A$2:$FR$281,'Row selector'!$O144,121)=0,"-",INDEX(SourceData!$A$2:$FR$281,'Row selector'!$O144,121)),"")</f>
        <v/>
      </c>
      <c r="E155" s="162" t="str">
        <f>IFERROR(IF(INDEX(SourceData!$A$2:$FR$281,'Row selector'!$O144,126)=0,"-",INDEX(SourceData!$A$2:$FR$281,'Row selector'!$O144,126)),"")</f>
        <v/>
      </c>
      <c r="F155" s="163" t="str">
        <f>IFERROR(IF(INDEX(SourceData!$A$2:$FR$281,'Row selector'!$O144,131)=0,"-",INDEX(SourceData!$A$2:$FR$281,'Row selector'!$O144,131)),"")</f>
        <v/>
      </c>
      <c r="G155" s="161" t="str">
        <f>IFERROR(IF(INDEX(SourceData!$A$2:$FR$281,'Row selector'!$O144,122)=0,"-",INDEX(SourceData!$A$2:$FR$281,'Row selector'!$O144,122)),"")</f>
        <v/>
      </c>
      <c r="H155" s="166" t="str">
        <f>IFERROR(IF(INDEX(SourceData!$A$2:$FR$281,'Row selector'!$O144,127)=0,"-",INDEX(SourceData!$A$2:$FR$281,'Row selector'!$O144,127)),"")</f>
        <v/>
      </c>
      <c r="I155" s="167" t="str">
        <f>IFERROR(IF(INDEX(SourceData!$A$2:$FR$281,'Row selector'!$O144,132)=0,"-",INDEX(SourceData!$A$2:$FR$281,'Row selector'!$O144,132)),"")</f>
        <v/>
      </c>
      <c r="J155" s="161" t="str">
        <f>IFERROR(IF(INDEX(SourceData!$A$2:$FR$281,'Row selector'!$O144,123)=0,"-",INDEX(SourceData!$A$2:$FR$281,'Row selector'!$O144,123)),"")</f>
        <v/>
      </c>
      <c r="K155" s="162" t="str">
        <f>IFERROR(IF(INDEX(SourceData!$A$2:$FR$281,'Row selector'!$O144,128)=0,"-",INDEX(SourceData!$A$2:$FR$281,'Row selector'!$O144,128)),"")</f>
        <v/>
      </c>
      <c r="L155" s="163" t="str">
        <f>IFERROR(IF(INDEX(SourceData!$A$2:$FR$281,'Row selector'!$O144,133)=0,"-",INDEX(SourceData!$A$2:$FR$281,'Row selector'!$O144,133)),"")</f>
        <v/>
      </c>
      <c r="M155" s="161" t="str">
        <f>IFERROR(IF(INDEX(SourceData!$A$2:$FR$281,'Row selector'!$O144,124)=0,"-",INDEX(SourceData!$A$2:$FR$281,'Row selector'!$O144,124)),"")</f>
        <v/>
      </c>
      <c r="N155" s="162" t="str">
        <f>IFERROR(IF(INDEX(SourceData!$A$2:$FR$281,'Row selector'!$O144,129)=0,"-",INDEX(SourceData!$A$2:$FR$281,'Row selector'!$O144,129)),"")</f>
        <v/>
      </c>
      <c r="O155" s="163" t="str">
        <f>IFERROR(IF(INDEX(SourceData!$A$2:$FR$281,'Row selector'!$O144,134)=0,"-",INDEX(SourceData!$A$2:$FR$281,'Row selector'!$O144,134)),"")</f>
        <v/>
      </c>
      <c r="P155" s="161" t="str">
        <f>IFERROR(IF(INDEX(SourceData!$A$2:$FR$281,'Row selector'!$O144,125)=0,"-",INDEX(SourceData!$A$2:$FR$281,'Row selector'!$O144,125)),"")</f>
        <v/>
      </c>
      <c r="Q155" s="162" t="str">
        <f>IFERROR(IF(INDEX(SourceData!$A$2:$FR$281,'Row selector'!$O144,130)=0,"-",INDEX(SourceData!$A$2:$FR$281,'Row selector'!$O144,130)),"")</f>
        <v/>
      </c>
      <c r="R155" s="163" t="str">
        <f>IFERROR(IF(INDEX(SourceData!$A$2:$FR$281,'Row selector'!$O144,135)=0,"-",INDEX(SourceData!$A$2:$FR$281,'Row selector'!$O144,135)),"")</f>
        <v/>
      </c>
      <c r="S155" s="161" t="str">
        <f>IFERROR(IF(INDEX(SourceData!$A$2:$FR$281,'Row selector'!$O144,136)=0,"-",INDEX(SourceData!$A$2:$FR$281,'Row selector'!$O144,136)),"")</f>
        <v/>
      </c>
      <c r="T155" s="162" t="str">
        <f>IFERROR(IF(INDEX(SourceData!$A$2:$FR$281,'Row selector'!$O144,141)=0,"-",INDEX(SourceData!$A$2:$FR$281,'Row selector'!$O144,141)),"")</f>
        <v/>
      </c>
      <c r="U155" s="163" t="str">
        <f>IFERROR(IF(INDEX(SourceData!$A$2:$FR$281,'Row selector'!$O144,146)=0,"-",INDEX(SourceData!$A$2:$FR$281,'Row selector'!$O144,146)),"")</f>
        <v/>
      </c>
      <c r="V155" s="161" t="str">
        <f>IFERROR(IF(INDEX(SourceData!$A$2:$FR$281,'Row selector'!$O144,137)=0,"-",INDEX(SourceData!$A$2:$FR$281,'Row selector'!$O144,137)),"")</f>
        <v/>
      </c>
      <c r="W155" s="162" t="str">
        <f>IFERROR(IF(INDEX(SourceData!$A$2:$FR$281,'Row selector'!$O144,142)=0,"-",INDEX(SourceData!$A$2:$FR$281,'Row selector'!$O144,142)),"")</f>
        <v/>
      </c>
      <c r="X155" s="163" t="str">
        <f>IFERROR(IF(INDEX(SourceData!$A$2:$FR$281,'Row selector'!$O144,147)=0,"-",INDEX(SourceData!$A$2:$FR$281,'Row selector'!$O144,147)),"")</f>
        <v/>
      </c>
      <c r="Y155" s="161" t="str">
        <f>IFERROR(IF(INDEX(SourceData!$A$2:$FR$281,'Row selector'!$O144,138)=0,"-",INDEX(SourceData!$A$2:$FR$281,'Row selector'!$O144,138)),"")</f>
        <v/>
      </c>
      <c r="Z155" s="166" t="str">
        <f>IFERROR(IF(INDEX(SourceData!$A$2:$FR$281,'Row selector'!$O144,143)=0,"-",INDEX(SourceData!$A$2:$FR$281,'Row selector'!$O144,143)),"")</f>
        <v/>
      </c>
      <c r="AA155" s="167" t="str">
        <f>IFERROR(IF(INDEX(SourceData!$A$2:$FR$281,'Row selector'!$O144,148)=0,"-",INDEX(SourceData!$A$2:$FR$281,'Row selector'!$O144,148)),"")</f>
        <v/>
      </c>
      <c r="AB155" s="161" t="str">
        <f>IFERROR(IF(INDEX(SourceData!$A$2:$FR$281,'Row selector'!$O144,139)=0,"-",INDEX(SourceData!$A$2:$FR$281,'Row selector'!$O144,139)),"")</f>
        <v/>
      </c>
      <c r="AC155" s="162" t="str">
        <f>IFERROR(IF(INDEX(SourceData!$A$2:$FR$281,'Row selector'!$O144,144)=0,"-",INDEX(SourceData!$A$2:$FR$281,'Row selector'!$O144,144)),"")</f>
        <v/>
      </c>
      <c r="AD155" s="163" t="str">
        <f>IFERROR(IF(INDEX(SourceData!$A$2:$FR$281,'Row selector'!$O144,149)=0,"-",INDEX(SourceData!$A$2:$FR$281,'Row selector'!$O144,149)),"")</f>
        <v/>
      </c>
      <c r="AE155" s="161" t="str">
        <f>IFERROR(IF(INDEX(SourceData!$A$2:$FR$281,'Row selector'!$O144,140)=0,"-",INDEX(SourceData!$A$2:$FR$281,'Row selector'!$O144,140)),"")</f>
        <v/>
      </c>
      <c r="AF155" s="162" t="str">
        <f>IFERROR(IF(INDEX(SourceData!$A$2:$FR$281,'Row selector'!$O144,145)=0,"-",INDEX(SourceData!$A$2:$FR$281,'Row selector'!$O144,145)),"")</f>
        <v/>
      </c>
      <c r="AG155" s="163" t="str">
        <f>IFERROR(IF(INDEX(SourceData!$A$2:$FR$281,'Row selector'!$O144,150)=0,"-",INDEX(SourceData!$A$2:$FR$281,'Row selector'!$O144,150)),"")</f>
        <v/>
      </c>
      <c r="AH155" s="161" t="str">
        <f>IFERROR(IF(INDEX(SourceData!$A$2:$FR$281,'Row selector'!$O144,151)=0,"-",INDEX(SourceData!$A$2:$FR$281,'Row selector'!$O144,151)),"")</f>
        <v/>
      </c>
      <c r="AI155" s="162" t="str">
        <f>IFERROR(IF(INDEX(SourceData!$A$2:$FR$281,'Row selector'!$O144,156)=0,"-",INDEX(SourceData!$A$2:$FR$281,'Row selector'!$O144,156)),"")</f>
        <v/>
      </c>
      <c r="AJ155" s="163" t="str">
        <f>IFERROR(IF(INDEX(SourceData!$A$2:$FR$281,'Row selector'!$O144,161)=0,"-",INDEX(SourceData!$A$2:$FR$281,'Row selector'!$O144,161)),"")</f>
        <v/>
      </c>
      <c r="AK155" s="161" t="str">
        <f>IFERROR(IF(INDEX(SourceData!$A$2:$FR$281,'Row selector'!$O144,152)=0,"-",INDEX(SourceData!$A$2:$FR$281,'Row selector'!$O144,152)),"")</f>
        <v/>
      </c>
      <c r="AL155" s="162" t="str">
        <f>IFERROR(IF(INDEX(SourceData!$A$2:$FR$281,'Row selector'!$O144,157)=0,"-",INDEX(SourceData!$A$2:$FR$281,'Row selector'!$O144,157)),"")</f>
        <v/>
      </c>
      <c r="AM155" s="163" t="str">
        <f>IFERROR(IF(INDEX(SourceData!$A$2:$FR$281,'Row selector'!$O144,162)=0,"-",INDEX(SourceData!$A$2:$FR$281,'Row selector'!$O144,162)),"")</f>
        <v/>
      </c>
      <c r="AN155" s="161" t="str">
        <f>IFERROR(IF(INDEX(SourceData!$A$2:$FR$281,'Row selector'!$O144,153)=0,"-",INDEX(SourceData!$A$2:$FR$281,'Row selector'!$O144,153)),"")</f>
        <v/>
      </c>
      <c r="AO155" s="162" t="str">
        <f>IFERROR(IF(INDEX(SourceData!$A$2:$FR$281,'Row selector'!$O144,158)=0,"-",INDEX(SourceData!$A$2:$FR$281,'Row selector'!$O144,158)),"")</f>
        <v/>
      </c>
      <c r="AP155" s="163" t="str">
        <f>IFERROR(IF(INDEX(SourceData!$A$2:$FR$281,'Row selector'!$O144,163)=0,"-",INDEX(SourceData!$A$2:$FR$281,'Row selector'!$O144,163)),"")</f>
        <v/>
      </c>
      <c r="AQ155" s="161" t="str">
        <f>IFERROR(IF(INDEX(SourceData!$A$2:$FR$281,'Row selector'!$O144,154)=0,"-",INDEX(SourceData!$A$2:$FR$281,'Row selector'!$O144,154)),"")</f>
        <v/>
      </c>
      <c r="AR155" s="166" t="str">
        <f>IFERROR(IF(INDEX(SourceData!$A$2:$FR$281,'Row selector'!$O144,159)=0,"-",INDEX(SourceData!$A$2:$FR$281,'Row selector'!$O144,159)),"")</f>
        <v/>
      </c>
      <c r="AS155" s="167" t="str">
        <f>IFERROR(IF(INDEX(SourceData!$A$2:$FR$281,'Row selector'!$O144,164)=0,"-",INDEX(SourceData!$A$2:$FR$281,'Row selector'!$O144,164)),"")</f>
        <v/>
      </c>
      <c r="AT155" s="161" t="str">
        <f>IFERROR(IF(INDEX(SourceData!$A$2:$FR$281,'Row selector'!$O144,155)=0,"-",INDEX(SourceData!$A$2:$FR$281,'Row selector'!$O144,155)),"")</f>
        <v/>
      </c>
      <c r="AU155" s="162" t="str">
        <f>IFERROR(IF(INDEX(SourceData!$A$2:$FR$281,'Row selector'!$O144,160)=0,"-",INDEX(SourceData!$A$2:$FR$281,'Row selector'!$O144,160)),"")</f>
        <v/>
      </c>
      <c r="AV155" s="163" t="str">
        <f>IFERROR(IF(INDEX(SourceData!$A$2:$FR$281,'Row selector'!$O144,165)=0,"-",INDEX(SourceData!$A$2:$FR$281,'Row selector'!$O144,165)),"")</f>
        <v/>
      </c>
      <c r="AW155" s="115"/>
    </row>
    <row r="156" spans="1:49">
      <c r="A156" s="171" t="str">
        <f>IFERROR(INDEX(SourceData!$A$2:$FR$281,'Row selector'!$O145,1),"")</f>
        <v/>
      </c>
      <c r="B156" s="168" t="str">
        <f>IFERROR(INDEX(SourceData!$A$2:$FR$281,'Row selector'!$O145,2),"")</f>
        <v/>
      </c>
      <c r="C156" s="199" t="str">
        <f t="shared" si="2"/>
        <v/>
      </c>
      <c r="D156" s="161" t="str">
        <f>IFERROR(IF(INDEX(SourceData!$A$2:$FR$281,'Row selector'!$O145,121)=0,"-",INDEX(SourceData!$A$2:$FR$281,'Row selector'!$O145,121)),"")</f>
        <v/>
      </c>
      <c r="E156" s="162" t="str">
        <f>IFERROR(IF(INDEX(SourceData!$A$2:$FR$281,'Row selector'!$O145,126)=0,"-",INDEX(SourceData!$A$2:$FR$281,'Row selector'!$O145,126)),"")</f>
        <v/>
      </c>
      <c r="F156" s="163" t="str">
        <f>IFERROR(IF(INDEX(SourceData!$A$2:$FR$281,'Row selector'!$O145,131)=0,"-",INDEX(SourceData!$A$2:$FR$281,'Row selector'!$O145,131)),"")</f>
        <v/>
      </c>
      <c r="G156" s="161" t="str">
        <f>IFERROR(IF(INDEX(SourceData!$A$2:$FR$281,'Row selector'!$O145,122)=0,"-",INDEX(SourceData!$A$2:$FR$281,'Row selector'!$O145,122)),"")</f>
        <v/>
      </c>
      <c r="H156" s="166" t="str">
        <f>IFERROR(IF(INDEX(SourceData!$A$2:$FR$281,'Row selector'!$O145,127)=0,"-",INDEX(SourceData!$A$2:$FR$281,'Row selector'!$O145,127)),"")</f>
        <v/>
      </c>
      <c r="I156" s="167" t="str">
        <f>IFERROR(IF(INDEX(SourceData!$A$2:$FR$281,'Row selector'!$O145,132)=0,"-",INDEX(SourceData!$A$2:$FR$281,'Row selector'!$O145,132)),"")</f>
        <v/>
      </c>
      <c r="J156" s="161" t="str">
        <f>IFERROR(IF(INDEX(SourceData!$A$2:$FR$281,'Row selector'!$O145,123)=0,"-",INDEX(SourceData!$A$2:$FR$281,'Row selector'!$O145,123)),"")</f>
        <v/>
      </c>
      <c r="K156" s="162" t="str">
        <f>IFERROR(IF(INDEX(SourceData!$A$2:$FR$281,'Row selector'!$O145,128)=0,"-",INDEX(SourceData!$A$2:$FR$281,'Row selector'!$O145,128)),"")</f>
        <v/>
      </c>
      <c r="L156" s="163" t="str">
        <f>IFERROR(IF(INDEX(SourceData!$A$2:$FR$281,'Row selector'!$O145,133)=0,"-",INDEX(SourceData!$A$2:$FR$281,'Row selector'!$O145,133)),"")</f>
        <v/>
      </c>
      <c r="M156" s="161" t="str">
        <f>IFERROR(IF(INDEX(SourceData!$A$2:$FR$281,'Row selector'!$O145,124)=0,"-",INDEX(SourceData!$A$2:$FR$281,'Row selector'!$O145,124)),"")</f>
        <v/>
      </c>
      <c r="N156" s="162" t="str">
        <f>IFERROR(IF(INDEX(SourceData!$A$2:$FR$281,'Row selector'!$O145,129)=0,"-",INDEX(SourceData!$A$2:$FR$281,'Row selector'!$O145,129)),"")</f>
        <v/>
      </c>
      <c r="O156" s="163" t="str">
        <f>IFERROR(IF(INDEX(SourceData!$A$2:$FR$281,'Row selector'!$O145,134)=0,"-",INDEX(SourceData!$A$2:$FR$281,'Row selector'!$O145,134)),"")</f>
        <v/>
      </c>
      <c r="P156" s="161" t="str">
        <f>IFERROR(IF(INDEX(SourceData!$A$2:$FR$281,'Row selector'!$O145,125)=0,"-",INDEX(SourceData!$A$2:$FR$281,'Row selector'!$O145,125)),"")</f>
        <v/>
      </c>
      <c r="Q156" s="162" t="str">
        <f>IFERROR(IF(INDEX(SourceData!$A$2:$FR$281,'Row selector'!$O145,130)=0,"-",INDEX(SourceData!$A$2:$FR$281,'Row selector'!$O145,130)),"")</f>
        <v/>
      </c>
      <c r="R156" s="163" t="str">
        <f>IFERROR(IF(INDEX(SourceData!$A$2:$FR$281,'Row selector'!$O145,135)=0,"-",INDEX(SourceData!$A$2:$FR$281,'Row selector'!$O145,135)),"")</f>
        <v/>
      </c>
      <c r="S156" s="161" t="str">
        <f>IFERROR(IF(INDEX(SourceData!$A$2:$FR$281,'Row selector'!$O145,136)=0,"-",INDEX(SourceData!$A$2:$FR$281,'Row selector'!$O145,136)),"")</f>
        <v/>
      </c>
      <c r="T156" s="162" t="str">
        <f>IFERROR(IF(INDEX(SourceData!$A$2:$FR$281,'Row selector'!$O145,141)=0,"-",INDEX(SourceData!$A$2:$FR$281,'Row selector'!$O145,141)),"")</f>
        <v/>
      </c>
      <c r="U156" s="163" t="str">
        <f>IFERROR(IF(INDEX(SourceData!$A$2:$FR$281,'Row selector'!$O145,146)=0,"-",INDEX(SourceData!$A$2:$FR$281,'Row selector'!$O145,146)),"")</f>
        <v/>
      </c>
      <c r="V156" s="161" t="str">
        <f>IFERROR(IF(INDEX(SourceData!$A$2:$FR$281,'Row selector'!$O145,137)=0,"-",INDEX(SourceData!$A$2:$FR$281,'Row selector'!$O145,137)),"")</f>
        <v/>
      </c>
      <c r="W156" s="162" t="str">
        <f>IFERROR(IF(INDEX(SourceData!$A$2:$FR$281,'Row selector'!$O145,142)=0,"-",INDEX(SourceData!$A$2:$FR$281,'Row selector'!$O145,142)),"")</f>
        <v/>
      </c>
      <c r="X156" s="163" t="str">
        <f>IFERROR(IF(INDEX(SourceData!$A$2:$FR$281,'Row selector'!$O145,147)=0,"-",INDEX(SourceData!$A$2:$FR$281,'Row selector'!$O145,147)),"")</f>
        <v/>
      </c>
      <c r="Y156" s="161" t="str">
        <f>IFERROR(IF(INDEX(SourceData!$A$2:$FR$281,'Row selector'!$O145,138)=0,"-",INDEX(SourceData!$A$2:$FR$281,'Row selector'!$O145,138)),"")</f>
        <v/>
      </c>
      <c r="Z156" s="166" t="str">
        <f>IFERROR(IF(INDEX(SourceData!$A$2:$FR$281,'Row selector'!$O145,143)=0,"-",INDEX(SourceData!$A$2:$FR$281,'Row selector'!$O145,143)),"")</f>
        <v/>
      </c>
      <c r="AA156" s="167" t="str">
        <f>IFERROR(IF(INDEX(SourceData!$A$2:$FR$281,'Row selector'!$O145,148)=0,"-",INDEX(SourceData!$A$2:$FR$281,'Row selector'!$O145,148)),"")</f>
        <v/>
      </c>
      <c r="AB156" s="161" t="str">
        <f>IFERROR(IF(INDEX(SourceData!$A$2:$FR$281,'Row selector'!$O145,139)=0,"-",INDEX(SourceData!$A$2:$FR$281,'Row selector'!$O145,139)),"")</f>
        <v/>
      </c>
      <c r="AC156" s="162" t="str">
        <f>IFERROR(IF(INDEX(SourceData!$A$2:$FR$281,'Row selector'!$O145,144)=0,"-",INDEX(SourceData!$A$2:$FR$281,'Row selector'!$O145,144)),"")</f>
        <v/>
      </c>
      <c r="AD156" s="163" t="str">
        <f>IFERROR(IF(INDEX(SourceData!$A$2:$FR$281,'Row selector'!$O145,149)=0,"-",INDEX(SourceData!$A$2:$FR$281,'Row selector'!$O145,149)),"")</f>
        <v/>
      </c>
      <c r="AE156" s="161" t="str">
        <f>IFERROR(IF(INDEX(SourceData!$A$2:$FR$281,'Row selector'!$O145,140)=0,"-",INDEX(SourceData!$A$2:$FR$281,'Row selector'!$O145,140)),"")</f>
        <v/>
      </c>
      <c r="AF156" s="162" t="str">
        <f>IFERROR(IF(INDEX(SourceData!$A$2:$FR$281,'Row selector'!$O145,145)=0,"-",INDEX(SourceData!$A$2:$FR$281,'Row selector'!$O145,145)),"")</f>
        <v/>
      </c>
      <c r="AG156" s="163" t="str">
        <f>IFERROR(IF(INDEX(SourceData!$A$2:$FR$281,'Row selector'!$O145,150)=0,"-",INDEX(SourceData!$A$2:$FR$281,'Row selector'!$O145,150)),"")</f>
        <v/>
      </c>
      <c r="AH156" s="161" t="str">
        <f>IFERROR(IF(INDEX(SourceData!$A$2:$FR$281,'Row selector'!$O145,151)=0,"-",INDEX(SourceData!$A$2:$FR$281,'Row selector'!$O145,151)),"")</f>
        <v/>
      </c>
      <c r="AI156" s="162" t="str">
        <f>IFERROR(IF(INDEX(SourceData!$A$2:$FR$281,'Row selector'!$O145,156)=0,"-",INDEX(SourceData!$A$2:$FR$281,'Row selector'!$O145,156)),"")</f>
        <v/>
      </c>
      <c r="AJ156" s="163" t="str">
        <f>IFERROR(IF(INDEX(SourceData!$A$2:$FR$281,'Row selector'!$O145,161)=0,"-",INDEX(SourceData!$A$2:$FR$281,'Row selector'!$O145,161)),"")</f>
        <v/>
      </c>
      <c r="AK156" s="161" t="str">
        <f>IFERROR(IF(INDEX(SourceData!$A$2:$FR$281,'Row selector'!$O145,152)=0,"-",INDEX(SourceData!$A$2:$FR$281,'Row selector'!$O145,152)),"")</f>
        <v/>
      </c>
      <c r="AL156" s="162" t="str">
        <f>IFERROR(IF(INDEX(SourceData!$A$2:$FR$281,'Row selector'!$O145,157)=0,"-",INDEX(SourceData!$A$2:$FR$281,'Row selector'!$O145,157)),"")</f>
        <v/>
      </c>
      <c r="AM156" s="163" t="str">
        <f>IFERROR(IF(INDEX(SourceData!$A$2:$FR$281,'Row selector'!$O145,162)=0,"-",INDEX(SourceData!$A$2:$FR$281,'Row selector'!$O145,162)),"")</f>
        <v/>
      </c>
      <c r="AN156" s="161" t="str">
        <f>IFERROR(IF(INDEX(SourceData!$A$2:$FR$281,'Row selector'!$O145,153)=0,"-",INDEX(SourceData!$A$2:$FR$281,'Row selector'!$O145,153)),"")</f>
        <v/>
      </c>
      <c r="AO156" s="162" t="str">
        <f>IFERROR(IF(INDEX(SourceData!$A$2:$FR$281,'Row selector'!$O145,158)=0,"-",INDEX(SourceData!$A$2:$FR$281,'Row selector'!$O145,158)),"")</f>
        <v/>
      </c>
      <c r="AP156" s="163" t="str">
        <f>IFERROR(IF(INDEX(SourceData!$A$2:$FR$281,'Row selector'!$O145,163)=0,"-",INDEX(SourceData!$A$2:$FR$281,'Row selector'!$O145,163)),"")</f>
        <v/>
      </c>
      <c r="AQ156" s="161" t="str">
        <f>IFERROR(IF(INDEX(SourceData!$A$2:$FR$281,'Row selector'!$O145,154)=0,"-",INDEX(SourceData!$A$2:$FR$281,'Row selector'!$O145,154)),"")</f>
        <v/>
      </c>
      <c r="AR156" s="166" t="str">
        <f>IFERROR(IF(INDEX(SourceData!$A$2:$FR$281,'Row selector'!$O145,159)=0,"-",INDEX(SourceData!$A$2:$FR$281,'Row selector'!$O145,159)),"")</f>
        <v/>
      </c>
      <c r="AS156" s="167" t="str">
        <f>IFERROR(IF(INDEX(SourceData!$A$2:$FR$281,'Row selector'!$O145,164)=0,"-",INDEX(SourceData!$A$2:$FR$281,'Row selector'!$O145,164)),"")</f>
        <v/>
      </c>
      <c r="AT156" s="161" t="str">
        <f>IFERROR(IF(INDEX(SourceData!$A$2:$FR$281,'Row selector'!$O145,155)=0,"-",INDEX(SourceData!$A$2:$FR$281,'Row selector'!$O145,155)),"")</f>
        <v/>
      </c>
      <c r="AU156" s="162" t="str">
        <f>IFERROR(IF(INDEX(SourceData!$A$2:$FR$281,'Row selector'!$O145,160)=0,"-",INDEX(SourceData!$A$2:$FR$281,'Row selector'!$O145,160)),"")</f>
        <v/>
      </c>
      <c r="AV156" s="163" t="str">
        <f>IFERROR(IF(INDEX(SourceData!$A$2:$FR$281,'Row selector'!$O145,165)=0,"-",INDEX(SourceData!$A$2:$FR$281,'Row selector'!$O145,165)),"")</f>
        <v/>
      </c>
      <c r="AW156" s="115"/>
    </row>
    <row r="157" spans="1:49">
      <c r="A157" s="171" t="str">
        <f>IFERROR(INDEX(SourceData!$A$2:$FR$281,'Row selector'!$O146,1),"")</f>
        <v/>
      </c>
      <c r="B157" s="168" t="str">
        <f>IFERROR(INDEX(SourceData!$A$2:$FR$281,'Row selector'!$O146,2),"")</f>
        <v/>
      </c>
      <c r="C157" s="199" t="str">
        <f t="shared" si="2"/>
        <v/>
      </c>
      <c r="D157" s="161" t="str">
        <f>IFERROR(IF(INDEX(SourceData!$A$2:$FR$281,'Row selector'!$O146,121)=0,"-",INDEX(SourceData!$A$2:$FR$281,'Row selector'!$O146,121)),"")</f>
        <v/>
      </c>
      <c r="E157" s="162" t="str">
        <f>IFERROR(IF(INDEX(SourceData!$A$2:$FR$281,'Row selector'!$O146,126)=0,"-",INDEX(SourceData!$A$2:$FR$281,'Row selector'!$O146,126)),"")</f>
        <v/>
      </c>
      <c r="F157" s="163" t="str">
        <f>IFERROR(IF(INDEX(SourceData!$A$2:$FR$281,'Row selector'!$O146,131)=0,"-",INDEX(SourceData!$A$2:$FR$281,'Row selector'!$O146,131)),"")</f>
        <v/>
      </c>
      <c r="G157" s="161" t="str">
        <f>IFERROR(IF(INDEX(SourceData!$A$2:$FR$281,'Row selector'!$O146,122)=0,"-",INDEX(SourceData!$A$2:$FR$281,'Row selector'!$O146,122)),"")</f>
        <v/>
      </c>
      <c r="H157" s="166" t="str">
        <f>IFERROR(IF(INDEX(SourceData!$A$2:$FR$281,'Row selector'!$O146,127)=0,"-",INDEX(SourceData!$A$2:$FR$281,'Row selector'!$O146,127)),"")</f>
        <v/>
      </c>
      <c r="I157" s="167" t="str">
        <f>IFERROR(IF(INDEX(SourceData!$A$2:$FR$281,'Row selector'!$O146,132)=0,"-",INDEX(SourceData!$A$2:$FR$281,'Row selector'!$O146,132)),"")</f>
        <v/>
      </c>
      <c r="J157" s="161" t="str">
        <f>IFERROR(IF(INDEX(SourceData!$A$2:$FR$281,'Row selector'!$O146,123)=0,"-",INDEX(SourceData!$A$2:$FR$281,'Row selector'!$O146,123)),"")</f>
        <v/>
      </c>
      <c r="K157" s="162" t="str">
        <f>IFERROR(IF(INDEX(SourceData!$A$2:$FR$281,'Row selector'!$O146,128)=0,"-",INDEX(SourceData!$A$2:$FR$281,'Row selector'!$O146,128)),"")</f>
        <v/>
      </c>
      <c r="L157" s="163" t="str">
        <f>IFERROR(IF(INDEX(SourceData!$A$2:$FR$281,'Row selector'!$O146,133)=0,"-",INDEX(SourceData!$A$2:$FR$281,'Row selector'!$O146,133)),"")</f>
        <v/>
      </c>
      <c r="M157" s="161" t="str">
        <f>IFERROR(IF(INDEX(SourceData!$A$2:$FR$281,'Row selector'!$O146,124)=0,"-",INDEX(SourceData!$A$2:$FR$281,'Row selector'!$O146,124)),"")</f>
        <v/>
      </c>
      <c r="N157" s="162" t="str">
        <f>IFERROR(IF(INDEX(SourceData!$A$2:$FR$281,'Row selector'!$O146,129)=0,"-",INDEX(SourceData!$A$2:$FR$281,'Row selector'!$O146,129)),"")</f>
        <v/>
      </c>
      <c r="O157" s="163" t="str">
        <f>IFERROR(IF(INDEX(SourceData!$A$2:$FR$281,'Row selector'!$O146,134)=0,"-",INDEX(SourceData!$A$2:$FR$281,'Row selector'!$O146,134)),"")</f>
        <v/>
      </c>
      <c r="P157" s="161" t="str">
        <f>IFERROR(IF(INDEX(SourceData!$A$2:$FR$281,'Row selector'!$O146,125)=0,"-",INDEX(SourceData!$A$2:$FR$281,'Row selector'!$O146,125)),"")</f>
        <v/>
      </c>
      <c r="Q157" s="162" t="str">
        <f>IFERROR(IF(INDEX(SourceData!$A$2:$FR$281,'Row selector'!$O146,130)=0,"-",INDEX(SourceData!$A$2:$FR$281,'Row selector'!$O146,130)),"")</f>
        <v/>
      </c>
      <c r="R157" s="163" t="str">
        <f>IFERROR(IF(INDEX(SourceData!$A$2:$FR$281,'Row selector'!$O146,135)=0,"-",INDEX(SourceData!$A$2:$FR$281,'Row selector'!$O146,135)),"")</f>
        <v/>
      </c>
      <c r="S157" s="161" t="str">
        <f>IFERROR(IF(INDEX(SourceData!$A$2:$FR$281,'Row selector'!$O146,136)=0,"-",INDEX(SourceData!$A$2:$FR$281,'Row selector'!$O146,136)),"")</f>
        <v/>
      </c>
      <c r="T157" s="162" t="str">
        <f>IFERROR(IF(INDEX(SourceData!$A$2:$FR$281,'Row selector'!$O146,141)=0,"-",INDEX(SourceData!$A$2:$FR$281,'Row selector'!$O146,141)),"")</f>
        <v/>
      </c>
      <c r="U157" s="163" t="str">
        <f>IFERROR(IF(INDEX(SourceData!$A$2:$FR$281,'Row selector'!$O146,146)=0,"-",INDEX(SourceData!$A$2:$FR$281,'Row selector'!$O146,146)),"")</f>
        <v/>
      </c>
      <c r="V157" s="161" t="str">
        <f>IFERROR(IF(INDEX(SourceData!$A$2:$FR$281,'Row selector'!$O146,137)=0,"-",INDEX(SourceData!$A$2:$FR$281,'Row selector'!$O146,137)),"")</f>
        <v/>
      </c>
      <c r="W157" s="162" t="str">
        <f>IFERROR(IF(INDEX(SourceData!$A$2:$FR$281,'Row selector'!$O146,142)=0,"-",INDEX(SourceData!$A$2:$FR$281,'Row selector'!$O146,142)),"")</f>
        <v/>
      </c>
      <c r="X157" s="163" t="str">
        <f>IFERROR(IF(INDEX(SourceData!$A$2:$FR$281,'Row selector'!$O146,147)=0,"-",INDEX(SourceData!$A$2:$FR$281,'Row selector'!$O146,147)),"")</f>
        <v/>
      </c>
      <c r="Y157" s="161" t="str">
        <f>IFERROR(IF(INDEX(SourceData!$A$2:$FR$281,'Row selector'!$O146,138)=0,"-",INDEX(SourceData!$A$2:$FR$281,'Row selector'!$O146,138)),"")</f>
        <v/>
      </c>
      <c r="Z157" s="166" t="str">
        <f>IFERROR(IF(INDEX(SourceData!$A$2:$FR$281,'Row selector'!$O146,143)=0,"-",INDEX(SourceData!$A$2:$FR$281,'Row selector'!$O146,143)),"")</f>
        <v/>
      </c>
      <c r="AA157" s="167" t="str">
        <f>IFERROR(IF(INDEX(SourceData!$A$2:$FR$281,'Row selector'!$O146,148)=0,"-",INDEX(SourceData!$A$2:$FR$281,'Row selector'!$O146,148)),"")</f>
        <v/>
      </c>
      <c r="AB157" s="161" t="str">
        <f>IFERROR(IF(INDEX(SourceData!$A$2:$FR$281,'Row selector'!$O146,139)=0,"-",INDEX(SourceData!$A$2:$FR$281,'Row selector'!$O146,139)),"")</f>
        <v/>
      </c>
      <c r="AC157" s="162" t="str">
        <f>IFERROR(IF(INDEX(SourceData!$A$2:$FR$281,'Row selector'!$O146,144)=0,"-",INDEX(SourceData!$A$2:$FR$281,'Row selector'!$O146,144)),"")</f>
        <v/>
      </c>
      <c r="AD157" s="163" t="str">
        <f>IFERROR(IF(INDEX(SourceData!$A$2:$FR$281,'Row selector'!$O146,149)=0,"-",INDEX(SourceData!$A$2:$FR$281,'Row selector'!$O146,149)),"")</f>
        <v/>
      </c>
      <c r="AE157" s="161" t="str">
        <f>IFERROR(IF(INDEX(SourceData!$A$2:$FR$281,'Row selector'!$O146,140)=0,"-",INDEX(SourceData!$A$2:$FR$281,'Row selector'!$O146,140)),"")</f>
        <v/>
      </c>
      <c r="AF157" s="162" t="str">
        <f>IFERROR(IF(INDEX(SourceData!$A$2:$FR$281,'Row selector'!$O146,145)=0,"-",INDEX(SourceData!$A$2:$FR$281,'Row selector'!$O146,145)),"")</f>
        <v/>
      </c>
      <c r="AG157" s="163" t="str">
        <f>IFERROR(IF(INDEX(SourceData!$A$2:$FR$281,'Row selector'!$O146,150)=0,"-",INDEX(SourceData!$A$2:$FR$281,'Row selector'!$O146,150)),"")</f>
        <v/>
      </c>
      <c r="AH157" s="161" t="str">
        <f>IFERROR(IF(INDEX(SourceData!$A$2:$FR$281,'Row selector'!$O146,151)=0,"-",INDEX(SourceData!$A$2:$FR$281,'Row selector'!$O146,151)),"")</f>
        <v/>
      </c>
      <c r="AI157" s="162" t="str">
        <f>IFERROR(IF(INDEX(SourceData!$A$2:$FR$281,'Row selector'!$O146,156)=0,"-",INDEX(SourceData!$A$2:$FR$281,'Row selector'!$O146,156)),"")</f>
        <v/>
      </c>
      <c r="AJ157" s="163" t="str">
        <f>IFERROR(IF(INDEX(SourceData!$A$2:$FR$281,'Row selector'!$O146,161)=0,"-",INDEX(SourceData!$A$2:$FR$281,'Row selector'!$O146,161)),"")</f>
        <v/>
      </c>
      <c r="AK157" s="161" t="str">
        <f>IFERROR(IF(INDEX(SourceData!$A$2:$FR$281,'Row selector'!$O146,152)=0,"-",INDEX(SourceData!$A$2:$FR$281,'Row selector'!$O146,152)),"")</f>
        <v/>
      </c>
      <c r="AL157" s="162" t="str">
        <f>IFERROR(IF(INDEX(SourceData!$A$2:$FR$281,'Row selector'!$O146,157)=0,"-",INDEX(SourceData!$A$2:$FR$281,'Row selector'!$O146,157)),"")</f>
        <v/>
      </c>
      <c r="AM157" s="163" t="str">
        <f>IFERROR(IF(INDEX(SourceData!$A$2:$FR$281,'Row selector'!$O146,162)=0,"-",INDEX(SourceData!$A$2:$FR$281,'Row selector'!$O146,162)),"")</f>
        <v/>
      </c>
      <c r="AN157" s="161" t="str">
        <f>IFERROR(IF(INDEX(SourceData!$A$2:$FR$281,'Row selector'!$O146,153)=0,"-",INDEX(SourceData!$A$2:$FR$281,'Row selector'!$O146,153)),"")</f>
        <v/>
      </c>
      <c r="AO157" s="162" t="str">
        <f>IFERROR(IF(INDEX(SourceData!$A$2:$FR$281,'Row selector'!$O146,158)=0,"-",INDEX(SourceData!$A$2:$FR$281,'Row selector'!$O146,158)),"")</f>
        <v/>
      </c>
      <c r="AP157" s="163" t="str">
        <f>IFERROR(IF(INDEX(SourceData!$A$2:$FR$281,'Row selector'!$O146,163)=0,"-",INDEX(SourceData!$A$2:$FR$281,'Row selector'!$O146,163)),"")</f>
        <v/>
      </c>
      <c r="AQ157" s="161" t="str">
        <f>IFERROR(IF(INDEX(SourceData!$A$2:$FR$281,'Row selector'!$O146,154)=0,"-",INDEX(SourceData!$A$2:$FR$281,'Row selector'!$O146,154)),"")</f>
        <v/>
      </c>
      <c r="AR157" s="166" t="str">
        <f>IFERROR(IF(INDEX(SourceData!$A$2:$FR$281,'Row selector'!$O146,159)=0,"-",INDEX(SourceData!$A$2:$FR$281,'Row selector'!$O146,159)),"")</f>
        <v/>
      </c>
      <c r="AS157" s="167" t="str">
        <f>IFERROR(IF(INDEX(SourceData!$A$2:$FR$281,'Row selector'!$O146,164)=0,"-",INDEX(SourceData!$A$2:$FR$281,'Row selector'!$O146,164)),"")</f>
        <v/>
      </c>
      <c r="AT157" s="161" t="str">
        <f>IFERROR(IF(INDEX(SourceData!$A$2:$FR$281,'Row selector'!$O146,155)=0,"-",INDEX(SourceData!$A$2:$FR$281,'Row selector'!$O146,155)),"")</f>
        <v/>
      </c>
      <c r="AU157" s="162" t="str">
        <f>IFERROR(IF(INDEX(SourceData!$A$2:$FR$281,'Row selector'!$O146,160)=0,"-",INDEX(SourceData!$A$2:$FR$281,'Row selector'!$O146,160)),"")</f>
        <v/>
      </c>
      <c r="AV157" s="163" t="str">
        <f>IFERROR(IF(INDEX(SourceData!$A$2:$FR$281,'Row selector'!$O146,165)=0,"-",INDEX(SourceData!$A$2:$FR$281,'Row selector'!$O146,165)),"")</f>
        <v/>
      </c>
      <c r="AW157" s="115"/>
    </row>
    <row r="158" spans="1:49">
      <c r="A158" s="171" t="str">
        <f>IFERROR(INDEX(SourceData!$A$2:$FR$281,'Row selector'!$O147,1),"")</f>
        <v/>
      </c>
      <c r="B158" s="168" t="str">
        <f>IFERROR(INDEX(SourceData!$A$2:$FR$281,'Row selector'!$O147,2),"")</f>
        <v/>
      </c>
      <c r="C158" s="199" t="str">
        <f t="shared" si="2"/>
        <v/>
      </c>
      <c r="D158" s="161" t="str">
        <f>IFERROR(IF(INDEX(SourceData!$A$2:$FR$281,'Row selector'!$O147,121)=0,"-",INDEX(SourceData!$A$2:$FR$281,'Row selector'!$O147,121)),"")</f>
        <v/>
      </c>
      <c r="E158" s="162" t="str">
        <f>IFERROR(IF(INDEX(SourceData!$A$2:$FR$281,'Row selector'!$O147,126)=0,"-",INDEX(SourceData!$A$2:$FR$281,'Row selector'!$O147,126)),"")</f>
        <v/>
      </c>
      <c r="F158" s="163" t="str">
        <f>IFERROR(IF(INDEX(SourceData!$A$2:$FR$281,'Row selector'!$O147,131)=0,"-",INDEX(SourceData!$A$2:$FR$281,'Row selector'!$O147,131)),"")</f>
        <v/>
      </c>
      <c r="G158" s="161" t="str">
        <f>IFERROR(IF(INDEX(SourceData!$A$2:$FR$281,'Row selector'!$O147,122)=0,"-",INDEX(SourceData!$A$2:$FR$281,'Row selector'!$O147,122)),"")</f>
        <v/>
      </c>
      <c r="H158" s="166" t="str">
        <f>IFERROR(IF(INDEX(SourceData!$A$2:$FR$281,'Row selector'!$O147,127)=0,"-",INDEX(SourceData!$A$2:$FR$281,'Row selector'!$O147,127)),"")</f>
        <v/>
      </c>
      <c r="I158" s="167" t="str">
        <f>IFERROR(IF(INDEX(SourceData!$A$2:$FR$281,'Row selector'!$O147,132)=0,"-",INDEX(SourceData!$A$2:$FR$281,'Row selector'!$O147,132)),"")</f>
        <v/>
      </c>
      <c r="J158" s="161" t="str">
        <f>IFERROR(IF(INDEX(SourceData!$A$2:$FR$281,'Row selector'!$O147,123)=0,"-",INDEX(SourceData!$A$2:$FR$281,'Row selector'!$O147,123)),"")</f>
        <v/>
      </c>
      <c r="K158" s="162" t="str">
        <f>IFERROR(IF(INDEX(SourceData!$A$2:$FR$281,'Row selector'!$O147,128)=0,"-",INDEX(SourceData!$A$2:$FR$281,'Row selector'!$O147,128)),"")</f>
        <v/>
      </c>
      <c r="L158" s="163" t="str">
        <f>IFERROR(IF(INDEX(SourceData!$A$2:$FR$281,'Row selector'!$O147,133)=0,"-",INDEX(SourceData!$A$2:$FR$281,'Row selector'!$O147,133)),"")</f>
        <v/>
      </c>
      <c r="M158" s="161" t="str">
        <f>IFERROR(IF(INDEX(SourceData!$A$2:$FR$281,'Row selector'!$O147,124)=0,"-",INDEX(SourceData!$A$2:$FR$281,'Row selector'!$O147,124)),"")</f>
        <v/>
      </c>
      <c r="N158" s="162" t="str">
        <f>IFERROR(IF(INDEX(SourceData!$A$2:$FR$281,'Row selector'!$O147,129)=0,"-",INDEX(SourceData!$A$2:$FR$281,'Row selector'!$O147,129)),"")</f>
        <v/>
      </c>
      <c r="O158" s="163" t="str">
        <f>IFERROR(IF(INDEX(SourceData!$A$2:$FR$281,'Row selector'!$O147,134)=0,"-",INDEX(SourceData!$A$2:$FR$281,'Row selector'!$O147,134)),"")</f>
        <v/>
      </c>
      <c r="P158" s="161" t="str">
        <f>IFERROR(IF(INDEX(SourceData!$A$2:$FR$281,'Row selector'!$O147,125)=0,"-",INDEX(SourceData!$A$2:$FR$281,'Row selector'!$O147,125)),"")</f>
        <v/>
      </c>
      <c r="Q158" s="162" t="str">
        <f>IFERROR(IF(INDEX(SourceData!$A$2:$FR$281,'Row selector'!$O147,130)=0,"-",INDEX(SourceData!$A$2:$FR$281,'Row selector'!$O147,130)),"")</f>
        <v/>
      </c>
      <c r="R158" s="163" t="str">
        <f>IFERROR(IF(INDEX(SourceData!$A$2:$FR$281,'Row selector'!$O147,135)=0,"-",INDEX(SourceData!$A$2:$FR$281,'Row selector'!$O147,135)),"")</f>
        <v/>
      </c>
      <c r="S158" s="161" t="str">
        <f>IFERROR(IF(INDEX(SourceData!$A$2:$FR$281,'Row selector'!$O147,136)=0,"-",INDEX(SourceData!$A$2:$FR$281,'Row selector'!$O147,136)),"")</f>
        <v/>
      </c>
      <c r="T158" s="162" t="str">
        <f>IFERROR(IF(INDEX(SourceData!$A$2:$FR$281,'Row selector'!$O147,141)=0,"-",INDEX(SourceData!$A$2:$FR$281,'Row selector'!$O147,141)),"")</f>
        <v/>
      </c>
      <c r="U158" s="163" t="str">
        <f>IFERROR(IF(INDEX(SourceData!$A$2:$FR$281,'Row selector'!$O147,146)=0,"-",INDEX(SourceData!$A$2:$FR$281,'Row selector'!$O147,146)),"")</f>
        <v/>
      </c>
      <c r="V158" s="161" t="str">
        <f>IFERROR(IF(INDEX(SourceData!$A$2:$FR$281,'Row selector'!$O147,137)=0,"-",INDEX(SourceData!$A$2:$FR$281,'Row selector'!$O147,137)),"")</f>
        <v/>
      </c>
      <c r="W158" s="162" t="str">
        <f>IFERROR(IF(INDEX(SourceData!$A$2:$FR$281,'Row selector'!$O147,142)=0,"-",INDEX(SourceData!$A$2:$FR$281,'Row selector'!$O147,142)),"")</f>
        <v/>
      </c>
      <c r="X158" s="163" t="str">
        <f>IFERROR(IF(INDEX(SourceData!$A$2:$FR$281,'Row selector'!$O147,147)=0,"-",INDEX(SourceData!$A$2:$FR$281,'Row selector'!$O147,147)),"")</f>
        <v/>
      </c>
      <c r="Y158" s="161" t="str">
        <f>IFERROR(IF(INDEX(SourceData!$A$2:$FR$281,'Row selector'!$O147,138)=0,"-",INDEX(SourceData!$A$2:$FR$281,'Row selector'!$O147,138)),"")</f>
        <v/>
      </c>
      <c r="Z158" s="166" t="str">
        <f>IFERROR(IF(INDEX(SourceData!$A$2:$FR$281,'Row selector'!$O147,143)=0,"-",INDEX(SourceData!$A$2:$FR$281,'Row selector'!$O147,143)),"")</f>
        <v/>
      </c>
      <c r="AA158" s="167" t="str">
        <f>IFERROR(IF(INDEX(SourceData!$A$2:$FR$281,'Row selector'!$O147,148)=0,"-",INDEX(SourceData!$A$2:$FR$281,'Row selector'!$O147,148)),"")</f>
        <v/>
      </c>
      <c r="AB158" s="161" t="str">
        <f>IFERROR(IF(INDEX(SourceData!$A$2:$FR$281,'Row selector'!$O147,139)=0,"-",INDEX(SourceData!$A$2:$FR$281,'Row selector'!$O147,139)),"")</f>
        <v/>
      </c>
      <c r="AC158" s="162" t="str">
        <f>IFERROR(IF(INDEX(SourceData!$A$2:$FR$281,'Row selector'!$O147,144)=0,"-",INDEX(SourceData!$A$2:$FR$281,'Row selector'!$O147,144)),"")</f>
        <v/>
      </c>
      <c r="AD158" s="163" t="str">
        <f>IFERROR(IF(INDEX(SourceData!$A$2:$FR$281,'Row selector'!$O147,149)=0,"-",INDEX(SourceData!$A$2:$FR$281,'Row selector'!$O147,149)),"")</f>
        <v/>
      </c>
      <c r="AE158" s="161" t="str">
        <f>IFERROR(IF(INDEX(SourceData!$A$2:$FR$281,'Row selector'!$O147,140)=0,"-",INDEX(SourceData!$A$2:$FR$281,'Row selector'!$O147,140)),"")</f>
        <v/>
      </c>
      <c r="AF158" s="162" t="str">
        <f>IFERROR(IF(INDEX(SourceData!$A$2:$FR$281,'Row selector'!$O147,145)=0,"-",INDEX(SourceData!$A$2:$FR$281,'Row selector'!$O147,145)),"")</f>
        <v/>
      </c>
      <c r="AG158" s="163" t="str">
        <f>IFERROR(IF(INDEX(SourceData!$A$2:$FR$281,'Row selector'!$O147,150)=0,"-",INDEX(SourceData!$A$2:$FR$281,'Row selector'!$O147,150)),"")</f>
        <v/>
      </c>
      <c r="AH158" s="161" t="str">
        <f>IFERROR(IF(INDEX(SourceData!$A$2:$FR$281,'Row selector'!$O147,151)=0,"-",INDEX(SourceData!$A$2:$FR$281,'Row selector'!$O147,151)),"")</f>
        <v/>
      </c>
      <c r="AI158" s="162" t="str">
        <f>IFERROR(IF(INDEX(SourceData!$A$2:$FR$281,'Row selector'!$O147,156)=0,"-",INDEX(SourceData!$A$2:$FR$281,'Row selector'!$O147,156)),"")</f>
        <v/>
      </c>
      <c r="AJ158" s="163" t="str">
        <f>IFERROR(IF(INDEX(SourceData!$A$2:$FR$281,'Row selector'!$O147,161)=0,"-",INDEX(SourceData!$A$2:$FR$281,'Row selector'!$O147,161)),"")</f>
        <v/>
      </c>
      <c r="AK158" s="161" t="str">
        <f>IFERROR(IF(INDEX(SourceData!$A$2:$FR$281,'Row selector'!$O147,152)=0,"-",INDEX(SourceData!$A$2:$FR$281,'Row selector'!$O147,152)),"")</f>
        <v/>
      </c>
      <c r="AL158" s="162" t="str">
        <f>IFERROR(IF(INDEX(SourceData!$A$2:$FR$281,'Row selector'!$O147,157)=0,"-",INDEX(SourceData!$A$2:$FR$281,'Row selector'!$O147,157)),"")</f>
        <v/>
      </c>
      <c r="AM158" s="163" t="str">
        <f>IFERROR(IF(INDEX(SourceData!$A$2:$FR$281,'Row selector'!$O147,162)=0,"-",INDEX(SourceData!$A$2:$FR$281,'Row selector'!$O147,162)),"")</f>
        <v/>
      </c>
      <c r="AN158" s="161" t="str">
        <f>IFERROR(IF(INDEX(SourceData!$A$2:$FR$281,'Row selector'!$O147,153)=0,"-",INDEX(SourceData!$A$2:$FR$281,'Row selector'!$O147,153)),"")</f>
        <v/>
      </c>
      <c r="AO158" s="162" t="str">
        <f>IFERROR(IF(INDEX(SourceData!$A$2:$FR$281,'Row selector'!$O147,158)=0,"-",INDEX(SourceData!$A$2:$FR$281,'Row selector'!$O147,158)),"")</f>
        <v/>
      </c>
      <c r="AP158" s="163" t="str">
        <f>IFERROR(IF(INDEX(SourceData!$A$2:$FR$281,'Row selector'!$O147,163)=0,"-",INDEX(SourceData!$A$2:$FR$281,'Row selector'!$O147,163)),"")</f>
        <v/>
      </c>
      <c r="AQ158" s="161" t="str">
        <f>IFERROR(IF(INDEX(SourceData!$A$2:$FR$281,'Row selector'!$O147,154)=0,"-",INDEX(SourceData!$A$2:$FR$281,'Row selector'!$O147,154)),"")</f>
        <v/>
      </c>
      <c r="AR158" s="166" t="str">
        <f>IFERROR(IF(INDEX(SourceData!$A$2:$FR$281,'Row selector'!$O147,159)=0,"-",INDEX(SourceData!$A$2:$FR$281,'Row selector'!$O147,159)),"")</f>
        <v/>
      </c>
      <c r="AS158" s="167" t="str">
        <f>IFERROR(IF(INDEX(SourceData!$A$2:$FR$281,'Row selector'!$O147,164)=0,"-",INDEX(SourceData!$A$2:$FR$281,'Row selector'!$O147,164)),"")</f>
        <v/>
      </c>
      <c r="AT158" s="161" t="str">
        <f>IFERROR(IF(INDEX(SourceData!$A$2:$FR$281,'Row selector'!$O147,155)=0,"-",INDEX(SourceData!$A$2:$FR$281,'Row selector'!$O147,155)),"")</f>
        <v/>
      </c>
      <c r="AU158" s="162" t="str">
        <f>IFERROR(IF(INDEX(SourceData!$A$2:$FR$281,'Row selector'!$O147,160)=0,"-",INDEX(SourceData!$A$2:$FR$281,'Row selector'!$O147,160)),"")</f>
        <v/>
      </c>
      <c r="AV158" s="163" t="str">
        <f>IFERROR(IF(INDEX(SourceData!$A$2:$FR$281,'Row selector'!$O147,165)=0,"-",INDEX(SourceData!$A$2:$FR$281,'Row selector'!$O147,165)),"")</f>
        <v/>
      </c>
      <c r="AW158" s="115"/>
    </row>
    <row r="159" spans="1:49">
      <c r="A159" s="171" t="str">
        <f>IFERROR(INDEX(SourceData!$A$2:$FR$281,'Row selector'!$O148,1),"")</f>
        <v/>
      </c>
      <c r="B159" s="168" t="str">
        <f>IFERROR(INDEX(SourceData!$A$2:$FR$281,'Row selector'!$O148,2),"")</f>
        <v/>
      </c>
      <c r="C159" s="199" t="str">
        <f t="shared" si="2"/>
        <v/>
      </c>
      <c r="D159" s="161" t="str">
        <f>IFERROR(IF(INDEX(SourceData!$A$2:$FR$281,'Row selector'!$O148,121)=0,"-",INDEX(SourceData!$A$2:$FR$281,'Row selector'!$O148,121)),"")</f>
        <v/>
      </c>
      <c r="E159" s="162" t="str">
        <f>IFERROR(IF(INDEX(SourceData!$A$2:$FR$281,'Row selector'!$O148,126)=0,"-",INDEX(SourceData!$A$2:$FR$281,'Row selector'!$O148,126)),"")</f>
        <v/>
      </c>
      <c r="F159" s="163" t="str">
        <f>IFERROR(IF(INDEX(SourceData!$A$2:$FR$281,'Row selector'!$O148,131)=0,"-",INDEX(SourceData!$A$2:$FR$281,'Row selector'!$O148,131)),"")</f>
        <v/>
      </c>
      <c r="G159" s="161" t="str">
        <f>IFERROR(IF(INDEX(SourceData!$A$2:$FR$281,'Row selector'!$O148,122)=0,"-",INDEX(SourceData!$A$2:$FR$281,'Row selector'!$O148,122)),"")</f>
        <v/>
      </c>
      <c r="H159" s="166" t="str">
        <f>IFERROR(IF(INDEX(SourceData!$A$2:$FR$281,'Row selector'!$O148,127)=0,"-",INDEX(SourceData!$A$2:$FR$281,'Row selector'!$O148,127)),"")</f>
        <v/>
      </c>
      <c r="I159" s="167" t="str">
        <f>IFERROR(IF(INDEX(SourceData!$A$2:$FR$281,'Row selector'!$O148,132)=0,"-",INDEX(SourceData!$A$2:$FR$281,'Row selector'!$O148,132)),"")</f>
        <v/>
      </c>
      <c r="J159" s="161" t="str">
        <f>IFERROR(IF(INDEX(SourceData!$A$2:$FR$281,'Row selector'!$O148,123)=0,"-",INDEX(SourceData!$A$2:$FR$281,'Row selector'!$O148,123)),"")</f>
        <v/>
      </c>
      <c r="K159" s="162" t="str">
        <f>IFERROR(IF(INDEX(SourceData!$A$2:$FR$281,'Row selector'!$O148,128)=0,"-",INDEX(SourceData!$A$2:$FR$281,'Row selector'!$O148,128)),"")</f>
        <v/>
      </c>
      <c r="L159" s="163" t="str">
        <f>IFERROR(IF(INDEX(SourceData!$A$2:$FR$281,'Row selector'!$O148,133)=0,"-",INDEX(SourceData!$A$2:$FR$281,'Row selector'!$O148,133)),"")</f>
        <v/>
      </c>
      <c r="M159" s="161" t="str">
        <f>IFERROR(IF(INDEX(SourceData!$A$2:$FR$281,'Row selector'!$O148,124)=0,"-",INDEX(SourceData!$A$2:$FR$281,'Row selector'!$O148,124)),"")</f>
        <v/>
      </c>
      <c r="N159" s="162" t="str">
        <f>IFERROR(IF(INDEX(SourceData!$A$2:$FR$281,'Row selector'!$O148,129)=0,"-",INDEX(SourceData!$A$2:$FR$281,'Row selector'!$O148,129)),"")</f>
        <v/>
      </c>
      <c r="O159" s="163" t="str">
        <f>IFERROR(IF(INDEX(SourceData!$A$2:$FR$281,'Row selector'!$O148,134)=0,"-",INDEX(SourceData!$A$2:$FR$281,'Row selector'!$O148,134)),"")</f>
        <v/>
      </c>
      <c r="P159" s="161" t="str">
        <f>IFERROR(IF(INDEX(SourceData!$A$2:$FR$281,'Row selector'!$O148,125)=0,"-",INDEX(SourceData!$A$2:$FR$281,'Row selector'!$O148,125)),"")</f>
        <v/>
      </c>
      <c r="Q159" s="162" t="str">
        <f>IFERROR(IF(INDEX(SourceData!$A$2:$FR$281,'Row selector'!$O148,130)=0,"-",INDEX(SourceData!$A$2:$FR$281,'Row selector'!$O148,130)),"")</f>
        <v/>
      </c>
      <c r="R159" s="163" t="str">
        <f>IFERROR(IF(INDEX(SourceData!$A$2:$FR$281,'Row selector'!$O148,135)=0,"-",INDEX(SourceData!$A$2:$FR$281,'Row selector'!$O148,135)),"")</f>
        <v/>
      </c>
      <c r="S159" s="161" t="str">
        <f>IFERROR(IF(INDEX(SourceData!$A$2:$FR$281,'Row selector'!$O148,136)=0,"-",INDEX(SourceData!$A$2:$FR$281,'Row selector'!$O148,136)),"")</f>
        <v/>
      </c>
      <c r="T159" s="162" t="str">
        <f>IFERROR(IF(INDEX(SourceData!$A$2:$FR$281,'Row selector'!$O148,141)=0,"-",INDEX(SourceData!$A$2:$FR$281,'Row selector'!$O148,141)),"")</f>
        <v/>
      </c>
      <c r="U159" s="163" t="str">
        <f>IFERROR(IF(INDEX(SourceData!$A$2:$FR$281,'Row selector'!$O148,146)=0,"-",INDEX(SourceData!$A$2:$FR$281,'Row selector'!$O148,146)),"")</f>
        <v/>
      </c>
      <c r="V159" s="161" t="str">
        <f>IFERROR(IF(INDEX(SourceData!$A$2:$FR$281,'Row selector'!$O148,137)=0,"-",INDEX(SourceData!$A$2:$FR$281,'Row selector'!$O148,137)),"")</f>
        <v/>
      </c>
      <c r="W159" s="162" t="str">
        <f>IFERROR(IF(INDEX(SourceData!$A$2:$FR$281,'Row selector'!$O148,142)=0,"-",INDEX(SourceData!$A$2:$FR$281,'Row selector'!$O148,142)),"")</f>
        <v/>
      </c>
      <c r="X159" s="163" t="str">
        <f>IFERROR(IF(INDEX(SourceData!$A$2:$FR$281,'Row selector'!$O148,147)=0,"-",INDEX(SourceData!$A$2:$FR$281,'Row selector'!$O148,147)),"")</f>
        <v/>
      </c>
      <c r="Y159" s="161" t="str">
        <f>IFERROR(IF(INDEX(SourceData!$A$2:$FR$281,'Row selector'!$O148,138)=0,"-",INDEX(SourceData!$A$2:$FR$281,'Row selector'!$O148,138)),"")</f>
        <v/>
      </c>
      <c r="Z159" s="166" t="str">
        <f>IFERROR(IF(INDEX(SourceData!$A$2:$FR$281,'Row selector'!$O148,143)=0,"-",INDEX(SourceData!$A$2:$FR$281,'Row selector'!$O148,143)),"")</f>
        <v/>
      </c>
      <c r="AA159" s="167" t="str">
        <f>IFERROR(IF(INDEX(SourceData!$A$2:$FR$281,'Row selector'!$O148,148)=0,"-",INDEX(SourceData!$A$2:$FR$281,'Row selector'!$O148,148)),"")</f>
        <v/>
      </c>
      <c r="AB159" s="161" t="str">
        <f>IFERROR(IF(INDEX(SourceData!$A$2:$FR$281,'Row selector'!$O148,139)=0,"-",INDEX(SourceData!$A$2:$FR$281,'Row selector'!$O148,139)),"")</f>
        <v/>
      </c>
      <c r="AC159" s="162" t="str">
        <f>IFERROR(IF(INDEX(SourceData!$A$2:$FR$281,'Row selector'!$O148,144)=0,"-",INDEX(SourceData!$A$2:$FR$281,'Row selector'!$O148,144)),"")</f>
        <v/>
      </c>
      <c r="AD159" s="163" t="str">
        <f>IFERROR(IF(INDEX(SourceData!$A$2:$FR$281,'Row selector'!$O148,149)=0,"-",INDEX(SourceData!$A$2:$FR$281,'Row selector'!$O148,149)),"")</f>
        <v/>
      </c>
      <c r="AE159" s="161" t="str">
        <f>IFERROR(IF(INDEX(SourceData!$A$2:$FR$281,'Row selector'!$O148,140)=0,"-",INDEX(SourceData!$A$2:$FR$281,'Row selector'!$O148,140)),"")</f>
        <v/>
      </c>
      <c r="AF159" s="162" t="str">
        <f>IFERROR(IF(INDEX(SourceData!$A$2:$FR$281,'Row selector'!$O148,145)=0,"-",INDEX(SourceData!$A$2:$FR$281,'Row selector'!$O148,145)),"")</f>
        <v/>
      </c>
      <c r="AG159" s="163" t="str">
        <f>IFERROR(IF(INDEX(SourceData!$A$2:$FR$281,'Row selector'!$O148,150)=0,"-",INDEX(SourceData!$A$2:$FR$281,'Row selector'!$O148,150)),"")</f>
        <v/>
      </c>
      <c r="AH159" s="161" t="str">
        <f>IFERROR(IF(INDEX(SourceData!$A$2:$FR$281,'Row selector'!$O148,151)=0,"-",INDEX(SourceData!$A$2:$FR$281,'Row selector'!$O148,151)),"")</f>
        <v/>
      </c>
      <c r="AI159" s="162" t="str">
        <f>IFERROR(IF(INDEX(SourceData!$A$2:$FR$281,'Row selector'!$O148,156)=0,"-",INDEX(SourceData!$A$2:$FR$281,'Row selector'!$O148,156)),"")</f>
        <v/>
      </c>
      <c r="AJ159" s="163" t="str">
        <f>IFERROR(IF(INDEX(SourceData!$A$2:$FR$281,'Row selector'!$O148,161)=0,"-",INDEX(SourceData!$A$2:$FR$281,'Row selector'!$O148,161)),"")</f>
        <v/>
      </c>
      <c r="AK159" s="161" t="str">
        <f>IFERROR(IF(INDEX(SourceData!$A$2:$FR$281,'Row selector'!$O148,152)=0,"-",INDEX(SourceData!$A$2:$FR$281,'Row selector'!$O148,152)),"")</f>
        <v/>
      </c>
      <c r="AL159" s="162" t="str">
        <f>IFERROR(IF(INDEX(SourceData!$A$2:$FR$281,'Row selector'!$O148,157)=0,"-",INDEX(SourceData!$A$2:$FR$281,'Row selector'!$O148,157)),"")</f>
        <v/>
      </c>
      <c r="AM159" s="163" t="str">
        <f>IFERROR(IF(INDEX(SourceData!$A$2:$FR$281,'Row selector'!$O148,162)=0,"-",INDEX(SourceData!$A$2:$FR$281,'Row selector'!$O148,162)),"")</f>
        <v/>
      </c>
      <c r="AN159" s="161" t="str">
        <f>IFERROR(IF(INDEX(SourceData!$A$2:$FR$281,'Row selector'!$O148,153)=0,"-",INDEX(SourceData!$A$2:$FR$281,'Row selector'!$O148,153)),"")</f>
        <v/>
      </c>
      <c r="AO159" s="162" t="str">
        <f>IFERROR(IF(INDEX(SourceData!$A$2:$FR$281,'Row selector'!$O148,158)=0,"-",INDEX(SourceData!$A$2:$FR$281,'Row selector'!$O148,158)),"")</f>
        <v/>
      </c>
      <c r="AP159" s="163" t="str">
        <f>IFERROR(IF(INDEX(SourceData!$A$2:$FR$281,'Row selector'!$O148,163)=0,"-",INDEX(SourceData!$A$2:$FR$281,'Row selector'!$O148,163)),"")</f>
        <v/>
      </c>
      <c r="AQ159" s="161" t="str">
        <f>IFERROR(IF(INDEX(SourceData!$A$2:$FR$281,'Row selector'!$O148,154)=0,"-",INDEX(SourceData!$A$2:$FR$281,'Row selector'!$O148,154)),"")</f>
        <v/>
      </c>
      <c r="AR159" s="166" t="str">
        <f>IFERROR(IF(INDEX(SourceData!$A$2:$FR$281,'Row selector'!$O148,159)=0,"-",INDEX(SourceData!$A$2:$FR$281,'Row selector'!$O148,159)),"")</f>
        <v/>
      </c>
      <c r="AS159" s="167" t="str">
        <f>IFERROR(IF(INDEX(SourceData!$A$2:$FR$281,'Row selector'!$O148,164)=0,"-",INDEX(SourceData!$A$2:$FR$281,'Row selector'!$O148,164)),"")</f>
        <v/>
      </c>
      <c r="AT159" s="161" t="str">
        <f>IFERROR(IF(INDEX(SourceData!$A$2:$FR$281,'Row selector'!$O148,155)=0,"-",INDEX(SourceData!$A$2:$FR$281,'Row selector'!$O148,155)),"")</f>
        <v/>
      </c>
      <c r="AU159" s="162" t="str">
        <f>IFERROR(IF(INDEX(SourceData!$A$2:$FR$281,'Row selector'!$O148,160)=0,"-",INDEX(SourceData!$A$2:$FR$281,'Row selector'!$O148,160)),"")</f>
        <v/>
      </c>
      <c r="AV159" s="163" t="str">
        <f>IFERROR(IF(INDEX(SourceData!$A$2:$FR$281,'Row selector'!$O148,165)=0,"-",INDEX(SourceData!$A$2:$FR$281,'Row selector'!$O148,165)),"")</f>
        <v/>
      </c>
      <c r="AW159" s="115"/>
    </row>
    <row r="160" spans="1:49">
      <c r="A160" s="171" t="str">
        <f>IFERROR(INDEX(SourceData!$A$2:$FR$281,'Row selector'!$O149,1),"")</f>
        <v/>
      </c>
      <c r="B160" s="168" t="str">
        <f>IFERROR(INDEX(SourceData!$A$2:$FR$281,'Row selector'!$O149,2),"")</f>
        <v/>
      </c>
      <c r="C160" s="199" t="str">
        <f t="shared" si="2"/>
        <v/>
      </c>
      <c r="D160" s="161" t="str">
        <f>IFERROR(IF(INDEX(SourceData!$A$2:$FR$281,'Row selector'!$O149,121)=0,"-",INDEX(SourceData!$A$2:$FR$281,'Row selector'!$O149,121)),"")</f>
        <v/>
      </c>
      <c r="E160" s="162" t="str">
        <f>IFERROR(IF(INDEX(SourceData!$A$2:$FR$281,'Row selector'!$O149,126)=0,"-",INDEX(SourceData!$A$2:$FR$281,'Row selector'!$O149,126)),"")</f>
        <v/>
      </c>
      <c r="F160" s="163" t="str">
        <f>IFERROR(IF(INDEX(SourceData!$A$2:$FR$281,'Row selector'!$O149,131)=0,"-",INDEX(SourceData!$A$2:$FR$281,'Row selector'!$O149,131)),"")</f>
        <v/>
      </c>
      <c r="G160" s="161" t="str">
        <f>IFERROR(IF(INDEX(SourceData!$A$2:$FR$281,'Row selector'!$O149,122)=0,"-",INDEX(SourceData!$A$2:$FR$281,'Row selector'!$O149,122)),"")</f>
        <v/>
      </c>
      <c r="H160" s="166" t="str">
        <f>IFERROR(IF(INDEX(SourceData!$A$2:$FR$281,'Row selector'!$O149,127)=0,"-",INDEX(SourceData!$A$2:$FR$281,'Row selector'!$O149,127)),"")</f>
        <v/>
      </c>
      <c r="I160" s="167" t="str">
        <f>IFERROR(IF(INDEX(SourceData!$A$2:$FR$281,'Row selector'!$O149,132)=0,"-",INDEX(SourceData!$A$2:$FR$281,'Row selector'!$O149,132)),"")</f>
        <v/>
      </c>
      <c r="J160" s="161" t="str">
        <f>IFERROR(IF(INDEX(SourceData!$A$2:$FR$281,'Row selector'!$O149,123)=0,"-",INDEX(SourceData!$A$2:$FR$281,'Row selector'!$O149,123)),"")</f>
        <v/>
      </c>
      <c r="K160" s="162" t="str">
        <f>IFERROR(IF(INDEX(SourceData!$A$2:$FR$281,'Row selector'!$O149,128)=0,"-",INDEX(SourceData!$A$2:$FR$281,'Row selector'!$O149,128)),"")</f>
        <v/>
      </c>
      <c r="L160" s="163" t="str">
        <f>IFERROR(IF(INDEX(SourceData!$A$2:$FR$281,'Row selector'!$O149,133)=0,"-",INDEX(SourceData!$A$2:$FR$281,'Row selector'!$O149,133)),"")</f>
        <v/>
      </c>
      <c r="M160" s="161" t="str">
        <f>IFERROR(IF(INDEX(SourceData!$A$2:$FR$281,'Row selector'!$O149,124)=0,"-",INDEX(SourceData!$A$2:$FR$281,'Row selector'!$O149,124)),"")</f>
        <v/>
      </c>
      <c r="N160" s="162" t="str">
        <f>IFERROR(IF(INDEX(SourceData!$A$2:$FR$281,'Row selector'!$O149,129)=0,"-",INDEX(SourceData!$A$2:$FR$281,'Row selector'!$O149,129)),"")</f>
        <v/>
      </c>
      <c r="O160" s="163" t="str">
        <f>IFERROR(IF(INDEX(SourceData!$A$2:$FR$281,'Row selector'!$O149,134)=0,"-",INDEX(SourceData!$A$2:$FR$281,'Row selector'!$O149,134)),"")</f>
        <v/>
      </c>
      <c r="P160" s="161" t="str">
        <f>IFERROR(IF(INDEX(SourceData!$A$2:$FR$281,'Row selector'!$O149,125)=0,"-",INDEX(SourceData!$A$2:$FR$281,'Row selector'!$O149,125)),"")</f>
        <v/>
      </c>
      <c r="Q160" s="162" t="str">
        <f>IFERROR(IF(INDEX(SourceData!$A$2:$FR$281,'Row selector'!$O149,130)=0,"-",INDEX(SourceData!$A$2:$FR$281,'Row selector'!$O149,130)),"")</f>
        <v/>
      </c>
      <c r="R160" s="163" t="str">
        <f>IFERROR(IF(INDEX(SourceData!$A$2:$FR$281,'Row selector'!$O149,135)=0,"-",INDEX(SourceData!$A$2:$FR$281,'Row selector'!$O149,135)),"")</f>
        <v/>
      </c>
      <c r="S160" s="161" t="str">
        <f>IFERROR(IF(INDEX(SourceData!$A$2:$FR$281,'Row selector'!$O149,136)=0,"-",INDEX(SourceData!$A$2:$FR$281,'Row selector'!$O149,136)),"")</f>
        <v/>
      </c>
      <c r="T160" s="162" t="str">
        <f>IFERROR(IF(INDEX(SourceData!$A$2:$FR$281,'Row selector'!$O149,141)=0,"-",INDEX(SourceData!$A$2:$FR$281,'Row selector'!$O149,141)),"")</f>
        <v/>
      </c>
      <c r="U160" s="163" t="str">
        <f>IFERROR(IF(INDEX(SourceData!$A$2:$FR$281,'Row selector'!$O149,146)=0,"-",INDEX(SourceData!$A$2:$FR$281,'Row selector'!$O149,146)),"")</f>
        <v/>
      </c>
      <c r="V160" s="161" t="str">
        <f>IFERROR(IF(INDEX(SourceData!$A$2:$FR$281,'Row selector'!$O149,137)=0,"-",INDEX(SourceData!$A$2:$FR$281,'Row selector'!$O149,137)),"")</f>
        <v/>
      </c>
      <c r="W160" s="162" t="str">
        <f>IFERROR(IF(INDEX(SourceData!$A$2:$FR$281,'Row selector'!$O149,142)=0,"-",INDEX(SourceData!$A$2:$FR$281,'Row selector'!$O149,142)),"")</f>
        <v/>
      </c>
      <c r="X160" s="163" t="str">
        <f>IFERROR(IF(INDEX(SourceData!$A$2:$FR$281,'Row selector'!$O149,147)=0,"-",INDEX(SourceData!$A$2:$FR$281,'Row selector'!$O149,147)),"")</f>
        <v/>
      </c>
      <c r="Y160" s="161" t="str">
        <f>IFERROR(IF(INDEX(SourceData!$A$2:$FR$281,'Row selector'!$O149,138)=0,"-",INDEX(SourceData!$A$2:$FR$281,'Row selector'!$O149,138)),"")</f>
        <v/>
      </c>
      <c r="Z160" s="166" t="str">
        <f>IFERROR(IF(INDEX(SourceData!$A$2:$FR$281,'Row selector'!$O149,143)=0,"-",INDEX(SourceData!$A$2:$FR$281,'Row selector'!$O149,143)),"")</f>
        <v/>
      </c>
      <c r="AA160" s="167" t="str">
        <f>IFERROR(IF(INDEX(SourceData!$A$2:$FR$281,'Row selector'!$O149,148)=0,"-",INDEX(SourceData!$A$2:$FR$281,'Row selector'!$O149,148)),"")</f>
        <v/>
      </c>
      <c r="AB160" s="161" t="str">
        <f>IFERROR(IF(INDEX(SourceData!$A$2:$FR$281,'Row selector'!$O149,139)=0,"-",INDEX(SourceData!$A$2:$FR$281,'Row selector'!$O149,139)),"")</f>
        <v/>
      </c>
      <c r="AC160" s="162" t="str">
        <f>IFERROR(IF(INDEX(SourceData!$A$2:$FR$281,'Row selector'!$O149,144)=0,"-",INDEX(SourceData!$A$2:$FR$281,'Row selector'!$O149,144)),"")</f>
        <v/>
      </c>
      <c r="AD160" s="163" t="str">
        <f>IFERROR(IF(INDEX(SourceData!$A$2:$FR$281,'Row selector'!$O149,149)=0,"-",INDEX(SourceData!$A$2:$FR$281,'Row selector'!$O149,149)),"")</f>
        <v/>
      </c>
      <c r="AE160" s="161" t="str">
        <f>IFERROR(IF(INDEX(SourceData!$A$2:$FR$281,'Row selector'!$O149,140)=0,"-",INDEX(SourceData!$A$2:$FR$281,'Row selector'!$O149,140)),"")</f>
        <v/>
      </c>
      <c r="AF160" s="162" t="str">
        <f>IFERROR(IF(INDEX(SourceData!$A$2:$FR$281,'Row selector'!$O149,145)=0,"-",INDEX(SourceData!$A$2:$FR$281,'Row selector'!$O149,145)),"")</f>
        <v/>
      </c>
      <c r="AG160" s="163" t="str">
        <f>IFERROR(IF(INDEX(SourceData!$A$2:$FR$281,'Row selector'!$O149,150)=0,"-",INDEX(SourceData!$A$2:$FR$281,'Row selector'!$O149,150)),"")</f>
        <v/>
      </c>
      <c r="AH160" s="161" t="str">
        <f>IFERROR(IF(INDEX(SourceData!$A$2:$FR$281,'Row selector'!$O149,151)=0,"-",INDEX(SourceData!$A$2:$FR$281,'Row selector'!$O149,151)),"")</f>
        <v/>
      </c>
      <c r="AI160" s="162" t="str">
        <f>IFERROR(IF(INDEX(SourceData!$A$2:$FR$281,'Row selector'!$O149,156)=0,"-",INDEX(SourceData!$A$2:$FR$281,'Row selector'!$O149,156)),"")</f>
        <v/>
      </c>
      <c r="AJ160" s="163" t="str">
        <f>IFERROR(IF(INDEX(SourceData!$A$2:$FR$281,'Row selector'!$O149,161)=0,"-",INDEX(SourceData!$A$2:$FR$281,'Row selector'!$O149,161)),"")</f>
        <v/>
      </c>
      <c r="AK160" s="161" t="str">
        <f>IFERROR(IF(INDEX(SourceData!$A$2:$FR$281,'Row selector'!$O149,152)=0,"-",INDEX(SourceData!$A$2:$FR$281,'Row selector'!$O149,152)),"")</f>
        <v/>
      </c>
      <c r="AL160" s="162" t="str">
        <f>IFERROR(IF(INDEX(SourceData!$A$2:$FR$281,'Row selector'!$O149,157)=0,"-",INDEX(SourceData!$A$2:$FR$281,'Row selector'!$O149,157)),"")</f>
        <v/>
      </c>
      <c r="AM160" s="163" t="str">
        <f>IFERROR(IF(INDEX(SourceData!$A$2:$FR$281,'Row selector'!$O149,162)=0,"-",INDEX(SourceData!$A$2:$FR$281,'Row selector'!$O149,162)),"")</f>
        <v/>
      </c>
      <c r="AN160" s="161" t="str">
        <f>IFERROR(IF(INDEX(SourceData!$A$2:$FR$281,'Row selector'!$O149,153)=0,"-",INDEX(SourceData!$A$2:$FR$281,'Row selector'!$O149,153)),"")</f>
        <v/>
      </c>
      <c r="AO160" s="162" t="str">
        <f>IFERROR(IF(INDEX(SourceData!$A$2:$FR$281,'Row selector'!$O149,158)=0,"-",INDEX(SourceData!$A$2:$FR$281,'Row selector'!$O149,158)),"")</f>
        <v/>
      </c>
      <c r="AP160" s="163" t="str">
        <f>IFERROR(IF(INDEX(SourceData!$A$2:$FR$281,'Row selector'!$O149,163)=0,"-",INDEX(SourceData!$A$2:$FR$281,'Row selector'!$O149,163)),"")</f>
        <v/>
      </c>
      <c r="AQ160" s="161" t="str">
        <f>IFERROR(IF(INDEX(SourceData!$A$2:$FR$281,'Row selector'!$O149,154)=0,"-",INDEX(SourceData!$A$2:$FR$281,'Row selector'!$O149,154)),"")</f>
        <v/>
      </c>
      <c r="AR160" s="166" t="str">
        <f>IFERROR(IF(INDEX(SourceData!$A$2:$FR$281,'Row selector'!$O149,159)=0,"-",INDEX(SourceData!$A$2:$FR$281,'Row selector'!$O149,159)),"")</f>
        <v/>
      </c>
      <c r="AS160" s="167" t="str">
        <f>IFERROR(IF(INDEX(SourceData!$A$2:$FR$281,'Row selector'!$O149,164)=0,"-",INDEX(SourceData!$A$2:$FR$281,'Row selector'!$O149,164)),"")</f>
        <v/>
      </c>
      <c r="AT160" s="161" t="str">
        <f>IFERROR(IF(INDEX(SourceData!$A$2:$FR$281,'Row selector'!$O149,155)=0,"-",INDEX(SourceData!$A$2:$FR$281,'Row selector'!$O149,155)),"")</f>
        <v/>
      </c>
      <c r="AU160" s="162" t="str">
        <f>IFERROR(IF(INDEX(SourceData!$A$2:$FR$281,'Row selector'!$O149,160)=0,"-",INDEX(SourceData!$A$2:$FR$281,'Row selector'!$O149,160)),"")</f>
        <v/>
      </c>
      <c r="AV160" s="163" t="str">
        <f>IFERROR(IF(INDEX(SourceData!$A$2:$FR$281,'Row selector'!$O149,165)=0,"-",INDEX(SourceData!$A$2:$FR$281,'Row selector'!$O149,165)),"")</f>
        <v/>
      </c>
      <c r="AW160" s="115"/>
    </row>
    <row r="161" spans="1:49">
      <c r="A161" s="171" t="str">
        <f>IFERROR(INDEX(SourceData!$A$2:$FR$281,'Row selector'!$O150,1),"")</f>
        <v/>
      </c>
      <c r="B161" s="168" t="str">
        <f>IFERROR(INDEX(SourceData!$A$2:$FR$281,'Row selector'!$O150,2),"")</f>
        <v/>
      </c>
      <c r="C161" s="199" t="str">
        <f t="shared" si="2"/>
        <v/>
      </c>
      <c r="D161" s="161" t="str">
        <f>IFERROR(IF(INDEX(SourceData!$A$2:$FR$281,'Row selector'!$O150,121)=0,"-",INDEX(SourceData!$A$2:$FR$281,'Row selector'!$O150,121)),"")</f>
        <v/>
      </c>
      <c r="E161" s="162" t="str">
        <f>IFERROR(IF(INDEX(SourceData!$A$2:$FR$281,'Row selector'!$O150,126)=0,"-",INDEX(SourceData!$A$2:$FR$281,'Row selector'!$O150,126)),"")</f>
        <v/>
      </c>
      <c r="F161" s="163" t="str">
        <f>IFERROR(IF(INDEX(SourceData!$A$2:$FR$281,'Row selector'!$O150,131)=0,"-",INDEX(SourceData!$A$2:$FR$281,'Row selector'!$O150,131)),"")</f>
        <v/>
      </c>
      <c r="G161" s="161" t="str">
        <f>IFERROR(IF(INDEX(SourceData!$A$2:$FR$281,'Row selector'!$O150,122)=0,"-",INDEX(SourceData!$A$2:$FR$281,'Row selector'!$O150,122)),"")</f>
        <v/>
      </c>
      <c r="H161" s="166" t="str">
        <f>IFERROR(IF(INDEX(SourceData!$A$2:$FR$281,'Row selector'!$O150,127)=0,"-",INDEX(SourceData!$A$2:$FR$281,'Row selector'!$O150,127)),"")</f>
        <v/>
      </c>
      <c r="I161" s="167" t="str">
        <f>IFERROR(IF(INDEX(SourceData!$A$2:$FR$281,'Row selector'!$O150,132)=0,"-",INDEX(SourceData!$A$2:$FR$281,'Row selector'!$O150,132)),"")</f>
        <v/>
      </c>
      <c r="J161" s="161" t="str">
        <f>IFERROR(IF(INDEX(SourceData!$A$2:$FR$281,'Row selector'!$O150,123)=0,"-",INDEX(SourceData!$A$2:$FR$281,'Row selector'!$O150,123)),"")</f>
        <v/>
      </c>
      <c r="K161" s="162" t="str">
        <f>IFERROR(IF(INDEX(SourceData!$A$2:$FR$281,'Row selector'!$O150,128)=0,"-",INDEX(SourceData!$A$2:$FR$281,'Row selector'!$O150,128)),"")</f>
        <v/>
      </c>
      <c r="L161" s="163" t="str">
        <f>IFERROR(IF(INDEX(SourceData!$A$2:$FR$281,'Row selector'!$O150,133)=0,"-",INDEX(SourceData!$A$2:$FR$281,'Row selector'!$O150,133)),"")</f>
        <v/>
      </c>
      <c r="M161" s="161" t="str">
        <f>IFERROR(IF(INDEX(SourceData!$A$2:$FR$281,'Row selector'!$O150,124)=0,"-",INDEX(SourceData!$A$2:$FR$281,'Row selector'!$O150,124)),"")</f>
        <v/>
      </c>
      <c r="N161" s="162" t="str">
        <f>IFERROR(IF(INDEX(SourceData!$A$2:$FR$281,'Row selector'!$O150,129)=0,"-",INDEX(SourceData!$A$2:$FR$281,'Row selector'!$O150,129)),"")</f>
        <v/>
      </c>
      <c r="O161" s="163" t="str">
        <f>IFERROR(IF(INDEX(SourceData!$A$2:$FR$281,'Row selector'!$O150,134)=0,"-",INDEX(SourceData!$A$2:$FR$281,'Row selector'!$O150,134)),"")</f>
        <v/>
      </c>
      <c r="P161" s="161" t="str">
        <f>IFERROR(IF(INDEX(SourceData!$A$2:$FR$281,'Row selector'!$O150,125)=0,"-",INDEX(SourceData!$A$2:$FR$281,'Row selector'!$O150,125)),"")</f>
        <v/>
      </c>
      <c r="Q161" s="162" t="str">
        <f>IFERROR(IF(INDEX(SourceData!$A$2:$FR$281,'Row selector'!$O150,130)=0,"-",INDEX(SourceData!$A$2:$FR$281,'Row selector'!$O150,130)),"")</f>
        <v/>
      </c>
      <c r="R161" s="163" t="str">
        <f>IFERROR(IF(INDEX(SourceData!$A$2:$FR$281,'Row selector'!$O150,135)=0,"-",INDEX(SourceData!$A$2:$FR$281,'Row selector'!$O150,135)),"")</f>
        <v/>
      </c>
      <c r="S161" s="161" t="str">
        <f>IFERROR(IF(INDEX(SourceData!$A$2:$FR$281,'Row selector'!$O150,136)=0,"-",INDEX(SourceData!$A$2:$FR$281,'Row selector'!$O150,136)),"")</f>
        <v/>
      </c>
      <c r="T161" s="162" t="str">
        <f>IFERROR(IF(INDEX(SourceData!$A$2:$FR$281,'Row selector'!$O150,141)=0,"-",INDEX(SourceData!$A$2:$FR$281,'Row selector'!$O150,141)),"")</f>
        <v/>
      </c>
      <c r="U161" s="163" t="str">
        <f>IFERROR(IF(INDEX(SourceData!$A$2:$FR$281,'Row selector'!$O150,146)=0,"-",INDEX(SourceData!$A$2:$FR$281,'Row selector'!$O150,146)),"")</f>
        <v/>
      </c>
      <c r="V161" s="161" t="str">
        <f>IFERROR(IF(INDEX(SourceData!$A$2:$FR$281,'Row selector'!$O150,137)=0,"-",INDEX(SourceData!$A$2:$FR$281,'Row selector'!$O150,137)),"")</f>
        <v/>
      </c>
      <c r="W161" s="162" t="str">
        <f>IFERROR(IF(INDEX(SourceData!$A$2:$FR$281,'Row selector'!$O150,142)=0,"-",INDEX(SourceData!$A$2:$FR$281,'Row selector'!$O150,142)),"")</f>
        <v/>
      </c>
      <c r="X161" s="163" t="str">
        <f>IFERROR(IF(INDEX(SourceData!$A$2:$FR$281,'Row selector'!$O150,147)=0,"-",INDEX(SourceData!$A$2:$FR$281,'Row selector'!$O150,147)),"")</f>
        <v/>
      </c>
      <c r="Y161" s="161" t="str">
        <f>IFERROR(IF(INDEX(SourceData!$A$2:$FR$281,'Row selector'!$O150,138)=0,"-",INDEX(SourceData!$A$2:$FR$281,'Row selector'!$O150,138)),"")</f>
        <v/>
      </c>
      <c r="Z161" s="166" t="str">
        <f>IFERROR(IF(INDEX(SourceData!$A$2:$FR$281,'Row selector'!$O150,143)=0,"-",INDEX(SourceData!$A$2:$FR$281,'Row selector'!$O150,143)),"")</f>
        <v/>
      </c>
      <c r="AA161" s="167" t="str">
        <f>IFERROR(IF(INDEX(SourceData!$A$2:$FR$281,'Row selector'!$O150,148)=0,"-",INDEX(SourceData!$A$2:$FR$281,'Row selector'!$O150,148)),"")</f>
        <v/>
      </c>
      <c r="AB161" s="161" t="str">
        <f>IFERROR(IF(INDEX(SourceData!$A$2:$FR$281,'Row selector'!$O150,139)=0,"-",INDEX(SourceData!$A$2:$FR$281,'Row selector'!$O150,139)),"")</f>
        <v/>
      </c>
      <c r="AC161" s="162" t="str">
        <f>IFERROR(IF(INDEX(SourceData!$A$2:$FR$281,'Row selector'!$O150,144)=0,"-",INDEX(SourceData!$A$2:$FR$281,'Row selector'!$O150,144)),"")</f>
        <v/>
      </c>
      <c r="AD161" s="163" t="str">
        <f>IFERROR(IF(INDEX(SourceData!$A$2:$FR$281,'Row selector'!$O150,149)=0,"-",INDEX(SourceData!$A$2:$FR$281,'Row selector'!$O150,149)),"")</f>
        <v/>
      </c>
      <c r="AE161" s="161" t="str">
        <f>IFERROR(IF(INDEX(SourceData!$A$2:$FR$281,'Row selector'!$O150,140)=0,"-",INDEX(SourceData!$A$2:$FR$281,'Row selector'!$O150,140)),"")</f>
        <v/>
      </c>
      <c r="AF161" s="162" t="str">
        <f>IFERROR(IF(INDEX(SourceData!$A$2:$FR$281,'Row selector'!$O150,145)=0,"-",INDEX(SourceData!$A$2:$FR$281,'Row selector'!$O150,145)),"")</f>
        <v/>
      </c>
      <c r="AG161" s="163" t="str">
        <f>IFERROR(IF(INDEX(SourceData!$A$2:$FR$281,'Row selector'!$O150,150)=0,"-",INDEX(SourceData!$A$2:$FR$281,'Row selector'!$O150,150)),"")</f>
        <v/>
      </c>
      <c r="AH161" s="161" t="str">
        <f>IFERROR(IF(INDEX(SourceData!$A$2:$FR$281,'Row selector'!$O150,151)=0,"-",INDEX(SourceData!$A$2:$FR$281,'Row selector'!$O150,151)),"")</f>
        <v/>
      </c>
      <c r="AI161" s="162" t="str">
        <f>IFERROR(IF(INDEX(SourceData!$A$2:$FR$281,'Row selector'!$O150,156)=0,"-",INDEX(SourceData!$A$2:$FR$281,'Row selector'!$O150,156)),"")</f>
        <v/>
      </c>
      <c r="AJ161" s="163" t="str">
        <f>IFERROR(IF(INDEX(SourceData!$A$2:$FR$281,'Row selector'!$O150,161)=0,"-",INDEX(SourceData!$A$2:$FR$281,'Row selector'!$O150,161)),"")</f>
        <v/>
      </c>
      <c r="AK161" s="161" t="str">
        <f>IFERROR(IF(INDEX(SourceData!$A$2:$FR$281,'Row selector'!$O150,152)=0,"-",INDEX(SourceData!$A$2:$FR$281,'Row selector'!$O150,152)),"")</f>
        <v/>
      </c>
      <c r="AL161" s="162" t="str">
        <f>IFERROR(IF(INDEX(SourceData!$A$2:$FR$281,'Row selector'!$O150,157)=0,"-",INDEX(SourceData!$A$2:$FR$281,'Row selector'!$O150,157)),"")</f>
        <v/>
      </c>
      <c r="AM161" s="163" t="str">
        <f>IFERROR(IF(INDEX(SourceData!$A$2:$FR$281,'Row selector'!$O150,162)=0,"-",INDEX(SourceData!$A$2:$FR$281,'Row selector'!$O150,162)),"")</f>
        <v/>
      </c>
      <c r="AN161" s="161" t="str">
        <f>IFERROR(IF(INDEX(SourceData!$A$2:$FR$281,'Row selector'!$O150,153)=0,"-",INDEX(SourceData!$A$2:$FR$281,'Row selector'!$O150,153)),"")</f>
        <v/>
      </c>
      <c r="AO161" s="162" t="str">
        <f>IFERROR(IF(INDEX(SourceData!$A$2:$FR$281,'Row selector'!$O150,158)=0,"-",INDEX(SourceData!$A$2:$FR$281,'Row selector'!$O150,158)),"")</f>
        <v/>
      </c>
      <c r="AP161" s="163" t="str">
        <f>IFERROR(IF(INDEX(SourceData!$A$2:$FR$281,'Row selector'!$O150,163)=0,"-",INDEX(SourceData!$A$2:$FR$281,'Row selector'!$O150,163)),"")</f>
        <v/>
      </c>
      <c r="AQ161" s="161" t="str">
        <f>IFERROR(IF(INDEX(SourceData!$A$2:$FR$281,'Row selector'!$O150,154)=0,"-",INDEX(SourceData!$A$2:$FR$281,'Row selector'!$O150,154)),"")</f>
        <v/>
      </c>
      <c r="AR161" s="166" t="str">
        <f>IFERROR(IF(INDEX(SourceData!$A$2:$FR$281,'Row selector'!$O150,159)=0,"-",INDEX(SourceData!$A$2:$FR$281,'Row selector'!$O150,159)),"")</f>
        <v/>
      </c>
      <c r="AS161" s="167" t="str">
        <f>IFERROR(IF(INDEX(SourceData!$A$2:$FR$281,'Row selector'!$O150,164)=0,"-",INDEX(SourceData!$A$2:$FR$281,'Row selector'!$O150,164)),"")</f>
        <v/>
      </c>
      <c r="AT161" s="161" t="str">
        <f>IFERROR(IF(INDEX(SourceData!$A$2:$FR$281,'Row selector'!$O150,155)=0,"-",INDEX(SourceData!$A$2:$FR$281,'Row selector'!$O150,155)),"")</f>
        <v/>
      </c>
      <c r="AU161" s="162" t="str">
        <f>IFERROR(IF(INDEX(SourceData!$A$2:$FR$281,'Row selector'!$O150,160)=0,"-",INDEX(SourceData!$A$2:$FR$281,'Row selector'!$O150,160)),"")</f>
        <v/>
      </c>
      <c r="AV161" s="163" t="str">
        <f>IFERROR(IF(INDEX(SourceData!$A$2:$FR$281,'Row selector'!$O150,165)=0,"-",INDEX(SourceData!$A$2:$FR$281,'Row selector'!$O150,165)),"")</f>
        <v/>
      </c>
      <c r="AW161" s="115"/>
    </row>
    <row r="162" spans="1:49">
      <c r="A162" s="171" t="str">
        <f>IFERROR(INDEX(SourceData!$A$2:$FR$281,'Row selector'!$O151,1),"")</f>
        <v/>
      </c>
      <c r="B162" s="168" t="str">
        <f>IFERROR(INDEX(SourceData!$A$2:$FR$281,'Row selector'!$O151,2),"")</f>
        <v/>
      </c>
      <c r="C162" s="199" t="str">
        <f t="shared" si="2"/>
        <v/>
      </c>
      <c r="D162" s="161" t="str">
        <f>IFERROR(IF(INDEX(SourceData!$A$2:$FR$281,'Row selector'!$O151,121)=0,"-",INDEX(SourceData!$A$2:$FR$281,'Row selector'!$O151,121)),"")</f>
        <v/>
      </c>
      <c r="E162" s="162" t="str">
        <f>IFERROR(IF(INDEX(SourceData!$A$2:$FR$281,'Row selector'!$O151,126)=0,"-",INDEX(SourceData!$A$2:$FR$281,'Row selector'!$O151,126)),"")</f>
        <v/>
      </c>
      <c r="F162" s="163" t="str">
        <f>IFERROR(IF(INDEX(SourceData!$A$2:$FR$281,'Row selector'!$O151,131)=0,"-",INDEX(SourceData!$A$2:$FR$281,'Row selector'!$O151,131)),"")</f>
        <v/>
      </c>
      <c r="G162" s="161" t="str">
        <f>IFERROR(IF(INDEX(SourceData!$A$2:$FR$281,'Row selector'!$O151,122)=0,"-",INDEX(SourceData!$A$2:$FR$281,'Row selector'!$O151,122)),"")</f>
        <v/>
      </c>
      <c r="H162" s="166" t="str">
        <f>IFERROR(IF(INDEX(SourceData!$A$2:$FR$281,'Row selector'!$O151,127)=0,"-",INDEX(SourceData!$A$2:$FR$281,'Row selector'!$O151,127)),"")</f>
        <v/>
      </c>
      <c r="I162" s="167" t="str">
        <f>IFERROR(IF(INDEX(SourceData!$A$2:$FR$281,'Row selector'!$O151,132)=0,"-",INDEX(SourceData!$A$2:$FR$281,'Row selector'!$O151,132)),"")</f>
        <v/>
      </c>
      <c r="J162" s="161" t="str">
        <f>IFERROR(IF(INDEX(SourceData!$A$2:$FR$281,'Row selector'!$O151,123)=0,"-",INDEX(SourceData!$A$2:$FR$281,'Row selector'!$O151,123)),"")</f>
        <v/>
      </c>
      <c r="K162" s="162" t="str">
        <f>IFERROR(IF(INDEX(SourceData!$A$2:$FR$281,'Row selector'!$O151,128)=0,"-",INDEX(SourceData!$A$2:$FR$281,'Row selector'!$O151,128)),"")</f>
        <v/>
      </c>
      <c r="L162" s="163" t="str">
        <f>IFERROR(IF(INDEX(SourceData!$A$2:$FR$281,'Row selector'!$O151,133)=0,"-",INDEX(SourceData!$A$2:$FR$281,'Row selector'!$O151,133)),"")</f>
        <v/>
      </c>
      <c r="M162" s="161" t="str">
        <f>IFERROR(IF(INDEX(SourceData!$A$2:$FR$281,'Row selector'!$O151,124)=0,"-",INDEX(SourceData!$A$2:$FR$281,'Row selector'!$O151,124)),"")</f>
        <v/>
      </c>
      <c r="N162" s="162" t="str">
        <f>IFERROR(IF(INDEX(SourceData!$A$2:$FR$281,'Row selector'!$O151,129)=0,"-",INDEX(SourceData!$A$2:$FR$281,'Row selector'!$O151,129)),"")</f>
        <v/>
      </c>
      <c r="O162" s="163" t="str">
        <f>IFERROR(IF(INDEX(SourceData!$A$2:$FR$281,'Row selector'!$O151,134)=0,"-",INDEX(SourceData!$A$2:$FR$281,'Row selector'!$O151,134)),"")</f>
        <v/>
      </c>
      <c r="P162" s="161" t="str">
        <f>IFERROR(IF(INDEX(SourceData!$A$2:$FR$281,'Row selector'!$O151,125)=0,"-",INDEX(SourceData!$A$2:$FR$281,'Row selector'!$O151,125)),"")</f>
        <v/>
      </c>
      <c r="Q162" s="162" t="str">
        <f>IFERROR(IF(INDEX(SourceData!$A$2:$FR$281,'Row selector'!$O151,130)=0,"-",INDEX(SourceData!$A$2:$FR$281,'Row selector'!$O151,130)),"")</f>
        <v/>
      </c>
      <c r="R162" s="163" t="str">
        <f>IFERROR(IF(INDEX(SourceData!$A$2:$FR$281,'Row selector'!$O151,135)=0,"-",INDEX(SourceData!$A$2:$FR$281,'Row selector'!$O151,135)),"")</f>
        <v/>
      </c>
      <c r="S162" s="161" t="str">
        <f>IFERROR(IF(INDEX(SourceData!$A$2:$FR$281,'Row selector'!$O151,136)=0,"-",INDEX(SourceData!$A$2:$FR$281,'Row selector'!$O151,136)),"")</f>
        <v/>
      </c>
      <c r="T162" s="162" t="str">
        <f>IFERROR(IF(INDEX(SourceData!$A$2:$FR$281,'Row selector'!$O151,141)=0,"-",INDEX(SourceData!$A$2:$FR$281,'Row selector'!$O151,141)),"")</f>
        <v/>
      </c>
      <c r="U162" s="163" t="str">
        <f>IFERROR(IF(INDEX(SourceData!$A$2:$FR$281,'Row selector'!$O151,146)=0,"-",INDEX(SourceData!$A$2:$FR$281,'Row selector'!$O151,146)),"")</f>
        <v/>
      </c>
      <c r="V162" s="161" t="str">
        <f>IFERROR(IF(INDEX(SourceData!$A$2:$FR$281,'Row selector'!$O151,137)=0,"-",INDEX(SourceData!$A$2:$FR$281,'Row selector'!$O151,137)),"")</f>
        <v/>
      </c>
      <c r="W162" s="162" t="str">
        <f>IFERROR(IF(INDEX(SourceData!$A$2:$FR$281,'Row selector'!$O151,142)=0,"-",INDEX(SourceData!$A$2:$FR$281,'Row selector'!$O151,142)),"")</f>
        <v/>
      </c>
      <c r="X162" s="163" t="str">
        <f>IFERROR(IF(INDEX(SourceData!$A$2:$FR$281,'Row selector'!$O151,147)=0,"-",INDEX(SourceData!$A$2:$FR$281,'Row selector'!$O151,147)),"")</f>
        <v/>
      </c>
      <c r="Y162" s="161" t="str">
        <f>IFERROR(IF(INDEX(SourceData!$A$2:$FR$281,'Row selector'!$O151,138)=0,"-",INDEX(SourceData!$A$2:$FR$281,'Row selector'!$O151,138)),"")</f>
        <v/>
      </c>
      <c r="Z162" s="166" t="str">
        <f>IFERROR(IF(INDEX(SourceData!$A$2:$FR$281,'Row selector'!$O151,143)=0,"-",INDEX(SourceData!$A$2:$FR$281,'Row selector'!$O151,143)),"")</f>
        <v/>
      </c>
      <c r="AA162" s="167" t="str">
        <f>IFERROR(IF(INDEX(SourceData!$A$2:$FR$281,'Row selector'!$O151,148)=0,"-",INDEX(SourceData!$A$2:$FR$281,'Row selector'!$O151,148)),"")</f>
        <v/>
      </c>
      <c r="AB162" s="161" t="str">
        <f>IFERROR(IF(INDEX(SourceData!$A$2:$FR$281,'Row selector'!$O151,139)=0,"-",INDEX(SourceData!$A$2:$FR$281,'Row selector'!$O151,139)),"")</f>
        <v/>
      </c>
      <c r="AC162" s="162" t="str">
        <f>IFERROR(IF(INDEX(SourceData!$A$2:$FR$281,'Row selector'!$O151,144)=0,"-",INDEX(SourceData!$A$2:$FR$281,'Row selector'!$O151,144)),"")</f>
        <v/>
      </c>
      <c r="AD162" s="163" t="str">
        <f>IFERROR(IF(INDEX(SourceData!$A$2:$FR$281,'Row selector'!$O151,149)=0,"-",INDEX(SourceData!$A$2:$FR$281,'Row selector'!$O151,149)),"")</f>
        <v/>
      </c>
      <c r="AE162" s="161" t="str">
        <f>IFERROR(IF(INDEX(SourceData!$A$2:$FR$281,'Row selector'!$O151,140)=0,"-",INDEX(SourceData!$A$2:$FR$281,'Row selector'!$O151,140)),"")</f>
        <v/>
      </c>
      <c r="AF162" s="162" t="str">
        <f>IFERROR(IF(INDEX(SourceData!$A$2:$FR$281,'Row selector'!$O151,145)=0,"-",INDEX(SourceData!$A$2:$FR$281,'Row selector'!$O151,145)),"")</f>
        <v/>
      </c>
      <c r="AG162" s="163" t="str">
        <f>IFERROR(IF(INDEX(SourceData!$A$2:$FR$281,'Row selector'!$O151,150)=0,"-",INDEX(SourceData!$A$2:$FR$281,'Row selector'!$O151,150)),"")</f>
        <v/>
      </c>
      <c r="AH162" s="161" t="str">
        <f>IFERROR(IF(INDEX(SourceData!$A$2:$FR$281,'Row selector'!$O151,151)=0,"-",INDEX(SourceData!$A$2:$FR$281,'Row selector'!$O151,151)),"")</f>
        <v/>
      </c>
      <c r="AI162" s="162" t="str">
        <f>IFERROR(IF(INDEX(SourceData!$A$2:$FR$281,'Row selector'!$O151,156)=0,"-",INDEX(SourceData!$A$2:$FR$281,'Row selector'!$O151,156)),"")</f>
        <v/>
      </c>
      <c r="AJ162" s="163" t="str">
        <f>IFERROR(IF(INDEX(SourceData!$A$2:$FR$281,'Row selector'!$O151,161)=0,"-",INDEX(SourceData!$A$2:$FR$281,'Row selector'!$O151,161)),"")</f>
        <v/>
      </c>
      <c r="AK162" s="161" t="str">
        <f>IFERROR(IF(INDEX(SourceData!$A$2:$FR$281,'Row selector'!$O151,152)=0,"-",INDEX(SourceData!$A$2:$FR$281,'Row selector'!$O151,152)),"")</f>
        <v/>
      </c>
      <c r="AL162" s="162" t="str">
        <f>IFERROR(IF(INDEX(SourceData!$A$2:$FR$281,'Row selector'!$O151,157)=0,"-",INDEX(SourceData!$A$2:$FR$281,'Row selector'!$O151,157)),"")</f>
        <v/>
      </c>
      <c r="AM162" s="163" t="str">
        <f>IFERROR(IF(INDEX(SourceData!$A$2:$FR$281,'Row selector'!$O151,162)=0,"-",INDEX(SourceData!$A$2:$FR$281,'Row selector'!$O151,162)),"")</f>
        <v/>
      </c>
      <c r="AN162" s="161" t="str">
        <f>IFERROR(IF(INDEX(SourceData!$A$2:$FR$281,'Row selector'!$O151,153)=0,"-",INDEX(SourceData!$A$2:$FR$281,'Row selector'!$O151,153)),"")</f>
        <v/>
      </c>
      <c r="AO162" s="162" t="str">
        <f>IFERROR(IF(INDEX(SourceData!$A$2:$FR$281,'Row selector'!$O151,158)=0,"-",INDEX(SourceData!$A$2:$FR$281,'Row selector'!$O151,158)),"")</f>
        <v/>
      </c>
      <c r="AP162" s="163" t="str">
        <f>IFERROR(IF(INDEX(SourceData!$A$2:$FR$281,'Row selector'!$O151,163)=0,"-",INDEX(SourceData!$A$2:$FR$281,'Row selector'!$O151,163)),"")</f>
        <v/>
      </c>
      <c r="AQ162" s="161" t="str">
        <f>IFERROR(IF(INDEX(SourceData!$A$2:$FR$281,'Row selector'!$O151,154)=0,"-",INDEX(SourceData!$A$2:$FR$281,'Row selector'!$O151,154)),"")</f>
        <v/>
      </c>
      <c r="AR162" s="166" t="str">
        <f>IFERROR(IF(INDEX(SourceData!$A$2:$FR$281,'Row selector'!$O151,159)=0,"-",INDEX(SourceData!$A$2:$FR$281,'Row selector'!$O151,159)),"")</f>
        <v/>
      </c>
      <c r="AS162" s="167" t="str">
        <f>IFERROR(IF(INDEX(SourceData!$A$2:$FR$281,'Row selector'!$O151,164)=0,"-",INDEX(SourceData!$A$2:$FR$281,'Row selector'!$O151,164)),"")</f>
        <v/>
      </c>
      <c r="AT162" s="161" t="str">
        <f>IFERROR(IF(INDEX(SourceData!$A$2:$FR$281,'Row selector'!$O151,155)=0,"-",INDEX(SourceData!$A$2:$FR$281,'Row selector'!$O151,155)),"")</f>
        <v/>
      </c>
      <c r="AU162" s="162" t="str">
        <f>IFERROR(IF(INDEX(SourceData!$A$2:$FR$281,'Row selector'!$O151,160)=0,"-",INDEX(SourceData!$A$2:$FR$281,'Row selector'!$O151,160)),"")</f>
        <v/>
      </c>
      <c r="AV162" s="163" t="str">
        <f>IFERROR(IF(INDEX(SourceData!$A$2:$FR$281,'Row selector'!$O151,165)=0,"-",INDEX(SourceData!$A$2:$FR$281,'Row selector'!$O151,165)),"")</f>
        <v/>
      </c>
      <c r="AW162" s="115"/>
    </row>
    <row r="163" spans="1:49">
      <c r="A163" s="171" t="str">
        <f>IFERROR(INDEX(SourceData!$A$2:$FR$281,'Row selector'!$O152,1),"")</f>
        <v/>
      </c>
      <c r="B163" s="168" t="str">
        <f>IFERROR(INDEX(SourceData!$A$2:$FR$281,'Row selector'!$O152,2),"")</f>
        <v/>
      </c>
      <c r="C163" s="199" t="str">
        <f t="shared" si="2"/>
        <v/>
      </c>
      <c r="D163" s="161" t="str">
        <f>IFERROR(IF(INDEX(SourceData!$A$2:$FR$281,'Row selector'!$O152,121)=0,"-",INDEX(SourceData!$A$2:$FR$281,'Row selector'!$O152,121)),"")</f>
        <v/>
      </c>
      <c r="E163" s="162" t="str">
        <f>IFERROR(IF(INDEX(SourceData!$A$2:$FR$281,'Row selector'!$O152,126)=0,"-",INDEX(SourceData!$A$2:$FR$281,'Row selector'!$O152,126)),"")</f>
        <v/>
      </c>
      <c r="F163" s="163" t="str">
        <f>IFERROR(IF(INDEX(SourceData!$A$2:$FR$281,'Row selector'!$O152,131)=0,"-",INDEX(SourceData!$A$2:$FR$281,'Row selector'!$O152,131)),"")</f>
        <v/>
      </c>
      <c r="G163" s="161" t="str">
        <f>IFERROR(IF(INDEX(SourceData!$A$2:$FR$281,'Row selector'!$O152,122)=0,"-",INDEX(SourceData!$A$2:$FR$281,'Row selector'!$O152,122)),"")</f>
        <v/>
      </c>
      <c r="H163" s="166" t="str">
        <f>IFERROR(IF(INDEX(SourceData!$A$2:$FR$281,'Row selector'!$O152,127)=0,"-",INDEX(SourceData!$A$2:$FR$281,'Row selector'!$O152,127)),"")</f>
        <v/>
      </c>
      <c r="I163" s="167" t="str">
        <f>IFERROR(IF(INDEX(SourceData!$A$2:$FR$281,'Row selector'!$O152,132)=0,"-",INDEX(SourceData!$A$2:$FR$281,'Row selector'!$O152,132)),"")</f>
        <v/>
      </c>
      <c r="J163" s="161" t="str">
        <f>IFERROR(IF(INDEX(SourceData!$A$2:$FR$281,'Row selector'!$O152,123)=0,"-",INDEX(SourceData!$A$2:$FR$281,'Row selector'!$O152,123)),"")</f>
        <v/>
      </c>
      <c r="K163" s="162" t="str">
        <f>IFERROR(IF(INDEX(SourceData!$A$2:$FR$281,'Row selector'!$O152,128)=0,"-",INDEX(SourceData!$A$2:$FR$281,'Row selector'!$O152,128)),"")</f>
        <v/>
      </c>
      <c r="L163" s="163" t="str">
        <f>IFERROR(IF(INDEX(SourceData!$A$2:$FR$281,'Row selector'!$O152,133)=0,"-",INDEX(SourceData!$A$2:$FR$281,'Row selector'!$O152,133)),"")</f>
        <v/>
      </c>
      <c r="M163" s="161" t="str">
        <f>IFERROR(IF(INDEX(SourceData!$A$2:$FR$281,'Row selector'!$O152,124)=0,"-",INDEX(SourceData!$A$2:$FR$281,'Row selector'!$O152,124)),"")</f>
        <v/>
      </c>
      <c r="N163" s="162" t="str">
        <f>IFERROR(IF(INDEX(SourceData!$A$2:$FR$281,'Row selector'!$O152,129)=0,"-",INDEX(SourceData!$A$2:$FR$281,'Row selector'!$O152,129)),"")</f>
        <v/>
      </c>
      <c r="O163" s="163" t="str">
        <f>IFERROR(IF(INDEX(SourceData!$A$2:$FR$281,'Row selector'!$O152,134)=0,"-",INDEX(SourceData!$A$2:$FR$281,'Row selector'!$O152,134)),"")</f>
        <v/>
      </c>
      <c r="P163" s="161" t="str">
        <f>IFERROR(IF(INDEX(SourceData!$A$2:$FR$281,'Row selector'!$O152,125)=0,"-",INDEX(SourceData!$A$2:$FR$281,'Row selector'!$O152,125)),"")</f>
        <v/>
      </c>
      <c r="Q163" s="162" t="str">
        <f>IFERROR(IF(INDEX(SourceData!$A$2:$FR$281,'Row selector'!$O152,130)=0,"-",INDEX(SourceData!$A$2:$FR$281,'Row selector'!$O152,130)),"")</f>
        <v/>
      </c>
      <c r="R163" s="163" t="str">
        <f>IFERROR(IF(INDEX(SourceData!$A$2:$FR$281,'Row selector'!$O152,135)=0,"-",INDEX(SourceData!$A$2:$FR$281,'Row selector'!$O152,135)),"")</f>
        <v/>
      </c>
      <c r="S163" s="161" t="str">
        <f>IFERROR(IF(INDEX(SourceData!$A$2:$FR$281,'Row selector'!$O152,136)=0,"-",INDEX(SourceData!$A$2:$FR$281,'Row selector'!$O152,136)),"")</f>
        <v/>
      </c>
      <c r="T163" s="162" t="str">
        <f>IFERROR(IF(INDEX(SourceData!$A$2:$FR$281,'Row selector'!$O152,141)=0,"-",INDEX(SourceData!$A$2:$FR$281,'Row selector'!$O152,141)),"")</f>
        <v/>
      </c>
      <c r="U163" s="163" t="str">
        <f>IFERROR(IF(INDEX(SourceData!$A$2:$FR$281,'Row selector'!$O152,146)=0,"-",INDEX(SourceData!$A$2:$FR$281,'Row selector'!$O152,146)),"")</f>
        <v/>
      </c>
      <c r="V163" s="161" t="str">
        <f>IFERROR(IF(INDEX(SourceData!$A$2:$FR$281,'Row selector'!$O152,137)=0,"-",INDEX(SourceData!$A$2:$FR$281,'Row selector'!$O152,137)),"")</f>
        <v/>
      </c>
      <c r="W163" s="162" t="str">
        <f>IFERROR(IF(INDEX(SourceData!$A$2:$FR$281,'Row selector'!$O152,142)=0,"-",INDEX(SourceData!$A$2:$FR$281,'Row selector'!$O152,142)),"")</f>
        <v/>
      </c>
      <c r="X163" s="163" t="str">
        <f>IFERROR(IF(INDEX(SourceData!$A$2:$FR$281,'Row selector'!$O152,147)=0,"-",INDEX(SourceData!$A$2:$FR$281,'Row selector'!$O152,147)),"")</f>
        <v/>
      </c>
      <c r="Y163" s="161" t="str">
        <f>IFERROR(IF(INDEX(SourceData!$A$2:$FR$281,'Row selector'!$O152,138)=0,"-",INDEX(SourceData!$A$2:$FR$281,'Row selector'!$O152,138)),"")</f>
        <v/>
      </c>
      <c r="Z163" s="166" t="str">
        <f>IFERROR(IF(INDEX(SourceData!$A$2:$FR$281,'Row selector'!$O152,143)=0,"-",INDEX(SourceData!$A$2:$FR$281,'Row selector'!$O152,143)),"")</f>
        <v/>
      </c>
      <c r="AA163" s="167" t="str">
        <f>IFERROR(IF(INDEX(SourceData!$A$2:$FR$281,'Row selector'!$O152,148)=0,"-",INDEX(SourceData!$A$2:$FR$281,'Row selector'!$O152,148)),"")</f>
        <v/>
      </c>
      <c r="AB163" s="161" t="str">
        <f>IFERROR(IF(INDEX(SourceData!$A$2:$FR$281,'Row selector'!$O152,139)=0,"-",INDEX(SourceData!$A$2:$FR$281,'Row selector'!$O152,139)),"")</f>
        <v/>
      </c>
      <c r="AC163" s="162" t="str">
        <f>IFERROR(IF(INDEX(SourceData!$A$2:$FR$281,'Row selector'!$O152,144)=0,"-",INDEX(SourceData!$A$2:$FR$281,'Row selector'!$O152,144)),"")</f>
        <v/>
      </c>
      <c r="AD163" s="163" t="str">
        <f>IFERROR(IF(INDEX(SourceData!$A$2:$FR$281,'Row selector'!$O152,149)=0,"-",INDEX(SourceData!$A$2:$FR$281,'Row selector'!$O152,149)),"")</f>
        <v/>
      </c>
      <c r="AE163" s="161" t="str">
        <f>IFERROR(IF(INDEX(SourceData!$A$2:$FR$281,'Row selector'!$O152,140)=0,"-",INDEX(SourceData!$A$2:$FR$281,'Row selector'!$O152,140)),"")</f>
        <v/>
      </c>
      <c r="AF163" s="162" t="str">
        <f>IFERROR(IF(INDEX(SourceData!$A$2:$FR$281,'Row selector'!$O152,145)=0,"-",INDEX(SourceData!$A$2:$FR$281,'Row selector'!$O152,145)),"")</f>
        <v/>
      </c>
      <c r="AG163" s="163" t="str">
        <f>IFERROR(IF(INDEX(SourceData!$A$2:$FR$281,'Row selector'!$O152,150)=0,"-",INDEX(SourceData!$A$2:$FR$281,'Row selector'!$O152,150)),"")</f>
        <v/>
      </c>
      <c r="AH163" s="161" t="str">
        <f>IFERROR(IF(INDEX(SourceData!$A$2:$FR$281,'Row selector'!$O152,151)=0,"-",INDEX(SourceData!$A$2:$FR$281,'Row selector'!$O152,151)),"")</f>
        <v/>
      </c>
      <c r="AI163" s="162" t="str">
        <f>IFERROR(IF(INDEX(SourceData!$A$2:$FR$281,'Row selector'!$O152,156)=0,"-",INDEX(SourceData!$A$2:$FR$281,'Row selector'!$O152,156)),"")</f>
        <v/>
      </c>
      <c r="AJ163" s="163" t="str">
        <f>IFERROR(IF(INDEX(SourceData!$A$2:$FR$281,'Row selector'!$O152,161)=0,"-",INDEX(SourceData!$A$2:$FR$281,'Row selector'!$O152,161)),"")</f>
        <v/>
      </c>
      <c r="AK163" s="161" t="str">
        <f>IFERROR(IF(INDEX(SourceData!$A$2:$FR$281,'Row selector'!$O152,152)=0,"-",INDEX(SourceData!$A$2:$FR$281,'Row selector'!$O152,152)),"")</f>
        <v/>
      </c>
      <c r="AL163" s="162" t="str">
        <f>IFERROR(IF(INDEX(SourceData!$A$2:$FR$281,'Row selector'!$O152,157)=0,"-",INDEX(SourceData!$A$2:$FR$281,'Row selector'!$O152,157)),"")</f>
        <v/>
      </c>
      <c r="AM163" s="163" t="str">
        <f>IFERROR(IF(INDEX(SourceData!$A$2:$FR$281,'Row selector'!$O152,162)=0,"-",INDEX(SourceData!$A$2:$FR$281,'Row selector'!$O152,162)),"")</f>
        <v/>
      </c>
      <c r="AN163" s="161" t="str">
        <f>IFERROR(IF(INDEX(SourceData!$A$2:$FR$281,'Row selector'!$O152,153)=0,"-",INDEX(SourceData!$A$2:$FR$281,'Row selector'!$O152,153)),"")</f>
        <v/>
      </c>
      <c r="AO163" s="162" t="str">
        <f>IFERROR(IF(INDEX(SourceData!$A$2:$FR$281,'Row selector'!$O152,158)=0,"-",INDEX(SourceData!$A$2:$FR$281,'Row selector'!$O152,158)),"")</f>
        <v/>
      </c>
      <c r="AP163" s="163" t="str">
        <f>IFERROR(IF(INDEX(SourceData!$A$2:$FR$281,'Row selector'!$O152,163)=0,"-",INDEX(SourceData!$A$2:$FR$281,'Row selector'!$O152,163)),"")</f>
        <v/>
      </c>
      <c r="AQ163" s="161" t="str">
        <f>IFERROR(IF(INDEX(SourceData!$A$2:$FR$281,'Row selector'!$O152,154)=0,"-",INDEX(SourceData!$A$2:$FR$281,'Row selector'!$O152,154)),"")</f>
        <v/>
      </c>
      <c r="AR163" s="166" t="str">
        <f>IFERROR(IF(INDEX(SourceData!$A$2:$FR$281,'Row selector'!$O152,159)=0,"-",INDEX(SourceData!$A$2:$FR$281,'Row selector'!$O152,159)),"")</f>
        <v/>
      </c>
      <c r="AS163" s="167" t="str">
        <f>IFERROR(IF(INDEX(SourceData!$A$2:$FR$281,'Row selector'!$O152,164)=0,"-",INDEX(SourceData!$A$2:$FR$281,'Row selector'!$O152,164)),"")</f>
        <v/>
      </c>
      <c r="AT163" s="161" t="str">
        <f>IFERROR(IF(INDEX(SourceData!$A$2:$FR$281,'Row selector'!$O152,155)=0,"-",INDEX(SourceData!$A$2:$FR$281,'Row selector'!$O152,155)),"")</f>
        <v/>
      </c>
      <c r="AU163" s="162" t="str">
        <f>IFERROR(IF(INDEX(SourceData!$A$2:$FR$281,'Row selector'!$O152,160)=0,"-",INDEX(SourceData!$A$2:$FR$281,'Row selector'!$O152,160)),"")</f>
        <v/>
      </c>
      <c r="AV163" s="163" t="str">
        <f>IFERROR(IF(INDEX(SourceData!$A$2:$FR$281,'Row selector'!$O152,165)=0,"-",INDEX(SourceData!$A$2:$FR$281,'Row selector'!$O152,165)),"")</f>
        <v/>
      </c>
      <c r="AW163" s="115"/>
    </row>
    <row r="164" spans="1:49">
      <c r="A164" s="171" t="str">
        <f>IFERROR(INDEX(SourceData!$A$2:$FR$281,'Row selector'!$O153,1),"")</f>
        <v/>
      </c>
      <c r="B164" s="168" t="str">
        <f>IFERROR(INDEX(SourceData!$A$2:$FR$281,'Row selector'!$O153,2),"")</f>
        <v/>
      </c>
      <c r="C164" s="199" t="str">
        <f t="shared" si="2"/>
        <v/>
      </c>
      <c r="D164" s="161" t="str">
        <f>IFERROR(IF(INDEX(SourceData!$A$2:$FR$281,'Row selector'!$O153,121)=0,"-",INDEX(SourceData!$A$2:$FR$281,'Row selector'!$O153,121)),"")</f>
        <v/>
      </c>
      <c r="E164" s="162" t="str">
        <f>IFERROR(IF(INDEX(SourceData!$A$2:$FR$281,'Row selector'!$O153,126)=0,"-",INDEX(SourceData!$A$2:$FR$281,'Row selector'!$O153,126)),"")</f>
        <v/>
      </c>
      <c r="F164" s="163" t="str">
        <f>IFERROR(IF(INDEX(SourceData!$A$2:$FR$281,'Row selector'!$O153,131)=0,"-",INDEX(SourceData!$A$2:$FR$281,'Row selector'!$O153,131)),"")</f>
        <v/>
      </c>
      <c r="G164" s="161" t="str">
        <f>IFERROR(IF(INDEX(SourceData!$A$2:$FR$281,'Row selector'!$O153,122)=0,"-",INDEX(SourceData!$A$2:$FR$281,'Row selector'!$O153,122)),"")</f>
        <v/>
      </c>
      <c r="H164" s="166" t="str">
        <f>IFERROR(IF(INDEX(SourceData!$A$2:$FR$281,'Row selector'!$O153,127)=0,"-",INDEX(SourceData!$A$2:$FR$281,'Row selector'!$O153,127)),"")</f>
        <v/>
      </c>
      <c r="I164" s="167" t="str">
        <f>IFERROR(IF(INDEX(SourceData!$A$2:$FR$281,'Row selector'!$O153,132)=0,"-",INDEX(SourceData!$A$2:$FR$281,'Row selector'!$O153,132)),"")</f>
        <v/>
      </c>
      <c r="J164" s="161" t="str">
        <f>IFERROR(IF(INDEX(SourceData!$A$2:$FR$281,'Row selector'!$O153,123)=0,"-",INDEX(SourceData!$A$2:$FR$281,'Row selector'!$O153,123)),"")</f>
        <v/>
      </c>
      <c r="K164" s="162" t="str">
        <f>IFERROR(IF(INDEX(SourceData!$A$2:$FR$281,'Row selector'!$O153,128)=0,"-",INDEX(SourceData!$A$2:$FR$281,'Row selector'!$O153,128)),"")</f>
        <v/>
      </c>
      <c r="L164" s="163" t="str">
        <f>IFERROR(IF(INDEX(SourceData!$A$2:$FR$281,'Row selector'!$O153,133)=0,"-",INDEX(SourceData!$A$2:$FR$281,'Row selector'!$O153,133)),"")</f>
        <v/>
      </c>
      <c r="M164" s="161" t="str">
        <f>IFERROR(IF(INDEX(SourceData!$A$2:$FR$281,'Row selector'!$O153,124)=0,"-",INDEX(SourceData!$A$2:$FR$281,'Row selector'!$O153,124)),"")</f>
        <v/>
      </c>
      <c r="N164" s="162" t="str">
        <f>IFERROR(IF(INDEX(SourceData!$A$2:$FR$281,'Row selector'!$O153,129)=0,"-",INDEX(SourceData!$A$2:$FR$281,'Row selector'!$O153,129)),"")</f>
        <v/>
      </c>
      <c r="O164" s="163" t="str">
        <f>IFERROR(IF(INDEX(SourceData!$A$2:$FR$281,'Row selector'!$O153,134)=0,"-",INDEX(SourceData!$A$2:$FR$281,'Row selector'!$O153,134)),"")</f>
        <v/>
      </c>
      <c r="P164" s="161" t="str">
        <f>IFERROR(IF(INDEX(SourceData!$A$2:$FR$281,'Row selector'!$O153,125)=0,"-",INDEX(SourceData!$A$2:$FR$281,'Row selector'!$O153,125)),"")</f>
        <v/>
      </c>
      <c r="Q164" s="162" t="str">
        <f>IFERROR(IF(INDEX(SourceData!$A$2:$FR$281,'Row selector'!$O153,130)=0,"-",INDEX(SourceData!$A$2:$FR$281,'Row selector'!$O153,130)),"")</f>
        <v/>
      </c>
      <c r="R164" s="163" t="str">
        <f>IFERROR(IF(INDEX(SourceData!$A$2:$FR$281,'Row selector'!$O153,135)=0,"-",INDEX(SourceData!$A$2:$FR$281,'Row selector'!$O153,135)),"")</f>
        <v/>
      </c>
      <c r="S164" s="161" t="str">
        <f>IFERROR(IF(INDEX(SourceData!$A$2:$FR$281,'Row selector'!$O153,136)=0,"-",INDEX(SourceData!$A$2:$FR$281,'Row selector'!$O153,136)),"")</f>
        <v/>
      </c>
      <c r="T164" s="162" t="str">
        <f>IFERROR(IF(INDEX(SourceData!$A$2:$FR$281,'Row selector'!$O153,141)=0,"-",INDEX(SourceData!$A$2:$FR$281,'Row selector'!$O153,141)),"")</f>
        <v/>
      </c>
      <c r="U164" s="163" t="str">
        <f>IFERROR(IF(INDEX(SourceData!$A$2:$FR$281,'Row selector'!$O153,146)=0,"-",INDEX(SourceData!$A$2:$FR$281,'Row selector'!$O153,146)),"")</f>
        <v/>
      </c>
      <c r="V164" s="161" t="str">
        <f>IFERROR(IF(INDEX(SourceData!$A$2:$FR$281,'Row selector'!$O153,137)=0,"-",INDEX(SourceData!$A$2:$FR$281,'Row selector'!$O153,137)),"")</f>
        <v/>
      </c>
      <c r="W164" s="162" t="str">
        <f>IFERROR(IF(INDEX(SourceData!$A$2:$FR$281,'Row selector'!$O153,142)=0,"-",INDEX(SourceData!$A$2:$FR$281,'Row selector'!$O153,142)),"")</f>
        <v/>
      </c>
      <c r="X164" s="163" t="str">
        <f>IFERROR(IF(INDEX(SourceData!$A$2:$FR$281,'Row selector'!$O153,147)=0,"-",INDEX(SourceData!$A$2:$FR$281,'Row selector'!$O153,147)),"")</f>
        <v/>
      </c>
      <c r="Y164" s="161" t="str">
        <f>IFERROR(IF(INDEX(SourceData!$A$2:$FR$281,'Row selector'!$O153,138)=0,"-",INDEX(SourceData!$A$2:$FR$281,'Row selector'!$O153,138)),"")</f>
        <v/>
      </c>
      <c r="Z164" s="166" t="str">
        <f>IFERROR(IF(INDEX(SourceData!$A$2:$FR$281,'Row selector'!$O153,143)=0,"-",INDEX(SourceData!$A$2:$FR$281,'Row selector'!$O153,143)),"")</f>
        <v/>
      </c>
      <c r="AA164" s="167" t="str">
        <f>IFERROR(IF(INDEX(SourceData!$A$2:$FR$281,'Row selector'!$O153,148)=0,"-",INDEX(SourceData!$A$2:$FR$281,'Row selector'!$O153,148)),"")</f>
        <v/>
      </c>
      <c r="AB164" s="161" t="str">
        <f>IFERROR(IF(INDEX(SourceData!$A$2:$FR$281,'Row selector'!$O153,139)=0,"-",INDEX(SourceData!$A$2:$FR$281,'Row selector'!$O153,139)),"")</f>
        <v/>
      </c>
      <c r="AC164" s="162" t="str">
        <f>IFERROR(IF(INDEX(SourceData!$A$2:$FR$281,'Row selector'!$O153,144)=0,"-",INDEX(SourceData!$A$2:$FR$281,'Row selector'!$O153,144)),"")</f>
        <v/>
      </c>
      <c r="AD164" s="163" t="str">
        <f>IFERROR(IF(INDEX(SourceData!$A$2:$FR$281,'Row selector'!$O153,149)=0,"-",INDEX(SourceData!$A$2:$FR$281,'Row selector'!$O153,149)),"")</f>
        <v/>
      </c>
      <c r="AE164" s="161" t="str">
        <f>IFERROR(IF(INDEX(SourceData!$A$2:$FR$281,'Row selector'!$O153,140)=0,"-",INDEX(SourceData!$A$2:$FR$281,'Row selector'!$O153,140)),"")</f>
        <v/>
      </c>
      <c r="AF164" s="162" t="str">
        <f>IFERROR(IF(INDEX(SourceData!$A$2:$FR$281,'Row selector'!$O153,145)=0,"-",INDEX(SourceData!$A$2:$FR$281,'Row selector'!$O153,145)),"")</f>
        <v/>
      </c>
      <c r="AG164" s="163" t="str">
        <f>IFERROR(IF(INDEX(SourceData!$A$2:$FR$281,'Row selector'!$O153,150)=0,"-",INDEX(SourceData!$A$2:$FR$281,'Row selector'!$O153,150)),"")</f>
        <v/>
      </c>
      <c r="AH164" s="161" t="str">
        <f>IFERROR(IF(INDEX(SourceData!$A$2:$FR$281,'Row selector'!$O153,151)=0,"-",INDEX(SourceData!$A$2:$FR$281,'Row selector'!$O153,151)),"")</f>
        <v/>
      </c>
      <c r="AI164" s="162" t="str">
        <f>IFERROR(IF(INDEX(SourceData!$A$2:$FR$281,'Row selector'!$O153,156)=0,"-",INDEX(SourceData!$A$2:$FR$281,'Row selector'!$O153,156)),"")</f>
        <v/>
      </c>
      <c r="AJ164" s="163" t="str">
        <f>IFERROR(IF(INDEX(SourceData!$A$2:$FR$281,'Row selector'!$O153,161)=0,"-",INDEX(SourceData!$A$2:$FR$281,'Row selector'!$O153,161)),"")</f>
        <v/>
      </c>
      <c r="AK164" s="161" t="str">
        <f>IFERROR(IF(INDEX(SourceData!$A$2:$FR$281,'Row selector'!$O153,152)=0,"-",INDEX(SourceData!$A$2:$FR$281,'Row selector'!$O153,152)),"")</f>
        <v/>
      </c>
      <c r="AL164" s="162" t="str">
        <f>IFERROR(IF(INDEX(SourceData!$A$2:$FR$281,'Row selector'!$O153,157)=0,"-",INDEX(SourceData!$A$2:$FR$281,'Row selector'!$O153,157)),"")</f>
        <v/>
      </c>
      <c r="AM164" s="163" t="str">
        <f>IFERROR(IF(INDEX(SourceData!$A$2:$FR$281,'Row selector'!$O153,162)=0,"-",INDEX(SourceData!$A$2:$FR$281,'Row selector'!$O153,162)),"")</f>
        <v/>
      </c>
      <c r="AN164" s="161" t="str">
        <f>IFERROR(IF(INDEX(SourceData!$A$2:$FR$281,'Row selector'!$O153,153)=0,"-",INDEX(SourceData!$A$2:$FR$281,'Row selector'!$O153,153)),"")</f>
        <v/>
      </c>
      <c r="AO164" s="162" t="str">
        <f>IFERROR(IF(INDEX(SourceData!$A$2:$FR$281,'Row selector'!$O153,158)=0,"-",INDEX(SourceData!$A$2:$FR$281,'Row selector'!$O153,158)),"")</f>
        <v/>
      </c>
      <c r="AP164" s="163" t="str">
        <f>IFERROR(IF(INDEX(SourceData!$A$2:$FR$281,'Row selector'!$O153,163)=0,"-",INDEX(SourceData!$A$2:$FR$281,'Row selector'!$O153,163)),"")</f>
        <v/>
      </c>
      <c r="AQ164" s="161" t="str">
        <f>IFERROR(IF(INDEX(SourceData!$A$2:$FR$281,'Row selector'!$O153,154)=0,"-",INDEX(SourceData!$A$2:$FR$281,'Row selector'!$O153,154)),"")</f>
        <v/>
      </c>
      <c r="AR164" s="166" t="str">
        <f>IFERROR(IF(INDEX(SourceData!$A$2:$FR$281,'Row selector'!$O153,159)=0,"-",INDEX(SourceData!$A$2:$FR$281,'Row selector'!$O153,159)),"")</f>
        <v/>
      </c>
      <c r="AS164" s="167" t="str">
        <f>IFERROR(IF(INDEX(SourceData!$A$2:$FR$281,'Row selector'!$O153,164)=0,"-",INDEX(SourceData!$A$2:$FR$281,'Row selector'!$O153,164)),"")</f>
        <v/>
      </c>
      <c r="AT164" s="161" t="str">
        <f>IFERROR(IF(INDEX(SourceData!$A$2:$FR$281,'Row selector'!$O153,155)=0,"-",INDEX(SourceData!$A$2:$FR$281,'Row selector'!$O153,155)),"")</f>
        <v/>
      </c>
      <c r="AU164" s="162" t="str">
        <f>IFERROR(IF(INDEX(SourceData!$A$2:$FR$281,'Row selector'!$O153,160)=0,"-",INDEX(SourceData!$A$2:$FR$281,'Row selector'!$O153,160)),"")</f>
        <v/>
      </c>
      <c r="AV164" s="163" t="str">
        <f>IFERROR(IF(INDEX(SourceData!$A$2:$FR$281,'Row selector'!$O153,165)=0,"-",INDEX(SourceData!$A$2:$FR$281,'Row selector'!$O153,165)),"")</f>
        <v/>
      </c>
      <c r="AW164" s="115"/>
    </row>
    <row r="165" spans="1:49">
      <c r="A165" s="171" t="str">
        <f>IFERROR(INDEX(SourceData!$A$2:$FR$281,'Row selector'!$O154,1),"")</f>
        <v/>
      </c>
      <c r="B165" s="168" t="str">
        <f>IFERROR(INDEX(SourceData!$A$2:$FR$281,'Row selector'!$O154,2),"")</f>
        <v/>
      </c>
      <c r="C165" s="199" t="str">
        <f t="shared" si="2"/>
        <v/>
      </c>
      <c r="D165" s="161" t="str">
        <f>IFERROR(IF(INDEX(SourceData!$A$2:$FR$281,'Row selector'!$O154,121)=0,"-",INDEX(SourceData!$A$2:$FR$281,'Row selector'!$O154,121)),"")</f>
        <v/>
      </c>
      <c r="E165" s="162" t="str">
        <f>IFERROR(IF(INDEX(SourceData!$A$2:$FR$281,'Row selector'!$O154,126)=0,"-",INDEX(SourceData!$A$2:$FR$281,'Row selector'!$O154,126)),"")</f>
        <v/>
      </c>
      <c r="F165" s="163" t="str">
        <f>IFERROR(IF(INDEX(SourceData!$A$2:$FR$281,'Row selector'!$O154,131)=0,"-",INDEX(SourceData!$A$2:$FR$281,'Row selector'!$O154,131)),"")</f>
        <v/>
      </c>
      <c r="G165" s="161" t="str">
        <f>IFERROR(IF(INDEX(SourceData!$A$2:$FR$281,'Row selector'!$O154,122)=0,"-",INDEX(SourceData!$A$2:$FR$281,'Row selector'!$O154,122)),"")</f>
        <v/>
      </c>
      <c r="H165" s="166" t="str">
        <f>IFERROR(IF(INDEX(SourceData!$A$2:$FR$281,'Row selector'!$O154,127)=0,"-",INDEX(SourceData!$A$2:$FR$281,'Row selector'!$O154,127)),"")</f>
        <v/>
      </c>
      <c r="I165" s="167" t="str">
        <f>IFERROR(IF(INDEX(SourceData!$A$2:$FR$281,'Row selector'!$O154,132)=0,"-",INDEX(SourceData!$A$2:$FR$281,'Row selector'!$O154,132)),"")</f>
        <v/>
      </c>
      <c r="J165" s="161" t="str">
        <f>IFERROR(IF(INDEX(SourceData!$A$2:$FR$281,'Row selector'!$O154,123)=0,"-",INDEX(SourceData!$A$2:$FR$281,'Row selector'!$O154,123)),"")</f>
        <v/>
      </c>
      <c r="K165" s="162" t="str">
        <f>IFERROR(IF(INDEX(SourceData!$A$2:$FR$281,'Row selector'!$O154,128)=0,"-",INDEX(SourceData!$A$2:$FR$281,'Row selector'!$O154,128)),"")</f>
        <v/>
      </c>
      <c r="L165" s="163" t="str">
        <f>IFERROR(IF(INDEX(SourceData!$A$2:$FR$281,'Row selector'!$O154,133)=0,"-",INDEX(SourceData!$A$2:$FR$281,'Row selector'!$O154,133)),"")</f>
        <v/>
      </c>
      <c r="M165" s="161" t="str">
        <f>IFERROR(IF(INDEX(SourceData!$A$2:$FR$281,'Row selector'!$O154,124)=0,"-",INDEX(SourceData!$A$2:$FR$281,'Row selector'!$O154,124)),"")</f>
        <v/>
      </c>
      <c r="N165" s="162" t="str">
        <f>IFERROR(IF(INDEX(SourceData!$A$2:$FR$281,'Row selector'!$O154,129)=0,"-",INDEX(SourceData!$A$2:$FR$281,'Row selector'!$O154,129)),"")</f>
        <v/>
      </c>
      <c r="O165" s="163" t="str">
        <f>IFERROR(IF(INDEX(SourceData!$A$2:$FR$281,'Row selector'!$O154,134)=0,"-",INDEX(SourceData!$A$2:$FR$281,'Row selector'!$O154,134)),"")</f>
        <v/>
      </c>
      <c r="P165" s="161" t="str">
        <f>IFERROR(IF(INDEX(SourceData!$A$2:$FR$281,'Row selector'!$O154,125)=0,"-",INDEX(SourceData!$A$2:$FR$281,'Row selector'!$O154,125)),"")</f>
        <v/>
      </c>
      <c r="Q165" s="162" t="str">
        <f>IFERROR(IF(INDEX(SourceData!$A$2:$FR$281,'Row selector'!$O154,130)=0,"-",INDEX(SourceData!$A$2:$FR$281,'Row selector'!$O154,130)),"")</f>
        <v/>
      </c>
      <c r="R165" s="163" t="str">
        <f>IFERROR(IF(INDEX(SourceData!$A$2:$FR$281,'Row selector'!$O154,135)=0,"-",INDEX(SourceData!$A$2:$FR$281,'Row selector'!$O154,135)),"")</f>
        <v/>
      </c>
      <c r="S165" s="161" t="str">
        <f>IFERROR(IF(INDEX(SourceData!$A$2:$FR$281,'Row selector'!$O154,136)=0,"-",INDEX(SourceData!$A$2:$FR$281,'Row selector'!$O154,136)),"")</f>
        <v/>
      </c>
      <c r="T165" s="162" t="str">
        <f>IFERROR(IF(INDEX(SourceData!$A$2:$FR$281,'Row selector'!$O154,141)=0,"-",INDEX(SourceData!$A$2:$FR$281,'Row selector'!$O154,141)),"")</f>
        <v/>
      </c>
      <c r="U165" s="163" t="str">
        <f>IFERROR(IF(INDEX(SourceData!$A$2:$FR$281,'Row selector'!$O154,146)=0,"-",INDEX(SourceData!$A$2:$FR$281,'Row selector'!$O154,146)),"")</f>
        <v/>
      </c>
      <c r="V165" s="161" t="str">
        <f>IFERROR(IF(INDEX(SourceData!$A$2:$FR$281,'Row selector'!$O154,137)=0,"-",INDEX(SourceData!$A$2:$FR$281,'Row selector'!$O154,137)),"")</f>
        <v/>
      </c>
      <c r="W165" s="162" t="str">
        <f>IFERROR(IF(INDEX(SourceData!$A$2:$FR$281,'Row selector'!$O154,142)=0,"-",INDEX(SourceData!$A$2:$FR$281,'Row selector'!$O154,142)),"")</f>
        <v/>
      </c>
      <c r="X165" s="163" t="str">
        <f>IFERROR(IF(INDEX(SourceData!$A$2:$FR$281,'Row selector'!$O154,147)=0,"-",INDEX(SourceData!$A$2:$FR$281,'Row selector'!$O154,147)),"")</f>
        <v/>
      </c>
      <c r="Y165" s="161" t="str">
        <f>IFERROR(IF(INDEX(SourceData!$A$2:$FR$281,'Row selector'!$O154,138)=0,"-",INDEX(SourceData!$A$2:$FR$281,'Row selector'!$O154,138)),"")</f>
        <v/>
      </c>
      <c r="Z165" s="166" t="str">
        <f>IFERROR(IF(INDEX(SourceData!$A$2:$FR$281,'Row selector'!$O154,143)=0,"-",INDEX(SourceData!$A$2:$FR$281,'Row selector'!$O154,143)),"")</f>
        <v/>
      </c>
      <c r="AA165" s="167" t="str">
        <f>IFERROR(IF(INDEX(SourceData!$A$2:$FR$281,'Row selector'!$O154,148)=0,"-",INDEX(SourceData!$A$2:$FR$281,'Row selector'!$O154,148)),"")</f>
        <v/>
      </c>
      <c r="AB165" s="161" t="str">
        <f>IFERROR(IF(INDEX(SourceData!$A$2:$FR$281,'Row selector'!$O154,139)=0,"-",INDEX(SourceData!$A$2:$FR$281,'Row selector'!$O154,139)),"")</f>
        <v/>
      </c>
      <c r="AC165" s="162" t="str">
        <f>IFERROR(IF(INDEX(SourceData!$A$2:$FR$281,'Row selector'!$O154,144)=0,"-",INDEX(SourceData!$A$2:$FR$281,'Row selector'!$O154,144)),"")</f>
        <v/>
      </c>
      <c r="AD165" s="163" t="str">
        <f>IFERROR(IF(INDEX(SourceData!$A$2:$FR$281,'Row selector'!$O154,149)=0,"-",INDEX(SourceData!$A$2:$FR$281,'Row selector'!$O154,149)),"")</f>
        <v/>
      </c>
      <c r="AE165" s="161" t="str">
        <f>IFERROR(IF(INDEX(SourceData!$A$2:$FR$281,'Row selector'!$O154,140)=0,"-",INDEX(SourceData!$A$2:$FR$281,'Row selector'!$O154,140)),"")</f>
        <v/>
      </c>
      <c r="AF165" s="162" t="str">
        <f>IFERROR(IF(INDEX(SourceData!$A$2:$FR$281,'Row selector'!$O154,145)=0,"-",INDEX(SourceData!$A$2:$FR$281,'Row selector'!$O154,145)),"")</f>
        <v/>
      </c>
      <c r="AG165" s="163" t="str">
        <f>IFERROR(IF(INDEX(SourceData!$A$2:$FR$281,'Row selector'!$O154,150)=0,"-",INDEX(SourceData!$A$2:$FR$281,'Row selector'!$O154,150)),"")</f>
        <v/>
      </c>
      <c r="AH165" s="161" t="str">
        <f>IFERROR(IF(INDEX(SourceData!$A$2:$FR$281,'Row selector'!$O154,151)=0,"-",INDEX(SourceData!$A$2:$FR$281,'Row selector'!$O154,151)),"")</f>
        <v/>
      </c>
      <c r="AI165" s="162" t="str">
        <f>IFERROR(IF(INDEX(SourceData!$A$2:$FR$281,'Row selector'!$O154,156)=0,"-",INDEX(SourceData!$A$2:$FR$281,'Row selector'!$O154,156)),"")</f>
        <v/>
      </c>
      <c r="AJ165" s="163" t="str">
        <f>IFERROR(IF(INDEX(SourceData!$A$2:$FR$281,'Row selector'!$O154,161)=0,"-",INDEX(SourceData!$A$2:$FR$281,'Row selector'!$O154,161)),"")</f>
        <v/>
      </c>
      <c r="AK165" s="161" t="str">
        <f>IFERROR(IF(INDEX(SourceData!$A$2:$FR$281,'Row selector'!$O154,152)=0,"-",INDEX(SourceData!$A$2:$FR$281,'Row selector'!$O154,152)),"")</f>
        <v/>
      </c>
      <c r="AL165" s="162" t="str">
        <f>IFERROR(IF(INDEX(SourceData!$A$2:$FR$281,'Row selector'!$O154,157)=0,"-",INDEX(SourceData!$A$2:$FR$281,'Row selector'!$O154,157)),"")</f>
        <v/>
      </c>
      <c r="AM165" s="163" t="str">
        <f>IFERROR(IF(INDEX(SourceData!$A$2:$FR$281,'Row selector'!$O154,162)=0,"-",INDEX(SourceData!$A$2:$FR$281,'Row selector'!$O154,162)),"")</f>
        <v/>
      </c>
      <c r="AN165" s="161" t="str">
        <f>IFERROR(IF(INDEX(SourceData!$A$2:$FR$281,'Row selector'!$O154,153)=0,"-",INDEX(SourceData!$A$2:$FR$281,'Row selector'!$O154,153)),"")</f>
        <v/>
      </c>
      <c r="AO165" s="162" t="str">
        <f>IFERROR(IF(INDEX(SourceData!$A$2:$FR$281,'Row selector'!$O154,158)=0,"-",INDEX(SourceData!$A$2:$FR$281,'Row selector'!$O154,158)),"")</f>
        <v/>
      </c>
      <c r="AP165" s="163" t="str">
        <f>IFERROR(IF(INDEX(SourceData!$A$2:$FR$281,'Row selector'!$O154,163)=0,"-",INDEX(SourceData!$A$2:$FR$281,'Row selector'!$O154,163)),"")</f>
        <v/>
      </c>
      <c r="AQ165" s="161" t="str">
        <f>IFERROR(IF(INDEX(SourceData!$A$2:$FR$281,'Row selector'!$O154,154)=0,"-",INDEX(SourceData!$A$2:$FR$281,'Row selector'!$O154,154)),"")</f>
        <v/>
      </c>
      <c r="AR165" s="166" t="str">
        <f>IFERROR(IF(INDEX(SourceData!$A$2:$FR$281,'Row selector'!$O154,159)=0,"-",INDEX(SourceData!$A$2:$FR$281,'Row selector'!$O154,159)),"")</f>
        <v/>
      </c>
      <c r="AS165" s="167" t="str">
        <f>IFERROR(IF(INDEX(SourceData!$A$2:$FR$281,'Row selector'!$O154,164)=0,"-",INDEX(SourceData!$A$2:$FR$281,'Row selector'!$O154,164)),"")</f>
        <v/>
      </c>
      <c r="AT165" s="161" t="str">
        <f>IFERROR(IF(INDEX(SourceData!$A$2:$FR$281,'Row selector'!$O154,155)=0,"-",INDEX(SourceData!$A$2:$FR$281,'Row selector'!$O154,155)),"")</f>
        <v/>
      </c>
      <c r="AU165" s="162" t="str">
        <f>IFERROR(IF(INDEX(SourceData!$A$2:$FR$281,'Row selector'!$O154,160)=0,"-",INDEX(SourceData!$A$2:$FR$281,'Row selector'!$O154,160)),"")</f>
        <v/>
      </c>
      <c r="AV165" s="163" t="str">
        <f>IFERROR(IF(INDEX(SourceData!$A$2:$FR$281,'Row selector'!$O154,165)=0,"-",INDEX(SourceData!$A$2:$FR$281,'Row selector'!$O154,165)),"")</f>
        <v/>
      </c>
      <c r="AW165" s="115"/>
    </row>
    <row r="166" spans="1:49">
      <c r="A166" s="171" t="str">
        <f>IFERROR(INDEX(SourceData!$A$2:$FR$281,'Row selector'!$O155,1),"")</f>
        <v/>
      </c>
      <c r="B166" s="168" t="str">
        <f>IFERROR(INDEX(SourceData!$A$2:$FR$281,'Row selector'!$O155,2),"")</f>
        <v/>
      </c>
      <c r="C166" s="199" t="str">
        <f t="shared" si="2"/>
        <v/>
      </c>
      <c r="D166" s="161" t="str">
        <f>IFERROR(IF(INDEX(SourceData!$A$2:$FR$281,'Row selector'!$O155,121)=0,"-",INDEX(SourceData!$A$2:$FR$281,'Row selector'!$O155,121)),"")</f>
        <v/>
      </c>
      <c r="E166" s="162" t="str">
        <f>IFERROR(IF(INDEX(SourceData!$A$2:$FR$281,'Row selector'!$O155,126)=0,"-",INDEX(SourceData!$A$2:$FR$281,'Row selector'!$O155,126)),"")</f>
        <v/>
      </c>
      <c r="F166" s="163" t="str">
        <f>IFERROR(IF(INDEX(SourceData!$A$2:$FR$281,'Row selector'!$O155,131)=0,"-",INDEX(SourceData!$A$2:$FR$281,'Row selector'!$O155,131)),"")</f>
        <v/>
      </c>
      <c r="G166" s="161" t="str">
        <f>IFERROR(IF(INDEX(SourceData!$A$2:$FR$281,'Row selector'!$O155,122)=0,"-",INDEX(SourceData!$A$2:$FR$281,'Row selector'!$O155,122)),"")</f>
        <v/>
      </c>
      <c r="H166" s="166" t="str">
        <f>IFERROR(IF(INDEX(SourceData!$A$2:$FR$281,'Row selector'!$O155,127)=0,"-",INDEX(SourceData!$A$2:$FR$281,'Row selector'!$O155,127)),"")</f>
        <v/>
      </c>
      <c r="I166" s="167" t="str">
        <f>IFERROR(IF(INDEX(SourceData!$A$2:$FR$281,'Row selector'!$O155,132)=0,"-",INDEX(SourceData!$A$2:$FR$281,'Row selector'!$O155,132)),"")</f>
        <v/>
      </c>
      <c r="J166" s="161" t="str">
        <f>IFERROR(IF(INDEX(SourceData!$A$2:$FR$281,'Row selector'!$O155,123)=0,"-",INDEX(SourceData!$A$2:$FR$281,'Row selector'!$O155,123)),"")</f>
        <v/>
      </c>
      <c r="K166" s="162" t="str">
        <f>IFERROR(IF(INDEX(SourceData!$A$2:$FR$281,'Row selector'!$O155,128)=0,"-",INDEX(SourceData!$A$2:$FR$281,'Row selector'!$O155,128)),"")</f>
        <v/>
      </c>
      <c r="L166" s="163" t="str">
        <f>IFERROR(IF(INDEX(SourceData!$A$2:$FR$281,'Row selector'!$O155,133)=0,"-",INDEX(SourceData!$A$2:$FR$281,'Row selector'!$O155,133)),"")</f>
        <v/>
      </c>
      <c r="M166" s="161" t="str">
        <f>IFERROR(IF(INDEX(SourceData!$A$2:$FR$281,'Row selector'!$O155,124)=0,"-",INDEX(SourceData!$A$2:$FR$281,'Row selector'!$O155,124)),"")</f>
        <v/>
      </c>
      <c r="N166" s="162" t="str">
        <f>IFERROR(IF(INDEX(SourceData!$A$2:$FR$281,'Row selector'!$O155,129)=0,"-",INDEX(SourceData!$A$2:$FR$281,'Row selector'!$O155,129)),"")</f>
        <v/>
      </c>
      <c r="O166" s="163" t="str">
        <f>IFERROR(IF(INDEX(SourceData!$A$2:$FR$281,'Row selector'!$O155,134)=0,"-",INDEX(SourceData!$A$2:$FR$281,'Row selector'!$O155,134)),"")</f>
        <v/>
      </c>
      <c r="P166" s="161" t="str">
        <f>IFERROR(IF(INDEX(SourceData!$A$2:$FR$281,'Row selector'!$O155,125)=0,"-",INDEX(SourceData!$A$2:$FR$281,'Row selector'!$O155,125)),"")</f>
        <v/>
      </c>
      <c r="Q166" s="162" t="str">
        <f>IFERROR(IF(INDEX(SourceData!$A$2:$FR$281,'Row selector'!$O155,130)=0,"-",INDEX(SourceData!$A$2:$FR$281,'Row selector'!$O155,130)),"")</f>
        <v/>
      </c>
      <c r="R166" s="163" t="str">
        <f>IFERROR(IF(INDEX(SourceData!$A$2:$FR$281,'Row selector'!$O155,135)=0,"-",INDEX(SourceData!$A$2:$FR$281,'Row selector'!$O155,135)),"")</f>
        <v/>
      </c>
      <c r="S166" s="161" t="str">
        <f>IFERROR(IF(INDEX(SourceData!$A$2:$FR$281,'Row selector'!$O155,136)=0,"-",INDEX(SourceData!$A$2:$FR$281,'Row selector'!$O155,136)),"")</f>
        <v/>
      </c>
      <c r="T166" s="162" t="str">
        <f>IFERROR(IF(INDEX(SourceData!$A$2:$FR$281,'Row selector'!$O155,141)=0,"-",INDEX(SourceData!$A$2:$FR$281,'Row selector'!$O155,141)),"")</f>
        <v/>
      </c>
      <c r="U166" s="163" t="str">
        <f>IFERROR(IF(INDEX(SourceData!$A$2:$FR$281,'Row selector'!$O155,146)=0,"-",INDEX(SourceData!$A$2:$FR$281,'Row selector'!$O155,146)),"")</f>
        <v/>
      </c>
      <c r="V166" s="161" t="str">
        <f>IFERROR(IF(INDEX(SourceData!$A$2:$FR$281,'Row selector'!$O155,137)=0,"-",INDEX(SourceData!$A$2:$FR$281,'Row selector'!$O155,137)),"")</f>
        <v/>
      </c>
      <c r="W166" s="162" t="str">
        <f>IFERROR(IF(INDEX(SourceData!$A$2:$FR$281,'Row selector'!$O155,142)=0,"-",INDEX(SourceData!$A$2:$FR$281,'Row selector'!$O155,142)),"")</f>
        <v/>
      </c>
      <c r="X166" s="163" t="str">
        <f>IFERROR(IF(INDEX(SourceData!$A$2:$FR$281,'Row selector'!$O155,147)=0,"-",INDEX(SourceData!$A$2:$FR$281,'Row selector'!$O155,147)),"")</f>
        <v/>
      </c>
      <c r="Y166" s="161" t="str">
        <f>IFERROR(IF(INDEX(SourceData!$A$2:$FR$281,'Row selector'!$O155,138)=0,"-",INDEX(SourceData!$A$2:$FR$281,'Row selector'!$O155,138)),"")</f>
        <v/>
      </c>
      <c r="Z166" s="166" t="str">
        <f>IFERROR(IF(INDEX(SourceData!$A$2:$FR$281,'Row selector'!$O155,143)=0,"-",INDEX(SourceData!$A$2:$FR$281,'Row selector'!$O155,143)),"")</f>
        <v/>
      </c>
      <c r="AA166" s="167" t="str">
        <f>IFERROR(IF(INDEX(SourceData!$A$2:$FR$281,'Row selector'!$O155,148)=0,"-",INDEX(SourceData!$A$2:$FR$281,'Row selector'!$O155,148)),"")</f>
        <v/>
      </c>
      <c r="AB166" s="161" t="str">
        <f>IFERROR(IF(INDEX(SourceData!$A$2:$FR$281,'Row selector'!$O155,139)=0,"-",INDEX(SourceData!$A$2:$FR$281,'Row selector'!$O155,139)),"")</f>
        <v/>
      </c>
      <c r="AC166" s="162" t="str">
        <f>IFERROR(IF(INDEX(SourceData!$A$2:$FR$281,'Row selector'!$O155,144)=0,"-",INDEX(SourceData!$A$2:$FR$281,'Row selector'!$O155,144)),"")</f>
        <v/>
      </c>
      <c r="AD166" s="163" t="str">
        <f>IFERROR(IF(INDEX(SourceData!$A$2:$FR$281,'Row selector'!$O155,149)=0,"-",INDEX(SourceData!$A$2:$FR$281,'Row selector'!$O155,149)),"")</f>
        <v/>
      </c>
      <c r="AE166" s="161" t="str">
        <f>IFERROR(IF(INDEX(SourceData!$A$2:$FR$281,'Row selector'!$O155,140)=0,"-",INDEX(SourceData!$A$2:$FR$281,'Row selector'!$O155,140)),"")</f>
        <v/>
      </c>
      <c r="AF166" s="162" t="str">
        <f>IFERROR(IF(INDEX(SourceData!$A$2:$FR$281,'Row selector'!$O155,145)=0,"-",INDEX(SourceData!$A$2:$FR$281,'Row selector'!$O155,145)),"")</f>
        <v/>
      </c>
      <c r="AG166" s="163" t="str">
        <f>IFERROR(IF(INDEX(SourceData!$A$2:$FR$281,'Row selector'!$O155,150)=0,"-",INDEX(SourceData!$A$2:$FR$281,'Row selector'!$O155,150)),"")</f>
        <v/>
      </c>
      <c r="AH166" s="161" t="str">
        <f>IFERROR(IF(INDEX(SourceData!$A$2:$FR$281,'Row selector'!$O155,151)=0,"-",INDEX(SourceData!$A$2:$FR$281,'Row selector'!$O155,151)),"")</f>
        <v/>
      </c>
      <c r="AI166" s="162" t="str">
        <f>IFERROR(IF(INDEX(SourceData!$A$2:$FR$281,'Row selector'!$O155,156)=0,"-",INDEX(SourceData!$A$2:$FR$281,'Row selector'!$O155,156)),"")</f>
        <v/>
      </c>
      <c r="AJ166" s="163" t="str">
        <f>IFERROR(IF(INDEX(SourceData!$A$2:$FR$281,'Row selector'!$O155,161)=0,"-",INDEX(SourceData!$A$2:$FR$281,'Row selector'!$O155,161)),"")</f>
        <v/>
      </c>
      <c r="AK166" s="161" t="str">
        <f>IFERROR(IF(INDEX(SourceData!$A$2:$FR$281,'Row selector'!$O155,152)=0,"-",INDEX(SourceData!$A$2:$FR$281,'Row selector'!$O155,152)),"")</f>
        <v/>
      </c>
      <c r="AL166" s="162" t="str">
        <f>IFERROR(IF(INDEX(SourceData!$A$2:$FR$281,'Row selector'!$O155,157)=0,"-",INDEX(SourceData!$A$2:$FR$281,'Row selector'!$O155,157)),"")</f>
        <v/>
      </c>
      <c r="AM166" s="163" t="str">
        <f>IFERROR(IF(INDEX(SourceData!$A$2:$FR$281,'Row selector'!$O155,162)=0,"-",INDEX(SourceData!$A$2:$FR$281,'Row selector'!$O155,162)),"")</f>
        <v/>
      </c>
      <c r="AN166" s="161" t="str">
        <f>IFERROR(IF(INDEX(SourceData!$A$2:$FR$281,'Row selector'!$O155,153)=0,"-",INDEX(SourceData!$A$2:$FR$281,'Row selector'!$O155,153)),"")</f>
        <v/>
      </c>
      <c r="AO166" s="162" t="str">
        <f>IFERROR(IF(INDEX(SourceData!$A$2:$FR$281,'Row selector'!$O155,158)=0,"-",INDEX(SourceData!$A$2:$FR$281,'Row selector'!$O155,158)),"")</f>
        <v/>
      </c>
      <c r="AP166" s="163" t="str">
        <f>IFERROR(IF(INDEX(SourceData!$A$2:$FR$281,'Row selector'!$O155,163)=0,"-",INDEX(SourceData!$A$2:$FR$281,'Row selector'!$O155,163)),"")</f>
        <v/>
      </c>
      <c r="AQ166" s="161" t="str">
        <f>IFERROR(IF(INDEX(SourceData!$A$2:$FR$281,'Row selector'!$O155,154)=0,"-",INDEX(SourceData!$A$2:$FR$281,'Row selector'!$O155,154)),"")</f>
        <v/>
      </c>
      <c r="AR166" s="166" t="str">
        <f>IFERROR(IF(INDEX(SourceData!$A$2:$FR$281,'Row selector'!$O155,159)=0,"-",INDEX(SourceData!$A$2:$FR$281,'Row selector'!$O155,159)),"")</f>
        <v/>
      </c>
      <c r="AS166" s="167" t="str">
        <f>IFERROR(IF(INDEX(SourceData!$A$2:$FR$281,'Row selector'!$O155,164)=0,"-",INDEX(SourceData!$A$2:$FR$281,'Row selector'!$O155,164)),"")</f>
        <v/>
      </c>
      <c r="AT166" s="161" t="str">
        <f>IFERROR(IF(INDEX(SourceData!$A$2:$FR$281,'Row selector'!$O155,155)=0,"-",INDEX(SourceData!$A$2:$FR$281,'Row selector'!$O155,155)),"")</f>
        <v/>
      </c>
      <c r="AU166" s="162" t="str">
        <f>IFERROR(IF(INDEX(SourceData!$A$2:$FR$281,'Row selector'!$O155,160)=0,"-",INDEX(SourceData!$A$2:$FR$281,'Row selector'!$O155,160)),"")</f>
        <v/>
      </c>
      <c r="AV166" s="163" t="str">
        <f>IFERROR(IF(INDEX(SourceData!$A$2:$FR$281,'Row selector'!$O155,165)=0,"-",INDEX(SourceData!$A$2:$FR$281,'Row selector'!$O155,165)),"")</f>
        <v/>
      </c>
      <c r="AW166" s="115"/>
    </row>
    <row r="167" spans="1:49">
      <c r="A167" s="171" t="str">
        <f>IFERROR(INDEX(SourceData!$A$2:$FR$281,'Row selector'!$O156,1),"")</f>
        <v/>
      </c>
      <c r="B167" s="168" t="str">
        <f>IFERROR(INDEX(SourceData!$A$2:$FR$281,'Row selector'!$O156,2),"")</f>
        <v/>
      </c>
      <c r="C167" s="199" t="str">
        <f t="shared" si="2"/>
        <v/>
      </c>
      <c r="D167" s="161" t="str">
        <f>IFERROR(IF(INDEX(SourceData!$A$2:$FR$281,'Row selector'!$O156,121)=0,"-",INDEX(SourceData!$A$2:$FR$281,'Row selector'!$O156,121)),"")</f>
        <v/>
      </c>
      <c r="E167" s="162" t="str">
        <f>IFERROR(IF(INDEX(SourceData!$A$2:$FR$281,'Row selector'!$O156,126)=0,"-",INDEX(SourceData!$A$2:$FR$281,'Row selector'!$O156,126)),"")</f>
        <v/>
      </c>
      <c r="F167" s="163" t="str">
        <f>IFERROR(IF(INDEX(SourceData!$A$2:$FR$281,'Row selector'!$O156,131)=0,"-",INDEX(SourceData!$A$2:$FR$281,'Row selector'!$O156,131)),"")</f>
        <v/>
      </c>
      <c r="G167" s="161" t="str">
        <f>IFERROR(IF(INDEX(SourceData!$A$2:$FR$281,'Row selector'!$O156,122)=0,"-",INDEX(SourceData!$A$2:$FR$281,'Row selector'!$O156,122)),"")</f>
        <v/>
      </c>
      <c r="H167" s="166" t="str">
        <f>IFERROR(IF(INDEX(SourceData!$A$2:$FR$281,'Row selector'!$O156,127)=0,"-",INDEX(SourceData!$A$2:$FR$281,'Row selector'!$O156,127)),"")</f>
        <v/>
      </c>
      <c r="I167" s="167" t="str">
        <f>IFERROR(IF(INDEX(SourceData!$A$2:$FR$281,'Row selector'!$O156,132)=0,"-",INDEX(SourceData!$A$2:$FR$281,'Row selector'!$O156,132)),"")</f>
        <v/>
      </c>
      <c r="J167" s="161" t="str">
        <f>IFERROR(IF(INDEX(SourceData!$A$2:$FR$281,'Row selector'!$O156,123)=0,"-",INDEX(SourceData!$A$2:$FR$281,'Row selector'!$O156,123)),"")</f>
        <v/>
      </c>
      <c r="K167" s="162" t="str">
        <f>IFERROR(IF(INDEX(SourceData!$A$2:$FR$281,'Row selector'!$O156,128)=0,"-",INDEX(SourceData!$A$2:$FR$281,'Row selector'!$O156,128)),"")</f>
        <v/>
      </c>
      <c r="L167" s="163" t="str">
        <f>IFERROR(IF(INDEX(SourceData!$A$2:$FR$281,'Row selector'!$O156,133)=0,"-",INDEX(SourceData!$A$2:$FR$281,'Row selector'!$O156,133)),"")</f>
        <v/>
      </c>
      <c r="M167" s="161" t="str">
        <f>IFERROR(IF(INDEX(SourceData!$A$2:$FR$281,'Row selector'!$O156,124)=0,"-",INDEX(SourceData!$A$2:$FR$281,'Row selector'!$O156,124)),"")</f>
        <v/>
      </c>
      <c r="N167" s="162" t="str">
        <f>IFERROR(IF(INDEX(SourceData!$A$2:$FR$281,'Row selector'!$O156,129)=0,"-",INDEX(SourceData!$A$2:$FR$281,'Row selector'!$O156,129)),"")</f>
        <v/>
      </c>
      <c r="O167" s="163" t="str">
        <f>IFERROR(IF(INDEX(SourceData!$A$2:$FR$281,'Row selector'!$O156,134)=0,"-",INDEX(SourceData!$A$2:$FR$281,'Row selector'!$O156,134)),"")</f>
        <v/>
      </c>
      <c r="P167" s="161" t="str">
        <f>IFERROR(IF(INDEX(SourceData!$A$2:$FR$281,'Row selector'!$O156,125)=0,"-",INDEX(SourceData!$A$2:$FR$281,'Row selector'!$O156,125)),"")</f>
        <v/>
      </c>
      <c r="Q167" s="162" t="str">
        <f>IFERROR(IF(INDEX(SourceData!$A$2:$FR$281,'Row selector'!$O156,130)=0,"-",INDEX(SourceData!$A$2:$FR$281,'Row selector'!$O156,130)),"")</f>
        <v/>
      </c>
      <c r="R167" s="163" t="str">
        <f>IFERROR(IF(INDEX(SourceData!$A$2:$FR$281,'Row selector'!$O156,135)=0,"-",INDEX(SourceData!$A$2:$FR$281,'Row selector'!$O156,135)),"")</f>
        <v/>
      </c>
      <c r="S167" s="161" t="str">
        <f>IFERROR(IF(INDEX(SourceData!$A$2:$FR$281,'Row selector'!$O156,136)=0,"-",INDEX(SourceData!$A$2:$FR$281,'Row selector'!$O156,136)),"")</f>
        <v/>
      </c>
      <c r="T167" s="162" t="str">
        <f>IFERROR(IF(INDEX(SourceData!$A$2:$FR$281,'Row selector'!$O156,141)=0,"-",INDEX(SourceData!$A$2:$FR$281,'Row selector'!$O156,141)),"")</f>
        <v/>
      </c>
      <c r="U167" s="163" t="str">
        <f>IFERROR(IF(INDEX(SourceData!$A$2:$FR$281,'Row selector'!$O156,146)=0,"-",INDEX(SourceData!$A$2:$FR$281,'Row selector'!$O156,146)),"")</f>
        <v/>
      </c>
      <c r="V167" s="161" t="str">
        <f>IFERROR(IF(INDEX(SourceData!$A$2:$FR$281,'Row selector'!$O156,137)=0,"-",INDEX(SourceData!$A$2:$FR$281,'Row selector'!$O156,137)),"")</f>
        <v/>
      </c>
      <c r="W167" s="162" t="str">
        <f>IFERROR(IF(INDEX(SourceData!$A$2:$FR$281,'Row selector'!$O156,142)=0,"-",INDEX(SourceData!$A$2:$FR$281,'Row selector'!$O156,142)),"")</f>
        <v/>
      </c>
      <c r="X167" s="163" t="str">
        <f>IFERROR(IF(INDEX(SourceData!$A$2:$FR$281,'Row selector'!$O156,147)=0,"-",INDEX(SourceData!$A$2:$FR$281,'Row selector'!$O156,147)),"")</f>
        <v/>
      </c>
      <c r="Y167" s="161" t="str">
        <f>IFERROR(IF(INDEX(SourceData!$A$2:$FR$281,'Row selector'!$O156,138)=0,"-",INDEX(SourceData!$A$2:$FR$281,'Row selector'!$O156,138)),"")</f>
        <v/>
      </c>
      <c r="Z167" s="166" t="str">
        <f>IFERROR(IF(INDEX(SourceData!$A$2:$FR$281,'Row selector'!$O156,143)=0,"-",INDEX(SourceData!$A$2:$FR$281,'Row selector'!$O156,143)),"")</f>
        <v/>
      </c>
      <c r="AA167" s="167" t="str">
        <f>IFERROR(IF(INDEX(SourceData!$A$2:$FR$281,'Row selector'!$O156,148)=0,"-",INDEX(SourceData!$A$2:$FR$281,'Row selector'!$O156,148)),"")</f>
        <v/>
      </c>
      <c r="AB167" s="161" t="str">
        <f>IFERROR(IF(INDEX(SourceData!$A$2:$FR$281,'Row selector'!$O156,139)=0,"-",INDEX(SourceData!$A$2:$FR$281,'Row selector'!$O156,139)),"")</f>
        <v/>
      </c>
      <c r="AC167" s="162" t="str">
        <f>IFERROR(IF(INDEX(SourceData!$A$2:$FR$281,'Row selector'!$O156,144)=0,"-",INDEX(SourceData!$A$2:$FR$281,'Row selector'!$O156,144)),"")</f>
        <v/>
      </c>
      <c r="AD167" s="163" t="str">
        <f>IFERROR(IF(INDEX(SourceData!$A$2:$FR$281,'Row selector'!$O156,149)=0,"-",INDEX(SourceData!$A$2:$FR$281,'Row selector'!$O156,149)),"")</f>
        <v/>
      </c>
      <c r="AE167" s="161" t="str">
        <f>IFERROR(IF(INDEX(SourceData!$A$2:$FR$281,'Row selector'!$O156,140)=0,"-",INDEX(SourceData!$A$2:$FR$281,'Row selector'!$O156,140)),"")</f>
        <v/>
      </c>
      <c r="AF167" s="162" t="str">
        <f>IFERROR(IF(INDEX(SourceData!$A$2:$FR$281,'Row selector'!$O156,145)=0,"-",INDEX(SourceData!$A$2:$FR$281,'Row selector'!$O156,145)),"")</f>
        <v/>
      </c>
      <c r="AG167" s="163" t="str">
        <f>IFERROR(IF(INDEX(SourceData!$A$2:$FR$281,'Row selector'!$O156,150)=0,"-",INDEX(SourceData!$A$2:$FR$281,'Row selector'!$O156,150)),"")</f>
        <v/>
      </c>
      <c r="AH167" s="161" t="str">
        <f>IFERROR(IF(INDEX(SourceData!$A$2:$FR$281,'Row selector'!$O156,151)=0,"-",INDEX(SourceData!$A$2:$FR$281,'Row selector'!$O156,151)),"")</f>
        <v/>
      </c>
      <c r="AI167" s="162" t="str">
        <f>IFERROR(IF(INDEX(SourceData!$A$2:$FR$281,'Row selector'!$O156,156)=0,"-",INDEX(SourceData!$A$2:$FR$281,'Row selector'!$O156,156)),"")</f>
        <v/>
      </c>
      <c r="AJ167" s="163" t="str">
        <f>IFERROR(IF(INDEX(SourceData!$A$2:$FR$281,'Row selector'!$O156,161)=0,"-",INDEX(SourceData!$A$2:$FR$281,'Row selector'!$O156,161)),"")</f>
        <v/>
      </c>
      <c r="AK167" s="161" t="str">
        <f>IFERROR(IF(INDEX(SourceData!$A$2:$FR$281,'Row selector'!$O156,152)=0,"-",INDEX(SourceData!$A$2:$FR$281,'Row selector'!$O156,152)),"")</f>
        <v/>
      </c>
      <c r="AL167" s="162" t="str">
        <f>IFERROR(IF(INDEX(SourceData!$A$2:$FR$281,'Row selector'!$O156,157)=0,"-",INDEX(SourceData!$A$2:$FR$281,'Row selector'!$O156,157)),"")</f>
        <v/>
      </c>
      <c r="AM167" s="163" t="str">
        <f>IFERROR(IF(INDEX(SourceData!$A$2:$FR$281,'Row selector'!$O156,162)=0,"-",INDEX(SourceData!$A$2:$FR$281,'Row selector'!$O156,162)),"")</f>
        <v/>
      </c>
      <c r="AN167" s="161" t="str">
        <f>IFERROR(IF(INDEX(SourceData!$A$2:$FR$281,'Row selector'!$O156,153)=0,"-",INDEX(SourceData!$A$2:$FR$281,'Row selector'!$O156,153)),"")</f>
        <v/>
      </c>
      <c r="AO167" s="162" t="str">
        <f>IFERROR(IF(INDEX(SourceData!$A$2:$FR$281,'Row selector'!$O156,158)=0,"-",INDEX(SourceData!$A$2:$FR$281,'Row selector'!$O156,158)),"")</f>
        <v/>
      </c>
      <c r="AP167" s="163" t="str">
        <f>IFERROR(IF(INDEX(SourceData!$A$2:$FR$281,'Row selector'!$O156,163)=0,"-",INDEX(SourceData!$A$2:$FR$281,'Row selector'!$O156,163)),"")</f>
        <v/>
      </c>
      <c r="AQ167" s="161" t="str">
        <f>IFERROR(IF(INDEX(SourceData!$A$2:$FR$281,'Row selector'!$O156,154)=0,"-",INDEX(SourceData!$A$2:$FR$281,'Row selector'!$O156,154)),"")</f>
        <v/>
      </c>
      <c r="AR167" s="166" t="str">
        <f>IFERROR(IF(INDEX(SourceData!$A$2:$FR$281,'Row selector'!$O156,159)=0,"-",INDEX(SourceData!$A$2:$FR$281,'Row selector'!$O156,159)),"")</f>
        <v/>
      </c>
      <c r="AS167" s="167" t="str">
        <f>IFERROR(IF(INDEX(SourceData!$A$2:$FR$281,'Row selector'!$O156,164)=0,"-",INDEX(SourceData!$A$2:$FR$281,'Row selector'!$O156,164)),"")</f>
        <v/>
      </c>
      <c r="AT167" s="161" t="str">
        <f>IFERROR(IF(INDEX(SourceData!$A$2:$FR$281,'Row selector'!$O156,155)=0,"-",INDEX(SourceData!$A$2:$FR$281,'Row selector'!$O156,155)),"")</f>
        <v/>
      </c>
      <c r="AU167" s="162" t="str">
        <f>IFERROR(IF(INDEX(SourceData!$A$2:$FR$281,'Row selector'!$O156,160)=0,"-",INDEX(SourceData!$A$2:$FR$281,'Row selector'!$O156,160)),"")</f>
        <v/>
      </c>
      <c r="AV167" s="163" t="str">
        <f>IFERROR(IF(INDEX(SourceData!$A$2:$FR$281,'Row selector'!$O156,165)=0,"-",INDEX(SourceData!$A$2:$FR$281,'Row selector'!$O156,165)),"")</f>
        <v/>
      </c>
      <c r="AW167" s="115"/>
    </row>
    <row r="168" spans="1:49">
      <c r="A168" s="171" t="str">
        <f>IFERROR(INDEX(SourceData!$A$2:$FR$281,'Row selector'!$O157,1),"")</f>
        <v/>
      </c>
      <c r="B168" s="168" t="str">
        <f>IFERROR(INDEX(SourceData!$A$2:$FR$281,'Row selector'!$O157,2),"")</f>
        <v/>
      </c>
      <c r="C168" s="199" t="str">
        <f t="shared" si="2"/>
        <v/>
      </c>
      <c r="D168" s="161" t="str">
        <f>IFERROR(IF(INDEX(SourceData!$A$2:$FR$281,'Row selector'!$O157,121)=0,"-",INDEX(SourceData!$A$2:$FR$281,'Row selector'!$O157,121)),"")</f>
        <v/>
      </c>
      <c r="E168" s="162" t="str">
        <f>IFERROR(IF(INDEX(SourceData!$A$2:$FR$281,'Row selector'!$O157,126)=0,"-",INDEX(SourceData!$A$2:$FR$281,'Row selector'!$O157,126)),"")</f>
        <v/>
      </c>
      <c r="F168" s="163" t="str">
        <f>IFERROR(IF(INDEX(SourceData!$A$2:$FR$281,'Row selector'!$O157,131)=0,"-",INDEX(SourceData!$A$2:$FR$281,'Row selector'!$O157,131)),"")</f>
        <v/>
      </c>
      <c r="G168" s="161" t="str">
        <f>IFERROR(IF(INDEX(SourceData!$A$2:$FR$281,'Row selector'!$O157,122)=0,"-",INDEX(SourceData!$A$2:$FR$281,'Row selector'!$O157,122)),"")</f>
        <v/>
      </c>
      <c r="H168" s="166" t="str">
        <f>IFERROR(IF(INDEX(SourceData!$A$2:$FR$281,'Row selector'!$O157,127)=0,"-",INDEX(SourceData!$A$2:$FR$281,'Row selector'!$O157,127)),"")</f>
        <v/>
      </c>
      <c r="I168" s="167" t="str">
        <f>IFERROR(IF(INDEX(SourceData!$A$2:$FR$281,'Row selector'!$O157,132)=0,"-",INDEX(SourceData!$A$2:$FR$281,'Row selector'!$O157,132)),"")</f>
        <v/>
      </c>
      <c r="J168" s="161" t="str">
        <f>IFERROR(IF(INDEX(SourceData!$A$2:$FR$281,'Row selector'!$O157,123)=0,"-",INDEX(SourceData!$A$2:$FR$281,'Row selector'!$O157,123)),"")</f>
        <v/>
      </c>
      <c r="K168" s="162" t="str">
        <f>IFERROR(IF(INDEX(SourceData!$A$2:$FR$281,'Row selector'!$O157,128)=0,"-",INDEX(SourceData!$A$2:$FR$281,'Row selector'!$O157,128)),"")</f>
        <v/>
      </c>
      <c r="L168" s="163" t="str">
        <f>IFERROR(IF(INDEX(SourceData!$A$2:$FR$281,'Row selector'!$O157,133)=0,"-",INDEX(SourceData!$A$2:$FR$281,'Row selector'!$O157,133)),"")</f>
        <v/>
      </c>
      <c r="M168" s="161" t="str">
        <f>IFERROR(IF(INDEX(SourceData!$A$2:$FR$281,'Row selector'!$O157,124)=0,"-",INDEX(SourceData!$A$2:$FR$281,'Row selector'!$O157,124)),"")</f>
        <v/>
      </c>
      <c r="N168" s="162" t="str">
        <f>IFERROR(IF(INDEX(SourceData!$A$2:$FR$281,'Row selector'!$O157,129)=0,"-",INDEX(SourceData!$A$2:$FR$281,'Row selector'!$O157,129)),"")</f>
        <v/>
      </c>
      <c r="O168" s="163" t="str">
        <f>IFERROR(IF(INDEX(SourceData!$A$2:$FR$281,'Row selector'!$O157,134)=0,"-",INDEX(SourceData!$A$2:$FR$281,'Row selector'!$O157,134)),"")</f>
        <v/>
      </c>
      <c r="P168" s="161" t="str">
        <f>IFERROR(IF(INDEX(SourceData!$A$2:$FR$281,'Row selector'!$O157,125)=0,"-",INDEX(SourceData!$A$2:$FR$281,'Row selector'!$O157,125)),"")</f>
        <v/>
      </c>
      <c r="Q168" s="162" t="str">
        <f>IFERROR(IF(INDEX(SourceData!$A$2:$FR$281,'Row selector'!$O157,130)=0,"-",INDEX(SourceData!$A$2:$FR$281,'Row selector'!$O157,130)),"")</f>
        <v/>
      </c>
      <c r="R168" s="163" t="str">
        <f>IFERROR(IF(INDEX(SourceData!$A$2:$FR$281,'Row selector'!$O157,135)=0,"-",INDEX(SourceData!$A$2:$FR$281,'Row selector'!$O157,135)),"")</f>
        <v/>
      </c>
      <c r="S168" s="161" t="str">
        <f>IFERROR(IF(INDEX(SourceData!$A$2:$FR$281,'Row selector'!$O157,136)=0,"-",INDEX(SourceData!$A$2:$FR$281,'Row selector'!$O157,136)),"")</f>
        <v/>
      </c>
      <c r="T168" s="162" t="str">
        <f>IFERROR(IF(INDEX(SourceData!$A$2:$FR$281,'Row selector'!$O157,141)=0,"-",INDEX(SourceData!$A$2:$FR$281,'Row selector'!$O157,141)),"")</f>
        <v/>
      </c>
      <c r="U168" s="163" t="str">
        <f>IFERROR(IF(INDEX(SourceData!$A$2:$FR$281,'Row selector'!$O157,146)=0,"-",INDEX(SourceData!$A$2:$FR$281,'Row selector'!$O157,146)),"")</f>
        <v/>
      </c>
      <c r="V168" s="161" t="str">
        <f>IFERROR(IF(INDEX(SourceData!$A$2:$FR$281,'Row selector'!$O157,137)=0,"-",INDEX(SourceData!$A$2:$FR$281,'Row selector'!$O157,137)),"")</f>
        <v/>
      </c>
      <c r="W168" s="162" t="str">
        <f>IFERROR(IF(INDEX(SourceData!$A$2:$FR$281,'Row selector'!$O157,142)=0,"-",INDEX(SourceData!$A$2:$FR$281,'Row selector'!$O157,142)),"")</f>
        <v/>
      </c>
      <c r="X168" s="163" t="str">
        <f>IFERROR(IF(INDEX(SourceData!$A$2:$FR$281,'Row selector'!$O157,147)=0,"-",INDEX(SourceData!$A$2:$FR$281,'Row selector'!$O157,147)),"")</f>
        <v/>
      </c>
      <c r="Y168" s="161" t="str">
        <f>IFERROR(IF(INDEX(SourceData!$A$2:$FR$281,'Row selector'!$O157,138)=0,"-",INDEX(SourceData!$A$2:$FR$281,'Row selector'!$O157,138)),"")</f>
        <v/>
      </c>
      <c r="Z168" s="166" t="str">
        <f>IFERROR(IF(INDEX(SourceData!$A$2:$FR$281,'Row selector'!$O157,143)=0,"-",INDEX(SourceData!$A$2:$FR$281,'Row selector'!$O157,143)),"")</f>
        <v/>
      </c>
      <c r="AA168" s="167" t="str">
        <f>IFERROR(IF(INDEX(SourceData!$A$2:$FR$281,'Row selector'!$O157,148)=0,"-",INDEX(SourceData!$A$2:$FR$281,'Row selector'!$O157,148)),"")</f>
        <v/>
      </c>
      <c r="AB168" s="161" t="str">
        <f>IFERROR(IF(INDEX(SourceData!$A$2:$FR$281,'Row selector'!$O157,139)=0,"-",INDEX(SourceData!$A$2:$FR$281,'Row selector'!$O157,139)),"")</f>
        <v/>
      </c>
      <c r="AC168" s="162" t="str">
        <f>IFERROR(IF(INDEX(SourceData!$A$2:$FR$281,'Row selector'!$O157,144)=0,"-",INDEX(SourceData!$A$2:$FR$281,'Row selector'!$O157,144)),"")</f>
        <v/>
      </c>
      <c r="AD168" s="163" t="str">
        <f>IFERROR(IF(INDEX(SourceData!$A$2:$FR$281,'Row selector'!$O157,149)=0,"-",INDEX(SourceData!$A$2:$FR$281,'Row selector'!$O157,149)),"")</f>
        <v/>
      </c>
      <c r="AE168" s="161" t="str">
        <f>IFERROR(IF(INDEX(SourceData!$A$2:$FR$281,'Row selector'!$O157,140)=0,"-",INDEX(SourceData!$A$2:$FR$281,'Row selector'!$O157,140)),"")</f>
        <v/>
      </c>
      <c r="AF168" s="162" t="str">
        <f>IFERROR(IF(INDEX(SourceData!$A$2:$FR$281,'Row selector'!$O157,145)=0,"-",INDEX(SourceData!$A$2:$FR$281,'Row selector'!$O157,145)),"")</f>
        <v/>
      </c>
      <c r="AG168" s="163" t="str">
        <f>IFERROR(IF(INDEX(SourceData!$A$2:$FR$281,'Row selector'!$O157,150)=0,"-",INDEX(SourceData!$A$2:$FR$281,'Row selector'!$O157,150)),"")</f>
        <v/>
      </c>
      <c r="AH168" s="161" t="str">
        <f>IFERROR(IF(INDEX(SourceData!$A$2:$FR$281,'Row selector'!$O157,151)=0,"-",INDEX(SourceData!$A$2:$FR$281,'Row selector'!$O157,151)),"")</f>
        <v/>
      </c>
      <c r="AI168" s="162" t="str">
        <f>IFERROR(IF(INDEX(SourceData!$A$2:$FR$281,'Row selector'!$O157,156)=0,"-",INDEX(SourceData!$A$2:$FR$281,'Row selector'!$O157,156)),"")</f>
        <v/>
      </c>
      <c r="AJ168" s="163" t="str">
        <f>IFERROR(IF(INDEX(SourceData!$A$2:$FR$281,'Row selector'!$O157,161)=0,"-",INDEX(SourceData!$A$2:$FR$281,'Row selector'!$O157,161)),"")</f>
        <v/>
      </c>
      <c r="AK168" s="161" t="str">
        <f>IFERROR(IF(INDEX(SourceData!$A$2:$FR$281,'Row selector'!$O157,152)=0,"-",INDEX(SourceData!$A$2:$FR$281,'Row selector'!$O157,152)),"")</f>
        <v/>
      </c>
      <c r="AL168" s="162" t="str">
        <f>IFERROR(IF(INDEX(SourceData!$A$2:$FR$281,'Row selector'!$O157,157)=0,"-",INDEX(SourceData!$A$2:$FR$281,'Row selector'!$O157,157)),"")</f>
        <v/>
      </c>
      <c r="AM168" s="163" t="str">
        <f>IFERROR(IF(INDEX(SourceData!$A$2:$FR$281,'Row selector'!$O157,162)=0,"-",INDEX(SourceData!$A$2:$FR$281,'Row selector'!$O157,162)),"")</f>
        <v/>
      </c>
      <c r="AN168" s="161" t="str">
        <f>IFERROR(IF(INDEX(SourceData!$A$2:$FR$281,'Row selector'!$O157,153)=0,"-",INDEX(SourceData!$A$2:$FR$281,'Row selector'!$O157,153)),"")</f>
        <v/>
      </c>
      <c r="AO168" s="162" t="str">
        <f>IFERROR(IF(INDEX(SourceData!$A$2:$FR$281,'Row selector'!$O157,158)=0,"-",INDEX(SourceData!$A$2:$FR$281,'Row selector'!$O157,158)),"")</f>
        <v/>
      </c>
      <c r="AP168" s="163" t="str">
        <f>IFERROR(IF(INDEX(SourceData!$A$2:$FR$281,'Row selector'!$O157,163)=0,"-",INDEX(SourceData!$A$2:$FR$281,'Row selector'!$O157,163)),"")</f>
        <v/>
      </c>
      <c r="AQ168" s="161" t="str">
        <f>IFERROR(IF(INDEX(SourceData!$A$2:$FR$281,'Row selector'!$O157,154)=0,"-",INDEX(SourceData!$A$2:$FR$281,'Row selector'!$O157,154)),"")</f>
        <v/>
      </c>
      <c r="AR168" s="166" t="str">
        <f>IFERROR(IF(INDEX(SourceData!$A$2:$FR$281,'Row selector'!$O157,159)=0,"-",INDEX(SourceData!$A$2:$FR$281,'Row selector'!$O157,159)),"")</f>
        <v/>
      </c>
      <c r="AS168" s="167" t="str">
        <f>IFERROR(IF(INDEX(SourceData!$A$2:$FR$281,'Row selector'!$O157,164)=0,"-",INDEX(SourceData!$A$2:$FR$281,'Row selector'!$O157,164)),"")</f>
        <v/>
      </c>
      <c r="AT168" s="161" t="str">
        <f>IFERROR(IF(INDEX(SourceData!$A$2:$FR$281,'Row selector'!$O157,155)=0,"-",INDEX(SourceData!$A$2:$FR$281,'Row selector'!$O157,155)),"")</f>
        <v/>
      </c>
      <c r="AU168" s="162" t="str">
        <f>IFERROR(IF(INDEX(SourceData!$A$2:$FR$281,'Row selector'!$O157,160)=0,"-",INDEX(SourceData!$A$2:$FR$281,'Row selector'!$O157,160)),"")</f>
        <v/>
      </c>
      <c r="AV168" s="163" t="str">
        <f>IFERROR(IF(INDEX(SourceData!$A$2:$FR$281,'Row selector'!$O157,165)=0,"-",INDEX(SourceData!$A$2:$FR$281,'Row selector'!$O157,165)),"")</f>
        <v/>
      </c>
      <c r="AW168" s="115"/>
    </row>
    <row r="169" spans="1:49">
      <c r="A169" s="171" t="str">
        <f>IFERROR(INDEX(SourceData!$A$2:$FR$281,'Row selector'!$O158,1),"")</f>
        <v/>
      </c>
      <c r="B169" s="168" t="str">
        <f>IFERROR(INDEX(SourceData!$A$2:$FR$281,'Row selector'!$O158,2),"")</f>
        <v/>
      </c>
      <c r="C169" s="199" t="str">
        <f t="shared" si="2"/>
        <v/>
      </c>
      <c r="D169" s="161" t="str">
        <f>IFERROR(IF(INDEX(SourceData!$A$2:$FR$281,'Row selector'!$O158,121)=0,"-",INDEX(SourceData!$A$2:$FR$281,'Row selector'!$O158,121)),"")</f>
        <v/>
      </c>
      <c r="E169" s="162" t="str">
        <f>IFERROR(IF(INDEX(SourceData!$A$2:$FR$281,'Row selector'!$O158,126)=0,"-",INDEX(SourceData!$A$2:$FR$281,'Row selector'!$O158,126)),"")</f>
        <v/>
      </c>
      <c r="F169" s="163" t="str">
        <f>IFERROR(IF(INDEX(SourceData!$A$2:$FR$281,'Row selector'!$O158,131)=0,"-",INDEX(SourceData!$A$2:$FR$281,'Row selector'!$O158,131)),"")</f>
        <v/>
      </c>
      <c r="G169" s="161" t="str">
        <f>IFERROR(IF(INDEX(SourceData!$A$2:$FR$281,'Row selector'!$O158,122)=0,"-",INDEX(SourceData!$A$2:$FR$281,'Row selector'!$O158,122)),"")</f>
        <v/>
      </c>
      <c r="H169" s="166" t="str">
        <f>IFERROR(IF(INDEX(SourceData!$A$2:$FR$281,'Row selector'!$O158,127)=0,"-",INDEX(SourceData!$A$2:$FR$281,'Row selector'!$O158,127)),"")</f>
        <v/>
      </c>
      <c r="I169" s="167" t="str">
        <f>IFERROR(IF(INDEX(SourceData!$A$2:$FR$281,'Row selector'!$O158,132)=0,"-",INDEX(SourceData!$A$2:$FR$281,'Row selector'!$O158,132)),"")</f>
        <v/>
      </c>
      <c r="J169" s="161" t="str">
        <f>IFERROR(IF(INDEX(SourceData!$A$2:$FR$281,'Row selector'!$O158,123)=0,"-",INDEX(SourceData!$A$2:$FR$281,'Row selector'!$O158,123)),"")</f>
        <v/>
      </c>
      <c r="K169" s="162" t="str">
        <f>IFERROR(IF(INDEX(SourceData!$A$2:$FR$281,'Row selector'!$O158,128)=0,"-",INDEX(SourceData!$A$2:$FR$281,'Row selector'!$O158,128)),"")</f>
        <v/>
      </c>
      <c r="L169" s="163" t="str">
        <f>IFERROR(IF(INDEX(SourceData!$A$2:$FR$281,'Row selector'!$O158,133)=0,"-",INDEX(SourceData!$A$2:$FR$281,'Row selector'!$O158,133)),"")</f>
        <v/>
      </c>
      <c r="M169" s="161" t="str">
        <f>IFERROR(IF(INDEX(SourceData!$A$2:$FR$281,'Row selector'!$O158,124)=0,"-",INDEX(SourceData!$A$2:$FR$281,'Row selector'!$O158,124)),"")</f>
        <v/>
      </c>
      <c r="N169" s="162" t="str">
        <f>IFERROR(IF(INDEX(SourceData!$A$2:$FR$281,'Row selector'!$O158,129)=0,"-",INDEX(SourceData!$A$2:$FR$281,'Row selector'!$O158,129)),"")</f>
        <v/>
      </c>
      <c r="O169" s="163" t="str">
        <f>IFERROR(IF(INDEX(SourceData!$A$2:$FR$281,'Row selector'!$O158,134)=0,"-",INDEX(SourceData!$A$2:$FR$281,'Row selector'!$O158,134)),"")</f>
        <v/>
      </c>
      <c r="P169" s="161" t="str">
        <f>IFERROR(IF(INDEX(SourceData!$A$2:$FR$281,'Row selector'!$O158,125)=0,"-",INDEX(SourceData!$A$2:$FR$281,'Row selector'!$O158,125)),"")</f>
        <v/>
      </c>
      <c r="Q169" s="162" t="str">
        <f>IFERROR(IF(INDEX(SourceData!$A$2:$FR$281,'Row selector'!$O158,130)=0,"-",INDEX(SourceData!$A$2:$FR$281,'Row selector'!$O158,130)),"")</f>
        <v/>
      </c>
      <c r="R169" s="163" t="str">
        <f>IFERROR(IF(INDEX(SourceData!$A$2:$FR$281,'Row selector'!$O158,135)=0,"-",INDEX(SourceData!$A$2:$FR$281,'Row selector'!$O158,135)),"")</f>
        <v/>
      </c>
      <c r="S169" s="161" t="str">
        <f>IFERROR(IF(INDEX(SourceData!$A$2:$FR$281,'Row selector'!$O158,136)=0,"-",INDEX(SourceData!$A$2:$FR$281,'Row selector'!$O158,136)),"")</f>
        <v/>
      </c>
      <c r="T169" s="162" t="str">
        <f>IFERROR(IF(INDEX(SourceData!$A$2:$FR$281,'Row selector'!$O158,141)=0,"-",INDEX(SourceData!$A$2:$FR$281,'Row selector'!$O158,141)),"")</f>
        <v/>
      </c>
      <c r="U169" s="163" t="str">
        <f>IFERROR(IF(INDEX(SourceData!$A$2:$FR$281,'Row selector'!$O158,146)=0,"-",INDEX(SourceData!$A$2:$FR$281,'Row selector'!$O158,146)),"")</f>
        <v/>
      </c>
      <c r="V169" s="161" t="str">
        <f>IFERROR(IF(INDEX(SourceData!$A$2:$FR$281,'Row selector'!$O158,137)=0,"-",INDEX(SourceData!$A$2:$FR$281,'Row selector'!$O158,137)),"")</f>
        <v/>
      </c>
      <c r="W169" s="162" t="str">
        <f>IFERROR(IF(INDEX(SourceData!$A$2:$FR$281,'Row selector'!$O158,142)=0,"-",INDEX(SourceData!$A$2:$FR$281,'Row selector'!$O158,142)),"")</f>
        <v/>
      </c>
      <c r="X169" s="163" t="str">
        <f>IFERROR(IF(INDEX(SourceData!$A$2:$FR$281,'Row selector'!$O158,147)=0,"-",INDEX(SourceData!$A$2:$FR$281,'Row selector'!$O158,147)),"")</f>
        <v/>
      </c>
      <c r="Y169" s="161" t="str">
        <f>IFERROR(IF(INDEX(SourceData!$A$2:$FR$281,'Row selector'!$O158,138)=0,"-",INDEX(SourceData!$A$2:$FR$281,'Row selector'!$O158,138)),"")</f>
        <v/>
      </c>
      <c r="Z169" s="166" t="str">
        <f>IFERROR(IF(INDEX(SourceData!$A$2:$FR$281,'Row selector'!$O158,143)=0,"-",INDEX(SourceData!$A$2:$FR$281,'Row selector'!$O158,143)),"")</f>
        <v/>
      </c>
      <c r="AA169" s="167" t="str">
        <f>IFERROR(IF(INDEX(SourceData!$A$2:$FR$281,'Row selector'!$O158,148)=0,"-",INDEX(SourceData!$A$2:$FR$281,'Row selector'!$O158,148)),"")</f>
        <v/>
      </c>
      <c r="AB169" s="161" t="str">
        <f>IFERROR(IF(INDEX(SourceData!$A$2:$FR$281,'Row selector'!$O158,139)=0,"-",INDEX(SourceData!$A$2:$FR$281,'Row selector'!$O158,139)),"")</f>
        <v/>
      </c>
      <c r="AC169" s="162" t="str">
        <f>IFERROR(IF(INDEX(SourceData!$A$2:$FR$281,'Row selector'!$O158,144)=0,"-",INDEX(SourceData!$A$2:$FR$281,'Row selector'!$O158,144)),"")</f>
        <v/>
      </c>
      <c r="AD169" s="163" t="str">
        <f>IFERROR(IF(INDEX(SourceData!$A$2:$FR$281,'Row selector'!$O158,149)=0,"-",INDEX(SourceData!$A$2:$FR$281,'Row selector'!$O158,149)),"")</f>
        <v/>
      </c>
      <c r="AE169" s="161" t="str">
        <f>IFERROR(IF(INDEX(SourceData!$A$2:$FR$281,'Row selector'!$O158,140)=0,"-",INDEX(SourceData!$A$2:$FR$281,'Row selector'!$O158,140)),"")</f>
        <v/>
      </c>
      <c r="AF169" s="162" t="str">
        <f>IFERROR(IF(INDEX(SourceData!$A$2:$FR$281,'Row selector'!$O158,145)=0,"-",INDEX(SourceData!$A$2:$FR$281,'Row selector'!$O158,145)),"")</f>
        <v/>
      </c>
      <c r="AG169" s="163" t="str">
        <f>IFERROR(IF(INDEX(SourceData!$A$2:$FR$281,'Row selector'!$O158,150)=0,"-",INDEX(SourceData!$A$2:$FR$281,'Row selector'!$O158,150)),"")</f>
        <v/>
      </c>
      <c r="AH169" s="161" t="str">
        <f>IFERROR(IF(INDEX(SourceData!$A$2:$FR$281,'Row selector'!$O158,151)=0,"-",INDEX(SourceData!$A$2:$FR$281,'Row selector'!$O158,151)),"")</f>
        <v/>
      </c>
      <c r="AI169" s="162" t="str">
        <f>IFERROR(IF(INDEX(SourceData!$A$2:$FR$281,'Row selector'!$O158,156)=0,"-",INDEX(SourceData!$A$2:$FR$281,'Row selector'!$O158,156)),"")</f>
        <v/>
      </c>
      <c r="AJ169" s="163" t="str">
        <f>IFERROR(IF(INDEX(SourceData!$A$2:$FR$281,'Row selector'!$O158,161)=0,"-",INDEX(SourceData!$A$2:$FR$281,'Row selector'!$O158,161)),"")</f>
        <v/>
      </c>
      <c r="AK169" s="161" t="str">
        <f>IFERROR(IF(INDEX(SourceData!$A$2:$FR$281,'Row selector'!$O158,152)=0,"-",INDEX(SourceData!$A$2:$FR$281,'Row selector'!$O158,152)),"")</f>
        <v/>
      </c>
      <c r="AL169" s="162" t="str">
        <f>IFERROR(IF(INDEX(SourceData!$A$2:$FR$281,'Row selector'!$O158,157)=0,"-",INDEX(SourceData!$A$2:$FR$281,'Row selector'!$O158,157)),"")</f>
        <v/>
      </c>
      <c r="AM169" s="163" t="str">
        <f>IFERROR(IF(INDEX(SourceData!$A$2:$FR$281,'Row selector'!$O158,162)=0,"-",INDEX(SourceData!$A$2:$FR$281,'Row selector'!$O158,162)),"")</f>
        <v/>
      </c>
      <c r="AN169" s="161" t="str">
        <f>IFERROR(IF(INDEX(SourceData!$A$2:$FR$281,'Row selector'!$O158,153)=0,"-",INDEX(SourceData!$A$2:$FR$281,'Row selector'!$O158,153)),"")</f>
        <v/>
      </c>
      <c r="AO169" s="162" t="str">
        <f>IFERROR(IF(INDEX(SourceData!$A$2:$FR$281,'Row selector'!$O158,158)=0,"-",INDEX(SourceData!$A$2:$FR$281,'Row selector'!$O158,158)),"")</f>
        <v/>
      </c>
      <c r="AP169" s="163" t="str">
        <f>IFERROR(IF(INDEX(SourceData!$A$2:$FR$281,'Row selector'!$O158,163)=0,"-",INDEX(SourceData!$A$2:$FR$281,'Row selector'!$O158,163)),"")</f>
        <v/>
      </c>
      <c r="AQ169" s="161" t="str">
        <f>IFERROR(IF(INDEX(SourceData!$A$2:$FR$281,'Row selector'!$O158,154)=0,"-",INDEX(SourceData!$A$2:$FR$281,'Row selector'!$O158,154)),"")</f>
        <v/>
      </c>
      <c r="AR169" s="166" t="str">
        <f>IFERROR(IF(INDEX(SourceData!$A$2:$FR$281,'Row selector'!$O158,159)=0,"-",INDEX(SourceData!$A$2:$FR$281,'Row selector'!$O158,159)),"")</f>
        <v/>
      </c>
      <c r="AS169" s="167" t="str">
        <f>IFERROR(IF(INDEX(SourceData!$A$2:$FR$281,'Row selector'!$O158,164)=0,"-",INDEX(SourceData!$A$2:$FR$281,'Row selector'!$O158,164)),"")</f>
        <v/>
      </c>
      <c r="AT169" s="161" t="str">
        <f>IFERROR(IF(INDEX(SourceData!$A$2:$FR$281,'Row selector'!$O158,155)=0,"-",INDEX(SourceData!$A$2:$FR$281,'Row selector'!$O158,155)),"")</f>
        <v/>
      </c>
      <c r="AU169" s="162" t="str">
        <f>IFERROR(IF(INDEX(SourceData!$A$2:$FR$281,'Row selector'!$O158,160)=0,"-",INDEX(SourceData!$A$2:$FR$281,'Row selector'!$O158,160)),"")</f>
        <v/>
      </c>
      <c r="AV169" s="163" t="str">
        <f>IFERROR(IF(INDEX(SourceData!$A$2:$FR$281,'Row selector'!$O158,165)=0,"-",INDEX(SourceData!$A$2:$FR$281,'Row selector'!$O158,165)),"")</f>
        <v/>
      </c>
      <c r="AW169" s="115"/>
    </row>
    <row r="170" spans="1:49">
      <c r="A170" s="171" t="str">
        <f>IFERROR(INDEX(SourceData!$A$2:$FR$281,'Row selector'!$O159,1),"")</f>
        <v/>
      </c>
      <c r="B170" s="168" t="str">
        <f>IFERROR(INDEX(SourceData!$A$2:$FR$281,'Row selector'!$O159,2),"")</f>
        <v/>
      </c>
      <c r="C170" s="199" t="str">
        <f t="shared" si="2"/>
        <v/>
      </c>
      <c r="D170" s="161" t="str">
        <f>IFERROR(IF(INDEX(SourceData!$A$2:$FR$281,'Row selector'!$O159,121)=0,"-",INDEX(SourceData!$A$2:$FR$281,'Row selector'!$O159,121)),"")</f>
        <v/>
      </c>
      <c r="E170" s="162" t="str">
        <f>IFERROR(IF(INDEX(SourceData!$A$2:$FR$281,'Row selector'!$O159,126)=0,"-",INDEX(SourceData!$A$2:$FR$281,'Row selector'!$O159,126)),"")</f>
        <v/>
      </c>
      <c r="F170" s="163" t="str">
        <f>IFERROR(IF(INDEX(SourceData!$A$2:$FR$281,'Row selector'!$O159,131)=0,"-",INDEX(SourceData!$A$2:$FR$281,'Row selector'!$O159,131)),"")</f>
        <v/>
      </c>
      <c r="G170" s="161" t="str">
        <f>IFERROR(IF(INDEX(SourceData!$A$2:$FR$281,'Row selector'!$O159,122)=0,"-",INDEX(SourceData!$A$2:$FR$281,'Row selector'!$O159,122)),"")</f>
        <v/>
      </c>
      <c r="H170" s="166" t="str">
        <f>IFERROR(IF(INDEX(SourceData!$A$2:$FR$281,'Row selector'!$O159,127)=0,"-",INDEX(SourceData!$A$2:$FR$281,'Row selector'!$O159,127)),"")</f>
        <v/>
      </c>
      <c r="I170" s="167" t="str">
        <f>IFERROR(IF(INDEX(SourceData!$A$2:$FR$281,'Row selector'!$O159,132)=0,"-",INDEX(SourceData!$A$2:$FR$281,'Row selector'!$O159,132)),"")</f>
        <v/>
      </c>
      <c r="J170" s="161" t="str">
        <f>IFERROR(IF(INDEX(SourceData!$A$2:$FR$281,'Row selector'!$O159,123)=0,"-",INDEX(SourceData!$A$2:$FR$281,'Row selector'!$O159,123)),"")</f>
        <v/>
      </c>
      <c r="K170" s="162" t="str">
        <f>IFERROR(IF(INDEX(SourceData!$A$2:$FR$281,'Row selector'!$O159,128)=0,"-",INDEX(SourceData!$A$2:$FR$281,'Row selector'!$O159,128)),"")</f>
        <v/>
      </c>
      <c r="L170" s="163" t="str">
        <f>IFERROR(IF(INDEX(SourceData!$A$2:$FR$281,'Row selector'!$O159,133)=0,"-",INDEX(SourceData!$A$2:$FR$281,'Row selector'!$O159,133)),"")</f>
        <v/>
      </c>
      <c r="M170" s="161" t="str">
        <f>IFERROR(IF(INDEX(SourceData!$A$2:$FR$281,'Row selector'!$O159,124)=0,"-",INDEX(SourceData!$A$2:$FR$281,'Row selector'!$O159,124)),"")</f>
        <v/>
      </c>
      <c r="N170" s="162" t="str">
        <f>IFERROR(IF(INDEX(SourceData!$A$2:$FR$281,'Row selector'!$O159,129)=0,"-",INDEX(SourceData!$A$2:$FR$281,'Row selector'!$O159,129)),"")</f>
        <v/>
      </c>
      <c r="O170" s="163" t="str">
        <f>IFERROR(IF(INDEX(SourceData!$A$2:$FR$281,'Row selector'!$O159,134)=0,"-",INDEX(SourceData!$A$2:$FR$281,'Row selector'!$O159,134)),"")</f>
        <v/>
      </c>
      <c r="P170" s="161" t="str">
        <f>IFERROR(IF(INDEX(SourceData!$A$2:$FR$281,'Row selector'!$O159,125)=0,"-",INDEX(SourceData!$A$2:$FR$281,'Row selector'!$O159,125)),"")</f>
        <v/>
      </c>
      <c r="Q170" s="162" t="str">
        <f>IFERROR(IF(INDEX(SourceData!$A$2:$FR$281,'Row selector'!$O159,130)=0,"-",INDEX(SourceData!$A$2:$FR$281,'Row selector'!$O159,130)),"")</f>
        <v/>
      </c>
      <c r="R170" s="163" t="str">
        <f>IFERROR(IF(INDEX(SourceData!$A$2:$FR$281,'Row selector'!$O159,135)=0,"-",INDEX(SourceData!$A$2:$FR$281,'Row selector'!$O159,135)),"")</f>
        <v/>
      </c>
      <c r="S170" s="161" t="str">
        <f>IFERROR(IF(INDEX(SourceData!$A$2:$FR$281,'Row selector'!$O159,136)=0,"-",INDEX(SourceData!$A$2:$FR$281,'Row selector'!$O159,136)),"")</f>
        <v/>
      </c>
      <c r="T170" s="162" t="str">
        <f>IFERROR(IF(INDEX(SourceData!$A$2:$FR$281,'Row selector'!$O159,141)=0,"-",INDEX(SourceData!$A$2:$FR$281,'Row selector'!$O159,141)),"")</f>
        <v/>
      </c>
      <c r="U170" s="163" t="str">
        <f>IFERROR(IF(INDEX(SourceData!$A$2:$FR$281,'Row selector'!$O159,146)=0,"-",INDEX(SourceData!$A$2:$FR$281,'Row selector'!$O159,146)),"")</f>
        <v/>
      </c>
      <c r="V170" s="161" t="str">
        <f>IFERROR(IF(INDEX(SourceData!$A$2:$FR$281,'Row selector'!$O159,137)=0,"-",INDEX(SourceData!$A$2:$FR$281,'Row selector'!$O159,137)),"")</f>
        <v/>
      </c>
      <c r="W170" s="162" t="str">
        <f>IFERROR(IF(INDEX(SourceData!$A$2:$FR$281,'Row selector'!$O159,142)=0,"-",INDEX(SourceData!$A$2:$FR$281,'Row selector'!$O159,142)),"")</f>
        <v/>
      </c>
      <c r="X170" s="163" t="str">
        <f>IFERROR(IF(INDEX(SourceData!$A$2:$FR$281,'Row selector'!$O159,147)=0,"-",INDEX(SourceData!$A$2:$FR$281,'Row selector'!$O159,147)),"")</f>
        <v/>
      </c>
      <c r="Y170" s="161" t="str">
        <f>IFERROR(IF(INDEX(SourceData!$A$2:$FR$281,'Row selector'!$O159,138)=0,"-",INDEX(SourceData!$A$2:$FR$281,'Row selector'!$O159,138)),"")</f>
        <v/>
      </c>
      <c r="Z170" s="166" t="str">
        <f>IFERROR(IF(INDEX(SourceData!$A$2:$FR$281,'Row selector'!$O159,143)=0,"-",INDEX(SourceData!$A$2:$FR$281,'Row selector'!$O159,143)),"")</f>
        <v/>
      </c>
      <c r="AA170" s="167" t="str">
        <f>IFERROR(IF(INDEX(SourceData!$A$2:$FR$281,'Row selector'!$O159,148)=0,"-",INDEX(SourceData!$A$2:$FR$281,'Row selector'!$O159,148)),"")</f>
        <v/>
      </c>
      <c r="AB170" s="161" t="str">
        <f>IFERROR(IF(INDEX(SourceData!$A$2:$FR$281,'Row selector'!$O159,139)=0,"-",INDEX(SourceData!$A$2:$FR$281,'Row selector'!$O159,139)),"")</f>
        <v/>
      </c>
      <c r="AC170" s="162" t="str">
        <f>IFERROR(IF(INDEX(SourceData!$A$2:$FR$281,'Row selector'!$O159,144)=0,"-",INDEX(SourceData!$A$2:$FR$281,'Row selector'!$O159,144)),"")</f>
        <v/>
      </c>
      <c r="AD170" s="163" t="str">
        <f>IFERROR(IF(INDEX(SourceData!$A$2:$FR$281,'Row selector'!$O159,149)=0,"-",INDEX(SourceData!$A$2:$FR$281,'Row selector'!$O159,149)),"")</f>
        <v/>
      </c>
      <c r="AE170" s="161" t="str">
        <f>IFERROR(IF(INDEX(SourceData!$A$2:$FR$281,'Row selector'!$O159,140)=0,"-",INDEX(SourceData!$A$2:$FR$281,'Row selector'!$O159,140)),"")</f>
        <v/>
      </c>
      <c r="AF170" s="162" t="str">
        <f>IFERROR(IF(INDEX(SourceData!$A$2:$FR$281,'Row selector'!$O159,145)=0,"-",INDEX(SourceData!$A$2:$FR$281,'Row selector'!$O159,145)),"")</f>
        <v/>
      </c>
      <c r="AG170" s="163" t="str">
        <f>IFERROR(IF(INDEX(SourceData!$A$2:$FR$281,'Row selector'!$O159,150)=0,"-",INDEX(SourceData!$A$2:$FR$281,'Row selector'!$O159,150)),"")</f>
        <v/>
      </c>
      <c r="AH170" s="161" t="str">
        <f>IFERROR(IF(INDEX(SourceData!$A$2:$FR$281,'Row selector'!$O159,151)=0,"-",INDEX(SourceData!$A$2:$FR$281,'Row selector'!$O159,151)),"")</f>
        <v/>
      </c>
      <c r="AI170" s="162" t="str">
        <f>IFERROR(IF(INDEX(SourceData!$A$2:$FR$281,'Row selector'!$O159,156)=0,"-",INDEX(SourceData!$A$2:$FR$281,'Row selector'!$O159,156)),"")</f>
        <v/>
      </c>
      <c r="AJ170" s="163" t="str">
        <f>IFERROR(IF(INDEX(SourceData!$A$2:$FR$281,'Row selector'!$O159,161)=0,"-",INDEX(SourceData!$A$2:$FR$281,'Row selector'!$O159,161)),"")</f>
        <v/>
      </c>
      <c r="AK170" s="161" t="str">
        <f>IFERROR(IF(INDEX(SourceData!$A$2:$FR$281,'Row selector'!$O159,152)=0,"-",INDEX(SourceData!$A$2:$FR$281,'Row selector'!$O159,152)),"")</f>
        <v/>
      </c>
      <c r="AL170" s="162" t="str">
        <f>IFERROR(IF(INDEX(SourceData!$A$2:$FR$281,'Row selector'!$O159,157)=0,"-",INDEX(SourceData!$A$2:$FR$281,'Row selector'!$O159,157)),"")</f>
        <v/>
      </c>
      <c r="AM170" s="163" t="str">
        <f>IFERROR(IF(INDEX(SourceData!$A$2:$FR$281,'Row selector'!$O159,162)=0,"-",INDEX(SourceData!$A$2:$FR$281,'Row selector'!$O159,162)),"")</f>
        <v/>
      </c>
      <c r="AN170" s="161" t="str">
        <f>IFERROR(IF(INDEX(SourceData!$A$2:$FR$281,'Row selector'!$O159,153)=0,"-",INDEX(SourceData!$A$2:$FR$281,'Row selector'!$O159,153)),"")</f>
        <v/>
      </c>
      <c r="AO170" s="162" t="str">
        <f>IFERROR(IF(INDEX(SourceData!$A$2:$FR$281,'Row selector'!$O159,158)=0,"-",INDEX(SourceData!$A$2:$FR$281,'Row selector'!$O159,158)),"")</f>
        <v/>
      </c>
      <c r="AP170" s="163" t="str">
        <f>IFERROR(IF(INDEX(SourceData!$A$2:$FR$281,'Row selector'!$O159,163)=0,"-",INDEX(SourceData!$A$2:$FR$281,'Row selector'!$O159,163)),"")</f>
        <v/>
      </c>
      <c r="AQ170" s="161" t="str">
        <f>IFERROR(IF(INDEX(SourceData!$A$2:$FR$281,'Row selector'!$O159,154)=0,"-",INDEX(SourceData!$A$2:$FR$281,'Row selector'!$O159,154)),"")</f>
        <v/>
      </c>
      <c r="AR170" s="166" t="str">
        <f>IFERROR(IF(INDEX(SourceData!$A$2:$FR$281,'Row selector'!$O159,159)=0,"-",INDEX(SourceData!$A$2:$FR$281,'Row selector'!$O159,159)),"")</f>
        <v/>
      </c>
      <c r="AS170" s="167" t="str">
        <f>IFERROR(IF(INDEX(SourceData!$A$2:$FR$281,'Row selector'!$O159,164)=0,"-",INDEX(SourceData!$A$2:$FR$281,'Row selector'!$O159,164)),"")</f>
        <v/>
      </c>
      <c r="AT170" s="161" t="str">
        <f>IFERROR(IF(INDEX(SourceData!$A$2:$FR$281,'Row selector'!$O159,155)=0,"-",INDEX(SourceData!$A$2:$FR$281,'Row selector'!$O159,155)),"")</f>
        <v/>
      </c>
      <c r="AU170" s="162" t="str">
        <f>IFERROR(IF(INDEX(SourceData!$A$2:$FR$281,'Row selector'!$O159,160)=0,"-",INDEX(SourceData!$A$2:$FR$281,'Row selector'!$O159,160)),"")</f>
        <v/>
      </c>
      <c r="AV170" s="163" t="str">
        <f>IFERROR(IF(INDEX(SourceData!$A$2:$FR$281,'Row selector'!$O159,165)=0,"-",INDEX(SourceData!$A$2:$FR$281,'Row selector'!$O159,165)),"")</f>
        <v/>
      </c>
      <c r="AW170" s="115"/>
    </row>
    <row r="171" spans="1:49">
      <c r="A171" s="171" t="str">
        <f>IFERROR(INDEX(SourceData!$A$2:$FR$281,'Row selector'!$O160,1),"")</f>
        <v/>
      </c>
      <c r="B171" s="168" t="str">
        <f>IFERROR(INDEX(SourceData!$A$2:$FR$281,'Row selector'!$O160,2),"")</f>
        <v/>
      </c>
      <c r="C171" s="199" t="str">
        <f t="shared" si="2"/>
        <v/>
      </c>
      <c r="D171" s="161" t="str">
        <f>IFERROR(IF(INDEX(SourceData!$A$2:$FR$281,'Row selector'!$O160,121)=0,"-",INDEX(SourceData!$A$2:$FR$281,'Row selector'!$O160,121)),"")</f>
        <v/>
      </c>
      <c r="E171" s="162" t="str">
        <f>IFERROR(IF(INDEX(SourceData!$A$2:$FR$281,'Row selector'!$O160,126)=0,"-",INDEX(SourceData!$A$2:$FR$281,'Row selector'!$O160,126)),"")</f>
        <v/>
      </c>
      <c r="F171" s="163" t="str">
        <f>IFERROR(IF(INDEX(SourceData!$A$2:$FR$281,'Row selector'!$O160,131)=0,"-",INDEX(SourceData!$A$2:$FR$281,'Row selector'!$O160,131)),"")</f>
        <v/>
      </c>
      <c r="G171" s="161" t="str">
        <f>IFERROR(IF(INDEX(SourceData!$A$2:$FR$281,'Row selector'!$O160,122)=0,"-",INDEX(SourceData!$A$2:$FR$281,'Row selector'!$O160,122)),"")</f>
        <v/>
      </c>
      <c r="H171" s="166" t="str">
        <f>IFERROR(IF(INDEX(SourceData!$A$2:$FR$281,'Row selector'!$O160,127)=0,"-",INDEX(SourceData!$A$2:$FR$281,'Row selector'!$O160,127)),"")</f>
        <v/>
      </c>
      <c r="I171" s="167" t="str">
        <f>IFERROR(IF(INDEX(SourceData!$A$2:$FR$281,'Row selector'!$O160,132)=0,"-",INDEX(SourceData!$A$2:$FR$281,'Row selector'!$O160,132)),"")</f>
        <v/>
      </c>
      <c r="J171" s="161" t="str">
        <f>IFERROR(IF(INDEX(SourceData!$A$2:$FR$281,'Row selector'!$O160,123)=0,"-",INDEX(SourceData!$A$2:$FR$281,'Row selector'!$O160,123)),"")</f>
        <v/>
      </c>
      <c r="K171" s="162" t="str">
        <f>IFERROR(IF(INDEX(SourceData!$A$2:$FR$281,'Row selector'!$O160,128)=0,"-",INDEX(SourceData!$A$2:$FR$281,'Row selector'!$O160,128)),"")</f>
        <v/>
      </c>
      <c r="L171" s="163" t="str">
        <f>IFERROR(IF(INDEX(SourceData!$A$2:$FR$281,'Row selector'!$O160,133)=0,"-",INDEX(SourceData!$A$2:$FR$281,'Row selector'!$O160,133)),"")</f>
        <v/>
      </c>
      <c r="M171" s="161" t="str">
        <f>IFERROR(IF(INDEX(SourceData!$A$2:$FR$281,'Row selector'!$O160,124)=0,"-",INDEX(SourceData!$A$2:$FR$281,'Row selector'!$O160,124)),"")</f>
        <v/>
      </c>
      <c r="N171" s="162" t="str">
        <f>IFERROR(IF(INDEX(SourceData!$A$2:$FR$281,'Row selector'!$O160,129)=0,"-",INDEX(SourceData!$A$2:$FR$281,'Row selector'!$O160,129)),"")</f>
        <v/>
      </c>
      <c r="O171" s="163" t="str">
        <f>IFERROR(IF(INDEX(SourceData!$A$2:$FR$281,'Row selector'!$O160,134)=0,"-",INDEX(SourceData!$A$2:$FR$281,'Row selector'!$O160,134)),"")</f>
        <v/>
      </c>
      <c r="P171" s="161" t="str">
        <f>IFERROR(IF(INDEX(SourceData!$A$2:$FR$281,'Row selector'!$O160,125)=0,"-",INDEX(SourceData!$A$2:$FR$281,'Row selector'!$O160,125)),"")</f>
        <v/>
      </c>
      <c r="Q171" s="162" t="str">
        <f>IFERROR(IF(INDEX(SourceData!$A$2:$FR$281,'Row selector'!$O160,130)=0,"-",INDEX(SourceData!$A$2:$FR$281,'Row selector'!$O160,130)),"")</f>
        <v/>
      </c>
      <c r="R171" s="163" t="str">
        <f>IFERROR(IF(INDEX(SourceData!$A$2:$FR$281,'Row selector'!$O160,135)=0,"-",INDEX(SourceData!$A$2:$FR$281,'Row selector'!$O160,135)),"")</f>
        <v/>
      </c>
      <c r="S171" s="161" t="str">
        <f>IFERROR(IF(INDEX(SourceData!$A$2:$FR$281,'Row selector'!$O160,136)=0,"-",INDEX(SourceData!$A$2:$FR$281,'Row selector'!$O160,136)),"")</f>
        <v/>
      </c>
      <c r="T171" s="162" t="str">
        <f>IFERROR(IF(INDEX(SourceData!$A$2:$FR$281,'Row selector'!$O160,141)=0,"-",INDEX(SourceData!$A$2:$FR$281,'Row selector'!$O160,141)),"")</f>
        <v/>
      </c>
      <c r="U171" s="163" t="str">
        <f>IFERROR(IF(INDEX(SourceData!$A$2:$FR$281,'Row selector'!$O160,146)=0,"-",INDEX(SourceData!$A$2:$FR$281,'Row selector'!$O160,146)),"")</f>
        <v/>
      </c>
      <c r="V171" s="161" t="str">
        <f>IFERROR(IF(INDEX(SourceData!$A$2:$FR$281,'Row selector'!$O160,137)=0,"-",INDEX(SourceData!$A$2:$FR$281,'Row selector'!$O160,137)),"")</f>
        <v/>
      </c>
      <c r="W171" s="162" t="str">
        <f>IFERROR(IF(INDEX(SourceData!$A$2:$FR$281,'Row selector'!$O160,142)=0,"-",INDEX(SourceData!$A$2:$FR$281,'Row selector'!$O160,142)),"")</f>
        <v/>
      </c>
      <c r="X171" s="163" t="str">
        <f>IFERROR(IF(INDEX(SourceData!$A$2:$FR$281,'Row selector'!$O160,147)=0,"-",INDEX(SourceData!$A$2:$FR$281,'Row selector'!$O160,147)),"")</f>
        <v/>
      </c>
      <c r="Y171" s="161" t="str">
        <f>IFERROR(IF(INDEX(SourceData!$A$2:$FR$281,'Row selector'!$O160,138)=0,"-",INDEX(SourceData!$A$2:$FR$281,'Row selector'!$O160,138)),"")</f>
        <v/>
      </c>
      <c r="Z171" s="166" t="str">
        <f>IFERROR(IF(INDEX(SourceData!$A$2:$FR$281,'Row selector'!$O160,143)=0,"-",INDEX(SourceData!$A$2:$FR$281,'Row selector'!$O160,143)),"")</f>
        <v/>
      </c>
      <c r="AA171" s="167" t="str">
        <f>IFERROR(IF(INDEX(SourceData!$A$2:$FR$281,'Row selector'!$O160,148)=0,"-",INDEX(SourceData!$A$2:$FR$281,'Row selector'!$O160,148)),"")</f>
        <v/>
      </c>
      <c r="AB171" s="161" t="str">
        <f>IFERROR(IF(INDEX(SourceData!$A$2:$FR$281,'Row selector'!$O160,139)=0,"-",INDEX(SourceData!$A$2:$FR$281,'Row selector'!$O160,139)),"")</f>
        <v/>
      </c>
      <c r="AC171" s="162" t="str">
        <f>IFERROR(IF(INDEX(SourceData!$A$2:$FR$281,'Row selector'!$O160,144)=0,"-",INDEX(SourceData!$A$2:$FR$281,'Row selector'!$O160,144)),"")</f>
        <v/>
      </c>
      <c r="AD171" s="163" t="str">
        <f>IFERROR(IF(INDEX(SourceData!$A$2:$FR$281,'Row selector'!$O160,149)=0,"-",INDEX(SourceData!$A$2:$FR$281,'Row selector'!$O160,149)),"")</f>
        <v/>
      </c>
      <c r="AE171" s="161" t="str">
        <f>IFERROR(IF(INDEX(SourceData!$A$2:$FR$281,'Row selector'!$O160,140)=0,"-",INDEX(SourceData!$A$2:$FR$281,'Row selector'!$O160,140)),"")</f>
        <v/>
      </c>
      <c r="AF171" s="162" t="str">
        <f>IFERROR(IF(INDEX(SourceData!$A$2:$FR$281,'Row selector'!$O160,145)=0,"-",INDEX(SourceData!$A$2:$FR$281,'Row selector'!$O160,145)),"")</f>
        <v/>
      </c>
      <c r="AG171" s="163" t="str">
        <f>IFERROR(IF(INDEX(SourceData!$A$2:$FR$281,'Row selector'!$O160,150)=0,"-",INDEX(SourceData!$A$2:$FR$281,'Row selector'!$O160,150)),"")</f>
        <v/>
      </c>
      <c r="AH171" s="161" t="str">
        <f>IFERROR(IF(INDEX(SourceData!$A$2:$FR$281,'Row selector'!$O160,151)=0,"-",INDEX(SourceData!$A$2:$FR$281,'Row selector'!$O160,151)),"")</f>
        <v/>
      </c>
      <c r="AI171" s="162" t="str">
        <f>IFERROR(IF(INDEX(SourceData!$A$2:$FR$281,'Row selector'!$O160,156)=0,"-",INDEX(SourceData!$A$2:$FR$281,'Row selector'!$O160,156)),"")</f>
        <v/>
      </c>
      <c r="AJ171" s="163" t="str">
        <f>IFERROR(IF(INDEX(SourceData!$A$2:$FR$281,'Row selector'!$O160,161)=0,"-",INDEX(SourceData!$A$2:$FR$281,'Row selector'!$O160,161)),"")</f>
        <v/>
      </c>
      <c r="AK171" s="161" t="str">
        <f>IFERROR(IF(INDEX(SourceData!$A$2:$FR$281,'Row selector'!$O160,152)=0,"-",INDEX(SourceData!$A$2:$FR$281,'Row selector'!$O160,152)),"")</f>
        <v/>
      </c>
      <c r="AL171" s="162" t="str">
        <f>IFERROR(IF(INDEX(SourceData!$A$2:$FR$281,'Row selector'!$O160,157)=0,"-",INDEX(SourceData!$A$2:$FR$281,'Row selector'!$O160,157)),"")</f>
        <v/>
      </c>
      <c r="AM171" s="163" t="str">
        <f>IFERROR(IF(INDEX(SourceData!$A$2:$FR$281,'Row selector'!$O160,162)=0,"-",INDEX(SourceData!$A$2:$FR$281,'Row selector'!$O160,162)),"")</f>
        <v/>
      </c>
      <c r="AN171" s="161" t="str">
        <f>IFERROR(IF(INDEX(SourceData!$A$2:$FR$281,'Row selector'!$O160,153)=0,"-",INDEX(SourceData!$A$2:$FR$281,'Row selector'!$O160,153)),"")</f>
        <v/>
      </c>
      <c r="AO171" s="162" t="str">
        <f>IFERROR(IF(INDEX(SourceData!$A$2:$FR$281,'Row selector'!$O160,158)=0,"-",INDEX(SourceData!$A$2:$FR$281,'Row selector'!$O160,158)),"")</f>
        <v/>
      </c>
      <c r="AP171" s="163" t="str">
        <f>IFERROR(IF(INDEX(SourceData!$A$2:$FR$281,'Row selector'!$O160,163)=0,"-",INDEX(SourceData!$A$2:$FR$281,'Row selector'!$O160,163)),"")</f>
        <v/>
      </c>
      <c r="AQ171" s="161" t="str">
        <f>IFERROR(IF(INDEX(SourceData!$A$2:$FR$281,'Row selector'!$O160,154)=0,"-",INDEX(SourceData!$A$2:$FR$281,'Row selector'!$O160,154)),"")</f>
        <v/>
      </c>
      <c r="AR171" s="166" t="str">
        <f>IFERROR(IF(INDEX(SourceData!$A$2:$FR$281,'Row selector'!$O160,159)=0,"-",INDEX(SourceData!$A$2:$FR$281,'Row selector'!$O160,159)),"")</f>
        <v/>
      </c>
      <c r="AS171" s="167" t="str">
        <f>IFERROR(IF(INDEX(SourceData!$A$2:$FR$281,'Row selector'!$O160,164)=0,"-",INDEX(SourceData!$A$2:$FR$281,'Row selector'!$O160,164)),"")</f>
        <v/>
      </c>
      <c r="AT171" s="161" t="str">
        <f>IFERROR(IF(INDEX(SourceData!$A$2:$FR$281,'Row selector'!$O160,155)=0,"-",INDEX(SourceData!$A$2:$FR$281,'Row selector'!$O160,155)),"")</f>
        <v/>
      </c>
      <c r="AU171" s="162" t="str">
        <f>IFERROR(IF(INDEX(SourceData!$A$2:$FR$281,'Row selector'!$O160,160)=0,"-",INDEX(SourceData!$A$2:$FR$281,'Row selector'!$O160,160)),"")</f>
        <v/>
      </c>
      <c r="AV171" s="163" t="str">
        <f>IFERROR(IF(INDEX(SourceData!$A$2:$FR$281,'Row selector'!$O160,165)=0,"-",INDEX(SourceData!$A$2:$FR$281,'Row selector'!$O160,165)),"")</f>
        <v/>
      </c>
      <c r="AW171" s="115"/>
    </row>
    <row r="172" spans="1:49">
      <c r="A172" s="171" t="str">
        <f>IFERROR(INDEX(SourceData!$A$2:$FR$281,'Row selector'!$O161,1),"")</f>
        <v/>
      </c>
      <c r="B172" s="168" t="str">
        <f>IFERROR(INDEX(SourceData!$A$2:$FR$281,'Row selector'!$O161,2),"")</f>
        <v/>
      </c>
      <c r="C172" s="199" t="str">
        <f t="shared" si="2"/>
        <v/>
      </c>
      <c r="D172" s="161" t="str">
        <f>IFERROR(IF(INDEX(SourceData!$A$2:$FR$281,'Row selector'!$O161,121)=0,"-",INDEX(SourceData!$A$2:$FR$281,'Row selector'!$O161,121)),"")</f>
        <v/>
      </c>
      <c r="E172" s="162" t="str">
        <f>IFERROR(IF(INDEX(SourceData!$A$2:$FR$281,'Row selector'!$O161,126)=0,"-",INDEX(SourceData!$A$2:$FR$281,'Row selector'!$O161,126)),"")</f>
        <v/>
      </c>
      <c r="F172" s="163" t="str">
        <f>IFERROR(IF(INDEX(SourceData!$A$2:$FR$281,'Row selector'!$O161,131)=0,"-",INDEX(SourceData!$A$2:$FR$281,'Row selector'!$O161,131)),"")</f>
        <v/>
      </c>
      <c r="G172" s="161" t="str">
        <f>IFERROR(IF(INDEX(SourceData!$A$2:$FR$281,'Row selector'!$O161,122)=0,"-",INDEX(SourceData!$A$2:$FR$281,'Row selector'!$O161,122)),"")</f>
        <v/>
      </c>
      <c r="H172" s="166" t="str">
        <f>IFERROR(IF(INDEX(SourceData!$A$2:$FR$281,'Row selector'!$O161,127)=0,"-",INDEX(SourceData!$A$2:$FR$281,'Row selector'!$O161,127)),"")</f>
        <v/>
      </c>
      <c r="I172" s="167" t="str">
        <f>IFERROR(IF(INDEX(SourceData!$A$2:$FR$281,'Row selector'!$O161,132)=0,"-",INDEX(SourceData!$A$2:$FR$281,'Row selector'!$O161,132)),"")</f>
        <v/>
      </c>
      <c r="J172" s="161" t="str">
        <f>IFERROR(IF(INDEX(SourceData!$A$2:$FR$281,'Row selector'!$O161,123)=0,"-",INDEX(SourceData!$A$2:$FR$281,'Row selector'!$O161,123)),"")</f>
        <v/>
      </c>
      <c r="K172" s="162" t="str">
        <f>IFERROR(IF(INDEX(SourceData!$A$2:$FR$281,'Row selector'!$O161,128)=0,"-",INDEX(SourceData!$A$2:$FR$281,'Row selector'!$O161,128)),"")</f>
        <v/>
      </c>
      <c r="L172" s="163" t="str">
        <f>IFERROR(IF(INDEX(SourceData!$A$2:$FR$281,'Row selector'!$O161,133)=0,"-",INDEX(SourceData!$A$2:$FR$281,'Row selector'!$O161,133)),"")</f>
        <v/>
      </c>
      <c r="M172" s="161" t="str">
        <f>IFERROR(IF(INDEX(SourceData!$A$2:$FR$281,'Row selector'!$O161,124)=0,"-",INDEX(SourceData!$A$2:$FR$281,'Row selector'!$O161,124)),"")</f>
        <v/>
      </c>
      <c r="N172" s="162" t="str">
        <f>IFERROR(IF(INDEX(SourceData!$A$2:$FR$281,'Row selector'!$O161,129)=0,"-",INDEX(SourceData!$A$2:$FR$281,'Row selector'!$O161,129)),"")</f>
        <v/>
      </c>
      <c r="O172" s="163" t="str">
        <f>IFERROR(IF(INDEX(SourceData!$A$2:$FR$281,'Row selector'!$O161,134)=0,"-",INDEX(SourceData!$A$2:$FR$281,'Row selector'!$O161,134)),"")</f>
        <v/>
      </c>
      <c r="P172" s="161" t="str">
        <f>IFERROR(IF(INDEX(SourceData!$A$2:$FR$281,'Row selector'!$O161,125)=0,"-",INDEX(SourceData!$A$2:$FR$281,'Row selector'!$O161,125)),"")</f>
        <v/>
      </c>
      <c r="Q172" s="162" t="str">
        <f>IFERROR(IF(INDEX(SourceData!$A$2:$FR$281,'Row selector'!$O161,130)=0,"-",INDEX(SourceData!$A$2:$FR$281,'Row selector'!$O161,130)),"")</f>
        <v/>
      </c>
      <c r="R172" s="163" t="str">
        <f>IFERROR(IF(INDEX(SourceData!$A$2:$FR$281,'Row selector'!$O161,135)=0,"-",INDEX(SourceData!$A$2:$FR$281,'Row selector'!$O161,135)),"")</f>
        <v/>
      </c>
      <c r="S172" s="161" t="str">
        <f>IFERROR(IF(INDEX(SourceData!$A$2:$FR$281,'Row selector'!$O161,136)=0,"-",INDEX(SourceData!$A$2:$FR$281,'Row selector'!$O161,136)),"")</f>
        <v/>
      </c>
      <c r="T172" s="162" t="str">
        <f>IFERROR(IF(INDEX(SourceData!$A$2:$FR$281,'Row selector'!$O161,141)=0,"-",INDEX(SourceData!$A$2:$FR$281,'Row selector'!$O161,141)),"")</f>
        <v/>
      </c>
      <c r="U172" s="163" t="str">
        <f>IFERROR(IF(INDEX(SourceData!$A$2:$FR$281,'Row selector'!$O161,146)=0,"-",INDEX(SourceData!$A$2:$FR$281,'Row selector'!$O161,146)),"")</f>
        <v/>
      </c>
      <c r="V172" s="161" t="str">
        <f>IFERROR(IF(INDEX(SourceData!$A$2:$FR$281,'Row selector'!$O161,137)=0,"-",INDEX(SourceData!$A$2:$FR$281,'Row selector'!$O161,137)),"")</f>
        <v/>
      </c>
      <c r="W172" s="162" t="str">
        <f>IFERROR(IF(INDEX(SourceData!$A$2:$FR$281,'Row selector'!$O161,142)=0,"-",INDEX(SourceData!$A$2:$FR$281,'Row selector'!$O161,142)),"")</f>
        <v/>
      </c>
      <c r="X172" s="163" t="str">
        <f>IFERROR(IF(INDEX(SourceData!$A$2:$FR$281,'Row selector'!$O161,147)=0,"-",INDEX(SourceData!$A$2:$FR$281,'Row selector'!$O161,147)),"")</f>
        <v/>
      </c>
      <c r="Y172" s="161" t="str">
        <f>IFERROR(IF(INDEX(SourceData!$A$2:$FR$281,'Row selector'!$O161,138)=0,"-",INDEX(SourceData!$A$2:$FR$281,'Row selector'!$O161,138)),"")</f>
        <v/>
      </c>
      <c r="Z172" s="166" t="str">
        <f>IFERROR(IF(INDEX(SourceData!$A$2:$FR$281,'Row selector'!$O161,143)=0,"-",INDEX(SourceData!$A$2:$FR$281,'Row selector'!$O161,143)),"")</f>
        <v/>
      </c>
      <c r="AA172" s="167" t="str">
        <f>IFERROR(IF(INDEX(SourceData!$A$2:$FR$281,'Row selector'!$O161,148)=0,"-",INDEX(SourceData!$A$2:$FR$281,'Row selector'!$O161,148)),"")</f>
        <v/>
      </c>
      <c r="AB172" s="161" t="str">
        <f>IFERROR(IF(INDEX(SourceData!$A$2:$FR$281,'Row selector'!$O161,139)=0,"-",INDEX(SourceData!$A$2:$FR$281,'Row selector'!$O161,139)),"")</f>
        <v/>
      </c>
      <c r="AC172" s="162" t="str">
        <f>IFERROR(IF(INDEX(SourceData!$A$2:$FR$281,'Row selector'!$O161,144)=0,"-",INDEX(SourceData!$A$2:$FR$281,'Row selector'!$O161,144)),"")</f>
        <v/>
      </c>
      <c r="AD172" s="163" t="str">
        <f>IFERROR(IF(INDEX(SourceData!$A$2:$FR$281,'Row selector'!$O161,149)=0,"-",INDEX(SourceData!$A$2:$FR$281,'Row selector'!$O161,149)),"")</f>
        <v/>
      </c>
      <c r="AE172" s="161" t="str">
        <f>IFERROR(IF(INDEX(SourceData!$A$2:$FR$281,'Row selector'!$O161,140)=0,"-",INDEX(SourceData!$A$2:$FR$281,'Row selector'!$O161,140)),"")</f>
        <v/>
      </c>
      <c r="AF172" s="162" t="str">
        <f>IFERROR(IF(INDEX(SourceData!$A$2:$FR$281,'Row selector'!$O161,145)=0,"-",INDEX(SourceData!$A$2:$FR$281,'Row selector'!$O161,145)),"")</f>
        <v/>
      </c>
      <c r="AG172" s="163" t="str">
        <f>IFERROR(IF(INDEX(SourceData!$A$2:$FR$281,'Row selector'!$O161,150)=0,"-",INDEX(SourceData!$A$2:$FR$281,'Row selector'!$O161,150)),"")</f>
        <v/>
      </c>
      <c r="AH172" s="161" t="str">
        <f>IFERROR(IF(INDEX(SourceData!$A$2:$FR$281,'Row selector'!$O161,151)=0,"-",INDEX(SourceData!$A$2:$FR$281,'Row selector'!$O161,151)),"")</f>
        <v/>
      </c>
      <c r="AI172" s="162" t="str">
        <f>IFERROR(IF(INDEX(SourceData!$A$2:$FR$281,'Row selector'!$O161,156)=0,"-",INDEX(SourceData!$A$2:$FR$281,'Row selector'!$O161,156)),"")</f>
        <v/>
      </c>
      <c r="AJ172" s="163" t="str">
        <f>IFERROR(IF(INDEX(SourceData!$A$2:$FR$281,'Row selector'!$O161,161)=0,"-",INDEX(SourceData!$A$2:$FR$281,'Row selector'!$O161,161)),"")</f>
        <v/>
      </c>
      <c r="AK172" s="161" t="str">
        <f>IFERROR(IF(INDEX(SourceData!$A$2:$FR$281,'Row selector'!$O161,152)=0,"-",INDEX(SourceData!$A$2:$FR$281,'Row selector'!$O161,152)),"")</f>
        <v/>
      </c>
      <c r="AL172" s="162" t="str">
        <f>IFERROR(IF(INDEX(SourceData!$A$2:$FR$281,'Row selector'!$O161,157)=0,"-",INDEX(SourceData!$A$2:$FR$281,'Row selector'!$O161,157)),"")</f>
        <v/>
      </c>
      <c r="AM172" s="163" t="str">
        <f>IFERROR(IF(INDEX(SourceData!$A$2:$FR$281,'Row selector'!$O161,162)=0,"-",INDEX(SourceData!$A$2:$FR$281,'Row selector'!$O161,162)),"")</f>
        <v/>
      </c>
      <c r="AN172" s="161" t="str">
        <f>IFERROR(IF(INDEX(SourceData!$A$2:$FR$281,'Row selector'!$O161,153)=0,"-",INDEX(SourceData!$A$2:$FR$281,'Row selector'!$O161,153)),"")</f>
        <v/>
      </c>
      <c r="AO172" s="162" t="str">
        <f>IFERROR(IF(INDEX(SourceData!$A$2:$FR$281,'Row selector'!$O161,158)=0,"-",INDEX(SourceData!$A$2:$FR$281,'Row selector'!$O161,158)),"")</f>
        <v/>
      </c>
      <c r="AP172" s="163" t="str">
        <f>IFERROR(IF(INDEX(SourceData!$A$2:$FR$281,'Row selector'!$O161,163)=0,"-",INDEX(SourceData!$A$2:$FR$281,'Row selector'!$O161,163)),"")</f>
        <v/>
      </c>
      <c r="AQ172" s="161" t="str">
        <f>IFERROR(IF(INDEX(SourceData!$A$2:$FR$281,'Row selector'!$O161,154)=0,"-",INDEX(SourceData!$A$2:$FR$281,'Row selector'!$O161,154)),"")</f>
        <v/>
      </c>
      <c r="AR172" s="166" t="str">
        <f>IFERROR(IF(INDEX(SourceData!$A$2:$FR$281,'Row selector'!$O161,159)=0,"-",INDEX(SourceData!$A$2:$FR$281,'Row selector'!$O161,159)),"")</f>
        <v/>
      </c>
      <c r="AS172" s="167" t="str">
        <f>IFERROR(IF(INDEX(SourceData!$A$2:$FR$281,'Row selector'!$O161,164)=0,"-",INDEX(SourceData!$A$2:$FR$281,'Row selector'!$O161,164)),"")</f>
        <v/>
      </c>
      <c r="AT172" s="161" t="str">
        <f>IFERROR(IF(INDEX(SourceData!$A$2:$FR$281,'Row selector'!$O161,155)=0,"-",INDEX(SourceData!$A$2:$FR$281,'Row selector'!$O161,155)),"")</f>
        <v/>
      </c>
      <c r="AU172" s="162" t="str">
        <f>IFERROR(IF(INDEX(SourceData!$A$2:$FR$281,'Row selector'!$O161,160)=0,"-",INDEX(SourceData!$A$2:$FR$281,'Row selector'!$O161,160)),"")</f>
        <v/>
      </c>
      <c r="AV172" s="163" t="str">
        <f>IFERROR(IF(INDEX(SourceData!$A$2:$FR$281,'Row selector'!$O161,165)=0,"-",INDEX(SourceData!$A$2:$FR$281,'Row selector'!$O161,165)),"")</f>
        <v/>
      </c>
      <c r="AW172" s="115"/>
    </row>
    <row r="173" spans="1:49">
      <c r="A173" s="171" t="str">
        <f>IFERROR(INDEX(SourceData!$A$2:$FR$281,'Row selector'!$O162,1),"")</f>
        <v/>
      </c>
      <c r="B173" s="168" t="str">
        <f>IFERROR(INDEX(SourceData!$A$2:$FR$281,'Row selector'!$O162,2),"")</f>
        <v/>
      </c>
      <c r="C173" s="199" t="str">
        <f t="shared" si="2"/>
        <v/>
      </c>
      <c r="D173" s="161" t="str">
        <f>IFERROR(IF(INDEX(SourceData!$A$2:$FR$281,'Row selector'!$O162,121)=0,"-",INDEX(SourceData!$A$2:$FR$281,'Row selector'!$O162,121)),"")</f>
        <v/>
      </c>
      <c r="E173" s="162" t="str">
        <f>IFERROR(IF(INDEX(SourceData!$A$2:$FR$281,'Row selector'!$O162,126)=0,"-",INDEX(SourceData!$A$2:$FR$281,'Row selector'!$O162,126)),"")</f>
        <v/>
      </c>
      <c r="F173" s="163" t="str">
        <f>IFERROR(IF(INDEX(SourceData!$A$2:$FR$281,'Row selector'!$O162,131)=0,"-",INDEX(SourceData!$A$2:$FR$281,'Row selector'!$O162,131)),"")</f>
        <v/>
      </c>
      <c r="G173" s="161" t="str">
        <f>IFERROR(IF(INDEX(SourceData!$A$2:$FR$281,'Row selector'!$O162,122)=0,"-",INDEX(SourceData!$A$2:$FR$281,'Row selector'!$O162,122)),"")</f>
        <v/>
      </c>
      <c r="H173" s="166" t="str">
        <f>IFERROR(IF(INDEX(SourceData!$A$2:$FR$281,'Row selector'!$O162,127)=0,"-",INDEX(SourceData!$A$2:$FR$281,'Row selector'!$O162,127)),"")</f>
        <v/>
      </c>
      <c r="I173" s="167" t="str">
        <f>IFERROR(IF(INDEX(SourceData!$A$2:$FR$281,'Row selector'!$O162,132)=0,"-",INDEX(SourceData!$A$2:$FR$281,'Row selector'!$O162,132)),"")</f>
        <v/>
      </c>
      <c r="J173" s="161" t="str">
        <f>IFERROR(IF(INDEX(SourceData!$A$2:$FR$281,'Row selector'!$O162,123)=0,"-",INDEX(SourceData!$A$2:$FR$281,'Row selector'!$O162,123)),"")</f>
        <v/>
      </c>
      <c r="K173" s="162" t="str">
        <f>IFERROR(IF(INDEX(SourceData!$A$2:$FR$281,'Row selector'!$O162,128)=0,"-",INDEX(SourceData!$A$2:$FR$281,'Row selector'!$O162,128)),"")</f>
        <v/>
      </c>
      <c r="L173" s="163" t="str">
        <f>IFERROR(IF(INDEX(SourceData!$A$2:$FR$281,'Row selector'!$O162,133)=0,"-",INDEX(SourceData!$A$2:$FR$281,'Row selector'!$O162,133)),"")</f>
        <v/>
      </c>
      <c r="M173" s="161" t="str">
        <f>IFERROR(IF(INDEX(SourceData!$A$2:$FR$281,'Row selector'!$O162,124)=0,"-",INDEX(SourceData!$A$2:$FR$281,'Row selector'!$O162,124)),"")</f>
        <v/>
      </c>
      <c r="N173" s="162" t="str">
        <f>IFERROR(IF(INDEX(SourceData!$A$2:$FR$281,'Row selector'!$O162,129)=0,"-",INDEX(SourceData!$A$2:$FR$281,'Row selector'!$O162,129)),"")</f>
        <v/>
      </c>
      <c r="O173" s="163" t="str">
        <f>IFERROR(IF(INDEX(SourceData!$A$2:$FR$281,'Row selector'!$O162,134)=0,"-",INDEX(SourceData!$A$2:$FR$281,'Row selector'!$O162,134)),"")</f>
        <v/>
      </c>
      <c r="P173" s="161" t="str">
        <f>IFERROR(IF(INDEX(SourceData!$A$2:$FR$281,'Row selector'!$O162,125)=0,"-",INDEX(SourceData!$A$2:$FR$281,'Row selector'!$O162,125)),"")</f>
        <v/>
      </c>
      <c r="Q173" s="162" t="str">
        <f>IFERROR(IF(INDEX(SourceData!$A$2:$FR$281,'Row selector'!$O162,130)=0,"-",INDEX(SourceData!$A$2:$FR$281,'Row selector'!$O162,130)),"")</f>
        <v/>
      </c>
      <c r="R173" s="163" t="str">
        <f>IFERROR(IF(INDEX(SourceData!$A$2:$FR$281,'Row selector'!$O162,135)=0,"-",INDEX(SourceData!$A$2:$FR$281,'Row selector'!$O162,135)),"")</f>
        <v/>
      </c>
      <c r="S173" s="161" t="str">
        <f>IFERROR(IF(INDEX(SourceData!$A$2:$FR$281,'Row selector'!$O162,136)=0,"-",INDEX(SourceData!$A$2:$FR$281,'Row selector'!$O162,136)),"")</f>
        <v/>
      </c>
      <c r="T173" s="162" t="str">
        <f>IFERROR(IF(INDEX(SourceData!$A$2:$FR$281,'Row selector'!$O162,141)=0,"-",INDEX(SourceData!$A$2:$FR$281,'Row selector'!$O162,141)),"")</f>
        <v/>
      </c>
      <c r="U173" s="163" t="str">
        <f>IFERROR(IF(INDEX(SourceData!$A$2:$FR$281,'Row selector'!$O162,146)=0,"-",INDEX(SourceData!$A$2:$FR$281,'Row selector'!$O162,146)),"")</f>
        <v/>
      </c>
      <c r="V173" s="161" t="str">
        <f>IFERROR(IF(INDEX(SourceData!$A$2:$FR$281,'Row selector'!$O162,137)=0,"-",INDEX(SourceData!$A$2:$FR$281,'Row selector'!$O162,137)),"")</f>
        <v/>
      </c>
      <c r="W173" s="162" t="str">
        <f>IFERROR(IF(INDEX(SourceData!$A$2:$FR$281,'Row selector'!$O162,142)=0,"-",INDEX(SourceData!$A$2:$FR$281,'Row selector'!$O162,142)),"")</f>
        <v/>
      </c>
      <c r="X173" s="163" t="str">
        <f>IFERROR(IF(INDEX(SourceData!$A$2:$FR$281,'Row selector'!$O162,147)=0,"-",INDEX(SourceData!$A$2:$FR$281,'Row selector'!$O162,147)),"")</f>
        <v/>
      </c>
      <c r="Y173" s="161" t="str">
        <f>IFERROR(IF(INDEX(SourceData!$A$2:$FR$281,'Row selector'!$O162,138)=0,"-",INDEX(SourceData!$A$2:$FR$281,'Row selector'!$O162,138)),"")</f>
        <v/>
      </c>
      <c r="Z173" s="166" t="str">
        <f>IFERROR(IF(INDEX(SourceData!$A$2:$FR$281,'Row selector'!$O162,143)=0,"-",INDEX(SourceData!$A$2:$FR$281,'Row selector'!$O162,143)),"")</f>
        <v/>
      </c>
      <c r="AA173" s="167" t="str">
        <f>IFERROR(IF(INDEX(SourceData!$A$2:$FR$281,'Row selector'!$O162,148)=0,"-",INDEX(SourceData!$A$2:$FR$281,'Row selector'!$O162,148)),"")</f>
        <v/>
      </c>
      <c r="AB173" s="161" t="str">
        <f>IFERROR(IF(INDEX(SourceData!$A$2:$FR$281,'Row selector'!$O162,139)=0,"-",INDEX(SourceData!$A$2:$FR$281,'Row selector'!$O162,139)),"")</f>
        <v/>
      </c>
      <c r="AC173" s="162" t="str">
        <f>IFERROR(IF(INDEX(SourceData!$A$2:$FR$281,'Row selector'!$O162,144)=0,"-",INDEX(SourceData!$A$2:$FR$281,'Row selector'!$O162,144)),"")</f>
        <v/>
      </c>
      <c r="AD173" s="163" t="str">
        <f>IFERROR(IF(INDEX(SourceData!$A$2:$FR$281,'Row selector'!$O162,149)=0,"-",INDEX(SourceData!$A$2:$FR$281,'Row selector'!$O162,149)),"")</f>
        <v/>
      </c>
      <c r="AE173" s="161" t="str">
        <f>IFERROR(IF(INDEX(SourceData!$A$2:$FR$281,'Row selector'!$O162,140)=0,"-",INDEX(SourceData!$A$2:$FR$281,'Row selector'!$O162,140)),"")</f>
        <v/>
      </c>
      <c r="AF173" s="162" t="str">
        <f>IFERROR(IF(INDEX(SourceData!$A$2:$FR$281,'Row selector'!$O162,145)=0,"-",INDEX(SourceData!$A$2:$FR$281,'Row selector'!$O162,145)),"")</f>
        <v/>
      </c>
      <c r="AG173" s="163" t="str">
        <f>IFERROR(IF(INDEX(SourceData!$A$2:$FR$281,'Row selector'!$O162,150)=0,"-",INDEX(SourceData!$A$2:$FR$281,'Row selector'!$O162,150)),"")</f>
        <v/>
      </c>
      <c r="AH173" s="161" t="str">
        <f>IFERROR(IF(INDEX(SourceData!$A$2:$FR$281,'Row selector'!$O162,151)=0,"-",INDEX(SourceData!$A$2:$FR$281,'Row selector'!$O162,151)),"")</f>
        <v/>
      </c>
      <c r="AI173" s="162" t="str">
        <f>IFERROR(IF(INDEX(SourceData!$A$2:$FR$281,'Row selector'!$O162,156)=0,"-",INDEX(SourceData!$A$2:$FR$281,'Row selector'!$O162,156)),"")</f>
        <v/>
      </c>
      <c r="AJ173" s="163" t="str">
        <f>IFERROR(IF(INDEX(SourceData!$A$2:$FR$281,'Row selector'!$O162,161)=0,"-",INDEX(SourceData!$A$2:$FR$281,'Row selector'!$O162,161)),"")</f>
        <v/>
      </c>
      <c r="AK173" s="161" t="str">
        <f>IFERROR(IF(INDEX(SourceData!$A$2:$FR$281,'Row selector'!$O162,152)=0,"-",INDEX(SourceData!$A$2:$FR$281,'Row selector'!$O162,152)),"")</f>
        <v/>
      </c>
      <c r="AL173" s="162" t="str">
        <f>IFERROR(IF(INDEX(SourceData!$A$2:$FR$281,'Row selector'!$O162,157)=0,"-",INDEX(SourceData!$A$2:$FR$281,'Row selector'!$O162,157)),"")</f>
        <v/>
      </c>
      <c r="AM173" s="163" t="str">
        <f>IFERROR(IF(INDEX(SourceData!$A$2:$FR$281,'Row selector'!$O162,162)=0,"-",INDEX(SourceData!$A$2:$FR$281,'Row selector'!$O162,162)),"")</f>
        <v/>
      </c>
      <c r="AN173" s="161" t="str">
        <f>IFERROR(IF(INDEX(SourceData!$A$2:$FR$281,'Row selector'!$O162,153)=0,"-",INDEX(SourceData!$A$2:$FR$281,'Row selector'!$O162,153)),"")</f>
        <v/>
      </c>
      <c r="AO173" s="162" t="str">
        <f>IFERROR(IF(INDEX(SourceData!$A$2:$FR$281,'Row selector'!$O162,158)=0,"-",INDEX(SourceData!$A$2:$FR$281,'Row selector'!$O162,158)),"")</f>
        <v/>
      </c>
      <c r="AP173" s="163" t="str">
        <f>IFERROR(IF(INDEX(SourceData!$A$2:$FR$281,'Row selector'!$O162,163)=0,"-",INDEX(SourceData!$A$2:$FR$281,'Row selector'!$O162,163)),"")</f>
        <v/>
      </c>
      <c r="AQ173" s="161" t="str">
        <f>IFERROR(IF(INDEX(SourceData!$A$2:$FR$281,'Row selector'!$O162,154)=0,"-",INDEX(SourceData!$A$2:$FR$281,'Row selector'!$O162,154)),"")</f>
        <v/>
      </c>
      <c r="AR173" s="166" t="str">
        <f>IFERROR(IF(INDEX(SourceData!$A$2:$FR$281,'Row selector'!$O162,159)=0,"-",INDEX(SourceData!$A$2:$FR$281,'Row selector'!$O162,159)),"")</f>
        <v/>
      </c>
      <c r="AS173" s="167" t="str">
        <f>IFERROR(IF(INDEX(SourceData!$A$2:$FR$281,'Row selector'!$O162,164)=0,"-",INDEX(SourceData!$A$2:$FR$281,'Row selector'!$O162,164)),"")</f>
        <v/>
      </c>
      <c r="AT173" s="161" t="str">
        <f>IFERROR(IF(INDEX(SourceData!$A$2:$FR$281,'Row selector'!$O162,155)=0,"-",INDEX(SourceData!$A$2:$FR$281,'Row selector'!$O162,155)),"")</f>
        <v/>
      </c>
      <c r="AU173" s="162" t="str">
        <f>IFERROR(IF(INDEX(SourceData!$A$2:$FR$281,'Row selector'!$O162,160)=0,"-",INDEX(SourceData!$A$2:$FR$281,'Row selector'!$O162,160)),"")</f>
        <v/>
      </c>
      <c r="AV173" s="163" t="str">
        <f>IFERROR(IF(INDEX(SourceData!$A$2:$FR$281,'Row selector'!$O162,165)=0,"-",INDEX(SourceData!$A$2:$FR$281,'Row selector'!$O162,165)),"")</f>
        <v/>
      </c>
      <c r="AW173" s="115"/>
    </row>
    <row r="174" spans="1:49">
      <c r="A174" s="171" t="str">
        <f>IFERROR(INDEX(SourceData!$A$2:$FR$281,'Row selector'!$O163,1),"")</f>
        <v/>
      </c>
      <c r="B174" s="168" t="str">
        <f>IFERROR(INDEX(SourceData!$A$2:$FR$281,'Row selector'!$O163,2),"")</f>
        <v/>
      </c>
      <c r="C174" s="199" t="str">
        <f t="shared" si="2"/>
        <v/>
      </c>
      <c r="D174" s="161" t="str">
        <f>IFERROR(IF(INDEX(SourceData!$A$2:$FR$281,'Row selector'!$O163,121)=0,"-",INDEX(SourceData!$A$2:$FR$281,'Row selector'!$O163,121)),"")</f>
        <v/>
      </c>
      <c r="E174" s="162" t="str">
        <f>IFERROR(IF(INDEX(SourceData!$A$2:$FR$281,'Row selector'!$O163,126)=0,"-",INDEX(SourceData!$A$2:$FR$281,'Row selector'!$O163,126)),"")</f>
        <v/>
      </c>
      <c r="F174" s="163" t="str">
        <f>IFERROR(IF(INDEX(SourceData!$A$2:$FR$281,'Row selector'!$O163,131)=0,"-",INDEX(SourceData!$A$2:$FR$281,'Row selector'!$O163,131)),"")</f>
        <v/>
      </c>
      <c r="G174" s="161" t="str">
        <f>IFERROR(IF(INDEX(SourceData!$A$2:$FR$281,'Row selector'!$O163,122)=0,"-",INDEX(SourceData!$A$2:$FR$281,'Row selector'!$O163,122)),"")</f>
        <v/>
      </c>
      <c r="H174" s="166" t="str">
        <f>IFERROR(IF(INDEX(SourceData!$A$2:$FR$281,'Row selector'!$O163,127)=0,"-",INDEX(SourceData!$A$2:$FR$281,'Row selector'!$O163,127)),"")</f>
        <v/>
      </c>
      <c r="I174" s="167" t="str">
        <f>IFERROR(IF(INDEX(SourceData!$A$2:$FR$281,'Row selector'!$O163,132)=0,"-",INDEX(SourceData!$A$2:$FR$281,'Row selector'!$O163,132)),"")</f>
        <v/>
      </c>
      <c r="J174" s="161" t="str">
        <f>IFERROR(IF(INDEX(SourceData!$A$2:$FR$281,'Row selector'!$O163,123)=0,"-",INDEX(SourceData!$A$2:$FR$281,'Row selector'!$O163,123)),"")</f>
        <v/>
      </c>
      <c r="K174" s="162" t="str">
        <f>IFERROR(IF(INDEX(SourceData!$A$2:$FR$281,'Row selector'!$O163,128)=0,"-",INDEX(SourceData!$A$2:$FR$281,'Row selector'!$O163,128)),"")</f>
        <v/>
      </c>
      <c r="L174" s="163" t="str">
        <f>IFERROR(IF(INDEX(SourceData!$A$2:$FR$281,'Row selector'!$O163,133)=0,"-",INDEX(SourceData!$A$2:$FR$281,'Row selector'!$O163,133)),"")</f>
        <v/>
      </c>
      <c r="M174" s="161" t="str">
        <f>IFERROR(IF(INDEX(SourceData!$A$2:$FR$281,'Row selector'!$O163,124)=0,"-",INDEX(SourceData!$A$2:$FR$281,'Row selector'!$O163,124)),"")</f>
        <v/>
      </c>
      <c r="N174" s="162" t="str">
        <f>IFERROR(IF(INDEX(SourceData!$A$2:$FR$281,'Row selector'!$O163,129)=0,"-",INDEX(SourceData!$A$2:$FR$281,'Row selector'!$O163,129)),"")</f>
        <v/>
      </c>
      <c r="O174" s="163" t="str">
        <f>IFERROR(IF(INDEX(SourceData!$A$2:$FR$281,'Row selector'!$O163,134)=0,"-",INDEX(SourceData!$A$2:$FR$281,'Row selector'!$O163,134)),"")</f>
        <v/>
      </c>
      <c r="P174" s="161" t="str">
        <f>IFERROR(IF(INDEX(SourceData!$A$2:$FR$281,'Row selector'!$O163,125)=0,"-",INDEX(SourceData!$A$2:$FR$281,'Row selector'!$O163,125)),"")</f>
        <v/>
      </c>
      <c r="Q174" s="162" t="str">
        <f>IFERROR(IF(INDEX(SourceData!$A$2:$FR$281,'Row selector'!$O163,130)=0,"-",INDEX(SourceData!$A$2:$FR$281,'Row selector'!$O163,130)),"")</f>
        <v/>
      </c>
      <c r="R174" s="163" t="str">
        <f>IFERROR(IF(INDEX(SourceData!$A$2:$FR$281,'Row selector'!$O163,135)=0,"-",INDEX(SourceData!$A$2:$FR$281,'Row selector'!$O163,135)),"")</f>
        <v/>
      </c>
      <c r="S174" s="161" t="str">
        <f>IFERROR(IF(INDEX(SourceData!$A$2:$FR$281,'Row selector'!$O163,136)=0,"-",INDEX(SourceData!$A$2:$FR$281,'Row selector'!$O163,136)),"")</f>
        <v/>
      </c>
      <c r="T174" s="162" t="str">
        <f>IFERROR(IF(INDEX(SourceData!$A$2:$FR$281,'Row selector'!$O163,141)=0,"-",INDEX(SourceData!$A$2:$FR$281,'Row selector'!$O163,141)),"")</f>
        <v/>
      </c>
      <c r="U174" s="163" t="str">
        <f>IFERROR(IF(INDEX(SourceData!$A$2:$FR$281,'Row selector'!$O163,146)=0,"-",INDEX(SourceData!$A$2:$FR$281,'Row selector'!$O163,146)),"")</f>
        <v/>
      </c>
      <c r="V174" s="161" t="str">
        <f>IFERROR(IF(INDEX(SourceData!$A$2:$FR$281,'Row selector'!$O163,137)=0,"-",INDEX(SourceData!$A$2:$FR$281,'Row selector'!$O163,137)),"")</f>
        <v/>
      </c>
      <c r="W174" s="162" t="str">
        <f>IFERROR(IF(INDEX(SourceData!$A$2:$FR$281,'Row selector'!$O163,142)=0,"-",INDEX(SourceData!$A$2:$FR$281,'Row selector'!$O163,142)),"")</f>
        <v/>
      </c>
      <c r="X174" s="163" t="str">
        <f>IFERROR(IF(INDEX(SourceData!$A$2:$FR$281,'Row selector'!$O163,147)=0,"-",INDEX(SourceData!$A$2:$FR$281,'Row selector'!$O163,147)),"")</f>
        <v/>
      </c>
      <c r="Y174" s="161" t="str">
        <f>IFERROR(IF(INDEX(SourceData!$A$2:$FR$281,'Row selector'!$O163,138)=0,"-",INDEX(SourceData!$A$2:$FR$281,'Row selector'!$O163,138)),"")</f>
        <v/>
      </c>
      <c r="Z174" s="166" t="str">
        <f>IFERROR(IF(INDEX(SourceData!$A$2:$FR$281,'Row selector'!$O163,143)=0,"-",INDEX(SourceData!$A$2:$FR$281,'Row selector'!$O163,143)),"")</f>
        <v/>
      </c>
      <c r="AA174" s="167" t="str">
        <f>IFERROR(IF(INDEX(SourceData!$A$2:$FR$281,'Row selector'!$O163,148)=0,"-",INDEX(SourceData!$A$2:$FR$281,'Row selector'!$O163,148)),"")</f>
        <v/>
      </c>
      <c r="AB174" s="161" t="str">
        <f>IFERROR(IF(INDEX(SourceData!$A$2:$FR$281,'Row selector'!$O163,139)=0,"-",INDEX(SourceData!$A$2:$FR$281,'Row selector'!$O163,139)),"")</f>
        <v/>
      </c>
      <c r="AC174" s="162" t="str">
        <f>IFERROR(IF(INDEX(SourceData!$A$2:$FR$281,'Row selector'!$O163,144)=0,"-",INDEX(SourceData!$A$2:$FR$281,'Row selector'!$O163,144)),"")</f>
        <v/>
      </c>
      <c r="AD174" s="163" t="str">
        <f>IFERROR(IF(INDEX(SourceData!$A$2:$FR$281,'Row selector'!$O163,149)=0,"-",INDEX(SourceData!$A$2:$FR$281,'Row selector'!$O163,149)),"")</f>
        <v/>
      </c>
      <c r="AE174" s="161" t="str">
        <f>IFERROR(IF(INDEX(SourceData!$A$2:$FR$281,'Row selector'!$O163,140)=0,"-",INDEX(SourceData!$A$2:$FR$281,'Row selector'!$O163,140)),"")</f>
        <v/>
      </c>
      <c r="AF174" s="162" t="str">
        <f>IFERROR(IF(INDEX(SourceData!$A$2:$FR$281,'Row selector'!$O163,145)=0,"-",INDEX(SourceData!$A$2:$FR$281,'Row selector'!$O163,145)),"")</f>
        <v/>
      </c>
      <c r="AG174" s="163" t="str">
        <f>IFERROR(IF(INDEX(SourceData!$A$2:$FR$281,'Row selector'!$O163,150)=0,"-",INDEX(SourceData!$A$2:$FR$281,'Row selector'!$O163,150)),"")</f>
        <v/>
      </c>
      <c r="AH174" s="161" t="str">
        <f>IFERROR(IF(INDEX(SourceData!$A$2:$FR$281,'Row selector'!$O163,151)=0,"-",INDEX(SourceData!$A$2:$FR$281,'Row selector'!$O163,151)),"")</f>
        <v/>
      </c>
      <c r="AI174" s="162" t="str">
        <f>IFERROR(IF(INDEX(SourceData!$A$2:$FR$281,'Row selector'!$O163,156)=0,"-",INDEX(SourceData!$A$2:$FR$281,'Row selector'!$O163,156)),"")</f>
        <v/>
      </c>
      <c r="AJ174" s="163" t="str">
        <f>IFERROR(IF(INDEX(SourceData!$A$2:$FR$281,'Row selector'!$O163,161)=0,"-",INDEX(SourceData!$A$2:$FR$281,'Row selector'!$O163,161)),"")</f>
        <v/>
      </c>
      <c r="AK174" s="161" t="str">
        <f>IFERROR(IF(INDEX(SourceData!$A$2:$FR$281,'Row selector'!$O163,152)=0,"-",INDEX(SourceData!$A$2:$FR$281,'Row selector'!$O163,152)),"")</f>
        <v/>
      </c>
      <c r="AL174" s="162" t="str">
        <f>IFERROR(IF(INDEX(SourceData!$A$2:$FR$281,'Row selector'!$O163,157)=0,"-",INDEX(SourceData!$A$2:$FR$281,'Row selector'!$O163,157)),"")</f>
        <v/>
      </c>
      <c r="AM174" s="163" t="str">
        <f>IFERROR(IF(INDEX(SourceData!$A$2:$FR$281,'Row selector'!$O163,162)=0,"-",INDEX(SourceData!$A$2:$FR$281,'Row selector'!$O163,162)),"")</f>
        <v/>
      </c>
      <c r="AN174" s="161" t="str">
        <f>IFERROR(IF(INDEX(SourceData!$A$2:$FR$281,'Row selector'!$O163,153)=0,"-",INDEX(SourceData!$A$2:$FR$281,'Row selector'!$O163,153)),"")</f>
        <v/>
      </c>
      <c r="AO174" s="162" t="str">
        <f>IFERROR(IF(INDEX(SourceData!$A$2:$FR$281,'Row selector'!$O163,158)=0,"-",INDEX(SourceData!$A$2:$FR$281,'Row selector'!$O163,158)),"")</f>
        <v/>
      </c>
      <c r="AP174" s="163" t="str">
        <f>IFERROR(IF(INDEX(SourceData!$A$2:$FR$281,'Row selector'!$O163,163)=0,"-",INDEX(SourceData!$A$2:$FR$281,'Row selector'!$O163,163)),"")</f>
        <v/>
      </c>
      <c r="AQ174" s="161" t="str">
        <f>IFERROR(IF(INDEX(SourceData!$A$2:$FR$281,'Row selector'!$O163,154)=0,"-",INDEX(SourceData!$A$2:$FR$281,'Row selector'!$O163,154)),"")</f>
        <v/>
      </c>
      <c r="AR174" s="166" t="str">
        <f>IFERROR(IF(INDEX(SourceData!$A$2:$FR$281,'Row selector'!$O163,159)=0,"-",INDEX(SourceData!$A$2:$FR$281,'Row selector'!$O163,159)),"")</f>
        <v/>
      </c>
      <c r="AS174" s="167" t="str">
        <f>IFERROR(IF(INDEX(SourceData!$A$2:$FR$281,'Row selector'!$O163,164)=0,"-",INDEX(SourceData!$A$2:$FR$281,'Row selector'!$O163,164)),"")</f>
        <v/>
      </c>
      <c r="AT174" s="161" t="str">
        <f>IFERROR(IF(INDEX(SourceData!$A$2:$FR$281,'Row selector'!$O163,155)=0,"-",INDEX(SourceData!$A$2:$FR$281,'Row selector'!$O163,155)),"")</f>
        <v/>
      </c>
      <c r="AU174" s="162" t="str">
        <f>IFERROR(IF(INDEX(SourceData!$A$2:$FR$281,'Row selector'!$O163,160)=0,"-",INDEX(SourceData!$A$2:$FR$281,'Row selector'!$O163,160)),"")</f>
        <v/>
      </c>
      <c r="AV174" s="163" t="str">
        <f>IFERROR(IF(INDEX(SourceData!$A$2:$FR$281,'Row selector'!$O163,165)=0,"-",INDEX(SourceData!$A$2:$FR$281,'Row selector'!$O163,165)),"")</f>
        <v/>
      </c>
      <c r="AW174" s="115"/>
    </row>
    <row r="175" spans="1:49">
      <c r="A175" s="171" t="str">
        <f>IFERROR(INDEX(SourceData!$A$2:$FR$281,'Row selector'!$O164,1),"")</f>
        <v/>
      </c>
      <c r="B175" s="168" t="str">
        <f>IFERROR(INDEX(SourceData!$A$2:$FR$281,'Row selector'!$O164,2),"")</f>
        <v/>
      </c>
      <c r="C175" s="199" t="str">
        <f t="shared" si="2"/>
        <v/>
      </c>
      <c r="D175" s="161" t="str">
        <f>IFERROR(IF(INDEX(SourceData!$A$2:$FR$281,'Row selector'!$O164,121)=0,"-",INDEX(SourceData!$A$2:$FR$281,'Row selector'!$O164,121)),"")</f>
        <v/>
      </c>
      <c r="E175" s="162" t="str">
        <f>IFERROR(IF(INDEX(SourceData!$A$2:$FR$281,'Row selector'!$O164,126)=0,"-",INDEX(SourceData!$A$2:$FR$281,'Row selector'!$O164,126)),"")</f>
        <v/>
      </c>
      <c r="F175" s="163" t="str">
        <f>IFERROR(IF(INDEX(SourceData!$A$2:$FR$281,'Row selector'!$O164,131)=0,"-",INDEX(SourceData!$A$2:$FR$281,'Row selector'!$O164,131)),"")</f>
        <v/>
      </c>
      <c r="G175" s="161" t="str">
        <f>IFERROR(IF(INDEX(SourceData!$A$2:$FR$281,'Row selector'!$O164,122)=0,"-",INDEX(SourceData!$A$2:$FR$281,'Row selector'!$O164,122)),"")</f>
        <v/>
      </c>
      <c r="H175" s="166" t="str">
        <f>IFERROR(IF(INDEX(SourceData!$A$2:$FR$281,'Row selector'!$O164,127)=0,"-",INDEX(SourceData!$A$2:$FR$281,'Row selector'!$O164,127)),"")</f>
        <v/>
      </c>
      <c r="I175" s="167" t="str">
        <f>IFERROR(IF(INDEX(SourceData!$A$2:$FR$281,'Row selector'!$O164,132)=0,"-",INDEX(SourceData!$A$2:$FR$281,'Row selector'!$O164,132)),"")</f>
        <v/>
      </c>
      <c r="J175" s="161" t="str">
        <f>IFERROR(IF(INDEX(SourceData!$A$2:$FR$281,'Row selector'!$O164,123)=0,"-",INDEX(SourceData!$A$2:$FR$281,'Row selector'!$O164,123)),"")</f>
        <v/>
      </c>
      <c r="K175" s="162" t="str">
        <f>IFERROR(IF(INDEX(SourceData!$A$2:$FR$281,'Row selector'!$O164,128)=0,"-",INDEX(SourceData!$A$2:$FR$281,'Row selector'!$O164,128)),"")</f>
        <v/>
      </c>
      <c r="L175" s="163" t="str">
        <f>IFERROR(IF(INDEX(SourceData!$A$2:$FR$281,'Row selector'!$O164,133)=0,"-",INDEX(SourceData!$A$2:$FR$281,'Row selector'!$O164,133)),"")</f>
        <v/>
      </c>
      <c r="M175" s="161" t="str">
        <f>IFERROR(IF(INDEX(SourceData!$A$2:$FR$281,'Row selector'!$O164,124)=0,"-",INDEX(SourceData!$A$2:$FR$281,'Row selector'!$O164,124)),"")</f>
        <v/>
      </c>
      <c r="N175" s="162" t="str">
        <f>IFERROR(IF(INDEX(SourceData!$A$2:$FR$281,'Row selector'!$O164,129)=0,"-",INDEX(SourceData!$A$2:$FR$281,'Row selector'!$O164,129)),"")</f>
        <v/>
      </c>
      <c r="O175" s="163" t="str">
        <f>IFERROR(IF(INDEX(SourceData!$A$2:$FR$281,'Row selector'!$O164,134)=0,"-",INDEX(SourceData!$A$2:$FR$281,'Row selector'!$O164,134)),"")</f>
        <v/>
      </c>
      <c r="P175" s="161" t="str">
        <f>IFERROR(IF(INDEX(SourceData!$A$2:$FR$281,'Row selector'!$O164,125)=0,"-",INDEX(SourceData!$A$2:$FR$281,'Row selector'!$O164,125)),"")</f>
        <v/>
      </c>
      <c r="Q175" s="162" t="str">
        <f>IFERROR(IF(INDEX(SourceData!$A$2:$FR$281,'Row selector'!$O164,130)=0,"-",INDEX(SourceData!$A$2:$FR$281,'Row selector'!$O164,130)),"")</f>
        <v/>
      </c>
      <c r="R175" s="163" t="str">
        <f>IFERROR(IF(INDEX(SourceData!$A$2:$FR$281,'Row selector'!$O164,135)=0,"-",INDEX(SourceData!$A$2:$FR$281,'Row selector'!$O164,135)),"")</f>
        <v/>
      </c>
      <c r="S175" s="161" t="str">
        <f>IFERROR(IF(INDEX(SourceData!$A$2:$FR$281,'Row selector'!$O164,136)=0,"-",INDEX(SourceData!$A$2:$FR$281,'Row selector'!$O164,136)),"")</f>
        <v/>
      </c>
      <c r="T175" s="162" t="str">
        <f>IFERROR(IF(INDEX(SourceData!$A$2:$FR$281,'Row selector'!$O164,141)=0,"-",INDEX(SourceData!$A$2:$FR$281,'Row selector'!$O164,141)),"")</f>
        <v/>
      </c>
      <c r="U175" s="163" t="str">
        <f>IFERROR(IF(INDEX(SourceData!$A$2:$FR$281,'Row selector'!$O164,146)=0,"-",INDEX(SourceData!$A$2:$FR$281,'Row selector'!$O164,146)),"")</f>
        <v/>
      </c>
      <c r="V175" s="161" t="str">
        <f>IFERROR(IF(INDEX(SourceData!$A$2:$FR$281,'Row selector'!$O164,137)=0,"-",INDEX(SourceData!$A$2:$FR$281,'Row selector'!$O164,137)),"")</f>
        <v/>
      </c>
      <c r="W175" s="162" t="str">
        <f>IFERROR(IF(INDEX(SourceData!$A$2:$FR$281,'Row selector'!$O164,142)=0,"-",INDEX(SourceData!$A$2:$FR$281,'Row selector'!$O164,142)),"")</f>
        <v/>
      </c>
      <c r="X175" s="163" t="str">
        <f>IFERROR(IF(INDEX(SourceData!$A$2:$FR$281,'Row selector'!$O164,147)=0,"-",INDEX(SourceData!$A$2:$FR$281,'Row selector'!$O164,147)),"")</f>
        <v/>
      </c>
      <c r="Y175" s="161" t="str">
        <f>IFERROR(IF(INDEX(SourceData!$A$2:$FR$281,'Row selector'!$O164,138)=0,"-",INDEX(SourceData!$A$2:$FR$281,'Row selector'!$O164,138)),"")</f>
        <v/>
      </c>
      <c r="Z175" s="166" t="str">
        <f>IFERROR(IF(INDEX(SourceData!$A$2:$FR$281,'Row selector'!$O164,143)=0,"-",INDEX(SourceData!$A$2:$FR$281,'Row selector'!$O164,143)),"")</f>
        <v/>
      </c>
      <c r="AA175" s="167" t="str">
        <f>IFERROR(IF(INDEX(SourceData!$A$2:$FR$281,'Row selector'!$O164,148)=0,"-",INDEX(SourceData!$A$2:$FR$281,'Row selector'!$O164,148)),"")</f>
        <v/>
      </c>
      <c r="AB175" s="161" t="str">
        <f>IFERROR(IF(INDEX(SourceData!$A$2:$FR$281,'Row selector'!$O164,139)=0,"-",INDEX(SourceData!$A$2:$FR$281,'Row selector'!$O164,139)),"")</f>
        <v/>
      </c>
      <c r="AC175" s="162" t="str">
        <f>IFERROR(IF(INDEX(SourceData!$A$2:$FR$281,'Row selector'!$O164,144)=0,"-",INDEX(SourceData!$A$2:$FR$281,'Row selector'!$O164,144)),"")</f>
        <v/>
      </c>
      <c r="AD175" s="163" t="str">
        <f>IFERROR(IF(INDEX(SourceData!$A$2:$FR$281,'Row selector'!$O164,149)=0,"-",INDEX(SourceData!$A$2:$FR$281,'Row selector'!$O164,149)),"")</f>
        <v/>
      </c>
      <c r="AE175" s="161" t="str">
        <f>IFERROR(IF(INDEX(SourceData!$A$2:$FR$281,'Row selector'!$O164,140)=0,"-",INDEX(SourceData!$A$2:$FR$281,'Row selector'!$O164,140)),"")</f>
        <v/>
      </c>
      <c r="AF175" s="162" t="str">
        <f>IFERROR(IF(INDEX(SourceData!$A$2:$FR$281,'Row selector'!$O164,145)=0,"-",INDEX(SourceData!$A$2:$FR$281,'Row selector'!$O164,145)),"")</f>
        <v/>
      </c>
      <c r="AG175" s="163" t="str">
        <f>IFERROR(IF(INDEX(SourceData!$A$2:$FR$281,'Row selector'!$O164,150)=0,"-",INDEX(SourceData!$A$2:$FR$281,'Row selector'!$O164,150)),"")</f>
        <v/>
      </c>
      <c r="AH175" s="161" t="str">
        <f>IFERROR(IF(INDEX(SourceData!$A$2:$FR$281,'Row selector'!$O164,151)=0,"-",INDEX(SourceData!$A$2:$FR$281,'Row selector'!$O164,151)),"")</f>
        <v/>
      </c>
      <c r="AI175" s="162" t="str">
        <f>IFERROR(IF(INDEX(SourceData!$A$2:$FR$281,'Row selector'!$O164,156)=0,"-",INDEX(SourceData!$A$2:$FR$281,'Row selector'!$O164,156)),"")</f>
        <v/>
      </c>
      <c r="AJ175" s="163" t="str">
        <f>IFERROR(IF(INDEX(SourceData!$A$2:$FR$281,'Row selector'!$O164,161)=0,"-",INDEX(SourceData!$A$2:$FR$281,'Row selector'!$O164,161)),"")</f>
        <v/>
      </c>
      <c r="AK175" s="161" t="str">
        <f>IFERROR(IF(INDEX(SourceData!$A$2:$FR$281,'Row selector'!$O164,152)=0,"-",INDEX(SourceData!$A$2:$FR$281,'Row selector'!$O164,152)),"")</f>
        <v/>
      </c>
      <c r="AL175" s="162" t="str">
        <f>IFERROR(IF(INDEX(SourceData!$A$2:$FR$281,'Row selector'!$O164,157)=0,"-",INDEX(SourceData!$A$2:$FR$281,'Row selector'!$O164,157)),"")</f>
        <v/>
      </c>
      <c r="AM175" s="163" t="str">
        <f>IFERROR(IF(INDEX(SourceData!$A$2:$FR$281,'Row selector'!$O164,162)=0,"-",INDEX(SourceData!$A$2:$FR$281,'Row selector'!$O164,162)),"")</f>
        <v/>
      </c>
      <c r="AN175" s="161" t="str">
        <f>IFERROR(IF(INDEX(SourceData!$A$2:$FR$281,'Row selector'!$O164,153)=0,"-",INDEX(SourceData!$A$2:$FR$281,'Row selector'!$O164,153)),"")</f>
        <v/>
      </c>
      <c r="AO175" s="162" t="str">
        <f>IFERROR(IF(INDEX(SourceData!$A$2:$FR$281,'Row selector'!$O164,158)=0,"-",INDEX(SourceData!$A$2:$FR$281,'Row selector'!$O164,158)),"")</f>
        <v/>
      </c>
      <c r="AP175" s="163" t="str">
        <f>IFERROR(IF(INDEX(SourceData!$A$2:$FR$281,'Row selector'!$O164,163)=0,"-",INDEX(SourceData!$A$2:$FR$281,'Row selector'!$O164,163)),"")</f>
        <v/>
      </c>
      <c r="AQ175" s="161" t="str">
        <f>IFERROR(IF(INDEX(SourceData!$A$2:$FR$281,'Row selector'!$O164,154)=0,"-",INDEX(SourceData!$A$2:$FR$281,'Row selector'!$O164,154)),"")</f>
        <v/>
      </c>
      <c r="AR175" s="166" t="str">
        <f>IFERROR(IF(INDEX(SourceData!$A$2:$FR$281,'Row selector'!$O164,159)=0,"-",INDEX(SourceData!$A$2:$FR$281,'Row selector'!$O164,159)),"")</f>
        <v/>
      </c>
      <c r="AS175" s="167" t="str">
        <f>IFERROR(IF(INDEX(SourceData!$A$2:$FR$281,'Row selector'!$O164,164)=0,"-",INDEX(SourceData!$A$2:$FR$281,'Row selector'!$O164,164)),"")</f>
        <v/>
      </c>
      <c r="AT175" s="161" t="str">
        <f>IFERROR(IF(INDEX(SourceData!$A$2:$FR$281,'Row selector'!$O164,155)=0,"-",INDEX(SourceData!$A$2:$FR$281,'Row selector'!$O164,155)),"")</f>
        <v/>
      </c>
      <c r="AU175" s="162" t="str">
        <f>IFERROR(IF(INDEX(SourceData!$A$2:$FR$281,'Row selector'!$O164,160)=0,"-",INDEX(SourceData!$A$2:$FR$281,'Row selector'!$O164,160)),"")</f>
        <v/>
      </c>
      <c r="AV175" s="163" t="str">
        <f>IFERROR(IF(INDEX(SourceData!$A$2:$FR$281,'Row selector'!$O164,165)=0,"-",INDEX(SourceData!$A$2:$FR$281,'Row selector'!$O164,165)),"")</f>
        <v/>
      </c>
      <c r="AW175" s="115"/>
    </row>
    <row r="176" spans="1:49">
      <c r="A176" s="171" t="str">
        <f>IFERROR(INDEX(SourceData!$A$2:$FR$281,'Row selector'!$O165,1),"")</f>
        <v/>
      </c>
      <c r="B176" s="168" t="str">
        <f>IFERROR(INDEX(SourceData!$A$2:$FR$281,'Row selector'!$O165,2),"")</f>
        <v/>
      </c>
      <c r="C176" s="199" t="str">
        <f t="shared" si="2"/>
        <v/>
      </c>
      <c r="D176" s="161" t="str">
        <f>IFERROR(IF(INDEX(SourceData!$A$2:$FR$281,'Row selector'!$O165,121)=0,"-",INDEX(SourceData!$A$2:$FR$281,'Row selector'!$O165,121)),"")</f>
        <v/>
      </c>
      <c r="E176" s="162" t="str">
        <f>IFERROR(IF(INDEX(SourceData!$A$2:$FR$281,'Row selector'!$O165,126)=0,"-",INDEX(SourceData!$A$2:$FR$281,'Row selector'!$O165,126)),"")</f>
        <v/>
      </c>
      <c r="F176" s="163" t="str">
        <f>IFERROR(IF(INDEX(SourceData!$A$2:$FR$281,'Row selector'!$O165,131)=0,"-",INDEX(SourceData!$A$2:$FR$281,'Row selector'!$O165,131)),"")</f>
        <v/>
      </c>
      <c r="G176" s="161" t="str">
        <f>IFERROR(IF(INDEX(SourceData!$A$2:$FR$281,'Row selector'!$O165,122)=0,"-",INDEX(SourceData!$A$2:$FR$281,'Row selector'!$O165,122)),"")</f>
        <v/>
      </c>
      <c r="H176" s="166" t="str">
        <f>IFERROR(IF(INDEX(SourceData!$A$2:$FR$281,'Row selector'!$O165,127)=0,"-",INDEX(SourceData!$A$2:$FR$281,'Row selector'!$O165,127)),"")</f>
        <v/>
      </c>
      <c r="I176" s="167" t="str">
        <f>IFERROR(IF(INDEX(SourceData!$A$2:$FR$281,'Row selector'!$O165,132)=0,"-",INDEX(SourceData!$A$2:$FR$281,'Row selector'!$O165,132)),"")</f>
        <v/>
      </c>
      <c r="J176" s="161" t="str">
        <f>IFERROR(IF(INDEX(SourceData!$A$2:$FR$281,'Row selector'!$O165,123)=0,"-",INDEX(SourceData!$A$2:$FR$281,'Row selector'!$O165,123)),"")</f>
        <v/>
      </c>
      <c r="K176" s="162" t="str">
        <f>IFERROR(IF(INDEX(SourceData!$A$2:$FR$281,'Row selector'!$O165,128)=0,"-",INDEX(SourceData!$A$2:$FR$281,'Row selector'!$O165,128)),"")</f>
        <v/>
      </c>
      <c r="L176" s="163" t="str">
        <f>IFERROR(IF(INDEX(SourceData!$A$2:$FR$281,'Row selector'!$O165,133)=0,"-",INDEX(SourceData!$A$2:$FR$281,'Row selector'!$O165,133)),"")</f>
        <v/>
      </c>
      <c r="M176" s="161" t="str">
        <f>IFERROR(IF(INDEX(SourceData!$A$2:$FR$281,'Row selector'!$O165,124)=0,"-",INDEX(SourceData!$A$2:$FR$281,'Row selector'!$O165,124)),"")</f>
        <v/>
      </c>
      <c r="N176" s="162" t="str">
        <f>IFERROR(IF(INDEX(SourceData!$A$2:$FR$281,'Row selector'!$O165,129)=0,"-",INDEX(SourceData!$A$2:$FR$281,'Row selector'!$O165,129)),"")</f>
        <v/>
      </c>
      <c r="O176" s="163" t="str">
        <f>IFERROR(IF(INDEX(SourceData!$A$2:$FR$281,'Row selector'!$O165,134)=0,"-",INDEX(SourceData!$A$2:$FR$281,'Row selector'!$O165,134)),"")</f>
        <v/>
      </c>
      <c r="P176" s="161" t="str">
        <f>IFERROR(IF(INDEX(SourceData!$A$2:$FR$281,'Row selector'!$O165,125)=0,"-",INDEX(SourceData!$A$2:$FR$281,'Row selector'!$O165,125)),"")</f>
        <v/>
      </c>
      <c r="Q176" s="162" t="str">
        <f>IFERROR(IF(INDEX(SourceData!$A$2:$FR$281,'Row selector'!$O165,130)=0,"-",INDEX(SourceData!$A$2:$FR$281,'Row selector'!$O165,130)),"")</f>
        <v/>
      </c>
      <c r="R176" s="163" t="str">
        <f>IFERROR(IF(INDEX(SourceData!$A$2:$FR$281,'Row selector'!$O165,135)=0,"-",INDEX(SourceData!$A$2:$FR$281,'Row selector'!$O165,135)),"")</f>
        <v/>
      </c>
      <c r="S176" s="161" t="str">
        <f>IFERROR(IF(INDEX(SourceData!$A$2:$FR$281,'Row selector'!$O165,136)=0,"-",INDEX(SourceData!$A$2:$FR$281,'Row selector'!$O165,136)),"")</f>
        <v/>
      </c>
      <c r="T176" s="162" t="str">
        <f>IFERROR(IF(INDEX(SourceData!$A$2:$FR$281,'Row selector'!$O165,141)=0,"-",INDEX(SourceData!$A$2:$FR$281,'Row selector'!$O165,141)),"")</f>
        <v/>
      </c>
      <c r="U176" s="163" t="str">
        <f>IFERROR(IF(INDEX(SourceData!$A$2:$FR$281,'Row selector'!$O165,146)=0,"-",INDEX(SourceData!$A$2:$FR$281,'Row selector'!$O165,146)),"")</f>
        <v/>
      </c>
      <c r="V176" s="161" t="str">
        <f>IFERROR(IF(INDEX(SourceData!$A$2:$FR$281,'Row selector'!$O165,137)=0,"-",INDEX(SourceData!$A$2:$FR$281,'Row selector'!$O165,137)),"")</f>
        <v/>
      </c>
      <c r="W176" s="162" t="str">
        <f>IFERROR(IF(INDEX(SourceData!$A$2:$FR$281,'Row selector'!$O165,142)=0,"-",INDEX(SourceData!$A$2:$FR$281,'Row selector'!$O165,142)),"")</f>
        <v/>
      </c>
      <c r="X176" s="163" t="str">
        <f>IFERROR(IF(INDEX(SourceData!$A$2:$FR$281,'Row selector'!$O165,147)=0,"-",INDEX(SourceData!$A$2:$FR$281,'Row selector'!$O165,147)),"")</f>
        <v/>
      </c>
      <c r="Y176" s="161" t="str">
        <f>IFERROR(IF(INDEX(SourceData!$A$2:$FR$281,'Row selector'!$O165,138)=0,"-",INDEX(SourceData!$A$2:$FR$281,'Row selector'!$O165,138)),"")</f>
        <v/>
      </c>
      <c r="Z176" s="166" t="str">
        <f>IFERROR(IF(INDEX(SourceData!$A$2:$FR$281,'Row selector'!$O165,143)=0,"-",INDEX(SourceData!$A$2:$FR$281,'Row selector'!$O165,143)),"")</f>
        <v/>
      </c>
      <c r="AA176" s="167" t="str">
        <f>IFERROR(IF(INDEX(SourceData!$A$2:$FR$281,'Row selector'!$O165,148)=0,"-",INDEX(SourceData!$A$2:$FR$281,'Row selector'!$O165,148)),"")</f>
        <v/>
      </c>
      <c r="AB176" s="161" t="str">
        <f>IFERROR(IF(INDEX(SourceData!$A$2:$FR$281,'Row selector'!$O165,139)=0,"-",INDEX(SourceData!$A$2:$FR$281,'Row selector'!$O165,139)),"")</f>
        <v/>
      </c>
      <c r="AC176" s="162" t="str">
        <f>IFERROR(IF(INDEX(SourceData!$A$2:$FR$281,'Row selector'!$O165,144)=0,"-",INDEX(SourceData!$A$2:$FR$281,'Row selector'!$O165,144)),"")</f>
        <v/>
      </c>
      <c r="AD176" s="163" t="str">
        <f>IFERROR(IF(INDEX(SourceData!$A$2:$FR$281,'Row selector'!$O165,149)=0,"-",INDEX(SourceData!$A$2:$FR$281,'Row selector'!$O165,149)),"")</f>
        <v/>
      </c>
      <c r="AE176" s="161" t="str">
        <f>IFERROR(IF(INDEX(SourceData!$A$2:$FR$281,'Row selector'!$O165,140)=0,"-",INDEX(SourceData!$A$2:$FR$281,'Row selector'!$O165,140)),"")</f>
        <v/>
      </c>
      <c r="AF176" s="162" t="str">
        <f>IFERROR(IF(INDEX(SourceData!$A$2:$FR$281,'Row selector'!$O165,145)=0,"-",INDEX(SourceData!$A$2:$FR$281,'Row selector'!$O165,145)),"")</f>
        <v/>
      </c>
      <c r="AG176" s="163" t="str">
        <f>IFERROR(IF(INDEX(SourceData!$A$2:$FR$281,'Row selector'!$O165,150)=0,"-",INDEX(SourceData!$A$2:$FR$281,'Row selector'!$O165,150)),"")</f>
        <v/>
      </c>
      <c r="AH176" s="161" t="str">
        <f>IFERROR(IF(INDEX(SourceData!$A$2:$FR$281,'Row selector'!$O165,151)=0,"-",INDEX(SourceData!$A$2:$FR$281,'Row selector'!$O165,151)),"")</f>
        <v/>
      </c>
      <c r="AI176" s="162" t="str">
        <f>IFERROR(IF(INDEX(SourceData!$A$2:$FR$281,'Row selector'!$O165,156)=0,"-",INDEX(SourceData!$A$2:$FR$281,'Row selector'!$O165,156)),"")</f>
        <v/>
      </c>
      <c r="AJ176" s="163" t="str">
        <f>IFERROR(IF(INDEX(SourceData!$A$2:$FR$281,'Row selector'!$O165,161)=0,"-",INDEX(SourceData!$A$2:$FR$281,'Row selector'!$O165,161)),"")</f>
        <v/>
      </c>
      <c r="AK176" s="161" t="str">
        <f>IFERROR(IF(INDEX(SourceData!$A$2:$FR$281,'Row selector'!$O165,152)=0,"-",INDEX(SourceData!$A$2:$FR$281,'Row selector'!$O165,152)),"")</f>
        <v/>
      </c>
      <c r="AL176" s="162" t="str">
        <f>IFERROR(IF(INDEX(SourceData!$A$2:$FR$281,'Row selector'!$O165,157)=0,"-",INDEX(SourceData!$A$2:$FR$281,'Row selector'!$O165,157)),"")</f>
        <v/>
      </c>
      <c r="AM176" s="163" t="str">
        <f>IFERROR(IF(INDEX(SourceData!$A$2:$FR$281,'Row selector'!$O165,162)=0,"-",INDEX(SourceData!$A$2:$FR$281,'Row selector'!$O165,162)),"")</f>
        <v/>
      </c>
      <c r="AN176" s="161" t="str">
        <f>IFERROR(IF(INDEX(SourceData!$A$2:$FR$281,'Row selector'!$O165,153)=0,"-",INDEX(SourceData!$A$2:$FR$281,'Row selector'!$O165,153)),"")</f>
        <v/>
      </c>
      <c r="AO176" s="162" t="str">
        <f>IFERROR(IF(INDEX(SourceData!$A$2:$FR$281,'Row selector'!$O165,158)=0,"-",INDEX(SourceData!$A$2:$FR$281,'Row selector'!$O165,158)),"")</f>
        <v/>
      </c>
      <c r="AP176" s="163" t="str">
        <f>IFERROR(IF(INDEX(SourceData!$A$2:$FR$281,'Row selector'!$O165,163)=0,"-",INDEX(SourceData!$A$2:$FR$281,'Row selector'!$O165,163)),"")</f>
        <v/>
      </c>
      <c r="AQ176" s="161" t="str">
        <f>IFERROR(IF(INDEX(SourceData!$A$2:$FR$281,'Row selector'!$O165,154)=0,"-",INDEX(SourceData!$A$2:$FR$281,'Row selector'!$O165,154)),"")</f>
        <v/>
      </c>
      <c r="AR176" s="166" t="str">
        <f>IFERROR(IF(INDEX(SourceData!$A$2:$FR$281,'Row selector'!$O165,159)=0,"-",INDEX(SourceData!$A$2:$FR$281,'Row selector'!$O165,159)),"")</f>
        <v/>
      </c>
      <c r="AS176" s="167" t="str">
        <f>IFERROR(IF(INDEX(SourceData!$A$2:$FR$281,'Row selector'!$O165,164)=0,"-",INDEX(SourceData!$A$2:$FR$281,'Row selector'!$O165,164)),"")</f>
        <v/>
      </c>
      <c r="AT176" s="161" t="str">
        <f>IFERROR(IF(INDEX(SourceData!$A$2:$FR$281,'Row selector'!$O165,155)=0,"-",INDEX(SourceData!$A$2:$FR$281,'Row selector'!$O165,155)),"")</f>
        <v/>
      </c>
      <c r="AU176" s="162" t="str">
        <f>IFERROR(IF(INDEX(SourceData!$A$2:$FR$281,'Row selector'!$O165,160)=0,"-",INDEX(SourceData!$A$2:$FR$281,'Row selector'!$O165,160)),"")</f>
        <v/>
      </c>
      <c r="AV176" s="163" t="str">
        <f>IFERROR(IF(INDEX(SourceData!$A$2:$FR$281,'Row selector'!$O165,165)=0,"-",INDEX(SourceData!$A$2:$FR$281,'Row selector'!$O165,165)),"")</f>
        <v/>
      </c>
      <c r="AW176" s="115"/>
    </row>
    <row r="177" spans="1:49">
      <c r="A177" s="171" t="str">
        <f>IFERROR(INDEX(SourceData!$A$2:$FR$281,'Row selector'!$O166,1),"")</f>
        <v/>
      </c>
      <c r="B177" s="168" t="str">
        <f>IFERROR(INDEX(SourceData!$A$2:$FR$281,'Row selector'!$O166,2),"")</f>
        <v/>
      </c>
      <c r="C177" s="199" t="str">
        <f t="shared" si="2"/>
        <v/>
      </c>
      <c r="D177" s="161" t="str">
        <f>IFERROR(IF(INDEX(SourceData!$A$2:$FR$281,'Row selector'!$O166,121)=0,"-",INDEX(SourceData!$A$2:$FR$281,'Row selector'!$O166,121)),"")</f>
        <v/>
      </c>
      <c r="E177" s="162" t="str">
        <f>IFERROR(IF(INDEX(SourceData!$A$2:$FR$281,'Row selector'!$O166,126)=0,"-",INDEX(SourceData!$A$2:$FR$281,'Row selector'!$O166,126)),"")</f>
        <v/>
      </c>
      <c r="F177" s="163" t="str">
        <f>IFERROR(IF(INDEX(SourceData!$A$2:$FR$281,'Row selector'!$O166,131)=0,"-",INDEX(SourceData!$A$2:$FR$281,'Row selector'!$O166,131)),"")</f>
        <v/>
      </c>
      <c r="G177" s="161" t="str">
        <f>IFERROR(IF(INDEX(SourceData!$A$2:$FR$281,'Row selector'!$O166,122)=0,"-",INDEX(SourceData!$A$2:$FR$281,'Row selector'!$O166,122)),"")</f>
        <v/>
      </c>
      <c r="H177" s="166" t="str">
        <f>IFERROR(IF(INDEX(SourceData!$A$2:$FR$281,'Row selector'!$O166,127)=0,"-",INDEX(SourceData!$A$2:$FR$281,'Row selector'!$O166,127)),"")</f>
        <v/>
      </c>
      <c r="I177" s="167" t="str">
        <f>IFERROR(IF(INDEX(SourceData!$A$2:$FR$281,'Row selector'!$O166,132)=0,"-",INDEX(SourceData!$A$2:$FR$281,'Row selector'!$O166,132)),"")</f>
        <v/>
      </c>
      <c r="J177" s="161" t="str">
        <f>IFERROR(IF(INDEX(SourceData!$A$2:$FR$281,'Row selector'!$O166,123)=0,"-",INDEX(SourceData!$A$2:$FR$281,'Row selector'!$O166,123)),"")</f>
        <v/>
      </c>
      <c r="K177" s="162" t="str">
        <f>IFERROR(IF(INDEX(SourceData!$A$2:$FR$281,'Row selector'!$O166,128)=0,"-",INDEX(SourceData!$A$2:$FR$281,'Row selector'!$O166,128)),"")</f>
        <v/>
      </c>
      <c r="L177" s="163" t="str">
        <f>IFERROR(IF(INDEX(SourceData!$A$2:$FR$281,'Row selector'!$O166,133)=0,"-",INDEX(SourceData!$A$2:$FR$281,'Row selector'!$O166,133)),"")</f>
        <v/>
      </c>
      <c r="M177" s="161" t="str">
        <f>IFERROR(IF(INDEX(SourceData!$A$2:$FR$281,'Row selector'!$O166,124)=0,"-",INDEX(SourceData!$A$2:$FR$281,'Row selector'!$O166,124)),"")</f>
        <v/>
      </c>
      <c r="N177" s="162" t="str">
        <f>IFERROR(IF(INDEX(SourceData!$A$2:$FR$281,'Row selector'!$O166,129)=0,"-",INDEX(SourceData!$A$2:$FR$281,'Row selector'!$O166,129)),"")</f>
        <v/>
      </c>
      <c r="O177" s="163" t="str">
        <f>IFERROR(IF(INDEX(SourceData!$A$2:$FR$281,'Row selector'!$O166,134)=0,"-",INDEX(SourceData!$A$2:$FR$281,'Row selector'!$O166,134)),"")</f>
        <v/>
      </c>
      <c r="P177" s="161" t="str">
        <f>IFERROR(IF(INDEX(SourceData!$A$2:$FR$281,'Row selector'!$O166,125)=0,"-",INDEX(SourceData!$A$2:$FR$281,'Row selector'!$O166,125)),"")</f>
        <v/>
      </c>
      <c r="Q177" s="162" t="str">
        <f>IFERROR(IF(INDEX(SourceData!$A$2:$FR$281,'Row selector'!$O166,130)=0,"-",INDEX(SourceData!$A$2:$FR$281,'Row selector'!$O166,130)),"")</f>
        <v/>
      </c>
      <c r="R177" s="163" t="str">
        <f>IFERROR(IF(INDEX(SourceData!$A$2:$FR$281,'Row selector'!$O166,135)=0,"-",INDEX(SourceData!$A$2:$FR$281,'Row selector'!$O166,135)),"")</f>
        <v/>
      </c>
      <c r="S177" s="161" t="str">
        <f>IFERROR(IF(INDEX(SourceData!$A$2:$FR$281,'Row selector'!$O166,136)=0,"-",INDEX(SourceData!$A$2:$FR$281,'Row selector'!$O166,136)),"")</f>
        <v/>
      </c>
      <c r="T177" s="162" t="str">
        <f>IFERROR(IF(INDEX(SourceData!$A$2:$FR$281,'Row selector'!$O166,141)=0,"-",INDEX(SourceData!$A$2:$FR$281,'Row selector'!$O166,141)),"")</f>
        <v/>
      </c>
      <c r="U177" s="163" t="str">
        <f>IFERROR(IF(INDEX(SourceData!$A$2:$FR$281,'Row selector'!$O166,146)=0,"-",INDEX(SourceData!$A$2:$FR$281,'Row selector'!$O166,146)),"")</f>
        <v/>
      </c>
      <c r="V177" s="161" t="str">
        <f>IFERROR(IF(INDEX(SourceData!$A$2:$FR$281,'Row selector'!$O166,137)=0,"-",INDEX(SourceData!$A$2:$FR$281,'Row selector'!$O166,137)),"")</f>
        <v/>
      </c>
      <c r="W177" s="162" t="str">
        <f>IFERROR(IF(INDEX(SourceData!$A$2:$FR$281,'Row selector'!$O166,142)=0,"-",INDEX(SourceData!$A$2:$FR$281,'Row selector'!$O166,142)),"")</f>
        <v/>
      </c>
      <c r="X177" s="163" t="str">
        <f>IFERROR(IF(INDEX(SourceData!$A$2:$FR$281,'Row selector'!$O166,147)=0,"-",INDEX(SourceData!$A$2:$FR$281,'Row selector'!$O166,147)),"")</f>
        <v/>
      </c>
      <c r="Y177" s="161" t="str">
        <f>IFERROR(IF(INDEX(SourceData!$A$2:$FR$281,'Row selector'!$O166,138)=0,"-",INDEX(SourceData!$A$2:$FR$281,'Row selector'!$O166,138)),"")</f>
        <v/>
      </c>
      <c r="Z177" s="166" t="str">
        <f>IFERROR(IF(INDEX(SourceData!$A$2:$FR$281,'Row selector'!$O166,143)=0,"-",INDEX(SourceData!$A$2:$FR$281,'Row selector'!$O166,143)),"")</f>
        <v/>
      </c>
      <c r="AA177" s="167" t="str">
        <f>IFERROR(IF(INDEX(SourceData!$A$2:$FR$281,'Row selector'!$O166,148)=0,"-",INDEX(SourceData!$A$2:$FR$281,'Row selector'!$O166,148)),"")</f>
        <v/>
      </c>
      <c r="AB177" s="161" t="str">
        <f>IFERROR(IF(INDEX(SourceData!$A$2:$FR$281,'Row selector'!$O166,139)=0,"-",INDEX(SourceData!$A$2:$FR$281,'Row selector'!$O166,139)),"")</f>
        <v/>
      </c>
      <c r="AC177" s="162" t="str">
        <f>IFERROR(IF(INDEX(SourceData!$A$2:$FR$281,'Row selector'!$O166,144)=0,"-",INDEX(SourceData!$A$2:$FR$281,'Row selector'!$O166,144)),"")</f>
        <v/>
      </c>
      <c r="AD177" s="163" t="str">
        <f>IFERROR(IF(INDEX(SourceData!$A$2:$FR$281,'Row selector'!$O166,149)=0,"-",INDEX(SourceData!$A$2:$FR$281,'Row selector'!$O166,149)),"")</f>
        <v/>
      </c>
      <c r="AE177" s="161" t="str">
        <f>IFERROR(IF(INDEX(SourceData!$A$2:$FR$281,'Row selector'!$O166,140)=0,"-",INDEX(SourceData!$A$2:$FR$281,'Row selector'!$O166,140)),"")</f>
        <v/>
      </c>
      <c r="AF177" s="162" t="str">
        <f>IFERROR(IF(INDEX(SourceData!$A$2:$FR$281,'Row selector'!$O166,145)=0,"-",INDEX(SourceData!$A$2:$FR$281,'Row selector'!$O166,145)),"")</f>
        <v/>
      </c>
      <c r="AG177" s="163" t="str">
        <f>IFERROR(IF(INDEX(SourceData!$A$2:$FR$281,'Row selector'!$O166,150)=0,"-",INDEX(SourceData!$A$2:$FR$281,'Row selector'!$O166,150)),"")</f>
        <v/>
      </c>
      <c r="AH177" s="161" t="str">
        <f>IFERROR(IF(INDEX(SourceData!$A$2:$FR$281,'Row selector'!$O166,151)=0,"-",INDEX(SourceData!$A$2:$FR$281,'Row selector'!$O166,151)),"")</f>
        <v/>
      </c>
      <c r="AI177" s="162" t="str">
        <f>IFERROR(IF(INDEX(SourceData!$A$2:$FR$281,'Row selector'!$O166,156)=0,"-",INDEX(SourceData!$A$2:$FR$281,'Row selector'!$O166,156)),"")</f>
        <v/>
      </c>
      <c r="AJ177" s="163" t="str">
        <f>IFERROR(IF(INDEX(SourceData!$A$2:$FR$281,'Row selector'!$O166,161)=0,"-",INDEX(SourceData!$A$2:$FR$281,'Row selector'!$O166,161)),"")</f>
        <v/>
      </c>
      <c r="AK177" s="161" t="str">
        <f>IFERROR(IF(INDEX(SourceData!$A$2:$FR$281,'Row selector'!$O166,152)=0,"-",INDEX(SourceData!$A$2:$FR$281,'Row selector'!$O166,152)),"")</f>
        <v/>
      </c>
      <c r="AL177" s="162" t="str">
        <f>IFERROR(IF(INDEX(SourceData!$A$2:$FR$281,'Row selector'!$O166,157)=0,"-",INDEX(SourceData!$A$2:$FR$281,'Row selector'!$O166,157)),"")</f>
        <v/>
      </c>
      <c r="AM177" s="163" t="str">
        <f>IFERROR(IF(INDEX(SourceData!$A$2:$FR$281,'Row selector'!$O166,162)=0,"-",INDEX(SourceData!$A$2:$FR$281,'Row selector'!$O166,162)),"")</f>
        <v/>
      </c>
      <c r="AN177" s="161" t="str">
        <f>IFERROR(IF(INDEX(SourceData!$A$2:$FR$281,'Row selector'!$O166,153)=0,"-",INDEX(SourceData!$A$2:$FR$281,'Row selector'!$O166,153)),"")</f>
        <v/>
      </c>
      <c r="AO177" s="162" t="str">
        <f>IFERROR(IF(INDEX(SourceData!$A$2:$FR$281,'Row selector'!$O166,158)=0,"-",INDEX(SourceData!$A$2:$FR$281,'Row selector'!$O166,158)),"")</f>
        <v/>
      </c>
      <c r="AP177" s="163" t="str">
        <f>IFERROR(IF(INDEX(SourceData!$A$2:$FR$281,'Row selector'!$O166,163)=0,"-",INDEX(SourceData!$A$2:$FR$281,'Row selector'!$O166,163)),"")</f>
        <v/>
      </c>
      <c r="AQ177" s="161" t="str">
        <f>IFERROR(IF(INDEX(SourceData!$A$2:$FR$281,'Row selector'!$O166,154)=0,"-",INDEX(SourceData!$A$2:$FR$281,'Row selector'!$O166,154)),"")</f>
        <v/>
      </c>
      <c r="AR177" s="166" t="str">
        <f>IFERROR(IF(INDEX(SourceData!$A$2:$FR$281,'Row selector'!$O166,159)=0,"-",INDEX(SourceData!$A$2:$FR$281,'Row selector'!$O166,159)),"")</f>
        <v/>
      </c>
      <c r="AS177" s="167" t="str">
        <f>IFERROR(IF(INDEX(SourceData!$A$2:$FR$281,'Row selector'!$O166,164)=0,"-",INDEX(SourceData!$A$2:$FR$281,'Row selector'!$O166,164)),"")</f>
        <v/>
      </c>
      <c r="AT177" s="161" t="str">
        <f>IFERROR(IF(INDEX(SourceData!$A$2:$FR$281,'Row selector'!$O166,155)=0,"-",INDEX(SourceData!$A$2:$FR$281,'Row selector'!$O166,155)),"")</f>
        <v/>
      </c>
      <c r="AU177" s="162" t="str">
        <f>IFERROR(IF(INDEX(SourceData!$A$2:$FR$281,'Row selector'!$O166,160)=0,"-",INDEX(SourceData!$A$2:$FR$281,'Row selector'!$O166,160)),"")</f>
        <v/>
      </c>
      <c r="AV177" s="163" t="str">
        <f>IFERROR(IF(INDEX(SourceData!$A$2:$FR$281,'Row selector'!$O166,165)=0,"-",INDEX(SourceData!$A$2:$FR$281,'Row selector'!$O166,165)),"")</f>
        <v/>
      </c>
      <c r="AW177" s="115"/>
    </row>
    <row r="178" spans="1:49">
      <c r="A178" s="171" t="str">
        <f>IFERROR(INDEX(SourceData!$A$2:$FR$281,'Row selector'!$O167,1),"")</f>
        <v/>
      </c>
      <c r="B178" s="168" t="str">
        <f>IFERROR(INDEX(SourceData!$A$2:$FR$281,'Row selector'!$O167,2),"")</f>
        <v/>
      </c>
      <c r="C178" s="199" t="str">
        <f t="shared" si="2"/>
        <v/>
      </c>
      <c r="D178" s="161" t="str">
        <f>IFERROR(IF(INDEX(SourceData!$A$2:$FR$281,'Row selector'!$O167,121)=0,"-",INDEX(SourceData!$A$2:$FR$281,'Row selector'!$O167,121)),"")</f>
        <v/>
      </c>
      <c r="E178" s="162" t="str">
        <f>IFERROR(IF(INDEX(SourceData!$A$2:$FR$281,'Row selector'!$O167,126)=0,"-",INDEX(SourceData!$A$2:$FR$281,'Row selector'!$O167,126)),"")</f>
        <v/>
      </c>
      <c r="F178" s="163" t="str">
        <f>IFERROR(IF(INDEX(SourceData!$A$2:$FR$281,'Row selector'!$O167,131)=0,"-",INDEX(SourceData!$A$2:$FR$281,'Row selector'!$O167,131)),"")</f>
        <v/>
      </c>
      <c r="G178" s="161" t="str">
        <f>IFERROR(IF(INDEX(SourceData!$A$2:$FR$281,'Row selector'!$O167,122)=0,"-",INDEX(SourceData!$A$2:$FR$281,'Row selector'!$O167,122)),"")</f>
        <v/>
      </c>
      <c r="H178" s="166" t="str">
        <f>IFERROR(IF(INDEX(SourceData!$A$2:$FR$281,'Row selector'!$O167,127)=0,"-",INDEX(SourceData!$A$2:$FR$281,'Row selector'!$O167,127)),"")</f>
        <v/>
      </c>
      <c r="I178" s="167" t="str">
        <f>IFERROR(IF(INDEX(SourceData!$A$2:$FR$281,'Row selector'!$O167,132)=0,"-",INDEX(SourceData!$A$2:$FR$281,'Row selector'!$O167,132)),"")</f>
        <v/>
      </c>
      <c r="J178" s="161" t="str">
        <f>IFERROR(IF(INDEX(SourceData!$A$2:$FR$281,'Row selector'!$O167,123)=0,"-",INDEX(SourceData!$A$2:$FR$281,'Row selector'!$O167,123)),"")</f>
        <v/>
      </c>
      <c r="K178" s="162" t="str">
        <f>IFERROR(IF(INDEX(SourceData!$A$2:$FR$281,'Row selector'!$O167,128)=0,"-",INDEX(SourceData!$A$2:$FR$281,'Row selector'!$O167,128)),"")</f>
        <v/>
      </c>
      <c r="L178" s="163" t="str">
        <f>IFERROR(IF(INDEX(SourceData!$A$2:$FR$281,'Row selector'!$O167,133)=0,"-",INDEX(SourceData!$A$2:$FR$281,'Row selector'!$O167,133)),"")</f>
        <v/>
      </c>
      <c r="M178" s="161" t="str">
        <f>IFERROR(IF(INDEX(SourceData!$A$2:$FR$281,'Row selector'!$O167,124)=0,"-",INDEX(SourceData!$A$2:$FR$281,'Row selector'!$O167,124)),"")</f>
        <v/>
      </c>
      <c r="N178" s="162" t="str">
        <f>IFERROR(IF(INDEX(SourceData!$A$2:$FR$281,'Row selector'!$O167,129)=0,"-",INDEX(SourceData!$A$2:$FR$281,'Row selector'!$O167,129)),"")</f>
        <v/>
      </c>
      <c r="O178" s="163" t="str">
        <f>IFERROR(IF(INDEX(SourceData!$A$2:$FR$281,'Row selector'!$O167,134)=0,"-",INDEX(SourceData!$A$2:$FR$281,'Row selector'!$O167,134)),"")</f>
        <v/>
      </c>
      <c r="P178" s="161" t="str">
        <f>IFERROR(IF(INDEX(SourceData!$A$2:$FR$281,'Row selector'!$O167,125)=0,"-",INDEX(SourceData!$A$2:$FR$281,'Row selector'!$O167,125)),"")</f>
        <v/>
      </c>
      <c r="Q178" s="162" t="str">
        <f>IFERROR(IF(INDEX(SourceData!$A$2:$FR$281,'Row selector'!$O167,130)=0,"-",INDEX(SourceData!$A$2:$FR$281,'Row selector'!$O167,130)),"")</f>
        <v/>
      </c>
      <c r="R178" s="163" t="str">
        <f>IFERROR(IF(INDEX(SourceData!$A$2:$FR$281,'Row selector'!$O167,135)=0,"-",INDEX(SourceData!$A$2:$FR$281,'Row selector'!$O167,135)),"")</f>
        <v/>
      </c>
      <c r="S178" s="161" t="str">
        <f>IFERROR(IF(INDEX(SourceData!$A$2:$FR$281,'Row selector'!$O167,136)=0,"-",INDEX(SourceData!$A$2:$FR$281,'Row selector'!$O167,136)),"")</f>
        <v/>
      </c>
      <c r="T178" s="162" t="str">
        <f>IFERROR(IF(INDEX(SourceData!$A$2:$FR$281,'Row selector'!$O167,141)=0,"-",INDEX(SourceData!$A$2:$FR$281,'Row selector'!$O167,141)),"")</f>
        <v/>
      </c>
      <c r="U178" s="163" t="str">
        <f>IFERROR(IF(INDEX(SourceData!$A$2:$FR$281,'Row selector'!$O167,146)=0,"-",INDEX(SourceData!$A$2:$FR$281,'Row selector'!$O167,146)),"")</f>
        <v/>
      </c>
      <c r="V178" s="161" t="str">
        <f>IFERROR(IF(INDEX(SourceData!$A$2:$FR$281,'Row selector'!$O167,137)=0,"-",INDEX(SourceData!$A$2:$FR$281,'Row selector'!$O167,137)),"")</f>
        <v/>
      </c>
      <c r="W178" s="162" t="str">
        <f>IFERROR(IF(INDEX(SourceData!$A$2:$FR$281,'Row selector'!$O167,142)=0,"-",INDEX(SourceData!$A$2:$FR$281,'Row selector'!$O167,142)),"")</f>
        <v/>
      </c>
      <c r="X178" s="163" t="str">
        <f>IFERROR(IF(INDEX(SourceData!$A$2:$FR$281,'Row selector'!$O167,147)=0,"-",INDEX(SourceData!$A$2:$FR$281,'Row selector'!$O167,147)),"")</f>
        <v/>
      </c>
      <c r="Y178" s="161" t="str">
        <f>IFERROR(IF(INDEX(SourceData!$A$2:$FR$281,'Row selector'!$O167,138)=0,"-",INDEX(SourceData!$A$2:$FR$281,'Row selector'!$O167,138)),"")</f>
        <v/>
      </c>
      <c r="Z178" s="166" t="str">
        <f>IFERROR(IF(INDEX(SourceData!$A$2:$FR$281,'Row selector'!$O167,143)=0,"-",INDEX(SourceData!$A$2:$FR$281,'Row selector'!$O167,143)),"")</f>
        <v/>
      </c>
      <c r="AA178" s="167" t="str">
        <f>IFERROR(IF(INDEX(SourceData!$A$2:$FR$281,'Row selector'!$O167,148)=0,"-",INDEX(SourceData!$A$2:$FR$281,'Row selector'!$O167,148)),"")</f>
        <v/>
      </c>
      <c r="AB178" s="161" t="str">
        <f>IFERROR(IF(INDEX(SourceData!$A$2:$FR$281,'Row selector'!$O167,139)=0,"-",INDEX(SourceData!$A$2:$FR$281,'Row selector'!$O167,139)),"")</f>
        <v/>
      </c>
      <c r="AC178" s="162" t="str">
        <f>IFERROR(IF(INDEX(SourceData!$A$2:$FR$281,'Row selector'!$O167,144)=0,"-",INDEX(SourceData!$A$2:$FR$281,'Row selector'!$O167,144)),"")</f>
        <v/>
      </c>
      <c r="AD178" s="163" t="str">
        <f>IFERROR(IF(INDEX(SourceData!$A$2:$FR$281,'Row selector'!$O167,149)=0,"-",INDEX(SourceData!$A$2:$FR$281,'Row selector'!$O167,149)),"")</f>
        <v/>
      </c>
      <c r="AE178" s="161" t="str">
        <f>IFERROR(IF(INDEX(SourceData!$A$2:$FR$281,'Row selector'!$O167,140)=0,"-",INDEX(SourceData!$A$2:$FR$281,'Row selector'!$O167,140)),"")</f>
        <v/>
      </c>
      <c r="AF178" s="162" t="str">
        <f>IFERROR(IF(INDEX(SourceData!$A$2:$FR$281,'Row selector'!$O167,145)=0,"-",INDEX(SourceData!$A$2:$FR$281,'Row selector'!$O167,145)),"")</f>
        <v/>
      </c>
      <c r="AG178" s="163" t="str">
        <f>IFERROR(IF(INDEX(SourceData!$A$2:$FR$281,'Row selector'!$O167,150)=0,"-",INDEX(SourceData!$A$2:$FR$281,'Row selector'!$O167,150)),"")</f>
        <v/>
      </c>
      <c r="AH178" s="161" t="str">
        <f>IFERROR(IF(INDEX(SourceData!$A$2:$FR$281,'Row selector'!$O167,151)=0,"-",INDEX(SourceData!$A$2:$FR$281,'Row selector'!$O167,151)),"")</f>
        <v/>
      </c>
      <c r="AI178" s="162" t="str">
        <f>IFERROR(IF(INDEX(SourceData!$A$2:$FR$281,'Row selector'!$O167,156)=0,"-",INDEX(SourceData!$A$2:$FR$281,'Row selector'!$O167,156)),"")</f>
        <v/>
      </c>
      <c r="AJ178" s="163" t="str">
        <f>IFERROR(IF(INDEX(SourceData!$A$2:$FR$281,'Row selector'!$O167,161)=0,"-",INDEX(SourceData!$A$2:$FR$281,'Row selector'!$O167,161)),"")</f>
        <v/>
      </c>
      <c r="AK178" s="161" t="str">
        <f>IFERROR(IF(INDEX(SourceData!$A$2:$FR$281,'Row selector'!$O167,152)=0,"-",INDEX(SourceData!$A$2:$FR$281,'Row selector'!$O167,152)),"")</f>
        <v/>
      </c>
      <c r="AL178" s="162" t="str">
        <f>IFERROR(IF(INDEX(SourceData!$A$2:$FR$281,'Row selector'!$O167,157)=0,"-",INDEX(SourceData!$A$2:$FR$281,'Row selector'!$O167,157)),"")</f>
        <v/>
      </c>
      <c r="AM178" s="163" t="str">
        <f>IFERROR(IF(INDEX(SourceData!$A$2:$FR$281,'Row selector'!$O167,162)=0,"-",INDEX(SourceData!$A$2:$FR$281,'Row selector'!$O167,162)),"")</f>
        <v/>
      </c>
      <c r="AN178" s="161" t="str">
        <f>IFERROR(IF(INDEX(SourceData!$A$2:$FR$281,'Row selector'!$O167,153)=0,"-",INDEX(SourceData!$A$2:$FR$281,'Row selector'!$O167,153)),"")</f>
        <v/>
      </c>
      <c r="AO178" s="162" t="str">
        <f>IFERROR(IF(INDEX(SourceData!$A$2:$FR$281,'Row selector'!$O167,158)=0,"-",INDEX(SourceData!$A$2:$FR$281,'Row selector'!$O167,158)),"")</f>
        <v/>
      </c>
      <c r="AP178" s="163" t="str">
        <f>IFERROR(IF(INDEX(SourceData!$A$2:$FR$281,'Row selector'!$O167,163)=0,"-",INDEX(SourceData!$A$2:$FR$281,'Row selector'!$O167,163)),"")</f>
        <v/>
      </c>
      <c r="AQ178" s="161" t="str">
        <f>IFERROR(IF(INDEX(SourceData!$A$2:$FR$281,'Row selector'!$O167,154)=0,"-",INDEX(SourceData!$A$2:$FR$281,'Row selector'!$O167,154)),"")</f>
        <v/>
      </c>
      <c r="AR178" s="166" t="str">
        <f>IFERROR(IF(INDEX(SourceData!$A$2:$FR$281,'Row selector'!$O167,159)=0,"-",INDEX(SourceData!$A$2:$FR$281,'Row selector'!$O167,159)),"")</f>
        <v/>
      </c>
      <c r="AS178" s="167" t="str">
        <f>IFERROR(IF(INDEX(SourceData!$A$2:$FR$281,'Row selector'!$O167,164)=0,"-",INDEX(SourceData!$A$2:$FR$281,'Row selector'!$O167,164)),"")</f>
        <v/>
      </c>
      <c r="AT178" s="161" t="str">
        <f>IFERROR(IF(INDEX(SourceData!$A$2:$FR$281,'Row selector'!$O167,155)=0,"-",INDEX(SourceData!$A$2:$FR$281,'Row selector'!$O167,155)),"")</f>
        <v/>
      </c>
      <c r="AU178" s="162" t="str">
        <f>IFERROR(IF(INDEX(SourceData!$A$2:$FR$281,'Row selector'!$O167,160)=0,"-",INDEX(SourceData!$A$2:$FR$281,'Row selector'!$O167,160)),"")</f>
        <v/>
      </c>
      <c r="AV178" s="163" t="str">
        <f>IFERROR(IF(INDEX(SourceData!$A$2:$FR$281,'Row selector'!$O167,165)=0,"-",INDEX(SourceData!$A$2:$FR$281,'Row selector'!$O167,165)),"")</f>
        <v/>
      </c>
      <c r="AW178" s="115"/>
    </row>
    <row r="179" spans="1:49">
      <c r="A179" s="171" t="str">
        <f>IFERROR(INDEX(SourceData!$A$2:$FR$281,'Row selector'!$O168,1),"")</f>
        <v/>
      </c>
      <c r="B179" s="168" t="str">
        <f>IFERROR(INDEX(SourceData!$A$2:$FR$281,'Row selector'!$O168,2),"")</f>
        <v/>
      </c>
      <c r="C179" s="199" t="str">
        <f t="shared" si="2"/>
        <v/>
      </c>
      <c r="D179" s="161" t="str">
        <f>IFERROR(IF(INDEX(SourceData!$A$2:$FR$281,'Row selector'!$O168,121)=0,"-",INDEX(SourceData!$A$2:$FR$281,'Row selector'!$O168,121)),"")</f>
        <v/>
      </c>
      <c r="E179" s="162" t="str">
        <f>IFERROR(IF(INDEX(SourceData!$A$2:$FR$281,'Row selector'!$O168,126)=0,"-",INDEX(SourceData!$A$2:$FR$281,'Row selector'!$O168,126)),"")</f>
        <v/>
      </c>
      <c r="F179" s="163" t="str">
        <f>IFERROR(IF(INDEX(SourceData!$A$2:$FR$281,'Row selector'!$O168,131)=0,"-",INDEX(SourceData!$A$2:$FR$281,'Row selector'!$O168,131)),"")</f>
        <v/>
      </c>
      <c r="G179" s="161" t="str">
        <f>IFERROR(IF(INDEX(SourceData!$A$2:$FR$281,'Row selector'!$O168,122)=0,"-",INDEX(SourceData!$A$2:$FR$281,'Row selector'!$O168,122)),"")</f>
        <v/>
      </c>
      <c r="H179" s="166" t="str">
        <f>IFERROR(IF(INDEX(SourceData!$A$2:$FR$281,'Row selector'!$O168,127)=0,"-",INDEX(SourceData!$A$2:$FR$281,'Row selector'!$O168,127)),"")</f>
        <v/>
      </c>
      <c r="I179" s="167" t="str">
        <f>IFERROR(IF(INDEX(SourceData!$A$2:$FR$281,'Row selector'!$O168,132)=0,"-",INDEX(SourceData!$A$2:$FR$281,'Row selector'!$O168,132)),"")</f>
        <v/>
      </c>
      <c r="J179" s="161" t="str">
        <f>IFERROR(IF(INDEX(SourceData!$A$2:$FR$281,'Row selector'!$O168,123)=0,"-",INDEX(SourceData!$A$2:$FR$281,'Row selector'!$O168,123)),"")</f>
        <v/>
      </c>
      <c r="K179" s="162" t="str">
        <f>IFERROR(IF(INDEX(SourceData!$A$2:$FR$281,'Row selector'!$O168,128)=0,"-",INDEX(SourceData!$A$2:$FR$281,'Row selector'!$O168,128)),"")</f>
        <v/>
      </c>
      <c r="L179" s="163" t="str">
        <f>IFERROR(IF(INDEX(SourceData!$A$2:$FR$281,'Row selector'!$O168,133)=0,"-",INDEX(SourceData!$A$2:$FR$281,'Row selector'!$O168,133)),"")</f>
        <v/>
      </c>
      <c r="M179" s="161" t="str">
        <f>IFERROR(IF(INDEX(SourceData!$A$2:$FR$281,'Row selector'!$O168,124)=0,"-",INDEX(SourceData!$A$2:$FR$281,'Row selector'!$O168,124)),"")</f>
        <v/>
      </c>
      <c r="N179" s="162" t="str">
        <f>IFERROR(IF(INDEX(SourceData!$A$2:$FR$281,'Row selector'!$O168,129)=0,"-",INDEX(SourceData!$A$2:$FR$281,'Row selector'!$O168,129)),"")</f>
        <v/>
      </c>
      <c r="O179" s="163" t="str">
        <f>IFERROR(IF(INDEX(SourceData!$A$2:$FR$281,'Row selector'!$O168,134)=0,"-",INDEX(SourceData!$A$2:$FR$281,'Row selector'!$O168,134)),"")</f>
        <v/>
      </c>
      <c r="P179" s="161" t="str">
        <f>IFERROR(IF(INDEX(SourceData!$A$2:$FR$281,'Row selector'!$O168,125)=0,"-",INDEX(SourceData!$A$2:$FR$281,'Row selector'!$O168,125)),"")</f>
        <v/>
      </c>
      <c r="Q179" s="162" t="str">
        <f>IFERROR(IF(INDEX(SourceData!$A$2:$FR$281,'Row selector'!$O168,130)=0,"-",INDEX(SourceData!$A$2:$FR$281,'Row selector'!$O168,130)),"")</f>
        <v/>
      </c>
      <c r="R179" s="163" t="str">
        <f>IFERROR(IF(INDEX(SourceData!$A$2:$FR$281,'Row selector'!$O168,135)=0,"-",INDEX(SourceData!$A$2:$FR$281,'Row selector'!$O168,135)),"")</f>
        <v/>
      </c>
      <c r="S179" s="161" t="str">
        <f>IFERROR(IF(INDEX(SourceData!$A$2:$FR$281,'Row selector'!$O168,136)=0,"-",INDEX(SourceData!$A$2:$FR$281,'Row selector'!$O168,136)),"")</f>
        <v/>
      </c>
      <c r="T179" s="162" t="str">
        <f>IFERROR(IF(INDEX(SourceData!$A$2:$FR$281,'Row selector'!$O168,141)=0,"-",INDEX(SourceData!$A$2:$FR$281,'Row selector'!$O168,141)),"")</f>
        <v/>
      </c>
      <c r="U179" s="163" t="str">
        <f>IFERROR(IF(INDEX(SourceData!$A$2:$FR$281,'Row selector'!$O168,146)=0,"-",INDEX(SourceData!$A$2:$FR$281,'Row selector'!$O168,146)),"")</f>
        <v/>
      </c>
      <c r="V179" s="161" t="str">
        <f>IFERROR(IF(INDEX(SourceData!$A$2:$FR$281,'Row selector'!$O168,137)=0,"-",INDEX(SourceData!$A$2:$FR$281,'Row selector'!$O168,137)),"")</f>
        <v/>
      </c>
      <c r="W179" s="162" t="str">
        <f>IFERROR(IF(INDEX(SourceData!$A$2:$FR$281,'Row selector'!$O168,142)=0,"-",INDEX(SourceData!$A$2:$FR$281,'Row selector'!$O168,142)),"")</f>
        <v/>
      </c>
      <c r="X179" s="163" t="str">
        <f>IFERROR(IF(INDEX(SourceData!$A$2:$FR$281,'Row selector'!$O168,147)=0,"-",INDEX(SourceData!$A$2:$FR$281,'Row selector'!$O168,147)),"")</f>
        <v/>
      </c>
      <c r="Y179" s="161" t="str">
        <f>IFERROR(IF(INDEX(SourceData!$A$2:$FR$281,'Row selector'!$O168,138)=0,"-",INDEX(SourceData!$A$2:$FR$281,'Row selector'!$O168,138)),"")</f>
        <v/>
      </c>
      <c r="Z179" s="166" t="str">
        <f>IFERROR(IF(INDEX(SourceData!$A$2:$FR$281,'Row selector'!$O168,143)=0,"-",INDEX(SourceData!$A$2:$FR$281,'Row selector'!$O168,143)),"")</f>
        <v/>
      </c>
      <c r="AA179" s="167" t="str">
        <f>IFERROR(IF(INDEX(SourceData!$A$2:$FR$281,'Row selector'!$O168,148)=0,"-",INDEX(SourceData!$A$2:$FR$281,'Row selector'!$O168,148)),"")</f>
        <v/>
      </c>
      <c r="AB179" s="161" t="str">
        <f>IFERROR(IF(INDEX(SourceData!$A$2:$FR$281,'Row selector'!$O168,139)=0,"-",INDEX(SourceData!$A$2:$FR$281,'Row selector'!$O168,139)),"")</f>
        <v/>
      </c>
      <c r="AC179" s="162" t="str">
        <f>IFERROR(IF(INDEX(SourceData!$A$2:$FR$281,'Row selector'!$O168,144)=0,"-",INDEX(SourceData!$A$2:$FR$281,'Row selector'!$O168,144)),"")</f>
        <v/>
      </c>
      <c r="AD179" s="163" t="str">
        <f>IFERROR(IF(INDEX(SourceData!$A$2:$FR$281,'Row selector'!$O168,149)=0,"-",INDEX(SourceData!$A$2:$FR$281,'Row selector'!$O168,149)),"")</f>
        <v/>
      </c>
      <c r="AE179" s="161" t="str">
        <f>IFERROR(IF(INDEX(SourceData!$A$2:$FR$281,'Row selector'!$O168,140)=0,"-",INDEX(SourceData!$A$2:$FR$281,'Row selector'!$O168,140)),"")</f>
        <v/>
      </c>
      <c r="AF179" s="162" t="str">
        <f>IFERROR(IF(INDEX(SourceData!$A$2:$FR$281,'Row selector'!$O168,145)=0,"-",INDEX(SourceData!$A$2:$FR$281,'Row selector'!$O168,145)),"")</f>
        <v/>
      </c>
      <c r="AG179" s="163" t="str">
        <f>IFERROR(IF(INDEX(SourceData!$A$2:$FR$281,'Row selector'!$O168,150)=0,"-",INDEX(SourceData!$A$2:$FR$281,'Row selector'!$O168,150)),"")</f>
        <v/>
      </c>
      <c r="AH179" s="161" t="str">
        <f>IFERROR(IF(INDEX(SourceData!$A$2:$FR$281,'Row selector'!$O168,151)=0,"-",INDEX(SourceData!$A$2:$FR$281,'Row selector'!$O168,151)),"")</f>
        <v/>
      </c>
      <c r="AI179" s="162" t="str">
        <f>IFERROR(IF(INDEX(SourceData!$A$2:$FR$281,'Row selector'!$O168,156)=0,"-",INDEX(SourceData!$A$2:$FR$281,'Row selector'!$O168,156)),"")</f>
        <v/>
      </c>
      <c r="AJ179" s="163" t="str">
        <f>IFERROR(IF(INDEX(SourceData!$A$2:$FR$281,'Row selector'!$O168,161)=0,"-",INDEX(SourceData!$A$2:$FR$281,'Row selector'!$O168,161)),"")</f>
        <v/>
      </c>
      <c r="AK179" s="161" t="str">
        <f>IFERROR(IF(INDEX(SourceData!$A$2:$FR$281,'Row selector'!$O168,152)=0,"-",INDEX(SourceData!$A$2:$FR$281,'Row selector'!$O168,152)),"")</f>
        <v/>
      </c>
      <c r="AL179" s="162" t="str">
        <f>IFERROR(IF(INDEX(SourceData!$A$2:$FR$281,'Row selector'!$O168,157)=0,"-",INDEX(SourceData!$A$2:$FR$281,'Row selector'!$O168,157)),"")</f>
        <v/>
      </c>
      <c r="AM179" s="163" t="str">
        <f>IFERROR(IF(INDEX(SourceData!$A$2:$FR$281,'Row selector'!$O168,162)=0,"-",INDEX(SourceData!$A$2:$FR$281,'Row selector'!$O168,162)),"")</f>
        <v/>
      </c>
      <c r="AN179" s="161" t="str">
        <f>IFERROR(IF(INDEX(SourceData!$A$2:$FR$281,'Row selector'!$O168,153)=0,"-",INDEX(SourceData!$A$2:$FR$281,'Row selector'!$O168,153)),"")</f>
        <v/>
      </c>
      <c r="AO179" s="162" t="str">
        <f>IFERROR(IF(INDEX(SourceData!$A$2:$FR$281,'Row selector'!$O168,158)=0,"-",INDEX(SourceData!$A$2:$FR$281,'Row selector'!$O168,158)),"")</f>
        <v/>
      </c>
      <c r="AP179" s="163" t="str">
        <f>IFERROR(IF(INDEX(SourceData!$A$2:$FR$281,'Row selector'!$O168,163)=0,"-",INDEX(SourceData!$A$2:$FR$281,'Row selector'!$O168,163)),"")</f>
        <v/>
      </c>
      <c r="AQ179" s="161" t="str">
        <f>IFERROR(IF(INDEX(SourceData!$A$2:$FR$281,'Row selector'!$O168,154)=0,"-",INDEX(SourceData!$A$2:$FR$281,'Row selector'!$O168,154)),"")</f>
        <v/>
      </c>
      <c r="AR179" s="166" t="str">
        <f>IFERROR(IF(INDEX(SourceData!$A$2:$FR$281,'Row selector'!$O168,159)=0,"-",INDEX(SourceData!$A$2:$FR$281,'Row selector'!$O168,159)),"")</f>
        <v/>
      </c>
      <c r="AS179" s="167" t="str">
        <f>IFERROR(IF(INDEX(SourceData!$A$2:$FR$281,'Row selector'!$O168,164)=0,"-",INDEX(SourceData!$A$2:$FR$281,'Row selector'!$O168,164)),"")</f>
        <v/>
      </c>
      <c r="AT179" s="161" t="str">
        <f>IFERROR(IF(INDEX(SourceData!$A$2:$FR$281,'Row selector'!$O168,155)=0,"-",INDEX(SourceData!$A$2:$FR$281,'Row selector'!$O168,155)),"")</f>
        <v/>
      </c>
      <c r="AU179" s="162" t="str">
        <f>IFERROR(IF(INDEX(SourceData!$A$2:$FR$281,'Row selector'!$O168,160)=0,"-",INDEX(SourceData!$A$2:$FR$281,'Row selector'!$O168,160)),"")</f>
        <v/>
      </c>
      <c r="AV179" s="163" t="str">
        <f>IFERROR(IF(INDEX(SourceData!$A$2:$FR$281,'Row selector'!$O168,165)=0,"-",INDEX(SourceData!$A$2:$FR$281,'Row selector'!$O168,165)),"")</f>
        <v/>
      </c>
      <c r="AW179" s="115"/>
    </row>
    <row r="180" spans="1:49">
      <c r="A180" s="171" t="str">
        <f>IFERROR(INDEX(SourceData!$A$2:$FR$281,'Row selector'!$O169,1),"")</f>
        <v/>
      </c>
      <c r="B180" s="168" t="str">
        <f>IFERROR(INDEX(SourceData!$A$2:$FR$281,'Row selector'!$O169,2),"")</f>
        <v/>
      </c>
      <c r="C180" s="199" t="str">
        <f t="shared" si="2"/>
        <v/>
      </c>
      <c r="D180" s="161" t="str">
        <f>IFERROR(IF(INDEX(SourceData!$A$2:$FR$281,'Row selector'!$O169,121)=0,"-",INDEX(SourceData!$A$2:$FR$281,'Row selector'!$O169,121)),"")</f>
        <v/>
      </c>
      <c r="E180" s="162" t="str">
        <f>IFERROR(IF(INDEX(SourceData!$A$2:$FR$281,'Row selector'!$O169,126)=0,"-",INDEX(SourceData!$A$2:$FR$281,'Row selector'!$O169,126)),"")</f>
        <v/>
      </c>
      <c r="F180" s="163" t="str">
        <f>IFERROR(IF(INDEX(SourceData!$A$2:$FR$281,'Row selector'!$O169,131)=0,"-",INDEX(SourceData!$A$2:$FR$281,'Row selector'!$O169,131)),"")</f>
        <v/>
      </c>
      <c r="G180" s="161" t="str">
        <f>IFERROR(IF(INDEX(SourceData!$A$2:$FR$281,'Row selector'!$O169,122)=0,"-",INDEX(SourceData!$A$2:$FR$281,'Row selector'!$O169,122)),"")</f>
        <v/>
      </c>
      <c r="H180" s="166" t="str">
        <f>IFERROR(IF(INDEX(SourceData!$A$2:$FR$281,'Row selector'!$O169,127)=0,"-",INDEX(SourceData!$A$2:$FR$281,'Row selector'!$O169,127)),"")</f>
        <v/>
      </c>
      <c r="I180" s="167" t="str">
        <f>IFERROR(IF(INDEX(SourceData!$A$2:$FR$281,'Row selector'!$O169,132)=0,"-",INDEX(SourceData!$A$2:$FR$281,'Row selector'!$O169,132)),"")</f>
        <v/>
      </c>
      <c r="J180" s="161" t="str">
        <f>IFERROR(IF(INDEX(SourceData!$A$2:$FR$281,'Row selector'!$O169,123)=0,"-",INDEX(SourceData!$A$2:$FR$281,'Row selector'!$O169,123)),"")</f>
        <v/>
      </c>
      <c r="K180" s="162" t="str">
        <f>IFERROR(IF(INDEX(SourceData!$A$2:$FR$281,'Row selector'!$O169,128)=0,"-",INDEX(SourceData!$A$2:$FR$281,'Row selector'!$O169,128)),"")</f>
        <v/>
      </c>
      <c r="L180" s="163" t="str">
        <f>IFERROR(IF(INDEX(SourceData!$A$2:$FR$281,'Row selector'!$O169,133)=0,"-",INDEX(SourceData!$A$2:$FR$281,'Row selector'!$O169,133)),"")</f>
        <v/>
      </c>
      <c r="M180" s="161" t="str">
        <f>IFERROR(IF(INDEX(SourceData!$A$2:$FR$281,'Row selector'!$O169,124)=0,"-",INDEX(SourceData!$A$2:$FR$281,'Row selector'!$O169,124)),"")</f>
        <v/>
      </c>
      <c r="N180" s="162" t="str">
        <f>IFERROR(IF(INDEX(SourceData!$A$2:$FR$281,'Row selector'!$O169,129)=0,"-",INDEX(SourceData!$A$2:$FR$281,'Row selector'!$O169,129)),"")</f>
        <v/>
      </c>
      <c r="O180" s="163" t="str">
        <f>IFERROR(IF(INDEX(SourceData!$A$2:$FR$281,'Row selector'!$O169,134)=0,"-",INDEX(SourceData!$A$2:$FR$281,'Row selector'!$O169,134)),"")</f>
        <v/>
      </c>
      <c r="P180" s="161" t="str">
        <f>IFERROR(IF(INDEX(SourceData!$A$2:$FR$281,'Row selector'!$O169,125)=0,"-",INDEX(SourceData!$A$2:$FR$281,'Row selector'!$O169,125)),"")</f>
        <v/>
      </c>
      <c r="Q180" s="162" t="str">
        <f>IFERROR(IF(INDEX(SourceData!$A$2:$FR$281,'Row selector'!$O169,130)=0,"-",INDEX(SourceData!$A$2:$FR$281,'Row selector'!$O169,130)),"")</f>
        <v/>
      </c>
      <c r="R180" s="163" t="str">
        <f>IFERROR(IF(INDEX(SourceData!$A$2:$FR$281,'Row selector'!$O169,135)=0,"-",INDEX(SourceData!$A$2:$FR$281,'Row selector'!$O169,135)),"")</f>
        <v/>
      </c>
      <c r="S180" s="161" t="str">
        <f>IFERROR(IF(INDEX(SourceData!$A$2:$FR$281,'Row selector'!$O169,136)=0,"-",INDEX(SourceData!$A$2:$FR$281,'Row selector'!$O169,136)),"")</f>
        <v/>
      </c>
      <c r="T180" s="162" t="str">
        <f>IFERROR(IF(INDEX(SourceData!$A$2:$FR$281,'Row selector'!$O169,141)=0,"-",INDEX(SourceData!$A$2:$FR$281,'Row selector'!$O169,141)),"")</f>
        <v/>
      </c>
      <c r="U180" s="163" t="str">
        <f>IFERROR(IF(INDEX(SourceData!$A$2:$FR$281,'Row selector'!$O169,146)=0,"-",INDEX(SourceData!$A$2:$FR$281,'Row selector'!$O169,146)),"")</f>
        <v/>
      </c>
      <c r="V180" s="161" t="str">
        <f>IFERROR(IF(INDEX(SourceData!$A$2:$FR$281,'Row selector'!$O169,137)=0,"-",INDEX(SourceData!$A$2:$FR$281,'Row selector'!$O169,137)),"")</f>
        <v/>
      </c>
      <c r="W180" s="162" t="str">
        <f>IFERROR(IF(INDEX(SourceData!$A$2:$FR$281,'Row selector'!$O169,142)=0,"-",INDEX(SourceData!$A$2:$FR$281,'Row selector'!$O169,142)),"")</f>
        <v/>
      </c>
      <c r="X180" s="163" t="str">
        <f>IFERROR(IF(INDEX(SourceData!$A$2:$FR$281,'Row selector'!$O169,147)=0,"-",INDEX(SourceData!$A$2:$FR$281,'Row selector'!$O169,147)),"")</f>
        <v/>
      </c>
      <c r="Y180" s="161" t="str">
        <f>IFERROR(IF(INDEX(SourceData!$A$2:$FR$281,'Row selector'!$O169,138)=0,"-",INDEX(SourceData!$A$2:$FR$281,'Row selector'!$O169,138)),"")</f>
        <v/>
      </c>
      <c r="Z180" s="166" t="str">
        <f>IFERROR(IF(INDEX(SourceData!$A$2:$FR$281,'Row selector'!$O169,143)=0,"-",INDEX(SourceData!$A$2:$FR$281,'Row selector'!$O169,143)),"")</f>
        <v/>
      </c>
      <c r="AA180" s="167" t="str">
        <f>IFERROR(IF(INDEX(SourceData!$A$2:$FR$281,'Row selector'!$O169,148)=0,"-",INDEX(SourceData!$A$2:$FR$281,'Row selector'!$O169,148)),"")</f>
        <v/>
      </c>
      <c r="AB180" s="161" t="str">
        <f>IFERROR(IF(INDEX(SourceData!$A$2:$FR$281,'Row selector'!$O169,139)=0,"-",INDEX(SourceData!$A$2:$FR$281,'Row selector'!$O169,139)),"")</f>
        <v/>
      </c>
      <c r="AC180" s="162" t="str">
        <f>IFERROR(IF(INDEX(SourceData!$A$2:$FR$281,'Row selector'!$O169,144)=0,"-",INDEX(SourceData!$A$2:$FR$281,'Row selector'!$O169,144)),"")</f>
        <v/>
      </c>
      <c r="AD180" s="163" t="str">
        <f>IFERROR(IF(INDEX(SourceData!$A$2:$FR$281,'Row selector'!$O169,149)=0,"-",INDEX(SourceData!$A$2:$FR$281,'Row selector'!$O169,149)),"")</f>
        <v/>
      </c>
      <c r="AE180" s="161" t="str">
        <f>IFERROR(IF(INDEX(SourceData!$A$2:$FR$281,'Row selector'!$O169,140)=0,"-",INDEX(SourceData!$A$2:$FR$281,'Row selector'!$O169,140)),"")</f>
        <v/>
      </c>
      <c r="AF180" s="162" t="str">
        <f>IFERROR(IF(INDEX(SourceData!$A$2:$FR$281,'Row selector'!$O169,145)=0,"-",INDEX(SourceData!$A$2:$FR$281,'Row selector'!$O169,145)),"")</f>
        <v/>
      </c>
      <c r="AG180" s="163" t="str">
        <f>IFERROR(IF(INDEX(SourceData!$A$2:$FR$281,'Row selector'!$O169,150)=0,"-",INDEX(SourceData!$A$2:$FR$281,'Row selector'!$O169,150)),"")</f>
        <v/>
      </c>
      <c r="AH180" s="161" t="str">
        <f>IFERROR(IF(INDEX(SourceData!$A$2:$FR$281,'Row selector'!$O169,151)=0,"-",INDEX(SourceData!$A$2:$FR$281,'Row selector'!$O169,151)),"")</f>
        <v/>
      </c>
      <c r="AI180" s="162" t="str">
        <f>IFERROR(IF(INDEX(SourceData!$A$2:$FR$281,'Row selector'!$O169,156)=0,"-",INDEX(SourceData!$A$2:$FR$281,'Row selector'!$O169,156)),"")</f>
        <v/>
      </c>
      <c r="AJ180" s="163" t="str">
        <f>IFERROR(IF(INDEX(SourceData!$A$2:$FR$281,'Row selector'!$O169,161)=0,"-",INDEX(SourceData!$A$2:$FR$281,'Row selector'!$O169,161)),"")</f>
        <v/>
      </c>
      <c r="AK180" s="161" t="str">
        <f>IFERROR(IF(INDEX(SourceData!$A$2:$FR$281,'Row selector'!$O169,152)=0,"-",INDEX(SourceData!$A$2:$FR$281,'Row selector'!$O169,152)),"")</f>
        <v/>
      </c>
      <c r="AL180" s="162" t="str">
        <f>IFERROR(IF(INDEX(SourceData!$A$2:$FR$281,'Row selector'!$O169,157)=0,"-",INDEX(SourceData!$A$2:$FR$281,'Row selector'!$O169,157)),"")</f>
        <v/>
      </c>
      <c r="AM180" s="163" t="str">
        <f>IFERROR(IF(INDEX(SourceData!$A$2:$FR$281,'Row selector'!$O169,162)=0,"-",INDEX(SourceData!$A$2:$FR$281,'Row selector'!$O169,162)),"")</f>
        <v/>
      </c>
      <c r="AN180" s="161" t="str">
        <f>IFERROR(IF(INDEX(SourceData!$A$2:$FR$281,'Row selector'!$O169,153)=0,"-",INDEX(SourceData!$A$2:$FR$281,'Row selector'!$O169,153)),"")</f>
        <v/>
      </c>
      <c r="AO180" s="162" t="str">
        <f>IFERROR(IF(INDEX(SourceData!$A$2:$FR$281,'Row selector'!$O169,158)=0,"-",INDEX(SourceData!$A$2:$FR$281,'Row selector'!$O169,158)),"")</f>
        <v/>
      </c>
      <c r="AP180" s="163" t="str">
        <f>IFERROR(IF(INDEX(SourceData!$A$2:$FR$281,'Row selector'!$O169,163)=0,"-",INDEX(SourceData!$A$2:$FR$281,'Row selector'!$O169,163)),"")</f>
        <v/>
      </c>
      <c r="AQ180" s="161" t="str">
        <f>IFERROR(IF(INDEX(SourceData!$A$2:$FR$281,'Row selector'!$O169,154)=0,"-",INDEX(SourceData!$A$2:$FR$281,'Row selector'!$O169,154)),"")</f>
        <v/>
      </c>
      <c r="AR180" s="166" t="str">
        <f>IFERROR(IF(INDEX(SourceData!$A$2:$FR$281,'Row selector'!$O169,159)=0,"-",INDEX(SourceData!$A$2:$FR$281,'Row selector'!$O169,159)),"")</f>
        <v/>
      </c>
      <c r="AS180" s="167" t="str">
        <f>IFERROR(IF(INDEX(SourceData!$A$2:$FR$281,'Row selector'!$O169,164)=0,"-",INDEX(SourceData!$A$2:$FR$281,'Row selector'!$O169,164)),"")</f>
        <v/>
      </c>
      <c r="AT180" s="161" t="str">
        <f>IFERROR(IF(INDEX(SourceData!$A$2:$FR$281,'Row selector'!$O169,155)=0,"-",INDEX(SourceData!$A$2:$FR$281,'Row selector'!$O169,155)),"")</f>
        <v/>
      </c>
      <c r="AU180" s="162" t="str">
        <f>IFERROR(IF(INDEX(SourceData!$A$2:$FR$281,'Row selector'!$O169,160)=0,"-",INDEX(SourceData!$A$2:$FR$281,'Row selector'!$O169,160)),"")</f>
        <v/>
      </c>
      <c r="AV180" s="163" t="str">
        <f>IFERROR(IF(INDEX(SourceData!$A$2:$FR$281,'Row selector'!$O169,165)=0,"-",INDEX(SourceData!$A$2:$FR$281,'Row selector'!$O169,165)),"")</f>
        <v/>
      </c>
      <c r="AW180" s="115"/>
    </row>
    <row r="181" spans="1:49">
      <c r="A181" s="171" t="str">
        <f>IFERROR(INDEX(SourceData!$A$2:$FR$281,'Row selector'!$O170,1),"")</f>
        <v/>
      </c>
      <c r="B181" s="168" t="str">
        <f>IFERROR(INDEX(SourceData!$A$2:$FR$281,'Row selector'!$O170,2),"")</f>
        <v/>
      </c>
      <c r="C181" s="199" t="str">
        <f t="shared" si="2"/>
        <v/>
      </c>
      <c r="D181" s="161" t="str">
        <f>IFERROR(IF(INDEX(SourceData!$A$2:$FR$281,'Row selector'!$O170,121)=0,"-",INDEX(SourceData!$A$2:$FR$281,'Row selector'!$O170,121)),"")</f>
        <v/>
      </c>
      <c r="E181" s="162" t="str">
        <f>IFERROR(IF(INDEX(SourceData!$A$2:$FR$281,'Row selector'!$O170,126)=0,"-",INDEX(SourceData!$A$2:$FR$281,'Row selector'!$O170,126)),"")</f>
        <v/>
      </c>
      <c r="F181" s="163" t="str">
        <f>IFERROR(IF(INDEX(SourceData!$A$2:$FR$281,'Row selector'!$O170,131)=0,"-",INDEX(SourceData!$A$2:$FR$281,'Row selector'!$O170,131)),"")</f>
        <v/>
      </c>
      <c r="G181" s="161" t="str">
        <f>IFERROR(IF(INDEX(SourceData!$A$2:$FR$281,'Row selector'!$O170,122)=0,"-",INDEX(SourceData!$A$2:$FR$281,'Row selector'!$O170,122)),"")</f>
        <v/>
      </c>
      <c r="H181" s="166" t="str">
        <f>IFERROR(IF(INDEX(SourceData!$A$2:$FR$281,'Row selector'!$O170,127)=0,"-",INDEX(SourceData!$A$2:$FR$281,'Row selector'!$O170,127)),"")</f>
        <v/>
      </c>
      <c r="I181" s="167" t="str">
        <f>IFERROR(IF(INDEX(SourceData!$A$2:$FR$281,'Row selector'!$O170,132)=0,"-",INDEX(SourceData!$A$2:$FR$281,'Row selector'!$O170,132)),"")</f>
        <v/>
      </c>
      <c r="J181" s="161" t="str">
        <f>IFERROR(IF(INDEX(SourceData!$A$2:$FR$281,'Row selector'!$O170,123)=0,"-",INDEX(SourceData!$A$2:$FR$281,'Row selector'!$O170,123)),"")</f>
        <v/>
      </c>
      <c r="K181" s="162" t="str">
        <f>IFERROR(IF(INDEX(SourceData!$A$2:$FR$281,'Row selector'!$O170,128)=0,"-",INDEX(SourceData!$A$2:$FR$281,'Row selector'!$O170,128)),"")</f>
        <v/>
      </c>
      <c r="L181" s="163" t="str">
        <f>IFERROR(IF(INDEX(SourceData!$A$2:$FR$281,'Row selector'!$O170,133)=0,"-",INDEX(SourceData!$A$2:$FR$281,'Row selector'!$O170,133)),"")</f>
        <v/>
      </c>
      <c r="M181" s="161" t="str">
        <f>IFERROR(IF(INDEX(SourceData!$A$2:$FR$281,'Row selector'!$O170,124)=0,"-",INDEX(SourceData!$A$2:$FR$281,'Row selector'!$O170,124)),"")</f>
        <v/>
      </c>
      <c r="N181" s="162" t="str">
        <f>IFERROR(IF(INDEX(SourceData!$A$2:$FR$281,'Row selector'!$O170,129)=0,"-",INDEX(SourceData!$A$2:$FR$281,'Row selector'!$O170,129)),"")</f>
        <v/>
      </c>
      <c r="O181" s="163" t="str">
        <f>IFERROR(IF(INDEX(SourceData!$A$2:$FR$281,'Row selector'!$O170,134)=0,"-",INDEX(SourceData!$A$2:$FR$281,'Row selector'!$O170,134)),"")</f>
        <v/>
      </c>
      <c r="P181" s="161" t="str">
        <f>IFERROR(IF(INDEX(SourceData!$A$2:$FR$281,'Row selector'!$O170,125)=0,"-",INDEX(SourceData!$A$2:$FR$281,'Row selector'!$O170,125)),"")</f>
        <v/>
      </c>
      <c r="Q181" s="162" t="str">
        <f>IFERROR(IF(INDEX(SourceData!$A$2:$FR$281,'Row selector'!$O170,130)=0,"-",INDEX(SourceData!$A$2:$FR$281,'Row selector'!$O170,130)),"")</f>
        <v/>
      </c>
      <c r="R181" s="163" t="str">
        <f>IFERROR(IF(INDEX(SourceData!$A$2:$FR$281,'Row selector'!$O170,135)=0,"-",INDEX(SourceData!$A$2:$FR$281,'Row selector'!$O170,135)),"")</f>
        <v/>
      </c>
      <c r="S181" s="161" t="str">
        <f>IFERROR(IF(INDEX(SourceData!$A$2:$FR$281,'Row selector'!$O170,136)=0,"-",INDEX(SourceData!$A$2:$FR$281,'Row selector'!$O170,136)),"")</f>
        <v/>
      </c>
      <c r="T181" s="162" t="str">
        <f>IFERROR(IF(INDEX(SourceData!$A$2:$FR$281,'Row selector'!$O170,141)=0,"-",INDEX(SourceData!$A$2:$FR$281,'Row selector'!$O170,141)),"")</f>
        <v/>
      </c>
      <c r="U181" s="163" t="str">
        <f>IFERROR(IF(INDEX(SourceData!$A$2:$FR$281,'Row selector'!$O170,146)=0,"-",INDEX(SourceData!$A$2:$FR$281,'Row selector'!$O170,146)),"")</f>
        <v/>
      </c>
      <c r="V181" s="161" t="str">
        <f>IFERROR(IF(INDEX(SourceData!$A$2:$FR$281,'Row selector'!$O170,137)=0,"-",INDEX(SourceData!$A$2:$FR$281,'Row selector'!$O170,137)),"")</f>
        <v/>
      </c>
      <c r="W181" s="162" t="str">
        <f>IFERROR(IF(INDEX(SourceData!$A$2:$FR$281,'Row selector'!$O170,142)=0,"-",INDEX(SourceData!$A$2:$FR$281,'Row selector'!$O170,142)),"")</f>
        <v/>
      </c>
      <c r="X181" s="163" t="str">
        <f>IFERROR(IF(INDEX(SourceData!$A$2:$FR$281,'Row selector'!$O170,147)=0,"-",INDEX(SourceData!$A$2:$FR$281,'Row selector'!$O170,147)),"")</f>
        <v/>
      </c>
      <c r="Y181" s="161" t="str">
        <f>IFERROR(IF(INDEX(SourceData!$A$2:$FR$281,'Row selector'!$O170,138)=0,"-",INDEX(SourceData!$A$2:$FR$281,'Row selector'!$O170,138)),"")</f>
        <v/>
      </c>
      <c r="Z181" s="166" t="str">
        <f>IFERROR(IF(INDEX(SourceData!$A$2:$FR$281,'Row selector'!$O170,143)=0,"-",INDEX(SourceData!$A$2:$FR$281,'Row selector'!$O170,143)),"")</f>
        <v/>
      </c>
      <c r="AA181" s="167" t="str">
        <f>IFERROR(IF(INDEX(SourceData!$A$2:$FR$281,'Row selector'!$O170,148)=0,"-",INDEX(SourceData!$A$2:$FR$281,'Row selector'!$O170,148)),"")</f>
        <v/>
      </c>
      <c r="AB181" s="161" t="str">
        <f>IFERROR(IF(INDEX(SourceData!$A$2:$FR$281,'Row selector'!$O170,139)=0,"-",INDEX(SourceData!$A$2:$FR$281,'Row selector'!$O170,139)),"")</f>
        <v/>
      </c>
      <c r="AC181" s="162" t="str">
        <f>IFERROR(IF(INDEX(SourceData!$A$2:$FR$281,'Row selector'!$O170,144)=0,"-",INDEX(SourceData!$A$2:$FR$281,'Row selector'!$O170,144)),"")</f>
        <v/>
      </c>
      <c r="AD181" s="163" t="str">
        <f>IFERROR(IF(INDEX(SourceData!$A$2:$FR$281,'Row selector'!$O170,149)=0,"-",INDEX(SourceData!$A$2:$FR$281,'Row selector'!$O170,149)),"")</f>
        <v/>
      </c>
      <c r="AE181" s="161" t="str">
        <f>IFERROR(IF(INDEX(SourceData!$A$2:$FR$281,'Row selector'!$O170,140)=0,"-",INDEX(SourceData!$A$2:$FR$281,'Row selector'!$O170,140)),"")</f>
        <v/>
      </c>
      <c r="AF181" s="162" t="str">
        <f>IFERROR(IF(INDEX(SourceData!$A$2:$FR$281,'Row selector'!$O170,145)=0,"-",INDEX(SourceData!$A$2:$FR$281,'Row selector'!$O170,145)),"")</f>
        <v/>
      </c>
      <c r="AG181" s="163" t="str">
        <f>IFERROR(IF(INDEX(SourceData!$A$2:$FR$281,'Row selector'!$O170,150)=0,"-",INDEX(SourceData!$A$2:$FR$281,'Row selector'!$O170,150)),"")</f>
        <v/>
      </c>
      <c r="AH181" s="161" t="str">
        <f>IFERROR(IF(INDEX(SourceData!$A$2:$FR$281,'Row selector'!$O170,151)=0,"-",INDEX(SourceData!$A$2:$FR$281,'Row selector'!$O170,151)),"")</f>
        <v/>
      </c>
      <c r="AI181" s="162" t="str">
        <f>IFERROR(IF(INDEX(SourceData!$A$2:$FR$281,'Row selector'!$O170,156)=0,"-",INDEX(SourceData!$A$2:$FR$281,'Row selector'!$O170,156)),"")</f>
        <v/>
      </c>
      <c r="AJ181" s="163" t="str">
        <f>IFERROR(IF(INDEX(SourceData!$A$2:$FR$281,'Row selector'!$O170,161)=0,"-",INDEX(SourceData!$A$2:$FR$281,'Row selector'!$O170,161)),"")</f>
        <v/>
      </c>
      <c r="AK181" s="161" t="str">
        <f>IFERROR(IF(INDEX(SourceData!$A$2:$FR$281,'Row selector'!$O170,152)=0,"-",INDEX(SourceData!$A$2:$FR$281,'Row selector'!$O170,152)),"")</f>
        <v/>
      </c>
      <c r="AL181" s="162" t="str">
        <f>IFERROR(IF(INDEX(SourceData!$A$2:$FR$281,'Row selector'!$O170,157)=0,"-",INDEX(SourceData!$A$2:$FR$281,'Row selector'!$O170,157)),"")</f>
        <v/>
      </c>
      <c r="AM181" s="163" t="str">
        <f>IFERROR(IF(INDEX(SourceData!$A$2:$FR$281,'Row selector'!$O170,162)=0,"-",INDEX(SourceData!$A$2:$FR$281,'Row selector'!$O170,162)),"")</f>
        <v/>
      </c>
      <c r="AN181" s="161" t="str">
        <f>IFERROR(IF(INDEX(SourceData!$A$2:$FR$281,'Row selector'!$O170,153)=0,"-",INDEX(SourceData!$A$2:$FR$281,'Row selector'!$O170,153)),"")</f>
        <v/>
      </c>
      <c r="AO181" s="162" t="str">
        <f>IFERROR(IF(INDEX(SourceData!$A$2:$FR$281,'Row selector'!$O170,158)=0,"-",INDEX(SourceData!$A$2:$FR$281,'Row selector'!$O170,158)),"")</f>
        <v/>
      </c>
      <c r="AP181" s="163" t="str">
        <f>IFERROR(IF(INDEX(SourceData!$A$2:$FR$281,'Row selector'!$O170,163)=0,"-",INDEX(SourceData!$A$2:$FR$281,'Row selector'!$O170,163)),"")</f>
        <v/>
      </c>
      <c r="AQ181" s="161" t="str">
        <f>IFERROR(IF(INDEX(SourceData!$A$2:$FR$281,'Row selector'!$O170,154)=0,"-",INDEX(SourceData!$A$2:$FR$281,'Row selector'!$O170,154)),"")</f>
        <v/>
      </c>
      <c r="AR181" s="166" t="str">
        <f>IFERROR(IF(INDEX(SourceData!$A$2:$FR$281,'Row selector'!$O170,159)=0,"-",INDEX(SourceData!$A$2:$FR$281,'Row selector'!$O170,159)),"")</f>
        <v/>
      </c>
      <c r="AS181" s="167" t="str">
        <f>IFERROR(IF(INDEX(SourceData!$A$2:$FR$281,'Row selector'!$O170,164)=0,"-",INDEX(SourceData!$A$2:$FR$281,'Row selector'!$O170,164)),"")</f>
        <v/>
      </c>
      <c r="AT181" s="161" t="str">
        <f>IFERROR(IF(INDEX(SourceData!$A$2:$FR$281,'Row selector'!$O170,155)=0,"-",INDEX(SourceData!$A$2:$FR$281,'Row selector'!$O170,155)),"")</f>
        <v/>
      </c>
      <c r="AU181" s="162" t="str">
        <f>IFERROR(IF(INDEX(SourceData!$A$2:$FR$281,'Row selector'!$O170,160)=0,"-",INDEX(SourceData!$A$2:$FR$281,'Row selector'!$O170,160)),"")</f>
        <v/>
      </c>
      <c r="AV181" s="163" t="str">
        <f>IFERROR(IF(INDEX(SourceData!$A$2:$FR$281,'Row selector'!$O170,165)=0,"-",INDEX(SourceData!$A$2:$FR$281,'Row selector'!$O170,165)),"")</f>
        <v/>
      </c>
      <c r="AW181" s="115"/>
    </row>
    <row r="182" spans="1:49">
      <c r="A182" s="171" t="str">
        <f>IFERROR(INDEX(SourceData!$A$2:$FR$281,'Row selector'!$O171,1),"")</f>
        <v/>
      </c>
      <c r="B182" s="168" t="str">
        <f>IFERROR(INDEX(SourceData!$A$2:$FR$281,'Row selector'!$O171,2),"")</f>
        <v/>
      </c>
      <c r="C182" s="199" t="str">
        <f t="shared" si="2"/>
        <v/>
      </c>
      <c r="D182" s="161" t="str">
        <f>IFERROR(IF(INDEX(SourceData!$A$2:$FR$281,'Row selector'!$O171,121)=0,"-",INDEX(SourceData!$A$2:$FR$281,'Row selector'!$O171,121)),"")</f>
        <v/>
      </c>
      <c r="E182" s="162" t="str">
        <f>IFERROR(IF(INDEX(SourceData!$A$2:$FR$281,'Row selector'!$O171,126)=0,"-",INDEX(SourceData!$A$2:$FR$281,'Row selector'!$O171,126)),"")</f>
        <v/>
      </c>
      <c r="F182" s="163" t="str">
        <f>IFERROR(IF(INDEX(SourceData!$A$2:$FR$281,'Row selector'!$O171,131)=0,"-",INDEX(SourceData!$A$2:$FR$281,'Row selector'!$O171,131)),"")</f>
        <v/>
      </c>
      <c r="G182" s="161" t="str">
        <f>IFERROR(IF(INDEX(SourceData!$A$2:$FR$281,'Row selector'!$O171,122)=0,"-",INDEX(SourceData!$A$2:$FR$281,'Row selector'!$O171,122)),"")</f>
        <v/>
      </c>
      <c r="H182" s="166" t="str">
        <f>IFERROR(IF(INDEX(SourceData!$A$2:$FR$281,'Row selector'!$O171,127)=0,"-",INDEX(SourceData!$A$2:$FR$281,'Row selector'!$O171,127)),"")</f>
        <v/>
      </c>
      <c r="I182" s="167" t="str">
        <f>IFERROR(IF(INDEX(SourceData!$A$2:$FR$281,'Row selector'!$O171,132)=0,"-",INDEX(SourceData!$A$2:$FR$281,'Row selector'!$O171,132)),"")</f>
        <v/>
      </c>
      <c r="J182" s="161" t="str">
        <f>IFERROR(IF(INDEX(SourceData!$A$2:$FR$281,'Row selector'!$O171,123)=0,"-",INDEX(SourceData!$A$2:$FR$281,'Row selector'!$O171,123)),"")</f>
        <v/>
      </c>
      <c r="K182" s="162" t="str">
        <f>IFERROR(IF(INDEX(SourceData!$A$2:$FR$281,'Row selector'!$O171,128)=0,"-",INDEX(SourceData!$A$2:$FR$281,'Row selector'!$O171,128)),"")</f>
        <v/>
      </c>
      <c r="L182" s="163" t="str">
        <f>IFERROR(IF(INDEX(SourceData!$A$2:$FR$281,'Row selector'!$O171,133)=0,"-",INDEX(SourceData!$A$2:$FR$281,'Row selector'!$O171,133)),"")</f>
        <v/>
      </c>
      <c r="M182" s="161" t="str">
        <f>IFERROR(IF(INDEX(SourceData!$A$2:$FR$281,'Row selector'!$O171,124)=0,"-",INDEX(SourceData!$A$2:$FR$281,'Row selector'!$O171,124)),"")</f>
        <v/>
      </c>
      <c r="N182" s="162" t="str">
        <f>IFERROR(IF(INDEX(SourceData!$A$2:$FR$281,'Row selector'!$O171,129)=0,"-",INDEX(SourceData!$A$2:$FR$281,'Row selector'!$O171,129)),"")</f>
        <v/>
      </c>
      <c r="O182" s="163" t="str">
        <f>IFERROR(IF(INDEX(SourceData!$A$2:$FR$281,'Row selector'!$O171,134)=0,"-",INDEX(SourceData!$A$2:$FR$281,'Row selector'!$O171,134)),"")</f>
        <v/>
      </c>
      <c r="P182" s="161" t="str">
        <f>IFERROR(IF(INDEX(SourceData!$A$2:$FR$281,'Row selector'!$O171,125)=0,"-",INDEX(SourceData!$A$2:$FR$281,'Row selector'!$O171,125)),"")</f>
        <v/>
      </c>
      <c r="Q182" s="162" t="str">
        <f>IFERROR(IF(INDEX(SourceData!$A$2:$FR$281,'Row selector'!$O171,130)=0,"-",INDEX(SourceData!$A$2:$FR$281,'Row selector'!$O171,130)),"")</f>
        <v/>
      </c>
      <c r="R182" s="163" t="str">
        <f>IFERROR(IF(INDEX(SourceData!$A$2:$FR$281,'Row selector'!$O171,135)=0,"-",INDEX(SourceData!$A$2:$FR$281,'Row selector'!$O171,135)),"")</f>
        <v/>
      </c>
      <c r="S182" s="161" t="str">
        <f>IFERROR(IF(INDEX(SourceData!$A$2:$FR$281,'Row selector'!$O171,136)=0,"-",INDEX(SourceData!$A$2:$FR$281,'Row selector'!$O171,136)),"")</f>
        <v/>
      </c>
      <c r="T182" s="162" t="str">
        <f>IFERROR(IF(INDEX(SourceData!$A$2:$FR$281,'Row selector'!$O171,141)=0,"-",INDEX(SourceData!$A$2:$FR$281,'Row selector'!$O171,141)),"")</f>
        <v/>
      </c>
      <c r="U182" s="163" t="str">
        <f>IFERROR(IF(INDEX(SourceData!$A$2:$FR$281,'Row selector'!$O171,146)=0,"-",INDEX(SourceData!$A$2:$FR$281,'Row selector'!$O171,146)),"")</f>
        <v/>
      </c>
      <c r="V182" s="161" t="str">
        <f>IFERROR(IF(INDEX(SourceData!$A$2:$FR$281,'Row selector'!$O171,137)=0,"-",INDEX(SourceData!$A$2:$FR$281,'Row selector'!$O171,137)),"")</f>
        <v/>
      </c>
      <c r="W182" s="162" t="str">
        <f>IFERROR(IF(INDEX(SourceData!$A$2:$FR$281,'Row selector'!$O171,142)=0,"-",INDEX(SourceData!$A$2:$FR$281,'Row selector'!$O171,142)),"")</f>
        <v/>
      </c>
      <c r="X182" s="163" t="str">
        <f>IFERROR(IF(INDEX(SourceData!$A$2:$FR$281,'Row selector'!$O171,147)=0,"-",INDEX(SourceData!$A$2:$FR$281,'Row selector'!$O171,147)),"")</f>
        <v/>
      </c>
      <c r="Y182" s="161" t="str">
        <f>IFERROR(IF(INDEX(SourceData!$A$2:$FR$281,'Row selector'!$O171,138)=0,"-",INDEX(SourceData!$A$2:$FR$281,'Row selector'!$O171,138)),"")</f>
        <v/>
      </c>
      <c r="Z182" s="166" t="str">
        <f>IFERROR(IF(INDEX(SourceData!$A$2:$FR$281,'Row selector'!$O171,143)=0,"-",INDEX(SourceData!$A$2:$FR$281,'Row selector'!$O171,143)),"")</f>
        <v/>
      </c>
      <c r="AA182" s="167" t="str">
        <f>IFERROR(IF(INDEX(SourceData!$A$2:$FR$281,'Row selector'!$O171,148)=0,"-",INDEX(SourceData!$A$2:$FR$281,'Row selector'!$O171,148)),"")</f>
        <v/>
      </c>
      <c r="AB182" s="161" t="str">
        <f>IFERROR(IF(INDEX(SourceData!$A$2:$FR$281,'Row selector'!$O171,139)=0,"-",INDEX(SourceData!$A$2:$FR$281,'Row selector'!$O171,139)),"")</f>
        <v/>
      </c>
      <c r="AC182" s="162" t="str">
        <f>IFERROR(IF(INDEX(SourceData!$A$2:$FR$281,'Row selector'!$O171,144)=0,"-",INDEX(SourceData!$A$2:$FR$281,'Row selector'!$O171,144)),"")</f>
        <v/>
      </c>
      <c r="AD182" s="163" t="str">
        <f>IFERROR(IF(INDEX(SourceData!$A$2:$FR$281,'Row selector'!$O171,149)=0,"-",INDEX(SourceData!$A$2:$FR$281,'Row selector'!$O171,149)),"")</f>
        <v/>
      </c>
      <c r="AE182" s="161" t="str">
        <f>IFERROR(IF(INDEX(SourceData!$A$2:$FR$281,'Row selector'!$O171,140)=0,"-",INDEX(SourceData!$A$2:$FR$281,'Row selector'!$O171,140)),"")</f>
        <v/>
      </c>
      <c r="AF182" s="162" t="str">
        <f>IFERROR(IF(INDEX(SourceData!$A$2:$FR$281,'Row selector'!$O171,145)=0,"-",INDEX(SourceData!$A$2:$FR$281,'Row selector'!$O171,145)),"")</f>
        <v/>
      </c>
      <c r="AG182" s="163" t="str">
        <f>IFERROR(IF(INDEX(SourceData!$A$2:$FR$281,'Row selector'!$O171,150)=0,"-",INDEX(SourceData!$A$2:$FR$281,'Row selector'!$O171,150)),"")</f>
        <v/>
      </c>
      <c r="AH182" s="161" t="str">
        <f>IFERROR(IF(INDEX(SourceData!$A$2:$FR$281,'Row selector'!$O171,151)=0,"-",INDEX(SourceData!$A$2:$FR$281,'Row selector'!$O171,151)),"")</f>
        <v/>
      </c>
      <c r="AI182" s="162" t="str">
        <f>IFERROR(IF(INDEX(SourceData!$A$2:$FR$281,'Row selector'!$O171,156)=0,"-",INDEX(SourceData!$A$2:$FR$281,'Row selector'!$O171,156)),"")</f>
        <v/>
      </c>
      <c r="AJ182" s="163" t="str">
        <f>IFERROR(IF(INDEX(SourceData!$A$2:$FR$281,'Row selector'!$O171,161)=0,"-",INDEX(SourceData!$A$2:$FR$281,'Row selector'!$O171,161)),"")</f>
        <v/>
      </c>
      <c r="AK182" s="161" t="str">
        <f>IFERROR(IF(INDEX(SourceData!$A$2:$FR$281,'Row selector'!$O171,152)=0,"-",INDEX(SourceData!$A$2:$FR$281,'Row selector'!$O171,152)),"")</f>
        <v/>
      </c>
      <c r="AL182" s="162" t="str">
        <f>IFERROR(IF(INDEX(SourceData!$A$2:$FR$281,'Row selector'!$O171,157)=0,"-",INDEX(SourceData!$A$2:$FR$281,'Row selector'!$O171,157)),"")</f>
        <v/>
      </c>
      <c r="AM182" s="163" t="str">
        <f>IFERROR(IF(INDEX(SourceData!$A$2:$FR$281,'Row selector'!$O171,162)=0,"-",INDEX(SourceData!$A$2:$FR$281,'Row selector'!$O171,162)),"")</f>
        <v/>
      </c>
      <c r="AN182" s="161" t="str">
        <f>IFERROR(IF(INDEX(SourceData!$A$2:$FR$281,'Row selector'!$O171,153)=0,"-",INDEX(SourceData!$A$2:$FR$281,'Row selector'!$O171,153)),"")</f>
        <v/>
      </c>
      <c r="AO182" s="162" t="str">
        <f>IFERROR(IF(INDEX(SourceData!$A$2:$FR$281,'Row selector'!$O171,158)=0,"-",INDEX(SourceData!$A$2:$FR$281,'Row selector'!$O171,158)),"")</f>
        <v/>
      </c>
      <c r="AP182" s="163" t="str">
        <f>IFERROR(IF(INDEX(SourceData!$A$2:$FR$281,'Row selector'!$O171,163)=0,"-",INDEX(SourceData!$A$2:$FR$281,'Row selector'!$O171,163)),"")</f>
        <v/>
      </c>
      <c r="AQ182" s="161" t="str">
        <f>IFERROR(IF(INDEX(SourceData!$A$2:$FR$281,'Row selector'!$O171,154)=0,"-",INDEX(SourceData!$A$2:$FR$281,'Row selector'!$O171,154)),"")</f>
        <v/>
      </c>
      <c r="AR182" s="166" t="str">
        <f>IFERROR(IF(INDEX(SourceData!$A$2:$FR$281,'Row selector'!$O171,159)=0,"-",INDEX(SourceData!$A$2:$FR$281,'Row selector'!$O171,159)),"")</f>
        <v/>
      </c>
      <c r="AS182" s="167" t="str">
        <f>IFERROR(IF(INDEX(SourceData!$A$2:$FR$281,'Row selector'!$O171,164)=0,"-",INDEX(SourceData!$A$2:$FR$281,'Row selector'!$O171,164)),"")</f>
        <v/>
      </c>
      <c r="AT182" s="161" t="str">
        <f>IFERROR(IF(INDEX(SourceData!$A$2:$FR$281,'Row selector'!$O171,155)=0,"-",INDEX(SourceData!$A$2:$FR$281,'Row selector'!$O171,155)),"")</f>
        <v/>
      </c>
      <c r="AU182" s="162" t="str">
        <f>IFERROR(IF(INDEX(SourceData!$A$2:$FR$281,'Row selector'!$O171,160)=0,"-",INDEX(SourceData!$A$2:$FR$281,'Row selector'!$O171,160)),"")</f>
        <v/>
      </c>
      <c r="AV182" s="163" t="str">
        <f>IFERROR(IF(INDEX(SourceData!$A$2:$FR$281,'Row selector'!$O171,165)=0,"-",INDEX(SourceData!$A$2:$FR$281,'Row selector'!$O171,165)),"")</f>
        <v/>
      </c>
      <c r="AW182" s="115"/>
    </row>
    <row r="183" spans="1:49">
      <c r="A183" s="171" t="str">
        <f>IFERROR(INDEX(SourceData!$A$2:$FR$281,'Row selector'!$O172,1),"")</f>
        <v/>
      </c>
      <c r="B183" s="168" t="str">
        <f>IFERROR(INDEX(SourceData!$A$2:$FR$281,'Row selector'!$O172,2),"")</f>
        <v/>
      </c>
      <c r="C183" s="199" t="str">
        <f t="shared" si="2"/>
        <v/>
      </c>
      <c r="D183" s="161" t="str">
        <f>IFERROR(IF(INDEX(SourceData!$A$2:$FR$281,'Row selector'!$O172,121)=0,"-",INDEX(SourceData!$A$2:$FR$281,'Row selector'!$O172,121)),"")</f>
        <v/>
      </c>
      <c r="E183" s="162" t="str">
        <f>IFERROR(IF(INDEX(SourceData!$A$2:$FR$281,'Row selector'!$O172,126)=0,"-",INDEX(SourceData!$A$2:$FR$281,'Row selector'!$O172,126)),"")</f>
        <v/>
      </c>
      <c r="F183" s="163" t="str">
        <f>IFERROR(IF(INDEX(SourceData!$A$2:$FR$281,'Row selector'!$O172,131)=0,"-",INDEX(SourceData!$A$2:$FR$281,'Row selector'!$O172,131)),"")</f>
        <v/>
      </c>
      <c r="G183" s="161" t="str">
        <f>IFERROR(IF(INDEX(SourceData!$A$2:$FR$281,'Row selector'!$O172,122)=0,"-",INDEX(SourceData!$A$2:$FR$281,'Row selector'!$O172,122)),"")</f>
        <v/>
      </c>
      <c r="H183" s="166" t="str">
        <f>IFERROR(IF(INDEX(SourceData!$A$2:$FR$281,'Row selector'!$O172,127)=0,"-",INDEX(SourceData!$A$2:$FR$281,'Row selector'!$O172,127)),"")</f>
        <v/>
      </c>
      <c r="I183" s="167" t="str">
        <f>IFERROR(IF(INDEX(SourceData!$A$2:$FR$281,'Row selector'!$O172,132)=0,"-",INDEX(SourceData!$A$2:$FR$281,'Row selector'!$O172,132)),"")</f>
        <v/>
      </c>
      <c r="J183" s="161" t="str">
        <f>IFERROR(IF(INDEX(SourceData!$A$2:$FR$281,'Row selector'!$O172,123)=0,"-",INDEX(SourceData!$A$2:$FR$281,'Row selector'!$O172,123)),"")</f>
        <v/>
      </c>
      <c r="K183" s="162" t="str">
        <f>IFERROR(IF(INDEX(SourceData!$A$2:$FR$281,'Row selector'!$O172,128)=0,"-",INDEX(SourceData!$A$2:$FR$281,'Row selector'!$O172,128)),"")</f>
        <v/>
      </c>
      <c r="L183" s="163" t="str">
        <f>IFERROR(IF(INDEX(SourceData!$A$2:$FR$281,'Row selector'!$O172,133)=0,"-",INDEX(SourceData!$A$2:$FR$281,'Row selector'!$O172,133)),"")</f>
        <v/>
      </c>
      <c r="M183" s="161" t="str">
        <f>IFERROR(IF(INDEX(SourceData!$A$2:$FR$281,'Row selector'!$O172,124)=0,"-",INDEX(SourceData!$A$2:$FR$281,'Row selector'!$O172,124)),"")</f>
        <v/>
      </c>
      <c r="N183" s="162" t="str">
        <f>IFERROR(IF(INDEX(SourceData!$A$2:$FR$281,'Row selector'!$O172,129)=0,"-",INDEX(SourceData!$A$2:$FR$281,'Row selector'!$O172,129)),"")</f>
        <v/>
      </c>
      <c r="O183" s="163" t="str">
        <f>IFERROR(IF(INDEX(SourceData!$A$2:$FR$281,'Row selector'!$O172,134)=0,"-",INDEX(SourceData!$A$2:$FR$281,'Row selector'!$O172,134)),"")</f>
        <v/>
      </c>
      <c r="P183" s="161" t="str">
        <f>IFERROR(IF(INDEX(SourceData!$A$2:$FR$281,'Row selector'!$O172,125)=0,"-",INDEX(SourceData!$A$2:$FR$281,'Row selector'!$O172,125)),"")</f>
        <v/>
      </c>
      <c r="Q183" s="162" t="str">
        <f>IFERROR(IF(INDEX(SourceData!$A$2:$FR$281,'Row selector'!$O172,130)=0,"-",INDEX(SourceData!$A$2:$FR$281,'Row selector'!$O172,130)),"")</f>
        <v/>
      </c>
      <c r="R183" s="163" t="str">
        <f>IFERROR(IF(INDEX(SourceData!$A$2:$FR$281,'Row selector'!$O172,135)=0,"-",INDEX(SourceData!$A$2:$FR$281,'Row selector'!$O172,135)),"")</f>
        <v/>
      </c>
      <c r="S183" s="161" t="str">
        <f>IFERROR(IF(INDEX(SourceData!$A$2:$FR$281,'Row selector'!$O172,136)=0,"-",INDEX(SourceData!$A$2:$FR$281,'Row selector'!$O172,136)),"")</f>
        <v/>
      </c>
      <c r="T183" s="162" t="str">
        <f>IFERROR(IF(INDEX(SourceData!$A$2:$FR$281,'Row selector'!$O172,141)=0,"-",INDEX(SourceData!$A$2:$FR$281,'Row selector'!$O172,141)),"")</f>
        <v/>
      </c>
      <c r="U183" s="163" t="str">
        <f>IFERROR(IF(INDEX(SourceData!$A$2:$FR$281,'Row selector'!$O172,146)=0,"-",INDEX(SourceData!$A$2:$FR$281,'Row selector'!$O172,146)),"")</f>
        <v/>
      </c>
      <c r="V183" s="161" t="str">
        <f>IFERROR(IF(INDEX(SourceData!$A$2:$FR$281,'Row selector'!$O172,137)=0,"-",INDEX(SourceData!$A$2:$FR$281,'Row selector'!$O172,137)),"")</f>
        <v/>
      </c>
      <c r="W183" s="162" t="str">
        <f>IFERROR(IF(INDEX(SourceData!$A$2:$FR$281,'Row selector'!$O172,142)=0,"-",INDEX(SourceData!$A$2:$FR$281,'Row selector'!$O172,142)),"")</f>
        <v/>
      </c>
      <c r="X183" s="163" t="str">
        <f>IFERROR(IF(INDEX(SourceData!$A$2:$FR$281,'Row selector'!$O172,147)=0,"-",INDEX(SourceData!$A$2:$FR$281,'Row selector'!$O172,147)),"")</f>
        <v/>
      </c>
      <c r="Y183" s="161" t="str">
        <f>IFERROR(IF(INDEX(SourceData!$A$2:$FR$281,'Row selector'!$O172,138)=0,"-",INDEX(SourceData!$A$2:$FR$281,'Row selector'!$O172,138)),"")</f>
        <v/>
      </c>
      <c r="Z183" s="166" t="str">
        <f>IFERROR(IF(INDEX(SourceData!$A$2:$FR$281,'Row selector'!$O172,143)=0,"-",INDEX(SourceData!$A$2:$FR$281,'Row selector'!$O172,143)),"")</f>
        <v/>
      </c>
      <c r="AA183" s="167" t="str">
        <f>IFERROR(IF(INDEX(SourceData!$A$2:$FR$281,'Row selector'!$O172,148)=0,"-",INDEX(SourceData!$A$2:$FR$281,'Row selector'!$O172,148)),"")</f>
        <v/>
      </c>
      <c r="AB183" s="161" t="str">
        <f>IFERROR(IF(INDEX(SourceData!$A$2:$FR$281,'Row selector'!$O172,139)=0,"-",INDEX(SourceData!$A$2:$FR$281,'Row selector'!$O172,139)),"")</f>
        <v/>
      </c>
      <c r="AC183" s="162" t="str">
        <f>IFERROR(IF(INDEX(SourceData!$A$2:$FR$281,'Row selector'!$O172,144)=0,"-",INDEX(SourceData!$A$2:$FR$281,'Row selector'!$O172,144)),"")</f>
        <v/>
      </c>
      <c r="AD183" s="163" t="str">
        <f>IFERROR(IF(INDEX(SourceData!$A$2:$FR$281,'Row selector'!$O172,149)=0,"-",INDEX(SourceData!$A$2:$FR$281,'Row selector'!$O172,149)),"")</f>
        <v/>
      </c>
      <c r="AE183" s="161" t="str">
        <f>IFERROR(IF(INDEX(SourceData!$A$2:$FR$281,'Row selector'!$O172,140)=0,"-",INDEX(SourceData!$A$2:$FR$281,'Row selector'!$O172,140)),"")</f>
        <v/>
      </c>
      <c r="AF183" s="162" t="str">
        <f>IFERROR(IF(INDEX(SourceData!$A$2:$FR$281,'Row selector'!$O172,145)=0,"-",INDEX(SourceData!$A$2:$FR$281,'Row selector'!$O172,145)),"")</f>
        <v/>
      </c>
      <c r="AG183" s="163" t="str">
        <f>IFERROR(IF(INDEX(SourceData!$A$2:$FR$281,'Row selector'!$O172,150)=0,"-",INDEX(SourceData!$A$2:$FR$281,'Row selector'!$O172,150)),"")</f>
        <v/>
      </c>
      <c r="AH183" s="161" t="str">
        <f>IFERROR(IF(INDEX(SourceData!$A$2:$FR$281,'Row selector'!$O172,151)=0,"-",INDEX(SourceData!$A$2:$FR$281,'Row selector'!$O172,151)),"")</f>
        <v/>
      </c>
      <c r="AI183" s="162" t="str">
        <f>IFERROR(IF(INDEX(SourceData!$A$2:$FR$281,'Row selector'!$O172,156)=0,"-",INDEX(SourceData!$A$2:$FR$281,'Row selector'!$O172,156)),"")</f>
        <v/>
      </c>
      <c r="AJ183" s="163" t="str">
        <f>IFERROR(IF(INDEX(SourceData!$A$2:$FR$281,'Row selector'!$O172,161)=0,"-",INDEX(SourceData!$A$2:$FR$281,'Row selector'!$O172,161)),"")</f>
        <v/>
      </c>
      <c r="AK183" s="161" t="str">
        <f>IFERROR(IF(INDEX(SourceData!$A$2:$FR$281,'Row selector'!$O172,152)=0,"-",INDEX(SourceData!$A$2:$FR$281,'Row selector'!$O172,152)),"")</f>
        <v/>
      </c>
      <c r="AL183" s="162" t="str">
        <f>IFERROR(IF(INDEX(SourceData!$A$2:$FR$281,'Row selector'!$O172,157)=0,"-",INDEX(SourceData!$A$2:$FR$281,'Row selector'!$O172,157)),"")</f>
        <v/>
      </c>
      <c r="AM183" s="163" t="str">
        <f>IFERROR(IF(INDEX(SourceData!$A$2:$FR$281,'Row selector'!$O172,162)=0,"-",INDEX(SourceData!$A$2:$FR$281,'Row selector'!$O172,162)),"")</f>
        <v/>
      </c>
      <c r="AN183" s="161" t="str">
        <f>IFERROR(IF(INDEX(SourceData!$A$2:$FR$281,'Row selector'!$O172,153)=0,"-",INDEX(SourceData!$A$2:$FR$281,'Row selector'!$O172,153)),"")</f>
        <v/>
      </c>
      <c r="AO183" s="162" t="str">
        <f>IFERROR(IF(INDEX(SourceData!$A$2:$FR$281,'Row selector'!$O172,158)=0,"-",INDEX(SourceData!$A$2:$FR$281,'Row selector'!$O172,158)),"")</f>
        <v/>
      </c>
      <c r="AP183" s="163" t="str">
        <f>IFERROR(IF(INDEX(SourceData!$A$2:$FR$281,'Row selector'!$O172,163)=0,"-",INDEX(SourceData!$A$2:$FR$281,'Row selector'!$O172,163)),"")</f>
        <v/>
      </c>
      <c r="AQ183" s="161" t="str">
        <f>IFERROR(IF(INDEX(SourceData!$A$2:$FR$281,'Row selector'!$O172,154)=0,"-",INDEX(SourceData!$A$2:$FR$281,'Row selector'!$O172,154)),"")</f>
        <v/>
      </c>
      <c r="AR183" s="166" t="str">
        <f>IFERROR(IF(INDEX(SourceData!$A$2:$FR$281,'Row selector'!$O172,159)=0,"-",INDEX(SourceData!$A$2:$FR$281,'Row selector'!$O172,159)),"")</f>
        <v/>
      </c>
      <c r="AS183" s="167" t="str">
        <f>IFERROR(IF(INDEX(SourceData!$A$2:$FR$281,'Row selector'!$O172,164)=0,"-",INDEX(SourceData!$A$2:$FR$281,'Row selector'!$O172,164)),"")</f>
        <v/>
      </c>
      <c r="AT183" s="161" t="str">
        <f>IFERROR(IF(INDEX(SourceData!$A$2:$FR$281,'Row selector'!$O172,155)=0,"-",INDEX(SourceData!$A$2:$FR$281,'Row selector'!$O172,155)),"")</f>
        <v/>
      </c>
      <c r="AU183" s="162" t="str">
        <f>IFERROR(IF(INDEX(SourceData!$A$2:$FR$281,'Row selector'!$O172,160)=0,"-",INDEX(SourceData!$A$2:$FR$281,'Row selector'!$O172,160)),"")</f>
        <v/>
      </c>
      <c r="AV183" s="163" t="str">
        <f>IFERROR(IF(INDEX(SourceData!$A$2:$FR$281,'Row selector'!$O172,165)=0,"-",INDEX(SourceData!$A$2:$FR$281,'Row selector'!$O172,165)),"")</f>
        <v/>
      </c>
      <c r="AW183" s="115"/>
    </row>
    <row r="184" spans="1:49">
      <c r="A184" s="171" t="str">
        <f>IFERROR(INDEX(SourceData!$A$2:$FR$281,'Row selector'!$O173,1),"")</f>
        <v/>
      </c>
      <c r="B184" s="168" t="str">
        <f>IFERROR(INDEX(SourceData!$A$2:$FR$281,'Row selector'!$O173,2),"")</f>
        <v/>
      </c>
      <c r="C184" s="199" t="str">
        <f t="shared" si="2"/>
        <v/>
      </c>
      <c r="D184" s="161" t="str">
        <f>IFERROR(IF(INDEX(SourceData!$A$2:$FR$281,'Row selector'!$O173,121)=0,"-",INDEX(SourceData!$A$2:$FR$281,'Row selector'!$O173,121)),"")</f>
        <v/>
      </c>
      <c r="E184" s="162" t="str">
        <f>IFERROR(IF(INDEX(SourceData!$A$2:$FR$281,'Row selector'!$O173,126)=0,"-",INDEX(SourceData!$A$2:$FR$281,'Row selector'!$O173,126)),"")</f>
        <v/>
      </c>
      <c r="F184" s="163" t="str">
        <f>IFERROR(IF(INDEX(SourceData!$A$2:$FR$281,'Row selector'!$O173,131)=0,"-",INDEX(SourceData!$A$2:$FR$281,'Row selector'!$O173,131)),"")</f>
        <v/>
      </c>
      <c r="G184" s="161" t="str">
        <f>IFERROR(IF(INDEX(SourceData!$A$2:$FR$281,'Row selector'!$O173,122)=0,"-",INDEX(SourceData!$A$2:$FR$281,'Row selector'!$O173,122)),"")</f>
        <v/>
      </c>
      <c r="H184" s="166" t="str">
        <f>IFERROR(IF(INDEX(SourceData!$A$2:$FR$281,'Row selector'!$O173,127)=0,"-",INDEX(SourceData!$A$2:$FR$281,'Row selector'!$O173,127)),"")</f>
        <v/>
      </c>
      <c r="I184" s="167" t="str">
        <f>IFERROR(IF(INDEX(SourceData!$A$2:$FR$281,'Row selector'!$O173,132)=0,"-",INDEX(SourceData!$A$2:$FR$281,'Row selector'!$O173,132)),"")</f>
        <v/>
      </c>
      <c r="J184" s="161" t="str">
        <f>IFERROR(IF(INDEX(SourceData!$A$2:$FR$281,'Row selector'!$O173,123)=0,"-",INDEX(SourceData!$A$2:$FR$281,'Row selector'!$O173,123)),"")</f>
        <v/>
      </c>
      <c r="K184" s="162" t="str">
        <f>IFERROR(IF(INDEX(SourceData!$A$2:$FR$281,'Row selector'!$O173,128)=0,"-",INDEX(SourceData!$A$2:$FR$281,'Row selector'!$O173,128)),"")</f>
        <v/>
      </c>
      <c r="L184" s="163" t="str">
        <f>IFERROR(IF(INDEX(SourceData!$A$2:$FR$281,'Row selector'!$O173,133)=0,"-",INDEX(SourceData!$A$2:$FR$281,'Row selector'!$O173,133)),"")</f>
        <v/>
      </c>
      <c r="M184" s="161" t="str">
        <f>IFERROR(IF(INDEX(SourceData!$A$2:$FR$281,'Row selector'!$O173,124)=0,"-",INDEX(SourceData!$A$2:$FR$281,'Row selector'!$O173,124)),"")</f>
        <v/>
      </c>
      <c r="N184" s="162" t="str">
        <f>IFERROR(IF(INDEX(SourceData!$A$2:$FR$281,'Row selector'!$O173,129)=0,"-",INDEX(SourceData!$A$2:$FR$281,'Row selector'!$O173,129)),"")</f>
        <v/>
      </c>
      <c r="O184" s="163" t="str">
        <f>IFERROR(IF(INDEX(SourceData!$A$2:$FR$281,'Row selector'!$O173,134)=0,"-",INDEX(SourceData!$A$2:$FR$281,'Row selector'!$O173,134)),"")</f>
        <v/>
      </c>
      <c r="P184" s="161" t="str">
        <f>IFERROR(IF(INDEX(SourceData!$A$2:$FR$281,'Row selector'!$O173,125)=0,"-",INDEX(SourceData!$A$2:$FR$281,'Row selector'!$O173,125)),"")</f>
        <v/>
      </c>
      <c r="Q184" s="162" t="str">
        <f>IFERROR(IF(INDEX(SourceData!$A$2:$FR$281,'Row selector'!$O173,130)=0,"-",INDEX(SourceData!$A$2:$FR$281,'Row selector'!$O173,130)),"")</f>
        <v/>
      </c>
      <c r="R184" s="163" t="str">
        <f>IFERROR(IF(INDEX(SourceData!$A$2:$FR$281,'Row selector'!$O173,135)=0,"-",INDEX(SourceData!$A$2:$FR$281,'Row selector'!$O173,135)),"")</f>
        <v/>
      </c>
      <c r="S184" s="161" t="str">
        <f>IFERROR(IF(INDEX(SourceData!$A$2:$FR$281,'Row selector'!$O173,136)=0,"-",INDEX(SourceData!$A$2:$FR$281,'Row selector'!$O173,136)),"")</f>
        <v/>
      </c>
      <c r="T184" s="162" t="str">
        <f>IFERROR(IF(INDEX(SourceData!$A$2:$FR$281,'Row selector'!$O173,141)=0,"-",INDEX(SourceData!$A$2:$FR$281,'Row selector'!$O173,141)),"")</f>
        <v/>
      </c>
      <c r="U184" s="163" t="str">
        <f>IFERROR(IF(INDEX(SourceData!$A$2:$FR$281,'Row selector'!$O173,146)=0,"-",INDEX(SourceData!$A$2:$FR$281,'Row selector'!$O173,146)),"")</f>
        <v/>
      </c>
      <c r="V184" s="161" t="str">
        <f>IFERROR(IF(INDEX(SourceData!$A$2:$FR$281,'Row selector'!$O173,137)=0,"-",INDEX(SourceData!$A$2:$FR$281,'Row selector'!$O173,137)),"")</f>
        <v/>
      </c>
      <c r="W184" s="162" t="str">
        <f>IFERROR(IF(INDEX(SourceData!$A$2:$FR$281,'Row selector'!$O173,142)=0,"-",INDEX(SourceData!$A$2:$FR$281,'Row selector'!$O173,142)),"")</f>
        <v/>
      </c>
      <c r="X184" s="163" t="str">
        <f>IFERROR(IF(INDEX(SourceData!$A$2:$FR$281,'Row selector'!$O173,147)=0,"-",INDEX(SourceData!$A$2:$FR$281,'Row selector'!$O173,147)),"")</f>
        <v/>
      </c>
      <c r="Y184" s="161" t="str">
        <f>IFERROR(IF(INDEX(SourceData!$A$2:$FR$281,'Row selector'!$O173,138)=0,"-",INDEX(SourceData!$A$2:$FR$281,'Row selector'!$O173,138)),"")</f>
        <v/>
      </c>
      <c r="Z184" s="166" t="str">
        <f>IFERROR(IF(INDEX(SourceData!$A$2:$FR$281,'Row selector'!$O173,143)=0,"-",INDEX(SourceData!$A$2:$FR$281,'Row selector'!$O173,143)),"")</f>
        <v/>
      </c>
      <c r="AA184" s="167" t="str">
        <f>IFERROR(IF(INDEX(SourceData!$A$2:$FR$281,'Row selector'!$O173,148)=0,"-",INDEX(SourceData!$A$2:$FR$281,'Row selector'!$O173,148)),"")</f>
        <v/>
      </c>
      <c r="AB184" s="161" t="str">
        <f>IFERROR(IF(INDEX(SourceData!$A$2:$FR$281,'Row selector'!$O173,139)=0,"-",INDEX(SourceData!$A$2:$FR$281,'Row selector'!$O173,139)),"")</f>
        <v/>
      </c>
      <c r="AC184" s="162" t="str">
        <f>IFERROR(IF(INDEX(SourceData!$A$2:$FR$281,'Row selector'!$O173,144)=0,"-",INDEX(SourceData!$A$2:$FR$281,'Row selector'!$O173,144)),"")</f>
        <v/>
      </c>
      <c r="AD184" s="163" t="str">
        <f>IFERROR(IF(INDEX(SourceData!$A$2:$FR$281,'Row selector'!$O173,149)=0,"-",INDEX(SourceData!$A$2:$FR$281,'Row selector'!$O173,149)),"")</f>
        <v/>
      </c>
      <c r="AE184" s="161" t="str">
        <f>IFERROR(IF(INDEX(SourceData!$A$2:$FR$281,'Row selector'!$O173,140)=0,"-",INDEX(SourceData!$A$2:$FR$281,'Row selector'!$O173,140)),"")</f>
        <v/>
      </c>
      <c r="AF184" s="162" t="str">
        <f>IFERROR(IF(INDEX(SourceData!$A$2:$FR$281,'Row selector'!$O173,145)=0,"-",INDEX(SourceData!$A$2:$FR$281,'Row selector'!$O173,145)),"")</f>
        <v/>
      </c>
      <c r="AG184" s="163" t="str">
        <f>IFERROR(IF(INDEX(SourceData!$A$2:$FR$281,'Row selector'!$O173,150)=0,"-",INDEX(SourceData!$A$2:$FR$281,'Row selector'!$O173,150)),"")</f>
        <v/>
      </c>
      <c r="AH184" s="161" t="str">
        <f>IFERROR(IF(INDEX(SourceData!$A$2:$FR$281,'Row selector'!$O173,151)=0,"-",INDEX(SourceData!$A$2:$FR$281,'Row selector'!$O173,151)),"")</f>
        <v/>
      </c>
      <c r="AI184" s="162" t="str">
        <f>IFERROR(IF(INDEX(SourceData!$A$2:$FR$281,'Row selector'!$O173,156)=0,"-",INDEX(SourceData!$A$2:$FR$281,'Row selector'!$O173,156)),"")</f>
        <v/>
      </c>
      <c r="AJ184" s="163" t="str">
        <f>IFERROR(IF(INDEX(SourceData!$A$2:$FR$281,'Row selector'!$O173,161)=0,"-",INDEX(SourceData!$A$2:$FR$281,'Row selector'!$O173,161)),"")</f>
        <v/>
      </c>
      <c r="AK184" s="161" t="str">
        <f>IFERROR(IF(INDEX(SourceData!$A$2:$FR$281,'Row selector'!$O173,152)=0,"-",INDEX(SourceData!$A$2:$FR$281,'Row selector'!$O173,152)),"")</f>
        <v/>
      </c>
      <c r="AL184" s="162" t="str">
        <f>IFERROR(IF(INDEX(SourceData!$A$2:$FR$281,'Row selector'!$O173,157)=0,"-",INDEX(SourceData!$A$2:$FR$281,'Row selector'!$O173,157)),"")</f>
        <v/>
      </c>
      <c r="AM184" s="163" t="str">
        <f>IFERROR(IF(INDEX(SourceData!$A$2:$FR$281,'Row selector'!$O173,162)=0,"-",INDEX(SourceData!$A$2:$FR$281,'Row selector'!$O173,162)),"")</f>
        <v/>
      </c>
      <c r="AN184" s="161" t="str">
        <f>IFERROR(IF(INDEX(SourceData!$A$2:$FR$281,'Row selector'!$O173,153)=0,"-",INDEX(SourceData!$A$2:$FR$281,'Row selector'!$O173,153)),"")</f>
        <v/>
      </c>
      <c r="AO184" s="162" t="str">
        <f>IFERROR(IF(INDEX(SourceData!$A$2:$FR$281,'Row selector'!$O173,158)=0,"-",INDEX(SourceData!$A$2:$FR$281,'Row selector'!$O173,158)),"")</f>
        <v/>
      </c>
      <c r="AP184" s="163" t="str">
        <f>IFERROR(IF(INDEX(SourceData!$A$2:$FR$281,'Row selector'!$O173,163)=0,"-",INDEX(SourceData!$A$2:$FR$281,'Row selector'!$O173,163)),"")</f>
        <v/>
      </c>
      <c r="AQ184" s="161" t="str">
        <f>IFERROR(IF(INDEX(SourceData!$A$2:$FR$281,'Row selector'!$O173,154)=0,"-",INDEX(SourceData!$A$2:$FR$281,'Row selector'!$O173,154)),"")</f>
        <v/>
      </c>
      <c r="AR184" s="166" t="str">
        <f>IFERROR(IF(INDEX(SourceData!$A$2:$FR$281,'Row selector'!$O173,159)=0,"-",INDEX(SourceData!$A$2:$FR$281,'Row selector'!$O173,159)),"")</f>
        <v/>
      </c>
      <c r="AS184" s="167" t="str">
        <f>IFERROR(IF(INDEX(SourceData!$A$2:$FR$281,'Row selector'!$O173,164)=0,"-",INDEX(SourceData!$A$2:$FR$281,'Row selector'!$O173,164)),"")</f>
        <v/>
      </c>
      <c r="AT184" s="161" t="str">
        <f>IFERROR(IF(INDEX(SourceData!$A$2:$FR$281,'Row selector'!$O173,155)=0,"-",INDEX(SourceData!$A$2:$FR$281,'Row selector'!$O173,155)),"")</f>
        <v/>
      </c>
      <c r="AU184" s="162" t="str">
        <f>IFERROR(IF(INDEX(SourceData!$A$2:$FR$281,'Row selector'!$O173,160)=0,"-",INDEX(SourceData!$A$2:$FR$281,'Row selector'!$O173,160)),"")</f>
        <v/>
      </c>
      <c r="AV184" s="163" t="str">
        <f>IFERROR(IF(INDEX(SourceData!$A$2:$FR$281,'Row selector'!$O173,165)=0,"-",INDEX(SourceData!$A$2:$FR$281,'Row selector'!$O173,165)),"")</f>
        <v/>
      </c>
      <c r="AW184" s="115"/>
    </row>
    <row r="185" spans="1:49">
      <c r="A185" s="171" t="str">
        <f>IFERROR(INDEX(SourceData!$A$2:$FR$281,'Row selector'!$O174,1),"")</f>
        <v/>
      </c>
      <c r="B185" s="168" t="str">
        <f>IFERROR(INDEX(SourceData!$A$2:$FR$281,'Row selector'!$O174,2),"")</f>
        <v/>
      </c>
      <c r="C185" s="199" t="str">
        <f t="shared" si="2"/>
        <v/>
      </c>
      <c r="D185" s="161" t="str">
        <f>IFERROR(IF(INDEX(SourceData!$A$2:$FR$281,'Row selector'!$O174,121)=0,"-",INDEX(SourceData!$A$2:$FR$281,'Row selector'!$O174,121)),"")</f>
        <v/>
      </c>
      <c r="E185" s="162" t="str">
        <f>IFERROR(IF(INDEX(SourceData!$A$2:$FR$281,'Row selector'!$O174,126)=0,"-",INDEX(SourceData!$A$2:$FR$281,'Row selector'!$O174,126)),"")</f>
        <v/>
      </c>
      <c r="F185" s="163" t="str">
        <f>IFERROR(IF(INDEX(SourceData!$A$2:$FR$281,'Row selector'!$O174,131)=0,"-",INDEX(SourceData!$A$2:$FR$281,'Row selector'!$O174,131)),"")</f>
        <v/>
      </c>
      <c r="G185" s="161" t="str">
        <f>IFERROR(IF(INDEX(SourceData!$A$2:$FR$281,'Row selector'!$O174,122)=0,"-",INDEX(SourceData!$A$2:$FR$281,'Row selector'!$O174,122)),"")</f>
        <v/>
      </c>
      <c r="H185" s="166" t="str">
        <f>IFERROR(IF(INDEX(SourceData!$A$2:$FR$281,'Row selector'!$O174,127)=0,"-",INDEX(SourceData!$A$2:$FR$281,'Row selector'!$O174,127)),"")</f>
        <v/>
      </c>
      <c r="I185" s="167" t="str">
        <f>IFERROR(IF(INDEX(SourceData!$A$2:$FR$281,'Row selector'!$O174,132)=0,"-",INDEX(SourceData!$A$2:$FR$281,'Row selector'!$O174,132)),"")</f>
        <v/>
      </c>
      <c r="J185" s="161" t="str">
        <f>IFERROR(IF(INDEX(SourceData!$A$2:$FR$281,'Row selector'!$O174,123)=0,"-",INDEX(SourceData!$A$2:$FR$281,'Row selector'!$O174,123)),"")</f>
        <v/>
      </c>
      <c r="K185" s="162" t="str">
        <f>IFERROR(IF(INDEX(SourceData!$A$2:$FR$281,'Row selector'!$O174,128)=0,"-",INDEX(SourceData!$A$2:$FR$281,'Row selector'!$O174,128)),"")</f>
        <v/>
      </c>
      <c r="L185" s="163" t="str">
        <f>IFERROR(IF(INDEX(SourceData!$A$2:$FR$281,'Row selector'!$O174,133)=0,"-",INDEX(SourceData!$A$2:$FR$281,'Row selector'!$O174,133)),"")</f>
        <v/>
      </c>
      <c r="M185" s="161" t="str">
        <f>IFERROR(IF(INDEX(SourceData!$A$2:$FR$281,'Row selector'!$O174,124)=0,"-",INDEX(SourceData!$A$2:$FR$281,'Row selector'!$O174,124)),"")</f>
        <v/>
      </c>
      <c r="N185" s="162" t="str">
        <f>IFERROR(IF(INDEX(SourceData!$A$2:$FR$281,'Row selector'!$O174,129)=0,"-",INDEX(SourceData!$A$2:$FR$281,'Row selector'!$O174,129)),"")</f>
        <v/>
      </c>
      <c r="O185" s="163" t="str">
        <f>IFERROR(IF(INDEX(SourceData!$A$2:$FR$281,'Row selector'!$O174,134)=0,"-",INDEX(SourceData!$A$2:$FR$281,'Row selector'!$O174,134)),"")</f>
        <v/>
      </c>
      <c r="P185" s="161" t="str">
        <f>IFERROR(IF(INDEX(SourceData!$A$2:$FR$281,'Row selector'!$O174,125)=0,"-",INDEX(SourceData!$A$2:$FR$281,'Row selector'!$O174,125)),"")</f>
        <v/>
      </c>
      <c r="Q185" s="162" t="str">
        <f>IFERROR(IF(INDEX(SourceData!$A$2:$FR$281,'Row selector'!$O174,130)=0,"-",INDEX(SourceData!$A$2:$FR$281,'Row selector'!$O174,130)),"")</f>
        <v/>
      </c>
      <c r="R185" s="163" t="str">
        <f>IFERROR(IF(INDEX(SourceData!$A$2:$FR$281,'Row selector'!$O174,135)=0,"-",INDEX(SourceData!$A$2:$FR$281,'Row selector'!$O174,135)),"")</f>
        <v/>
      </c>
      <c r="S185" s="161" t="str">
        <f>IFERROR(IF(INDEX(SourceData!$A$2:$FR$281,'Row selector'!$O174,136)=0,"-",INDEX(SourceData!$A$2:$FR$281,'Row selector'!$O174,136)),"")</f>
        <v/>
      </c>
      <c r="T185" s="162" t="str">
        <f>IFERROR(IF(INDEX(SourceData!$A$2:$FR$281,'Row selector'!$O174,141)=0,"-",INDEX(SourceData!$A$2:$FR$281,'Row selector'!$O174,141)),"")</f>
        <v/>
      </c>
      <c r="U185" s="163" t="str">
        <f>IFERROR(IF(INDEX(SourceData!$A$2:$FR$281,'Row selector'!$O174,146)=0,"-",INDEX(SourceData!$A$2:$FR$281,'Row selector'!$O174,146)),"")</f>
        <v/>
      </c>
      <c r="V185" s="161" t="str">
        <f>IFERROR(IF(INDEX(SourceData!$A$2:$FR$281,'Row selector'!$O174,137)=0,"-",INDEX(SourceData!$A$2:$FR$281,'Row selector'!$O174,137)),"")</f>
        <v/>
      </c>
      <c r="W185" s="162" t="str">
        <f>IFERROR(IF(INDEX(SourceData!$A$2:$FR$281,'Row selector'!$O174,142)=0,"-",INDEX(SourceData!$A$2:$FR$281,'Row selector'!$O174,142)),"")</f>
        <v/>
      </c>
      <c r="X185" s="163" t="str">
        <f>IFERROR(IF(INDEX(SourceData!$A$2:$FR$281,'Row selector'!$O174,147)=0,"-",INDEX(SourceData!$A$2:$FR$281,'Row selector'!$O174,147)),"")</f>
        <v/>
      </c>
      <c r="Y185" s="161" t="str">
        <f>IFERROR(IF(INDEX(SourceData!$A$2:$FR$281,'Row selector'!$O174,138)=0,"-",INDEX(SourceData!$A$2:$FR$281,'Row selector'!$O174,138)),"")</f>
        <v/>
      </c>
      <c r="Z185" s="166" t="str">
        <f>IFERROR(IF(INDEX(SourceData!$A$2:$FR$281,'Row selector'!$O174,143)=0,"-",INDEX(SourceData!$A$2:$FR$281,'Row selector'!$O174,143)),"")</f>
        <v/>
      </c>
      <c r="AA185" s="167" t="str">
        <f>IFERROR(IF(INDEX(SourceData!$A$2:$FR$281,'Row selector'!$O174,148)=0,"-",INDEX(SourceData!$A$2:$FR$281,'Row selector'!$O174,148)),"")</f>
        <v/>
      </c>
      <c r="AB185" s="161" t="str">
        <f>IFERROR(IF(INDEX(SourceData!$A$2:$FR$281,'Row selector'!$O174,139)=0,"-",INDEX(SourceData!$A$2:$FR$281,'Row selector'!$O174,139)),"")</f>
        <v/>
      </c>
      <c r="AC185" s="162" t="str">
        <f>IFERROR(IF(INDEX(SourceData!$A$2:$FR$281,'Row selector'!$O174,144)=0,"-",INDEX(SourceData!$A$2:$FR$281,'Row selector'!$O174,144)),"")</f>
        <v/>
      </c>
      <c r="AD185" s="163" t="str">
        <f>IFERROR(IF(INDEX(SourceData!$A$2:$FR$281,'Row selector'!$O174,149)=0,"-",INDEX(SourceData!$A$2:$FR$281,'Row selector'!$O174,149)),"")</f>
        <v/>
      </c>
      <c r="AE185" s="161" t="str">
        <f>IFERROR(IF(INDEX(SourceData!$A$2:$FR$281,'Row selector'!$O174,140)=0,"-",INDEX(SourceData!$A$2:$FR$281,'Row selector'!$O174,140)),"")</f>
        <v/>
      </c>
      <c r="AF185" s="162" t="str">
        <f>IFERROR(IF(INDEX(SourceData!$A$2:$FR$281,'Row selector'!$O174,145)=0,"-",INDEX(SourceData!$A$2:$FR$281,'Row selector'!$O174,145)),"")</f>
        <v/>
      </c>
      <c r="AG185" s="163" t="str">
        <f>IFERROR(IF(INDEX(SourceData!$A$2:$FR$281,'Row selector'!$O174,150)=0,"-",INDEX(SourceData!$A$2:$FR$281,'Row selector'!$O174,150)),"")</f>
        <v/>
      </c>
      <c r="AH185" s="161" t="str">
        <f>IFERROR(IF(INDEX(SourceData!$A$2:$FR$281,'Row selector'!$O174,151)=0,"-",INDEX(SourceData!$A$2:$FR$281,'Row selector'!$O174,151)),"")</f>
        <v/>
      </c>
      <c r="AI185" s="162" t="str">
        <f>IFERROR(IF(INDEX(SourceData!$A$2:$FR$281,'Row selector'!$O174,156)=0,"-",INDEX(SourceData!$A$2:$FR$281,'Row selector'!$O174,156)),"")</f>
        <v/>
      </c>
      <c r="AJ185" s="163" t="str">
        <f>IFERROR(IF(INDEX(SourceData!$A$2:$FR$281,'Row selector'!$O174,161)=0,"-",INDEX(SourceData!$A$2:$FR$281,'Row selector'!$O174,161)),"")</f>
        <v/>
      </c>
      <c r="AK185" s="161" t="str">
        <f>IFERROR(IF(INDEX(SourceData!$A$2:$FR$281,'Row selector'!$O174,152)=0,"-",INDEX(SourceData!$A$2:$FR$281,'Row selector'!$O174,152)),"")</f>
        <v/>
      </c>
      <c r="AL185" s="162" t="str">
        <f>IFERROR(IF(INDEX(SourceData!$A$2:$FR$281,'Row selector'!$O174,157)=0,"-",INDEX(SourceData!$A$2:$FR$281,'Row selector'!$O174,157)),"")</f>
        <v/>
      </c>
      <c r="AM185" s="163" t="str">
        <f>IFERROR(IF(INDEX(SourceData!$A$2:$FR$281,'Row selector'!$O174,162)=0,"-",INDEX(SourceData!$A$2:$FR$281,'Row selector'!$O174,162)),"")</f>
        <v/>
      </c>
      <c r="AN185" s="161" t="str">
        <f>IFERROR(IF(INDEX(SourceData!$A$2:$FR$281,'Row selector'!$O174,153)=0,"-",INDEX(SourceData!$A$2:$FR$281,'Row selector'!$O174,153)),"")</f>
        <v/>
      </c>
      <c r="AO185" s="162" t="str">
        <f>IFERROR(IF(INDEX(SourceData!$A$2:$FR$281,'Row selector'!$O174,158)=0,"-",INDEX(SourceData!$A$2:$FR$281,'Row selector'!$O174,158)),"")</f>
        <v/>
      </c>
      <c r="AP185" s="163" t="str">
        <f>IFERROR(IF(INDEX(SourceData!$A$2:$FR$281,'Row selector'!$O174,163)=0,"-",INDEX(SourceData!$A$2:$FR$281,'Row selector'!$O174,163)),"")</f>
        <v/>
      </c>
      <c r="AQ185" s="161" t="str">
        <f>IFERROR(IF(INDEX(SourceData!$A$2:$FR$281,'Row selector'!$O174,154)=0,"-",INDEX(SourceData!$A$2:$FR$281,'Row selector'!$O174,154)),"")</f>
        <v/>
      </c>
      <c r="AR185" s="166" t="str">
        <f>IFERROR(IF(INDEX(SourceData!$A$2:$FR$281,'Row selector'!$O174,159)=0,"-",INDEX(SourceData!$A$2:$FR$281,'Row selector'!$O174,159)),"")</f>
        <v/>
      </c>
      <c r="AS185" s="167" t="str">
        <f>IFERROR(IF(INDEX(SourceData!$A$2:$FR$281,'Row selector'!$O174,164)=0,"-",INDEX(SourceData!$A$2:$FR$281,'Row selector'!$O174,164)),"")</f>
        <v/>
      </c>
      <c r="AT185" s="161" t="str">
        <f>IFERROR(IF(INDEX(SourceData!$A$2:$FR$281,'Row selector'!$O174,155)=0,"-",INDEX(SourceData!$A$2:$FR$281,'Row selector'!$O174,155)),"")</f>
        <v/>
      </c>
      <c r="AU185" s="162" t="str">
        <f>IFERROR(IF(INDEX(SourceData!$A$2:$FR$281,'Row selector'!$O174,160)=0,"-",INDEX(SourceData!$A$2:$FR$281,'Row selector'!$O174,160)),"")</f>
        <v/>
      </c>
      <c r="AV185" s="163" t="str">
        <f>IFERROR(IF(INDEX(SourceData!$A$2:$FR$281,'Row selector'!$O174,165)=0,"-",INDEX(SourceData!$A$2:$FR$281,'Row selector'!$O174,165)),"")</f>
        <v/>
      </c>
      <c r="AW185" s="115"/>
    </row>
    <row r="186" spans="1:49">
      <c r="A186" s="171" t="str">
        <f>IFERROR(INDEX(SourceData!$A$2:$FR$281,'Row selector'!$O175,1),"")</f>
        <v/>
      </c>
      <c r="B186" s="168" t="str">
        <f>IFERROR(INDEX(SourceData!$A$2:$FR$281,'Row selector'!$O175,2),"")</f>
        <v/>
      </c>
      <c r="C186" s="199" t="str">
        <f t="shared" si="2"/>
        <v/>
      </c>
      <c r="D186" s="161" t="str">
        <f>IFERROR(IF(INDEX(SourceData!$A$2:$FR$281,'Row selector'!$O175,121)=0,"-",INDEX(SourceData!$A$2:$FR$281,'Row selector'!$O175,121)),"")</f>
        <v/>
      </c>
      <c r="E186" s="162" t="str">
        <f>IFERROR(IF(INDEX(SourceData!$A$2:$FR$281,'Row selector'!$O175,126)=0,"-",INDEX(SourceData!$A$2:$FR$281,'Row selector'!$O175,126)),"")</f>
        <v/>
      </c>
      <c r="F186" s="163" t="str">
        <f>IFERROR(IF(INDEX(SourceData!$A$2:$FR$281,'Row selector'!$O175,131)=0,"-",INDEX(SourceData!$A$2:$FR$281,'Row selector'!$O175,131)),"")</f>
        <v/>
      </c>
      <c r="G186" s="161" t="str">
        <f>IFERROR(IF(INDEX(SourceData!$A$2:$FR$281,'Row selector'!$O175,122)=0,"-",INDEX(SourceData!$A$2:$FR$281,'Row selector'!$O175,122)),"")</f>
        <v/>
      </c>
      <c r="H186" s="166" t="str">
        <f>IFERROR(IF(INDEX(SourceData!$A$2:$FR$281,'Row selector'!$O175,127)=0,"-",INDEX(SourceData!$A$2:$FR$281,'Row selector'!$O175,127)),"")</f>
        <v/>
      </c>
      <c r="I186" s="167" t="str">
        <f>IFERROR(IF(INDEX(SourceData!$A$2:$FR$281,'Row selector'!$O175,132)=0,"-",INDEX(SourceData!$A$2:$FR$281,'Row selector'!$O175,132)),"")</f>
        <v/>
      </c>
      <c r="J186" s="161" t="str">
        <f>IFERROR(IF(INDEX(SourceData!$A$2:$FR$281,'Row selector'!$O175,123)=0,"-",INDEX(SourceData!$A$2:$FR$281,'Row selector'!$O175,123)),"")</f>
        <v/>
      </c>
      <c r="K186" s="162" t="str">
        <f>IFERROR(IF(INDEX(SourceData!$A$2:$FR$281,'Row selector'!$O175,128)=0,"-",INDEX(SourceData!$A$2:$FR$281,'Row selector'!$O175,128)),"")</f>
        <v/>
      </c>
      <c r="L186" s="163" t="str">
        <f>IFERROR(IF(INDEX(SourceData!$A$2:$FR$281,'Row selector'!$O175,133)=0,"-",INDEX(SourceData!$A$2:$FR$281,'Row selector'!$O175,133)),"")</f>
        <v/>
      </c>
      <c r="M186" s="161" t="str">
        <f>IFERROR(IF(INDEX(SourceData!$A$2:$FR$281,'Row selector'!$O175,124)=0,"-",INDEX(SourceData!$A$2:$FR$281,'Row selector'!$O175,124)),"")</f>
        <v/>
      </c>
      <c r="N186" s="162" t="str">
        <f>IFERROR(IF(INDEX(SourceData!$A$2:$FR$281,'Row selector'!$O175,129)=0,"-",INDEX(SourceData!$A$2:$FR$281,'Row selector'!$O175,129)),"")</f>
        <v/>
      </c>
      <c r="O186" s="163" t="str">
        <f>IFERROR(IF(INDEX(SourceData!$A$2:$FR$281,'Row selector'!$O175,134)=0,"-",INDEX(SourceData!$A$2:$FR$281,'Row selector'!$O175,134)),"")</f>
        <v/>
      </c>
      <c r="P186" s="161" t="str">
        <f>IFERROR(IF(INDEX(SourceData!$A$2:$FR$281,'Row selector'!$O175,125)=0,"-",INDEX(SourceData!$A$2:$FR$281,'Row selector'!$O175,125)),"")</f>
        <v/>
      </c>
      <c r="Q186" s="162" t="str">
        <f>IFERROR(IF(INDEX(SourceData!$A$2:$FR$281,'Row selector'!$O175,130)=0,"-",INDEX(SourceData!$A$2:$FR$281,'Row selector'!$O175,130)),"")</f>
        <v/>
      </c>
      <c r="R186" s="163" t="str">
        <f>IFERROR(IF(INDEX(SourceData!$A$2:$FR$281,'Row selector'!$O175,135)=0,"-",INDEX(SourceData!$A$2:$FR$281,'Row selector'!$O175,135)),"")</f>
        <v/>
      </c>
      <c r="S186" s="161" t="str">
        <f>IFERROR(IF(INDEX(SourceData!$A$2:$FR$281,'Row selector'!$O175,136)=0,"-",INDEX(SourceData!$A$2:$FR$281,'Row selector'!$O175,136)),"")</f>
        <v/>
      </c>
      <c r="T186" s="162" t="str">
        <f>IFERROR(IF(INDEX(SourceData!$A$2:$FR$281,'Row selector'!$O175,141)=0,"-",INDEX(SourceData!$A$2:$FR$281,'Row selector'!$O175,141)),"")</f>
        <v/>
      </c>
      <c r="U186" s="163" t="str">
        <f>IFERROR(IF(INDEX(SourceData!$A$2:$FR$281,'Row selector'!$O175,146)=0,"-",INDEX(SourceData!$A$2:$FR$281,'Row selector'!$O175,146)),"")</f>
        <v/>
      </c>
      <c r="V186" s="161" t="str">
        <f>IFERROR(IF(INDEX(SourceData!$A$2:$FR$281,'Row selector'!$O175,137)=0,"-",INDEX(SourceData!$A$2:$FR$281,'Row selector'!$O175,137)),"")</f>
        <v/>
      </c>
      <c r="W186" s="162" t="str">
        <f>IFERROR(IF(INDEX(SourceData!$A$2:$FR$281,'Row selector'!$O175,142)=0,"-",INDEX(SourceData!$A$2:$FR$281,'Row selector'!$O175,142)),"")</f>
        <v/>
      </c>
      <c r="X186" s="163" t="str">
        <f>IFERROR(IF(INDEX(SourceData!$A$2:$FR$281,'Row selector'!$O175,147)=0,"-",INDEX(SourceData!$A$2:$FR$281,'Row selector'!$O175,147)),"")</f>
        <v/>
      </c>
      <c r="Y186" s="161" t="str">
        <f>IFERROR(IF(INDEX(SourceData!$A$2:$FR$281,'Row selector'!$O175,138)=0,"-",INDEX(SourceData!$A$2:$FR$281,'Row selector'!$O175,138)),"")</f>
        <v/>
      </c>
      <c r="Z186" s="166" t="str">
        <f>IFERROR(IF(INDEX(SourceData!$A$2:$FR$281,'Row selector'!$O175,143)=0,"-",INDEX(SourceData!$A$2:$FR$281,'Row selector'!$O175,143)),"")</f>
        <v/>
      </c>
      <c r="AA186" s="167" t="str">
        <f>IFERROR(IF(INDEX(SourceData!$A$2:$FR$281,'Row selector'!$O175,148)=0,"-",INDEX(SourceData!$A$2:$FR$281,'Row selector'!$O175,148)),"")</f>
        <v/>
      </c>
      <c r="AB186" s="161" t="str">
        <f>IFERROR(IF(INDEX(SourceData!$A$2:$FR$281,'Row selector'!$O175,139)=0,"-",INDEX(SourceData!$A$2:$FR$281,'Row selector'!$O175,139)),"")</f>
        <v/>
      </c>
      <c r="AC186" s="162" t="str">
        <f>IFERROR(IF(INDEX(SourceData!$A$2:$FR$281,'Row selector'!$O175,144)=0,"-",INDEX(SourceData!$A$2:$FR$281,'Row selector'!$O175,144)),"")</f>
        <v/>
      </c>
      <c r="AD186" s="163" t="str">
        <f>IFERROR(IF(INDEX(SourceData!$A$2:$FR$281,'Row selector'!$O175,149)=0,"-",INDEX(SourceData!$A$2:$FR$281,'Row selector'!$O175,149)),"")</f>
        <v/>
      </c>
      <c r="AE186" s="161" t="str">
        <f>IFERROR(IF(INDEX(SourceData!$A$2:$FR$281,'Row selector'!$O175,140)=0,"-",INDEX(SourceData!$A$2:$FR$281,'Row selector'!$O175,140)),"")</f>
        <v/>
      </c>
      <c r="AF186" s="162" t="str">
        <f>IFERROR(IF(INDEX(SourceData!$A$2:$FR$281,'Row selector'!$O175,145)=0,"-",INDEX(SourceData!$A$2:$FR$281,'Row selector'!$O175,145)),"")</f>
        <v/>
      </c>
      <c r="AG186" s="163" t="str">
        <f>IFERROR(IF(INDEX(SourceData!$A$2:$FR$281,'Row selector'!$O175,150)=0,"-",INDEX(SourceData!$A$2:$FR$281,'Row selector'!$O175,150)),"")</f>
        <v/>
      </c>
      <c r="AH186" s="161" t="str">
        <f>IFERROR(IF(INDEX(SourceData!$A$2:$FR$281,'Row selector'!$O175,151)=0,"-",INDEX(SourceData!$A$2:$FR$281,'Row selector'!$O175,151)),"")</f>
        <v/>
      </c>
      <c r="AI186" s="162" t="str">
        <f>IFERROR(IF(INDEX(SourceData!$A$2:$FR$281,'Row selector'!$O175,156)=0,"-",INDEX(SourceData!$A$2:$FR$281,'Row selector'!$O175,156)),"")</f>
        <v/>
      </c>
      <c r="AJ186" s="163" t="str">
        <f>IFERROR(IF(INDEX(SourceData!$A$2:$FR$281,'Row selector'!$O175,161)=0,"-",INDEX(SourceData!$A$2:$FR$281,'Row selector'!$O175,161)),"")</f>
        <v/>
      </c>
      <c r="AK186" s="161" t="str">
        <f>IFERROR(IF(INDEX(SourceData!$A$2:$FR$281,'Row selector'!$O175,152)=0,"-",INDEX(SourceData!$A$2:$FR$281,'Row selector'!$O175,152)),"")</f>
        <v/>
      </c>
      <c r="AL186" s="162" t="str">
        <f>IFERROR(IF(INDEX(SourceData!$A$2:$FR$281,'Row selector'!$O175,157)=0,"-",INDEX(SourceData!$A$2:$FR$281,'Row selector'!$O175,157)),"")</f>
        <v/>
      </c>
      <c r="AM186" s="163" t="str">
        <f>IFERROR(IF(INDEX(SourceData!$A$2:$FR$281,'Row selector'!$O175,162)=0,"-",INDEX(SourceData!$A$2:$FR$281,'Row selector'!$O175,162)),"")</f>
        <v/>
      </c>
      <c r="AN186" s="161" t="str">
        <f>IFERROR(IF(INDEX(SourceData!$A$2:$FR$281,'Row selector'!$O175,153)=0,"-",INDEX(SourceData!$A$2:$FR$281,'Row selector'!$O175,153)),"")</f>
        <v/>
      </c>
      <c r="AO186" s="162" t="str">
        <f>IFERROR(IF(INDEX(SourceData!$A$2:$FR$281,'Row selector'!$O175,158)=0,"-",INDEX(SourceData!$A$2:$FR$281,'Row selector'!$O175,158)),"")</f>
        <v/>
      </c>
      <c r="AP186" s="163" t="str">
        <f>IFERROR(IF(INDEX(SourceData!$A$2:$FR$281,'Row selector'!$O175,163)=0,"-",INDEX(SourceData!$A$2:$FR$281,'Row selector'!$O175,163)),"")</f>
        <v/>
      </c>
      <c r="AQ186" s="161" t="str">
        <f>IFERROR(IF(INDEX(SourceData!$A$2:$FR$281,'Row selector'!$O175,154)=0,"-",INDEX(SourceData!$A$2:$FR$281,'Row selector'!$O175,154)),"")</f>
        <v/>
      </c>
      <c r="AR186" s="166" t="str">
        <f>IFERROR(IF(INDEX(SourceData!$A$2:$FR$281,'Row selector'!$O175,159)=0,"-",INDEX(SourceData!$A$2:$FR$281,'Row selector'!$O175,159)),"")</f>
        <v/>
      </c>
      <c r="AS186" s="167" t="str">
        <f>IFERROR(IF(INDEX(SourceData!$A$2:$FR$281,'Row selector'!$O175,164)=0,"-",INDEX(SourceData!$A$2:$FR$281,'Row selector'!$O175,164)),"")</f>
        <v/>
      </c>
      <c r="AT186" s="161" t="str">
        <f>IFERROR(IF(INDEX(SourceData!$A$2:$FR$281,'Row selector'!$O175,155)=0,"-",INDEX(SourceData!$A$2:$FR$281,'Row selector'!$O175,155)),"")</f>
        <v/>
      </c>
      <c r="AU186" s="162" t="str">
        <f>IFERROR(IF(INDEX(SourceData!$A$2:$FR$281,'Row selector'!$O175,160)=0,"-",INDEX(SourceData!$A$2:$FR$281,'Row selector'!$O175,160)),"")</f>
        <v/>
      </c>
      <c r="AV186" s="163" t="str">
        <f>IFERROR(IF(INDEX(SourceData!$A$2:$FR$281,'Row selector'!$O175,165)=0,"-",INDEX(SourceData!$A$2:$FR$281,'Row selector'!$O175,165)),"")</f>
        <v/>
      </c>
      <c r="AW186" s="115"/>
    </row>
    <row r="187" spans="1:49">
      <c r="A187" s="171" t="str">
        <f>IFERROR(INDEX(SourceData!$A$2:$FR$281,'Row selector'!$O176,1),"")</f>
        <v/>
      </c>
      <c r="B187" s="168" t="str">
        <f>IFERROR(INDEX(SourceData!$A$2:$FR$281,'Row selector'!$O176,2),"")</f>
        <v/>
      </c>
      <c r="C187" s="199" t="str">
        <f t="shared" si="2"/>
        <v/>
      </c>
      <c r="D187" s="161" t="str">
        <f>IFERROR(IF(INDEX(SourceData!$A$2:$FR$281,'Row selector'!$O176,121)=0,"-",INDEX(SourceData!$A$2:$FR$281,'Row selector'!$O176,121)),"")</f>
        <v/>
      </c>
      <c r="E187" s="162" t="str">
        <f>IFERROR(IF(INDEX(SourceData!$A$2:$FR$281,'Row selector'!$O176,126)=0,"-",INDEX(SourceData!$A$2:$FR$281,'Row selector'!$O176,126)),"")</f>
        <v/>
      </c>
      <c r="F187" s="163" t="str">
        <f>IFERROR(IF(INDEX(SourceData!$A$2:$FR$281,'Row selector'!$O176,131)=0,"-",INDEX(SourceData!$A$2:$FR$281,'Row selector'!$O176,131)),"")</f>
        <v/>
      </c>
      <c r="G187" s="161" t="str">
        <f>IFERROR(IF(INDEX(SourceData!$A$2:$FR$281,'Row selector'!$O176,122)=0,"-",INDEX(SourceData!$A$2:$FR$281,'Row selector'!$O176,122)),"")</f>
        <v/>
      </c>
      <c r="H187" s="166" t="str">
        <f>IFERROR(IF(INDEX(SourceData!$A$2:$FR$281,'Row selector'!$O176,127)=0,"-",INDEX(SourceData!$A$2:$FR$281,'Row selector'!$O176,127)),"")</f>
        <v/>
      </c>
      <c r="I187" s="167" t="str">
        <f>IFERROR(IF(INDEX(SourceData!$A$2:$FR$281,'Row selector'!$O176,132)=0,"-",INDEX(SourceData!$A$2:$FR$281,'Row selector'!$O176,132)),"")</f>
        <v/>
      </c>
      <c r="J187" s="161" t="str">
        <f>IFERROR(IF(INDEX(SourceData!$A$2:$FR$281,'Row selector'!$O176,123)=0,"-",INDEX(SourceData!$A$2:$FR$281,'Row selector'!$O176,123)),"")</f>
        <v/>
      </c>
      <c r="K187" s="162" t="str">
        <f>IFERROR(IF(INDEX(SourceData!$A$2:$FR$281,'Row selector'!$O176,128)=0,"-",INDEX(SourceData!$A$2:$FR$281,'Row selector'!$O176,128)),"")</f>
        <v/>
      </c>
      <c r="L187" s="163" t="str">
        <f>IFERROR(IF(INDEX(SourceData!$A$2:$FR$281,'Row selector'!$O176,133)=0,"-",INDEX(SourceData!$A$2:$FR$281,'Row selector'!$O176,133)),"")</f>
        <v/>
      </c>
      <c r="M187" s="161" t="str">
        <f>IFERROR(IF(INDEX(SourceData!$A$2:$FR$281,'Row selector'!$O176,124)=0,"-",INDEX(SourceData!$A$2:$FR$281,'Row selector'!$O176,124)),"")</f>
        <v/>
      </c>
      <c r="N187" s="162" t="str">
        <f>IFERROR(IF(INDEX(SourceData!$A$2:$FR$281,'Row selector'!$O176,129)=0,"-",INDEX(SourceData!$A$2:$FR$281,'Row selector'!$O176,129)),"")</f>
        <v/>
      </c>
      <c r="O187" s="163" t="str">
        <f>IFERROR(IF(INDEX(SourceData!$A$2:$FR$281,'Row selector'!$O176,134)=0,"-",INDEX(SourceData!$A$2:$FR$281,'Row selector'!$O176,134)),"")</f>
        <v/>
      </c>
      <c r="P187" s="161" t="str">
        <f>IFERROR(IF(INDEX(SourceData!$A$2:$FR$281,'Row selector'!$O176,125)=0,"-",INDEX(SourceData!$A$2:$FR$281,'Row selector'!$O176,125)),"")</f>
        <v/>
      </c>
      <c r="Q187" s="162" t="str">
        <f>IFERROR(IF(INDEX(SourceData!$A$2:$FR$281,'Row selector'!$O176,130)=0,"-",INDEX(SourceData!$A$2:$FR$281,'Row selector'!$O176,130)),"")</f>
        <v/>
      </c>
      <c r="R187" s="163" t="str">
        <f>IFERROR(IF(INDEX(SourceData!$A$2:$FR$281,'Row selector'!$O176,135)=0,"-",INDEX(SourceData!$A$2:$FR$281,'Row selector'!$O176,135)),"")</f>
        <v/>
      </c>
      <c r="S187" s="161" t="str">
        <f>IFERROR(IF(INDEX(SourceData!$A$2:$FR$281,'Row selector'!$O176,136)=0,"-",INDEX(SourceData!$A$2:$FR$281,'Row selector'!$O176,136)),"")</f>
        <v/>
      </c>
      <c r="T187" s="162" t="str">
        <f>IFERROR(IF(INDEX(SourceData!$A$2:$FR$281,'Row selector'!$O176,141)=0,"-",INDEX(SourceData!$A$2:$FR$281,'Row selector'!$O176,141)),"")</f>
        <v/>
      </c>
      <c r="U187" s="163" t="str">
        <f>IFERROR(IF(INDEX(SourceData!$A$2:$FR$281,'Row selector'!$O176,146)=0,"-",INDEX(SourceData!$A$2:$FR$281,'Row selector'!$O176,146)),"")</f>
        <v/>
      </c>
      <c r="V187" s="161" t="str">
        <f>IFERROR(IF(INDEX(SourceData!$A$2:$FR$281,'Row selector'!$O176,137)=0,"-",INDEX(SourceData!$A$2:$FR$281,'Row selector'!$O176,137)),"")</f>
        <v/>
      </c>
      <c r="W187" s="162" t="str">
        <f>IFERROR(IF(INDEX(SourceData!$A$2:$FR$281,'Row selector'!$O176,142)=0,"-",INDEX(SourceData!$A$2:$FR$281,'Row selector'!$O176,142)),"")</f>
        <v/>
      </c>
      <c r="X187" s="163" t="str">
        <f>IFERROR(IF(INDEX(SourceData!$A$2:$FR$281,'Row selector'!$O176,147)=0,"-",INDEX(SourceData!$A$2:$FR$281,'Row selector'!$O176,147)),"")</f>
        <v/>
      </c>
      <c r="Y187" s="161" t="str">
        <f>IFERROR(IF(INDEX(SourceData!$A$2:$FR$281,'Row selector'!$O176,138)=0,"-",INDEX(SourceData!$A$2:$FR$281,'Row selector'!$O176,138)),"")</f>
        <v/>
      </c>
      <c r="Z187" s="166" t="str">
        <f>IFERROR(IF(INDEX(SourceData!$A$2:$FR$281,'Row selector'!$O176,143)=0,"-",INDEX(SourceData!$A$2:$FR$281,'Row selector'!$O176,143)),"")</f>
        <v/>
      </c>
      <c r="AA187" s="167" t="str">
        <f>IFERROR(IF(INDEX(SourceData!$A$2:$FR$281,'Row selector'!$O176,148)=0,"-",INDEX(SourceData!$A$2:$FR$281,'Row selector'!$O176,148)),"")</f>
        <v/>
      </c>
      <c r="AB187" s="161" t="str">
        <f>IFERROR(IF(INDEX(SourceData!$A$2:$FR$281,'Row selector'!$O176,139)=0,"-",INDEX(SourceData!$A$2:$FR$281,'Row selector'!$O176,139)),"")</f>
        <v/>
      </c>
      <c r="AC187" s="162" t="str">
        <f>IFERROR(IF(INDEX(SourceData!$A$2:$FR$281,'Row selector'!$O176,144)=0,"-",INDEX(SourceData!$A$2:$FR$281,'Row selector'!$O176,144)),"")</f>
        <v/>
      </c>
      <c r="AD187" s="163" t="str">
        <f>IFERROR(IF(INDEX(SourceData!$A$2:$FR$281,'Row selector'!$O176,149)=0,"-",INDEX(SourceData!$A$2:$FR$281,'Row selector'!$O176,149)),"")</f>
        <v/>
      </c>
      <c r="AE187" s="161" t="str">
        <f>IFERROR(IF(INDEX(SourceData!$A$2:$FR$281,'Row selector'!$O176,140)=0,"-",INDEX(SourceData!$A$2:$FR$281,'Row selector'!$O176,140)),"")</f>
        <v/>
      </c>
      <c r="AF187" s="162" t="str">
        <f>IFERROR(IF(INDEX(SourceData!$A$2:$FR$281,'Row selector'!$O176,145)=0,"-",INDEX(SourceData!$A$2:$FR$281,'Row selector'!$O176,145)),"")</f>
        <v/>
      </c>
      <c r="AG187" s="163" t="str">
        <f>IFERROR(IF(INDEX(SourceData!$A$2:$FR$281,'Row selector'!$O176,150)=0,"-",INDEX(SourceData!$A$2:$FR$281,'Row selector'!$O176,150)),"")</f>
        <v/>
      </c>
      <c r="AH187" s="161" t="str">
        <f>IFERROR(IF(INDEX(SourceData!$A$2:$FR$281,'Row selector'!$O176,151)=0,"-",INDEX(SourceData!$A$2:$FR$281,'Row selector'!$O176,151)),"")</f>
        <v/>
      </c>
      <c r="AI187" s="162" t="str">
        <f>IFERROR(IF(INDEX(SourceData!$A$2:$FR$281,'Row selector'!$O176,156)=0,"-",INDEX(SourceData!$A$2:$FR$281,'Row selector'!$O176,156)),"")</f>
        <v/>
      </c>
      <c r="AJ187" s="163" t="str">
        <f>IFERROR(IF(INDEX(SourceData!$A$2:$FR$281,'Row selector'!$O176,161)=0,"-",INDEX(SourceData!$A$2:$FR$281,'Row selector'!$O176,161)),"")</f>
        <v/>
      </c>
      <c r="AK187" s="161" t="str">
        <f>IFERROR(IF(INDEX(SourceData!$A$2:$FR$281,'Row selector'!$O176,152)=0,"-",INDEX(SourceData!$A$2:$FR$281,'Row selector'!$O176,152)),"")</f>
        <v/>
      </c>
      <c r="AL187" s="162" t="str">
        <f>IFERROR(IF(INDEX(SourceData!$A$2:$FR$281,'Row selector'!$O176,157)=0,"-",INDEX(SourceData!$A$2:$FR$281,'Row selector'!$O176,157)),"")</f>
        <v/>
      </c>
      <c r="AM187" s="163" t="str">
        <f>IFERROR(IF(INDEX(SourceData!$A$2:$FR$281,'Row selector'!$O176,162)=0,"-",INDEX(SourceData!$A$2:$FR$281,'Row selector'!$O176,162)),"")</f>
        <v/>
      </c>
      <c r="AN187" s="161" t="str">
        <f>IFERROR(IF(INDEX(SourceData!$A$2:$FR$281,'Row selector'!$O176,153)=0,"-",INDEX(SourceData!$A$2:$FR$281,'Row selector'!$O176,153)),"")</f>
        <v/>
      </c>
      <c r="AO187" s="162" t="str">
        <f>IFERROR(IF(INDEX(SourceData!$A$2:$FR$281,'Row selector'!$O176,158)=0,"-",INDEX(SourceData!$A$2:$FR$281,'Row selector'!$O176,158)),"")</f>
        <v/>
      </c>
      <c r="AP187" s="163" t="str">
        <f>IFERROR(IF(INDEX(SourceData!$A$2:$FR$281,'Row selector'!$O176,163)=0,"-",INDEX(SourceData!$A$2:$FR$281,'Row selector'!$O176,163)),"")</f>
        <v/>
      </c>
      <c r="AQ187" s="161" t="str">
        <f>IFERROR(IF(INDEX(SourceData!$A$2:$FR$281,'Row selector'!$O176,154)=0,"-",INDEX(SourceData!$A$2:$FR$281,'Row selector'!$O176,154)),"")</f>
        <v/>
      </c>
      <c r="AR187" s="166" t="str">
        <f>IFERROR(IF(INDEX(SourceData!$A$2:$FR$281,'Row selector'!$O176,159)=0,"-",INDEX(SourceData!$A$2:$FR$281,'Row selector'!$O176,159)),"")</f>
        <v/>
      </c>
      <c r="AS187" s="167" t="str">
        <f>IFERROR(IF(INDEX(SourceData!$A$2:$FR$281,'Row selector'!$O176,164)=0,"-",INDEX(SourceData!$A$2:$FR$281,'Row selector'!$O176,164)),"")</f>
        <v/>
      </c>
      <c r="AT187" s="161" t="str">
        <f>IFERROR(IF(INDEX(SourceData!$A$2:$FR$281,'Row selector'!$O176,155)=0,"-",INDEX(SourceData!$A$2:$FR$281,'Row selector'!$O176,155)),"")</f>
        <v/>
      </c>
      <c r="AU187" s="162" t="str">
        <f>IFERROR(IF(INDEX(SourceData!$A$2:$FR$281,'Row selector'!$O176,160)=0,"-",INDEX(SourceData!$A$2:$FR$281,'Row selector'!$O176,160)),"")</f>
        <v/>
      </c>
      <c r="AV187" s="163" t="str">
        <f>IFERROR(IF(INDEX(SourceData!$A$2:$FR$281,'Row selector'!$O176,165)=0,"-",INDEX(SourceData!$A$2:$FR$281,'Row selector'!$O176,165)),"")</f>
        <v/>
      </c>
      <c r="AW187" s="115"/>
    </row>
    <row r="188" spans="1:49">
      <c r="A188" s="171" t="str">
        <f>IFERROR(INDEX(SourceData!$A$2:$FR$281,'Row selector'!$O177,1),"")</f>
        <v/>
      </c>
      <c r="B188" s="168" t="str">
        <f>IFERROR(INDEX(SourceData!$A$2:$FR$281,'Row selector'!$O177,2),"")</f>
        <v/>
      </c>
      <c r="C188" s="199" t="str">
        <f t="shared" si="2"/>
        <v/>
      </c>
      <c r="D188" s="161" t="str">
        <f>IFERROR(IF(INDEX(SourceData!$A$2:$FR$281,'Row selector'!$O177,121)=0,"-",INDEX(SourceData!$A$2:$FR$281,'Row selector'!$O177,121)),"")</f>
        <v/>
      </c>
      <c r="E188" s="162" t="str">
        <f>IFERROR(IF(INDEX(SourceData!$A$2:$FR$281,'Row selector'!$O177,126)=0,"-",INDEX(SourceData!$A$2:$FR$281,'Row selector'!$O177,126)),"")</f>
        <v/>
      </c>
      <c r="F188" s="163" t="str">
        <f>IFERROR(IF(INDEX(SourceData!$A$2:$FR$281,'Row selector'!$O177,131)=0,"-",INDEX(SourceData!$A$2:$FR$281,'Row selector'!$O177,131)),"")</f>
        <v/>
      </c>
      <c r="G188" s="161" t="str">
        <f>IFERROR(IF(INDEX(SourceData!$A$2:$FR$281,'Row selector'!$O177,122)=0,"-",INDEX(SourceData!$A$2:$FR$281,'Row selector'!$O177,122)),"")</f>
        <v/>
      </c>
      <c r="H188" s="166" t="str">
        <f>IFERROR(IF(INDEX(SourceData!$A$2:$FR$281,'Row selector'!$O177,127)=0,"-",INDEX(SourceData!$A$2:$FR$281,'Row selector'!$O177,127)),"")</f>
        <v/>
      </c>
      <c r="I188" s="167" t="str">
        <f>IFERROR(IF(INDEX(SourceData!$A$2:$FR$281,'Row selector'!$O177,132)=0,"-",INDEX(SourceData!$A$2:$FR$281,'Row selector'!$O177,132)),"")</f>
        <v/>
      </c>
      <c r="J188" s="161" t="str">
        <f>IFERROR(IF(INDEX(SourceData!$A$2:$FR$281,'Row selector'!$O177,123)=0,"-",INDEX(SourceData!$A$2:$FR$281,'Row selector'!$O177,123)),"")</f>
        <v/>
      </c>
      <c r="K188" s="162" t="str">
        <f>IFERROR(IF(INDEX(SourceData!$A$2:$FR$281,'Row selector'!$O177,128)=0,"-",INDEX(SourceData!$A$2:$FR$281,'Row selector'!$O177,128)),"")</f>
        <v/>
      </c>
      <c r="L188" s="163" t="str">
        <f>IFERROR(IF(INDEX(SourceData!$A$2:$FR$281,'Row selector'!$O177,133)=0,"-",INDEX(SourceData!$A$2:$FR$281,'Row selector'!$O177,133)),"")</f>
        <v/>
      </c>
      <c r="M188" s="161" t="str">
        <f>IFERROR(IF(INDEX(SourceData!$A$2:$FR$281,'Row selector'!$O177,124)=0,"-",INDEX(SourceData!$A$2:$FR$281,'Row selector'!$O177,124)),"")</f>
        <v/>
      </c>
      <c r="N188" s="162" t="str">
        <f>IFERROR(IF(INDEX(SourceData!$A$2:$FR$281,'Row selector'!$O177,129)=0,"-",INDEX(SourceData!$A$2:$FR$281,'Row selector'!$O177,129)),"")</f>
        <v/>
      </c>
      <c r="O188" s="163" t="str">
        <f>IFERROR(IF(INDEX(SourceData!$A$2:$FR$281,'Row selector'!$O177,134)=0,"-",INDEX(SourceData!$A$2:$FR$281,'Row selector'!$O177,134)),"")</f>
        <v/>
      </c>
      <c r="P188" s="161" t="str">
        <f>IFERROR(IF(INDEX(SourceData!$A$2:$FR$281,'Row selector'!$O177,125)=0,"-",INDEX(SourceData!$A$2:$FR$281,'Row selector'!$O177,125)),"")</f>
        <v/>
      </c>
      <c r="Q188" s="162" t="str">
        <f>IFERROR(IF(INDEX(SourceData!$A$2:$FR$281,'Row selector'!$O177,130)=0,"-",INDEX(SourceData!$A$2:$FR$281,'Row selector'!$O177,130)),"")</f>
        <v/>
      </c>
      <c r="R188" s="163" t="str">
        <f>IFERROR(IF(INDEX(SourceData!$A$2:$FR$281,'Row selector'!$O177,135)=0,"-",INDEX(SourceData!$A$2:$FR$281,'Row selector'!$O177,135)),"")</f>
        <v/>
      </c>
      <c r="S188" s="161" t="str">
        <f>IFERROR(IF(INDEX(SourceData!$A$2:$FR$281,'Row selector'!$O177,136)=0,"-",INDEX(SourceData!$A$2:$FR$281,'Row selector'!$O177,136)),"")</f>
        <v/>
      </c>
      <c r="T188" s="162" t="str">
        <f>IFERROR(IF(INDEX(SourceData!$A$2:$FR$281,'Row selector'!$O177,141)=0,"-",INDEX(SourceData!$A$2:$FR$281,'Row selector'!$O177,141)),"")</f>
        <v/>
      </c>
      <c r="U188" s="163" t="str">
        <f>IFERROR(IF(INDEX(SourceData!$A$2:$FR$281,'Row selector'!$O177,146)=0,"-",INDEX(SourceData!$A$2:$FR$281,'Row selector'!$O177,146)),"")</f>
        <v/>
      </c>
      <c r="V188" s="161" t="str">
        <f>IFERROR(IF(INDEX(SourceData!$A$2:$FR$281,'Row selector'!$O177,137)=0,"-",INDEX(SourceData!$A$2:$FR$281,'Row selector'!$O177,137)),"")</f>
        <v/>
      </c>
      <c r="W188" s="162" t="str">
        <f>IFERROR(IF(INDEX(SourceData!$A$2:$FR$281,'Row selector'!$O177,142)=0,"-",INDEX(SourceData!$A$2:$FR$281,'Row selector'!$O177,142)),"")</f>
        <v/>
      </c>
      <c r="X188" s="163" t="str">
        <f>IFERROR(IF(INDEX(SourceData!$A$2:$FR$281,'Row selector'!$O177,147)=0,"-",INDEX(SourceData!$A$2:$FR$281,'Row selector'!$O177,147)),"")</f>
        <v/>
      </c>
      <c r="Y188" s="161" t="str">
        <f>IFERROR(IF(INDEX(SourceData!$A$2:$FR$281,'Row selector'!$O177,138)=0,"-",INDEX(SourceData!$A$2:$FR$281,'Row selector'!$O177,138)),"")</f>
        <v/>
      </c>
      <c r="Z188" s="166" t="str">
        <f>IFERROR(IF(INDEX(SourceData!$A$2:$FR$281,'Row selector'!$O177,143)=0,"-",INDEX(SourceData!$A$2:$FR$281,'Row selector'!$O177,143)),"")</f>
        <v/>
      </c>
      <c r="AA188" s="167" t="str">
        <f>IFERROR(IF(INDEX(SourceData!$A$2:$FR$281,'Row selector'!$O177,148)=0,"-",INDEX(SourceData!$A$2:$FR$281,'Row selector'!$O177,148)),"")</f>
        <v/>
      </c>
      <c r="AB188" s="161" t="str">
        <f>IFERROR(IF(INDEX(SourceData!$A$2:$FR$281,'Row selector'!$O177,139)=0,"-",INDEX(SourceData!$A$2:$FR$281,'Row selector'!$O177,139)),"")</f>
        <v/>
      </c>
      <c r="AC188" s="162" t="str">
        <f>IFERROR(IF(INDEX(SourceData!$A$2:$FR$281,'Row selector'!$O177,144)=0,"-",INDEX(SourceData!$A$2:$FR$281,'Row selector'!$O177,144)),"")</f>
        <v/>
      </c>
      <c r="AD188" s="163" t="str">
        <f>IFERROR(IF(INDEX(SourceData!$A$2:$FR$281,'Row selector'!$O177,149)=0,"-",INDEX(SourceData!$A$2:$FR$281,'Row selector'!$O177,149)),"")</f>
        <v/>
      </c>
      <c r="AE188" s="161" t="str">
        <f>IFERROR(IF(INDEX(SourceData!$A$2:$FR$281,'Row selector'!$O177,140)=0,"-",INDEX(SourceData!$A$2:$FR$281,'Row selector'!$O177,140)),"")</f>
        <v/>
      </c>
      <c r="AF188" s="162" t="str">
        <f>IFERROR(IF(INDEX(SourceData!$A$2:$FR$281,'Row selector'!$O177,145)=0,"-",INDEX(SourceData!$A$2:$FR$281,'Row selector'!$O177,145)),"")</f>
        <v/>
      </c>
      <c r="AG188" s="163" t="str">
        <f>IFERROR(IF(INDEX(SourceData!$A$2:$FR$281,'Row selector'!$O177,150)=0,"-",INDEX(SourceData!$A$2:$FR$281,'Row selector'!$O177,150)),"")</f>
        <v/>
      </c>
      <c r="AH188" s="161" t="str">
        <f>IFERROR(IF(INDEX(SourceData!$A$2:$FR$281,'Row selector'!$O177,151)=0,"-",INDEX(SourceData!$A$2:$FR$281,'Row selector'!$O177,151)),"")</f>
        <v/>
      </c>
      <c r="AI188" s="162" t="str">
        <f>IFERROR(IF(INDEX(SourceData!$A$2:$FR$281,'Row selector'!$O177,156)=0,"-",INDEX(SourceData!$A$2:$FR$281,'Row selector'!$O177,156)),"")</f>
        <v/>
      </c>
      <c r="AJ188" s="163" t="str">
        <f>IFERROR(IF(INDEX(SourceData!$A$2:$FR$281,'Row selector'!$O177,161)=0,"-",INDEX(SourceData!$A$2:$FR$281,'Row selector'!$O177,161)),"")</f>
        <v/>
      </c>
      <c r="AK188" s="161" t="str">
        <f>IFERROR(IF(INDEX(SourceData!$A$2:$FR$281,'Row selector'!$O177,152)=0,"-",INDEX(SourceData!$A$2:$FR$281,'Row selector'!$O177,152)),"")</f>
        <v/>
      </c>
      <c r="AL188" s="162" t="str">
        <f>IFERROR(IF(INDEX(SourceData!$A$2:$FR$281,'Row selector'!$O177,157)=0,"-",INDEX(SourceData!$A$2:$FR$281,'Row selector'!$O177,157)),"")</f>
        <v/>
      </c>
      <c r="AM188" s="163" t="str">
        <f>IFERROR(IF(INDEX(SourceData!$A$2:$FR$281,'Row selector'!$O177,162)=0,"-",INDEX(SourceData!$A$2:$FR$281,'Row selector'!$O177,162)),"")</f>
        <v/>
      </c>
      <c r="AN188" s="161" t="str">
        <f>IFERROR(IF(INDEX(SourceData!$A$2:$FR$281,'Row selector'!$O177,153)=0,"-",INDEX(SourceData!$A$2:$FR$281,'Row selector'!$O177,153)),"")</f>
        <v/>
      </c>
      <c r="AO188" s="162" t="str">
        <f>IFERROR(IF(INDEX(SourceData!$A$2:$FR$281,'Row selector'!$O177,158)=0,"-",INDEX(SourceData!$A$2:$FR$281,'Row selector'!$O177,158)),"")</f>
        <v/>
      </c>
      <c r="AP188" s="163" t="str">
        <f>IFERROR(IF(INDEX(SourceData!$A$2:$FR$281,'Row selector'!$O177,163)=0,"-",INDEX(SourceData!$A$2:$FR$281,'Row selector'!$O177,163)),"")</f>
        <v/>
      </c>
      <c r="AQ188" s="161" t="str">
        <f>IFERROR(IF(INDEX(SourceData!$A$2:$FR$281,'Row selector'!$O177,154)=0,"-",INDEX(SourceData!$A$2:$FR$281,'Row selector'!$O177,154)),"")</f>
        <v/>
      </c>
      <c r="AR188" s="166" t="str">
        <f>IFERROR(IF(INDEX(SourceData!$A$2:$FR$281,'Row selector'!$O177,159)=0,"-",INDEX(SourceData!$A$2:$FR$281,'Row selector'!$O177,159)),"")</f>
        <v/>
      </c>
      <c r="AS188" s="167" t="str">
        <f>IFERROR(IF(INDEX(SourceData!$A$2:$FR$281,'Row selector'!$O177,164)=0,"-",INDEX(SourceData!$A$2:$FR$281,'Row selector'!$O177,164)),"")</f>
        <v/>
      </c>
      <c r="AT188" s="161" t="str">
        <f>IFERROR(IF(INDEX(SourceData!$A$2:$FR$281,'Row selector'!$O177,155)=0,"-",INDEX(SourceData!$A$2:$FR$281,'Row selector'!$O177,155)),"")</f>
        <v/>
      </c>
      <c r="AU188" s="162" t="str">
        <f>IFERROR(IF(INDEX(SourceData!$A$2:$FR$281,'Row selector'!$O177,160)=0,"-",INDEX(SourceData!$A$2:$FR$281,'Row selector'!$O177,160)),"")</f>
        <v/>
      </c>
      <c r="AV188" s="163" t="str">
        <f>IFERROR(IF(INDEX(SourceData!$A$2:$FR$281,'Row selector'!$O177,165)=0,"-",INDEX(SourceData!$A$2:$FR$281,'Row selector'!$O177,165)),"")</f>
        <v/>
      </c>
      <c r="AW188" s="115"/>
    </row>
    <row r="189" spans="1:49">
      <c r="A189" s="171" t="str">
        <f>IFERROR(INDEX(SourceData!$A$2:$FR$281,'Row selector'!$O178,1),"")</f>
        <v/>
      </c>
      <c r="B189" s="168" t="str">
        <f>IFERROR(INDEX(SourceData!$A$2:$FR$281,'Row selector'!$O178,2),"")</f>
        <v/>
      </c>
      <c r="C189" s="199" t="str">
        <f t="shared" si="2"/>
        <v/>
      </c>
      <c r="D189" s="161" t="str">
        <f>IFERROR(IF(INDEX(SourceData!$A$2:$FR$281,'Row selector'!$O178,121)=0,"-",INDEX(SourceData!$A$2:$FR$281,'Row selector'!$O178,121)),"")</f>
        <v/>
      </c>
      <c r="E189" s="162" t="str">
        <f>IFERROR(IF(INDEX(SourceData!$A$2:$FR$281,'Row selector'!$O178,126)=0,"-",INDEX(SourceData!$A$2:$FR$281,'Row selector'!$O178,126)),"")</f>
        <v/>
      </c>
      <c r="F189" s="163" t="str">
        <f>IFERROR(IF(INDEX(SourceData!$A$2:$FR$281,'Row selector'!$O178,131)=0,"-",INDEX(SourceData!$A$2:$FR$281,'Row selector'!$O178,131)),"")</f>
        <v/>
      </c>
      <c r="G189" s="161" t="str">
        <f>IFERROR(IF(INDEX(SourceData!$A$2:$FR$281,'Row selector'!$O178,122)=0,"-",INDEX(SourceData!$A$2:$FR$281,'Row selector'!$O178,122)),"")</f>
        <v/>
      </c>
      <c r="H189" s="166" t="str">
        <f>IFERROR(IF(INDEX(SourceData!$A$2:$FR$281,'Row selector'!$O178,127)=0,"-",INDEX(SourceData!$A$2:$FR$281,'Row selector'!$O178,127)),"")</f>
        <v/>
      </c>
      <c r="I189" s="167" t="str">
        <f>IFERROR(IF(INDEX(SourceData!$A$2:$FR$281,'Row selector'!$O178,132)=0,"-",INDEX(SourceData!$A$2:$FR$281,'Row selector'!$O178,132)),"")</f>
        <v/>
      </c>
      <c r="J189" s="161" t="str">
        <f>IFERROR(IF(INDEX(SourceData!$A$2:$FR$281,'Row selector'!$O178,123)=0,"-",INDEX(SourceData!$A$2:$FR$281,'Row selector'!$O178,123)),"")</f>
        <v/>
      </c>
      <c r="K189" s="162" t="str">
        <f>IFERROR(IF(INDEX(SourceData!$A$2:$FR$281,'Row selector'!$O178,128)=0,"-",INDEX(SourceData!$A$2:$FR$281,'Row selector'!$O178,128)),"")</f>
        <v/>
      </c>
      <c r="L189" s="163" t="str">
        <f>IFERROR(IF(INDEX(SourceData!$A$2:$FR$281,'Row selector'!$O178,133)=0,"-",INDEX(SourceData!$A$2:$FR$281,'Row selector'!$O178,133)),"")</f>
        <v/>
      </c>
      <c r="M189" s="161" t="str">
        <f>IFERROR(IF(INDEX(SourceData!$A$2:$FR$281,'Row selector'!$O178,124)=0,"-",INDEX(SourceData!$A$2:$FR$281,'Row selector'!$O178,124)),"")</f>
        <v/>
      </c>
      <c r="N189" s="162" t="str">
        <f>IFERROR(IF(INDEX(SourceData!$A$2:$FR$281,'Row selector'!$O178,129)=0,"-",INDEX(SourceData!$A$2:$FR$281,'Row selector'!$O178,129)),"")</f>
        <v/>
      </c>
      <c r="O189" s="163" t="str">
        <f>IFERROR(IF(INDEX(SourceData!$A$2:$FR$281,'Row selector'!$O178,134)=0,"-",INDEX(SourceData!$A$2:$FR$281,'Row selector'!$O178,134)),"")</f>
        <v/>
      </c>
      <c r="P189" s="161" t="str">
        <f>IFERROR(IF(INDEX(SourceData!$A$2:$FR$281,'Row selector'!$O178,125)=0,"-",INDEX(SourceData!$A$2:$FR$281,'Row selector'!$O178,125)),"")</f>
        <v/>
      </c>
      <c r="Q189" s="162" t="str">
        <f>IFERROR(IF(INDEX(SourceData!$A$2:$FR$281,'Row selector'!$O178,130)=0,"-",INDEX(SourceData!$A$2:$FR$281,'Row selector'!$O178,130)),"")</f>
        <v/>
      </c>
      <c r="R189" s="163" t="str">
        <f>IFERROR(IF(INDEX(SourceData!$A$2:$FR$281,'Row selector'!$O178,135)=0,"-",INDEX(SourceData!$A$2:$FR$281,'Row selector'!$O178,135)),"")</f>
        <v/>
      </c>
      <c r="S189" s="161" t="str">
        <f>IFERROR(IF(INDEX(SourceData!$A$2:$FR$281,'Row selector'!$O178,136)=0,"-",INDEX(SourceData!$A$2:$FR$281,'Row selector'!$O178,136)),"")</f>
        <v/>
      </c>
      <c r="T189" s="162" t="str">
        <f>IFERROR(IF(INDEX(SourceData!$A$2:$FR$281,'Row selector'!$O178,141)=0,"-",INDEX(SourceData!$A$2:$FR$281,'Row selector'!$O178,141)),"")</f>
        <v/>
      </c>
      <c r="U189" s="163" t="str">
        <f>IFERROR(IF(INDEX(SourceData!$A$2:$FR$281,'Row selector'!$O178,146)=0,"-",INDEX(SourceData!$A$2:$FR$281,'Row selector'!$O178,146)),"")</f>
        <v/>
      </c>
      <c r="V189" s="161" t="str">
        <f>IFERROR(IF(INDEX(SourceData!$A$2:$FR$281,'Row selector'!$O178,137)=0,"-",INDEX(SourceData!$A$2:$FR$281,'Row selector'!$O178,137)),"")</f>
        <v/>
      </c>
      <c r="W189" s="162" t="str">
        <f>IFERROR(IF(INDEX(SourceData!$A$2:$FR$281,'Row selector'!$O178,142)=0,"-",INDEX(SourceData!$A$2:$FR$281,'Row selector'!$O178,142)),"")</f>
        <v/>
      </c>
      <c r="X189" s="163" t="str">
        <f>IFERROR(IF(INDEX(SourceData!$A$2:$FR$281,'Row selector'!$O178,147)=0,"-",INDEX(SourceData!$A$2:$FR$281,'Row selector'!$O178,147)),"")</f>
        <v/>
      </c>
      <c r="Y189" s="161" t="str">
        <f>IFERROR(IF(INDEX(SourceData!$A$2:$FR$281,'Row selector'!$O178,138)=0,"-",INDEX(SourceData!$A$2:$FR$281,'Row selector'!$O178,138)),"")</f>
        <v/>
      </c>
      <c r="Z189" s="166" t="str">
        <f>IFERROR(IF(INDEX(SourceData!$A$2:$FR$281,'Row selector'!$O178,143)=0,"-",INDEX(SourceData!$A$2:$FR$281,'Row selector'!$O178,143)),"")</f>
        <v/>
      </c>
      <c r="AA189" s="167" t="str">
        <f>IFERROR(IF(INDEX(SourceData!$A$2:$FR$281,'Row selector'!$O178,148)=0,"-",INDEX(SourceData!$A$2:$FR$281,'Row selector'!$O178,148)),"")</f>
        <v/>
      </c>
      <c r="AB189" s="161" t="str">
        <f>IFERROR(IF(INDEX(SourceData!$A$2:$FR$281,'Row selector'!$O178,139)=0,"-",INDEX(SourceData!$A$2:$FR$281,'Row selector'!$O178,139)),"")</f>
        <v/>
      </c>
      <c r="AC189" s="162" t="str">
        <f>IFERROR(IF(INDEX(SourceData!$A$2:$FR$281,'Row selector'!$O178,144)=0,"-",INDEX(SourceData!$A$2:$FR$281,'Row selector'!$O178,144)),"")</f>
        <v/>
      </c>
      <c r="AD189" s="163" t="str">
        <f>IFERROR(IF(INDEX(SourceData!$A$2:$FR$281,'Row selector'!$O178,149)=0,"-",INDEX(SourceData!$A$2:$FR$281,'Row selector'!$O178,149)),"")</f>
        <v/>
      </c>
      <c r="AE189" s="161" t="str">
        <f>IFERROR(IF(INDEX(SourceData!$A$2:$FR$281,'Row selector'!$O178,140)=0,"-",INDEX(SourceData!$A$2:$FR$281,'Row selector'!$O178,140)),"")</f>
        <v/>
      </c>
      <c r="AF189" s="162" t="str">
        <f>IFERROR(IF(INDEX(SourceData!$A$2:$FR$281,'Row selector'!$O178,145)=0,"-",INDEX(SourceData!$A$2:$FR$281,'Row selector'!$O178,145)),"")</f>
        <v/>
      </c>
      <c r="AG189" s="163" t="str">
        <f>IFERROR(IF(INDEX(SourceData!$A$2:$FR$281,'Row selector'!$O178,150)=0,"-",INDEX(SourceData!$A$2:$FR$281,'Row selector'!$O178,150)),"")</f>
        <v/>
      </c>
      <c r="AH189" s="161" t="str">
        <f>IFERROR(IF(INDEX(SourceData!$A$2:$FR$281,'Row selector'!$O178,151)=0,"-",INDEX(SourceData!$A$2:$FR$281,'Row selector'!$O178,151)),"")</f>
        <v/>
      </c>
      <c r="AI189" s="162" t="str">
        <f>IFERROR(IF(INDEX(SourceData!$A$2:$FR$281,'Row selector'!$O178,156)=0,"-",INDEX(SourceData!$A$2:$FR$281,'Row selector'!$O178,156)),"")</f>
        <v/>
      </c>
      <c r="AJ189" s="163" t="str">
        <f>IFERROR(IF(INDEX(SourceData!$A$2:$FR$281,'Row selector'!$O178,161)=0,"-",INDEX(SourceData!$A$2:$FR$281,'Row selector'!$O178,161)),"")</f>
        <v/>
      </c>
      <c r="AK189" s="161" t="str">
        <f>IFERROR(IF(INDEX(SourceData!$A$2:$FR$281,'Row selector'!$O178,152)=0,"-",INDEX(SourceData!$A$2:$FR$281,'Row selector'!$O178,152)),"")</f>
        <v/>
      </c>
      <c r="AL189" s="162" t="str">
        <f>IFERROR(IF(INDEX(SourceData!$A$2:$FR$281,'Row selector'!$O178,157)=0,"-",INDEX(SourceData!$A$2:$FR$281,'Row selector'!$O178,157)),"")</f>
        <v/>
      </c>
      <c r="AM189" s="163" t="str">
        <f>IFERROR(IF(INDEX(SourceData!$A$2:$FR$281,'Row selector'!$O178,162)=0,"-",INDEX(SourceData!$A$2:$FR$281,'Row selector'!$O178,162)),"")</f>
        <v/>
      </c>
      <c r="AN189" s="161" t="str">
        <f>IFERROR(IF(INDEX(SourceData!$A$2:$FR$281,'Row selector'!$O178,153)=0,"-",INDEX(SourceData!$A$2:$FR$281,'Row selector'!$O178,153)),"")</f>
        <v/>
      </c>
      <c r="AO189" s="162" t="str">
        <f>IFERROR(IF(INDEX(SourceData!$A$2:$FR$281,'Row selector'!$O178,158)=0,"-",INDEX(SourceData!$A$2:$FR$281,'Row selector'!$O178,158)),"")</f>
        <v/>
      </c>
      <c r="AP189" s="163" t="str">
        <f>IFERROR(IF(INDEX(SourceData!$A$2:$FR$281,'Row selector'!$O178,163)=0,"-",INDEX(SourceData!$A$2:$FR$281,'Row selector'!$O178,163)),"")</f>
        <v/>
      </c>
      <c r="AQ189" s="161" t="str">
        <f>IFERROR(IF(INDEX(SourceData!$A$2:$FR$281,'Row selector'!$O178,154)=0,"-",INDEX(SourceData!$A$2:$FR$281,'Row selector'!$O178,154)),"")</f>
        <v/>
      </c>
      <c r="AR189" s="166" t="str">
        <f>IFERROR(IF(INDEX(SourceData!$A$2:$FR$281,'Row selector'!$O178,159)=0,"-",INDEX(SourceData!$A$2:$FR$281,'Row selector'!$O178,159)),"")</f>
        <v/>
      </c>
      <c r="AS189" s="167" t="str">
        <f>IFERROR(IF(INDEX(SourceData!$A$2:$FR$281,'Row selector'!$O178,164)=0,"-",INDEX(SourceData!$A$2:$FR$281,'Row selector'!$O178,164)),"")</f>
        <v/>
      </c>
      <c r="AT189" s="161" t="str">
        <f>IFERROR(IF(INDEX(SourceData!$A$2:$FR$281,'Row selector'!$O178,155)=0,"-",INDEX(SourceData!$A$2:$FR$281,'Row selector'!$O178,155)),"")</f>
        <v/>
      </c>
      <c r="AU189" s="162" t="str">
        <f>IFERROR(IF(INDEX(SourceData!$A$2:$FR$281,'Row selector'!$O178,160)=0,"-",INDEX(SourceData!$A$2:$FR$281,'Row selector'!$O178,160)),"")</f>
        <v/>
      </c>
      <c r="AV189" s="163" t="str">
        <f>IFERROR(IF(INDEX(SourceData!$A$2:$FR$281,'Row selector'!$O178,165)=0,"-",INDEX(SourceData!$A$2:$FR$281,'Row selector'!$O178,165)),"")</f>
        <v/>
      </c>
      <c r="AW189" s="115"/>
    </row>
    <row r="190" spans="1:49">
      <c r="A190" s="171" t="str">
        <f>IFERROR(INDEX(SourceData!$A$2:$FR$281,'Row selector'!$O179,1),"")</f>
        <v/>
      </c>
      <c r="B190" s="168" t="str">
        <f>IFERROR(INDEX(SourceData!$A$2:$FR$281,'Row selector'!$O179,2),"")</f>
        <v/>
      </c>
      <c r="C190" s="199" t="str">
        <f t="shared" si="2"/>
        <v/>
      </c>
      <c r="D190" s="161" t="str">
        <f>IFERROR(IF(INDEX(SourceData!$A$2:$FR$281,'Row selector'!$O179,121)=0,"-",INDEX(SourceData!$A$2:$FR$281,'Row selector'!$O179,121)),"")</f>
        <v/>
      </c>
      <c r="E190" s="162" t="str">
        <f>IFERROR(IF(INDEX(SourceData!$A$2:$FR$281,'Row selector'!$O179,126)=0,"-",INDEX(SourceData!$A$2:$FR$281,'Row selector'!$O179,126)),"")</f>
        <v/>
      </c>
      <c r="F190" s="163" t="str">
        <f>IFERROR(IF(INDEX(SourceData!$A$2:$FR$281,'Row selector'!$O179,131)=0,"-",INDEX(SourceData!$A$2:$FR$281,'Row selector'!$O179,131)),"")</f>
        <v/>
      </c>
      <c r="G190" s="161" t="str">
        <f>IFERROR(IF(INDEX(SourceData!$A$2:$FR$281,'Row selector'!$O179,122)=0,"-",INDEX(SourceData!$A$2:$FR$281,'Row selector'!$O179,122)),"")</f>
        <v/>
      </c>
      <c r="H190" s="166" t="str">
        <f>IFERROR(IF(INDEX(SourceData!$A$2:$FR$281,'Row selector'!$O179,127)=0,"-",INDEX(SourceData!$A$2:$FR$281,'Row selector'!$O179,127)),"")</f>
        <v/>
      </c>
      <c r="I190" s="167" t="str">
        <f>IFERROR(IF(INDEX(SourceData!$A$2:$FR$281,'Row selector'!$O179,132)=0,"-",INDEX(SourceData!$A$2:$FR$281,'Row selector'!$O179,132)),"")</f>
        <v/>
      </c>
      <c r="J190" s="161" t="str">
        <f>IFERROR(IF(INDEX(SourceData!$A$2:$FR$281,'Row selector'!$O179,123)=0,"-",INDEX(SourceData!$A$2:$FR$281,'Row selector'!$O179,123)),"")</f>
        <v/>
      </c>
      <c r="K190" s="162" t="str">
        <f>IFERROR(IF(INDEX(SourceData!$A$2:$FR$281,'Row selector'!$O179,128)=0,"-",INDEX(SourceData!$A$2:$FR$281,'Row selector'!$O179,128)),"")</f>
        <v/>
      </c>
      <c r="L190" s="163" t="str">
        <f>IFERROR(IF(INDEX(SourceData!$A$2:$FR$281,'Row selector'!$O179,133)=0,"-",INDEX(SourceData!$A$2:$FR$281,'Row selector'!$O179,133)),"")</f>
        <v/>
      </c>
      <c r="M190" s="161" t="str">
        <f>IFERROR(IF(INDEX(SourceData!$A$2:$FR$281,'Row selector'!$O179,124)=0,"-",INDEX(SourceData!$A$2:$FR$281,'Row selector'!$O179,124)),"")</f>
        <v/>
      </c>
      <c r="N190" s="162" t="str">
        <f>IFERROR(IF(INDEX(SourceData!$A$2:$FR$281,'Row selector'!$O179,129)=0,"-",INDEX(SourceData!$A$2:$FR$281,'Row selector'!$O179,129)),"")</f>
        <v/>
      </c>
      <c r="O190" s="163" t="str">
        <f>IFERROR(IF(INDEX(SourceData!$A$2:$FR$281,'Row selector'!$O179,134)=0,"-",INDEX(SourceData!$A$2:$FR$281,'Row selector'!$O179,134)),"")</f>
        <v/>
      </c>
      <c r="P190" s="161" t="str">
        <f>IFERROR(IF(INDEX(SourceData!$A$2:$FR$281,'Row selector'!$O179,125)=0,"-",INDEX(SourceData!$A$2:$FR$281,'Row selector'!$O179,125)),"")</f>
        <v/>
      </c>
      <c r="Q190" s="162" t="str">
        <f>IFERROR(IF(INDEX(SourceData!$A$2:$FR$281,'Row selector'!$O179,130)=0,"-",INDEX(SourceData!$A$2:$FR$281,'Row selector'!$O179,130)),"")</f>
        <v/>
      </c>
      <c r="R190" s="163" t="str">
        <f>IFERROR(IF(INDEX(SourceData!$A$2:$FR$281,'Row selector'!$O179,135)=0,"-",INDEX(SourceData!$A$2:$FR$281,'Row selector'!$O179,135)),"")</f>
        <v/>
      </c>
      <c r="S190" s="161" t="str">
        <f>IFERROR(IF(INDEX(SourceData!$A$2:$FR$281,'Row selector'!$O179,136)=0,"-",INDEX(SourceData!$A$2:$FR$281,'Row selector'!$O179,136)),"")</f>
        <v/>
      </c>
      <c r="T190" s="162" t="str">
        <f>IFERROR(IF(INDEX(SourceData!$A$2:$FR$281,'Row selector'!$O179,141)=0,"-",INDEX(SourceData!$A$2:$FR$281,'Row selector'!$O179,141)),"")</f>
        <v/>
      </c>
      <c r="U190" s="163" t="str">
        <f>IFERROR(IF(INDEX(SourceData!$A$2:$FR$281,'Row selector'!$O179,146)=0,"-",INDEX(SourceData!$A$2:$FR$281,'Row selector'!$O179,146)),"")</f>
        <v/>
      </c>
      <c r="V190" s="161" t="str">
        <f>IFERROR(IF(INDEX(SourceData!$A$2:$FR$281,'Row selector'!$O179,137)=0,"-",INDEX(SourceData!$A$2:$FR$281,'Row selector'!$O179,137)),"")</f>
        <v/>
      </c>
      <c r="W190" s="162" t="str">
        <f>IFERROR(IF(INDEX(SourceData!$A$2:$FR$281,'Row selector'!$O179,142)=0,"-",INDEX(SourceData!$A$2:$FR$281,'Row selector'!$O179,142)),"")</f>
        <v/>
      </c>
      <c r="X190" s="163" t="str">
        <f>IFERROR(IF(INDEX(SourceData!$A$2:$FR$281,'Row selector'!$O179,147)=0,"-",INDEX(SourceData!$A$2:$FR$281,'Row selector'!$O179,147)),"")</f>
        <v/>
      </c>
      <c r="Y190" s="161" t="str">
        <f>IFERROR(IF(INDEX(SourceData!$A$2:$FR$281,'Row selector'!$O179,138)=0,"-",INDEX(SourceData!$A$2:$FR$281,'Row selector'!$O179,138)),"")</f>
        <v/>
      </c>
      <c r="Z190" s="166" t="str">
        <f>IFERROR(IF(INDEX(SourceData!$A$2:$FR$281,'Row selector'!$O179,143)=0,"-",INDEX(SourceData!$A$2:$FR$281,'Row selector'!$O179,143)),"")</f>
        <v/>
      </c>
      <c r="AA190" s="167" t="str">
        <f>IFERROR(IF(INDEX(SourceData!$A$2:$FR$281,'Row selector'!$O179,148)=0,"-",INDEX(SourceData!$A$2:$FR$281,'Row selector'!$O179,148)),"")</f>
        <v/>
      </c>
      <c r="AB190" s="161" t="str">
        <f>IFERROR(IF(INDEX(SourceData!$A$2:$FR$281,'Row selector'!$O179,139)=0,"-",INDEX(SourceData!$A$2:$FR$281,'Row selector'!$O179,139)),"")</f>
        <v/>
      </c>
      <c r="AC190" s="162" t="str">
        <f>IFERROR(IF(INDEX(SourceData!$A$2:$FR$281,'Row selector'!$O179,144)=0,"-",INDEX(SourceData!$A$2:$FR$281,'Row selector'!$O179,144)),"")</f>
        <v/>
      </c>
      <c r="AD190" s="163" t="str">
        <f>IFERROR(IF(INDEX(SourceData!$A$2:$FR$281,'Row selector'!$O179,149)=0,"-",INDEX(SourceData!$A$2:$FR$281,'Row selector'!$O179,149)),"")</f>
        <v/>
      </c>
      <c r="AE190" s="161" t="str">
        <f>IFERROR(IF(INDEX(SourceData!$A$2:$FR$281,'Row selector'!$O179,140)=0,"-",INDEX(SourceData!$A$2:$FR$281,'Row selector'!$O179,140)),"")</f>
        <v/>
      </c>
      <c r="AF190" s="162" t="str">
        <f>IFERROR(IF(INDEX(SourceData!$A$2:$FR$281,'Row selector'!$O179,145)=0,"-",INDEX(SourceData!$A$2:$FR$281,'Row selector'!$O179,145)),"")</f>
        <v/>
      </c>
      <c r="AG190" s="163" t="str">
        <f>IFERROR(IF(INDEX(SourceData!$A$2:$FR$281,'Row selector'!$O179,150)=0,"-",INDEX(SourceData!$A$2:$FR$281,'Row selector'!$O179,150)),"")</f>
        <v/>
      </c>
      <c r="AH190" s="161" t="str">
        <f>IFERROR(IF(INDEX(SourceData!$A$2:$FR$281,'Row selector'!$O179,151)=0,"-",INDEX(SourceData!$A$2:$FR$281,'Row selector'!$O179,151)),"")</f>
        <v/>
      </c>
      <c r="AI190" s="162" t="str">
        <f>IFERROR(IF(INDEX(SourceData!$A$2:$FR$281,'Row selector'!$O179,156)=0,"-",INDEX(SourceData!$A$2:$FR$281,'Row selector'!$O179,156)),"")</f>
        <v/>
      </c>
      <c r="AJ190" s="163" t="str">
        <f>IFERROR(IF(INDEX(SourceData!$A$2:$FR$281,'Row selector'!$O179,161)=0,"-",INDEX(SourceData!$A$2:$FR$281,'Row selector'!$O179,161)),"")</f>
        <v/>
      </c>
      <c r="AK190" s="161" t="str">
        <f>IFERROR(IF(INDEX(SourceData!$A$2:$FR$281,'Row selector'!$O179,152)=0,"-",INDEX(SourceData!$A$2:$FR$281,'Row selector'!$O179,152)),"")</f>
        <v/>
      </c>
      <c r="AL190" s="162" t="str">
        <f>IFERROR(IF(INDEX(SourceData!$A$2:$FR$281,'Row selector'!$O179,157)=0,"-",INDEX(SourceData!$A$2:$FR$281,'Row selector'!$O179,157)),"")</f>
        <v/>
      </c>
      <c r="AM190" s="163" t="str">
        <f>IFERROR(IF(INDEX(SourceData!$A$2:$FR$281,'Row selector'!$O179,162)=0,"-",INDEX(SourceData!$A$2:$FR$281,'Row selector'!$O179,162)),"")</f>
        <v/>
      </c>
      <c r="AN190" s="161" t="str">
        <f>IFERROR(IF(INDEX(SourceData!$A$2:$FR$281,'Row selector'!$O179,153)=0,"-",INDEX(SourceData!$A$2:$FR$281,'Row selector'!$O179,153)),"")</f>
        <v/>
      </c>
      <c r="AO190" s="162" t="str">
        <f>IFERROR(IF(INDEX(SourceData!$A$2:$FR$281,'Row selector'!$O179,158)=0,"-",INDEX(SourceData!$A$2:$FR$281,'Row selector'!$O179,158)),"")</f>
        <v/>
      </c>
      <c r="AP190" s="163" t="str">
        <f>IFERROR(IF(INDEX(SourceData!$A$2:$FR$281,'Row selector'!$O179,163)=0,"-",INDEX(SourceData!$A$2:$FR$281,'Row selector'!$O179,163)),"")</f>
        <v/>
      </c>
      <c r="AQ190" s="161" t="str">
        <f>IFERROR(IF(INDEX(SourceData!$A$2:$FR$281,'Row selector'!$O179,154)=0,"-",INDEX(SourceData!$A$2:$FR$281,'Row selector'!$O179,154)),"")</f>
        <v/>
      </c>
      <c r="AR190" s="166" t="str">
        <f>IFERROR(IF(INDEX(SourceData!$A$2:$FR$281,'Row selector'!$O179,159)=0,"-",INDEX(SourceData!$A$2:$FR$281,'Row selector'!$O179,159)),"")</f>
        <v/>
      </c>
      <c r="AS190" s="167" t="str">
        <f>IFERROR(IF(INDEX(SourceData!$A$2:$FR$281,'Row selector'!$O179,164)=0,"-",INDEX(SourceData!$A$2:$FR$281,'Row selector'!$O179,164)),"")</f>
        <v/>
      </c>
      <c r="AT190" s="161" t="str">
        <f>IFERROR(IF(INDEX(SourceData!$A$2:$FR$281,'Row selector'!$O179,155)=0,"-",INDEX(SourceData!$A$2:$FR$281,'Row selector'!$O179,155)),"")</f>
        <v/>
      </c>
      <c r="AU190" s="162" t="str">
        <f>IFERROR(IF(INDEX(SourceData!$A$2:$FR$281,'Row selector'!$O179,160)=0,"-",INDEX(SourceData!$A$2:$FR$281,'Row selector'!$O179,160)),"")</f>
        <v/>
      </c>
      <c r="AV190" s="163" t="str">
        <f>IFERROR(IF(INDEX(SourceData!$A$2:$FR$281,'Row selector'!$O179,165)=0,"-",INDEX(SourceData!$A$2:$FR$281,'Row selector'!$O179,165)),"")</f>
        <v/>
      </c>
      <c r="AW190" s="115"/>
    </row>
    <row r="191" spans="1:49">
      <c r="A191" s="171" t="str">
        <f>IFERROR(INDEX(SourceData!$A$2:$FR$281,'Row selector'!$O180,1),"")</f>
        <v/>
      </c>
      <c r="B191" s="168" t="str">
        <f>IFERROR(INDEX(SourceData!$A$2:$FR$281,'Row selector'!$O180,2),"")</f>
        <v/>
      </c>
      <c r="C191" s="199" t="str">
        <f t="shared" si="2"/>
        <v/>
      </c>
      <c r="D191" s="161" t="str">
        <f>IFERROR(IF(INDEX(SourceData!$A$2:$FR$281,'Row selector'!$O180,121)=0,"-",INDEX(SourceData!$A$2:$FR$281,'Row selector'!$O180,121)),"")</f>
        <v/>
      </c>
      <c r="E191" s="162" t="str">
        <f>IFERROR(IF(INDEX(SourceData!$A$2:$FR$281,'Row selector'!$O180,126)=0,"-",INDEX(SourceData!$A$2:$FR$281,'Row selector'!$O180,126)),"")</f>
        <v/>
      </c>
      <c r="F191" s="163" t="str">
        <f>IFERROR(IF(INDEX(SourceData!$A$2:$FR$281,'Row selector'!$O180,131)=0,"-",INDEX(SourceData!$A$2:$FR$281,'Row selector'!$O180,131)),"")</f>
        <v/>
      </c>
      <c r="G191" s="161" t="str">
        <f>IFERROR(IF(INDEX(SourceData!$A$2:$FR$281,'Row selector'!$O180,122)=0,"-",INDEX(SourceData!$A$2:$FR$281,'Row selector'!$O180,122)),"")</f>
        <v/>
      </c>
      <c r="H191" s="166" t="str">
        <f>IFERROR(IF(INDEX(SourceData!$A$2:$FR$281,'Row selector'!$O180,127)=0,"-",INDEX(SourceData!$A$2:$FR$281,'Row selector'!$O180,127)),"")</f>
        <v/>
      </c>
      <c r="I191" s="167" t="str">
        <f>IFERROR(IF(INDEX(SourceData!$A$2:$FR$281,'Row selector'!$O180,132)=0,"-",INDEX(SourceData!$A$2:$FR$281,'Row selector'!$O180,132)),"")</f>
        <v/>
      </c>
      <c r="J191" s="161" t="str">
        <f>IFERROR(IF(INDEX(SourceData!$A$2:$FR$281,'Row selector'!$O180,123)=0,"-",INDEX(SourceData!$A$2:$FR$281,'Row selector'!$O180,123)),"")</f>
        <v/>
      </c>
      <c r="K191" s="162" t="str">
        <f>IFERROR(IF(INDEX(SourceData!$A$2:$FR$281,'Row selector'!$O180,128)=0,"-",INDEX(SourceData!$A$2:$FR$281,'Row selector'!$O180,128)),"")</f>
        <v/>
      </c>
      <c r="L191" s="163" t="str">
        <f>IFERROR(IF(INDEX(SourceData!$A$2:$FR$281,'Row selector'!$O180,133)=0,"-",INDEX(SourceData!$A$2:$FR$281,'Row selector'!$O180,133)),"")</f>
        <v/>
      </c>
      <c r="M191" s="161" t="str">
        <f>IFERROR(IF(INDEX(SourceData!$A$2:$FR$281,'Row selector'!$O180,124)=0,"-",INDEX(SourceData!$A$2:$FR$281,'Row selector'!$O180,124)),"")</f>
        <v/>
      </c>
      <c r="N191" s="162" t="str">
        <f>IFERROR(IF(INDEX(SourceData!$A$2:$FR$281,'Row selector'!$O180,129)=0,"-",INDEX(SourceData!$A$2:$FR$281,'Row selector'!$O180,129)),"")</f>
        <v/>
      </c>
      <c r="O191" s="163" t="str">
        <f>IFERROR(IF(INDEX(SourceData!$A$2:$FR$281,'Row selector'!$O180,134)=0,"-",INDEX(SourceData!$A$2:$FR$281,'Row selector'!$O180,134)),"")</f>
        <v/>
      </c>
      <c r="P191" s="161" t="str">
        <f>IFERROR(IF(INDEX(SourceData!$A$2:$FR$281,'Row selector'!$O180,125)=0,"-",INDEX(SourceData!$A$2:$FR$281,'Row selector'!$O180,125)),"")</f>
        <v/>
      </c>
      <c r="Q191" s="162" t="str">
        <f>IFERROR(IF(INDEX(SourceData!$A$2:$FR$281,'Row selector'!$O180,130)=0,"-",INDEX(SourceData!$A$2:$FR$281,'Row selector'!$O180,130)),"")</f>
        <v/>
      </c>
      <c r="R191" s="163" t="str">
        <f>IFERROR(IF(INDEX(SourceData!$A$2:$FR$281,'Row selector'!$O180,135)=0,"-",INDEX(SourceData!$A$2:$FR$281,'Row selector'!$O180,135)),"")</f>
        <v/>
      </c>
      <c r="S191" s="161" t="str">
        <f>IFERROR(IF(INDEX(SourceData!$A$2:$FR$281,'Row selector'!$O180,136)=0,"-",INDEX(SourceData!$A$2:$FR$281,'Row selector'!$O180,136)),"")</f>
        <v/>
      </c>
      <c r="T191" s="162" t="str">
        <f>IFERROR(IF(INDEX(SourceData!$A$2:$FR$281,'Row selector'!$O180,141)=0,"-",INDEX(SourceData!$A$2:$FR$281,'Row selector'!$O180,141)),"")</f>
        <v/>
      </c>
      <c r="U191" s="163" t="str">
        <f>IFERROR(IF(INDEX(SourceData!$A$2:$FR$281,'Row selector'!$O180,146)=0,"-",INDEX(SourceData!$A$2:$FR$281,'Row selector'!$O180,146)),"")</f>
        <v/>
      </c>
      <c r="V191" s="161" t="str">
        <f>IFERROR(IF(INDEX(SourceData!$A$2:$FR$281,'Row selector'!$O180,137)=0,"-",INDEX(SourceData!$A$2:$FR$281,'Row selector'!$O180,137)),"")</f>
        <v/>
      </c>
      <c r="W191" s="162" t="str">
        <f>IFERROR(IF(INDEX(SourceData!$A$2:$FR$281,'Row selector'!$O180,142)=0,"-",INDEX(SourceData!$A$2:$FR$281,'Row selector'!$O180,142)),"")</f>
        <v/>
      </c>
      <c r="X191" s="163" t="str">
        <f>IFERROR(IF(INDEX(SourceData!$A$2:$FR$281,'Row selector'!$O180,147)=0,"-",INDEX(SourceData!$A$2:$FR$281,'Row selector'!$O180,147)),"")</f>
        <v/>
      </c>
      <c r="Y191" s="161" t="str">
        <f>IFERROR(IF(INDEX(SourceData!$A$2:$FR$281,'Row selector'!$O180,138)=0,"-",INDEX(SourceData!$A$2:$FR$281,'Row selector'!$O180,138)),"")</f>
        <v/>
      </c>
      <c r="Z191" s="166" t="str">
        <f>IFERROR(IF(INDEX(SourceData!$A$2:$FR$281,'Row selector'!$O180,143)=0,"-",INDEX(SourceData!$A$2:$FR$281,'Row selector'!$O180,143)),"")</f>
        <v/>
      </c>
      <c r="AA191" s="167" t="str">
        <f>IFERROR(IF(INDEX(SourceData!$A$2:$FR$281,'Row selector'!$O180,148)=0,"-",INDEX(SourceData!$A$2:$FR$281,'Row selector'!$O180,148)),"")</f>
        <v/>
      </c>
      <c r="AB191" s="161" t="str">
        <f>IFERROR(IF(INDEX(SourceData!$A$2:$FR$281,'Row selector'!$O180,139)=0,"-",INDEX(SourceData!$A$2:$FR$281,'Row selector'!$O180,139)),"")</f>
        <v/>
      </c>
      <c r="AC191" s="162" t="str">
        <f>IFERROR(IF(INDEX(SourceData!$A$2:$FR$281,'Row selector'!$O180,144)=0,"-",INDEX(SourceData!$A$2:$FR$281,'Row selector'!$O180,144)),"")</f>
        <v/>
      </c>
      <c r="AD191" s="163" t="str">
        <f>IFERROR(IF(INDEX(SourceData!$A$2:$FR$281,'Row selector'!$O180,149)=0,"-",INDEX(SourceData!$A$2:$FR$281,'Row selector'!$O180,149)),"")</f>
        <v/>
      </c>
      <c r="AE191" s="161" t="str">
        <f>IFERROR(IF(INDEX(SourceData!$A$2:$FR$281,'Row selector'!$O180,140)=0,"-",INDEX(SourceData!$A$2:$FR$281,'Row selector'!$O180,140)),"")</f>
        <v/>
      </c>
      <c r="AF191" s="162" t="str">
        <f>IFERROR(IF(INDEX(SourceData!$A$2:$FR$281,'Row selector'!$O180,145)=0,"-",INDEX(SourceData!$A$2:$FR$281,'Row selector'!$O180,145)),"")</f>
        <v/>
      </c>
      <c r="AG191" s="163" t="str">
        <f>IFERROR(IF(INDEX(SourceData!$A$2:$FR$281,'Row selector'!$O180,150)=0,"-",INDEX(SourceData!$A$2:$FR$281,'Row selector'!$O180,150)),"")</f>
        <v/>
      </c>
      <c r="AH191" s="161" t="str">
        <f>IFERROR(IF(INDEX(SourceData!$A$2:$FR$281,'Row selector'!$O180,151)=0,"-",INDEX(SourceData!$A$2:$FR$281,'Row selector'!$O180,151)),"")</f>
        <v/>
      </c>
      <c r="AI191" s="162" t="str">
        <f>IFERROR(IF(INDEX(SourceData!$A$2:$FR$281,'Row selector'!$O180,156)=0,"-",INDEX(SourceData!$A$2:$FR$281,'Row selector'!$O180,156)),"")</f>
        <v/>
      </c>
      <c r="AJ191" s="163" t="str">
        <f>IFERROR(IF(INDEX(SourceData!$A$2:$FR$281,'Row selector'!$O180,161)=0,"-",INDEX(SourceData!$A$2:$FR$281,'Row selector'!$O180,161)),"")</f>
        <v/>
      </c>
      <c r="AK191" s="161" t="str">
        <f>IFERROR(IF(INDEX(SourceData!$A$2:$FR$281,'Row selector'!$O180,152)=0,"-",INDEX(SourceData!$A$2:$FR$281,'Row selector'!$O180,152)),"")</f>
        <v/>
      </c>
      <c r="AL191" s="162" t="str">
        <f>IFERROR(IF(INDEX(SourceData!$A$2:$FR$281,'Row selector'!$O180,157)=0,"-",INDEX(SourceData!$A$2:$FR$281,'Row selector'!$O180,157)),"")</f>
        <v/>
      </c>
      <c r="AM191" s="163" t="str">
        <f>IFERROR(IF(INDEX(SourceData!$A$2:$FR$281,'Row selector'!$O180,162)=0,"-",INDEX(SourceData!$A$2:$FR$281,'Row selector'!$O180,162)),"")</f>
        <v/>
      </c>
      <c r="AN191" s="161" t="str">
        <f>IFERROR(IF(INDEX(SourceData!$A$2:$FR$281,'Row selector'!$O180,153)=0,"-",INDEX(SourceData!$A$2:$FR$281,'Row selector'!$O180,153)),"")</f>
        <v/>
      </c>
      <c r="AO191" s="162" t="str">
        <f>IFERROR(IF(INDEX(SourceData!$A$2:$FR$281,'Row selector'!$O180,158)=0,"-",INDEX(SourceData!$A$2:$FR$281,'Row selector'!$O180,158)),"")</f>
        <v/>
      </c>
      <c r="AP191" s="163" t="str">
        <f>IFERROR(IF(INDEX(SourceData!$A$2:$FR$281,'Row selector'!$O180,163)=0,"-",INDEX(SourceData!$A$2:$FR$281,'Row selector'!$O180,163)),"")</f>
        <v/>
      </c>
      <c r="AQ191" s="161" t="str">
        <f>IFERROR(IF(INDEX(SourceData!$A$2:$FR$281,'Row selector'!$O180,154)=0,"-",INDEX(SourceData!$A$2:$FR$281,'Row selector'!$O180,154)),"")</f>
        <v/>
      </c>
      <c r="AR191" s="166" t="str">
        <f>IFERROR(IF(INDEX(SourceData!$A$2:$FR$281,'Row selector'!$O180,159)=0,"-",INDEX(SourceData!$A$2:$FR$281,'Row selector'!$O180,159)),"")</f>
        <v/>
      </c>
      <c r="AS191" s="167" t="str">
        <f>IFERROR(IF(INDEX(SourceData!$A$2:$FR$281,'Row selector'!$O180,164)=0,"-",INDEX(SourceData!$A$2:$FR$281,'Row selector'!$O180,164)),"")</f>
        <v/>
      </c>
      <c r="AT191" s="161" t="str">
        <f>IFERROR(IF(INDEX(SourceData!$A$2:$FR$281,'Row selector'!$O180,155)=0,"-",INDEX(SourceData!$A$2:$FR$281,'Row selector'!$O180,155)),"")</f>
        <v/>
      </c>
      <c r="AU191" s="162" t="str">
        <f>IFERROR(IF(INDEX(SourceData!$A$2:$FR$281,'Row selector'!$O180,160)=0,"-",INDEX(SourceData!$A$2:$FR$281,'Row selector'!$O180,160)),"")</f>
        <v/>
      </c>
      <c r="AV191" s="163" t="str">
        <f>IFERROR(IF(INDEX(SourceData!$A$2:$FR$281,'Row selector'!$O180,165)=0,"-",INDEX(SourceData!$A$2:$FR$281,'Row selector'!$O180,165)),"")</f>
        <v/>
      </c>
      <c r="AW191" s="115"/>
    </row>
    <row r="192" spans="1:49">
      <c r="A192" s="171" t="str">
        <f>IFERROR(INDEX(SourceData!$A$2:$FR$281,'Row selector'!$O181,1),"")</f>
        <v/>
      </c>
      <c r="B192" s="168" t="str">
        <f>IFERROR(INDEX(SourceData!$A$2:$FR$281,'Row selector'!$O181,2),"")</f>
        <v/>
      </c>
      <c r="C192" s="199" t="str">
        <f t="shared" si="2"/>
        <v/>
      </c>
      <c r="D192" s="161" t="str">
        <f>IFERROR(IF(INDEX(SourceData!$A$2:$FR$281,'Row selector'!$O181,121)=0,"-",INDEX(SourceData!$A$2:$FR$281,'Row selector'!$O181,121)),"")</f>
        <v/>
      </c>
      <c r="E192" s="162" t="str">
        <f>IFERROR(IF(INDEX(SourceData!$A$2:$FR$281,'Row selector'!$O181,126)=0,"-",INDEX(SourceData!$A$2:$FR$281,'Row selector'!$O181,126)),"")</f>
        <v/>
      </c>
      <c r="F192" s="163" t="str">
        <f>IFERROR(IF(INDEX(SourceData!$A$2:$FR$281,'Row selector'!$O181,131)=0,"-",INDEX(SourceData!$A$2:$FR$281,'Row selector'!$O181,131)),"")</f>
        <v/>
      </c>
      <c r="G192" s="161" t="str">
        <f>IFERROR(IF(INDEX(SourceData!$A$2:$FR$281,'Row selector'!$O181,122)=0,"-",INDEX(SourceData!$A$2:$FR$281,'Row selector'!$O181,122)),"")</f>
        <v/>
      </c>
      <c r="H192" s="166" t="str">
        <f>IFERROR(IF(INDEX(SourceData!$A$2:$FR$281,'Row selector'!$O181,127)=0,"-",INDEX(SourceData!$A$2:$FR$281,'Row selector'!$O181,127)),"")</f>
        <v/>
      </c>
      <c r="I192" s="167" t="str">
        <f>IFERROR(IF(INDEX(SourceData!$A$2:$FR$281,'Row selector'!$O181,132)=0,"-",INDEX(SourceData!$A$2:$FR$281,'Row selector'!$O181,132)),"")</f>
        <v/>
      </c>
      <c r="J192" s="161" t="str">
        <f>IFERROR(IF(INDEX(SourceData!$A$2:$FR$281,'Row selector'!$O181,123)=0,"-",INDEX(SourceData!$A$2:$FR$281,'Row selector'!$O181,123)),"")</f>
        <v/>
      </c>
      <c r="K192" s="162" t="str">
        <f>IFERROR(IF(INDEX(SourceData!$A$2:$FR$281,'Row selector'!$O181,128)=0,"-",INDEX(SourceData!$A$2:$FR$281,'Row selector'!$O181,128)),"")</f>
        <v/>
      </c>
      <c r="L192" s="163" t="str">
        <f>IFERROR(IF(INDEX(SourceData!$A$2:$FR$281,'Row selector'!$O181,133)=0,"-",INDEX(SourceData!$A$2:$FR$281,'Row selector'!$O181,133)),"")</f>
        <v/>
      </c>
      <c r="M192" s="161" t="str">
        <f>IFERROR(IF(INDEX(SourceData!$A$2:$FR$281,'Row selector'!$O181,124)=0,"-",INDEX(SourceData!$A$2:$FR$281,'Row selector'!$O181,124)),"")</f>
        <v/>
      </c>
      <c r="N192" s="162" t="str">
        <f>IFERROR(IF(INDEX(SourceData!$A$2:$FR$281,'Row selector'!$O181,129)=0,"-",INDEX(SourceData!$A$2:$FR$281,'Row selector'!$O181,129)),"")</f>
        <v/>
      </c>
      <c r="O192" s="163" t="str">
        <f>IFERROR(IF(INDEX(SourceData!$A$2:$FR$281,'Row selector'!$O181,134)=0,"-",INDEX(SourceData!$A$2:$FR$281,'Row selector'!$O181,134)),"")</f>
        <v/>
      </c>
      <c r="P192" s="161" t="str">
        <f>IFERROR(IF(INDEX(SourceData!$A$2:$FR$281,'Row selector'!$O181,125)=0,"-",INDEX(SourceData!$A$2:$FR$281,'Row selector'!$O181,125)),"")</f>
        <v/>
      </c>
      <c r="Q192" s="162" t="str">
        <f>IFERROR(IF(INDEX(SourceData!$A$2:$FR$281,'Row selector'!$O181,130)=0,"-",INDEX(SourceData!$A$2:$FR$281,'Row selector'!$O181,130)),"")</f>
        <v/>
      </c>
      <c r="R192" s="163" t="str">
        <f>IFERROR(IF(INDEX(SourceData!$A$2:$FR$281,'Row selector'!$O181,135)=0,"-",INDEX(SourceData!$A$2:$FR$281,'Row selector'!$O181,135)),"")</f>
        <v/>
      </c>
      <c r="S192" s="161" t="str">
        <f>IFERROR(IF(INDEX(SourceData!$A$2:$FR$281,'Row selector'!$O181,136)=0,"-",INDEX(SourceData!$A$2:$FR$281,'Row selector'!$O181,136)),"")</f>
        <v/>
      </c>
      <c r="T192" s="162" t="str">
        <f>IFERROR(IF(INDEX(SourceData!$A$2:$FR$281,'Row selector'!$O181,141)=0,"-",INDEX(SourceData!$A$2:$FR$281,'Row selector'!$O181,141)),"")</f>
        <v/>
      </c>
      <c r="U192" s="163" t="str">
        <f>IFERROR(IF(INDEX(SourceData!$A$2:$FR$281,'Row selector'!$O181,146)=0,"-",INDEX(SourceData!$A$2:$FR$281,'Row selector'!$O181,146)),"")</f>
        <v/>
      </c>
      <c r="V192" s="161" t="str">
        <f>IFERROR(IF(INDEX(SourceData!$A$2:$FR$281,'Row selector'!$O181,137)=0,"-",INDEX(SourceData!$A$2:$FR$281,'Row selector'!$O181,137)),"")</f>
        <v/>
      </c>
      <c r="W192" s="162" t="str">
        <f>IFERROR(IF(INDEX(SourceData!$A$2:$FR$281,'Row selector'!$O181,142)=0,"-",INDEX(SourceData!$A$2:$FR$281,'Row selector'!$O181,142)),"")</f>
        <v/>
      </c>
      <c r="X192" s="163" t="str">
        <f>IFERROR(IF(INDEX(SourceData!$A$2:$FR$281,'Row selector'!$O181,147)=0,"-",INDEX(SourceData!$A$2:$FR$281,'Row selector'!$O181,147)),"")</f>
        <v/>
      </c>
      <c r="Y192" s="161" t="str">
        <f>IFERROR(IF(INDEX(SourceData!$A$2:$FR$281,'Row selector'!$O181,138)=0,"-",INDEX(SourceData!$A$2:$FR$281,'Row selector'!$O181,138)),"")</f>
        <v/>
      </c>
      <c r="Z192" s="166" t="str">
        <f>IFERROR(IF(INDEX(SourceData!$A$2:$FR$281,'Row selector'!$O181,143)=0,"-",INDEX(SourceData!$A$2:$FR$281,'Row selector'!$O181,143)),"")</f>
        <v/>
      </c>
      <c r="AA192" s="167" t="str">
        <f>IFERROR(IF(INDEX(SourceData!$A$2:$FR$281,'Row selector'!$O181,148)=0,"-",INDEX(SourceData!$A$2:$FR$281,'Row selector'!$O181,148)),"")</f>
        <v/>
      </c>
      <c r="AB192" s="161" t="str">
        <f>IFERROR(IF(INDEX(SourceData!$A$2:$FR$281,'Row selector'!$O181,139)=0,"-",INDEX(SourceData!$A$2:$FR$281,'Row selector'!$O181,139)),"")</f>
        <v/>
      </c>
      <c r="AC192" s="162" t="str">
        <f>IFERROR(IF(INDEX(SourceData!$A$2:$FR$281,'Row selector'!$O181,144)=0,"-",INDEX(SourceData!$A$2:$FR$281,'Row selector'!$O181,144)),"")</f>
        <v/>
      </c>
      <c r="AD192" s="163" t="str">
        <f>IFERROR(IF(INDEX(SourceData!$A$2:$FR$281,'Row selector'!$O181,149)=0,"-",INDEX(SourceData!$A$2:$FR$281,'Row selector'!$O181,149)),"")</f>
        <v/>
      </c>
      <c r="AE192" s="161" t="str">
        <f>IFERROR(IF(INDEX(SourceData!$A$2:$FR$281,'Row selector'!$O181,140)=0,"-",INDEX(SourceData!$A$2:$FR$281,'Row selector'!$O181,140)),"")</f>
        <v/>
      </c>
      <c r="AF192" s="162" t="str">
        <f>IFERROR(IF(INDEX(SourceData!$A$2:$FR$281,'Row selector'!$O181,145)=0,"-",INDEX(SourceData!$A$2:$FR$281,'Row selector'!$O181,145)),"")</f>
        <v/>
      </c>
      <c r="AG192" s="163" t="str">
        <f>IFERROR(IF(INDEX(SourceData!$A$2:$FR$281,'Row selector'!$O181,150)=0,"-",INDEX(SourceData!$A$2:$FR$281,'Row selector'!$O181,150)),"")</f>
        <v/>
      </c>
      <c r="AH192" s="161" t="str">
        <f>IFERROR(IF(INDEX(SourceData!$A$2:$FR$281,'Row selector'!$O181,151)=0,"-",INDEX(SourceData!$A$2:$FR$281,'Row selector'!$O181,151)),"")</f>
        <v/>
      </c>
      <c r="AI192" s="162" t="str">
        <f>IFERROR(IF(INDEX(SourceData!$A$2:$FR$281,'Row selector'!$O181,156)=0,"-",INDEX(SourceData!$A$2:$FR$281,'Row selector'!$O181,156)),"")</f>
        <v/>
      </c>
      <c r="AJ192" s="163" t="str">
        <f>IFERROR(IF(INDEX(SourceData!$A$2:$FR$281,'Row selector'!$O181,161)=0,"-",INDEX(SourceData!$A$2:$FR$281,'Row selector'!$O181,161)),"")</f>
        <v/>
      </c>
      <c r="AK192" s="161" t="str">
        <f>IFERROR(IF(INDEX(SourceData!$A$2:$FR$281,'Row selector'!$O181,152)=0,"-",INDEX(SourceData!$A$2:$FR$281,'Row selector'!$O181,152)),"")</f>
        <v/>
      </c>
      <c r="AL192" s="162" t="str">
        <f>IFERROR(IF(INDEX(SourceData!$A$2:$FR$281,'Row selector'!$O181,157)=0,"-",INDEX(SourceData!$A$2:$FR$281,'Row selector'!$O181,157)),"")</f>
        <v/>
      </c>
      <c r="AM192" s="163" t="str">
        <f>IFERROR(IF(INDEX(SourceData!$A$2:$FR$281,'Row selector'!$O181,162)=0,"-",INDEX(SourceData!$A$2:$FR$281,'Row selector'!$O181,162)),"")</f>
        <v/>
      </c>
      <c r="AN192" s="161" t="str">
        <f>IFERROR(IF(INDEX(SourceData!$A$2:$FR$281,'Row selector'!$O181,153)=0,"-",INDEX(SourceData!$A$2:$FR$281,'Row selector'!$O181,153)),"")</f>
        <v/>
      </c>
      <c r="AO192" s="162" t="str">
        <f>IFERROR(IF(INDEX(SourceData!$A$2:$FR$281,'Row selector'!$O181,158)=0,"-",INDEX(SourceData!$A$2:$FR$281,'Row selector'!$O181,158)),"")</f>
        <v/>
      </c>
      <c r="AP192" s="163" t="str">
        <f>IFERROR(IF(INDEX(SourceData!$A$2:$FR$281,'Row selector'!$O181,163)=0,"-",INDEX(SourceData!$A$2:$FR$281,'Row selector'!$O181,163)),"")</f>
        <v/>
      </c>
      <c r="AQ192" s="161" t="str">
        <f>IFERROR(IF(INDEX(SourceData!$A$2:$FR$281,'Row selector'!$O181,154)=0,"-",INDEX(SourceData!$A$2:$FR$281,'Row selector'!$O181,154)),"")</f>
        <v/>
      </c>
      <c r="AR192" s="166" t="str">
        <f>IFERROR(IF(INDEX(SourceData!$A$2:$FR$281,'Row selector'!$O181,159)=0,"-",INDEX(SourceData!$A$2:$FR$281,'Row selector'!$O181,159)),"")</f>
        <v/>
      </c>
      <c r="AS192" s="167" t="str">
        <f>IFERROR(IF(INDEX(SourceData!$A$2:$FR$281,'Row selector'!$O181,164)=0,"-",INDEX(SourceData!$A$2:$FR$281,'Row selector'!$O181,164)),"")</f>
        <v/>
      </c>
      <c r="AT192" s="161" t="str">
        <f>IFERROR(IF(INDEX(SourceData!$A$2:$FR$281,'Row selector'!$O181,155)=0,"-",INDEX(SourceData!$A$2:$FR$281,'Row selector'!$O181,155)),"")</f>
        <v/>
      </c>
      <c r="AU192" s="162" t="str">
        <f>IFERROR(IF(INDEX(SourceData!$A$2:$FR$281,'Row selector'!$O181,160)=0,"-",INDEX(SourceData!$A$2:$FR$281,'Row selector'!$O181,160)),"")</f>
        <v/>
      </c>
      <c r="AV192" s="163" t="str">
        <f>IFERROR(IF(INDEX(SourceData!$A$2:$FR$281,'Row selector'!$O181,165)=0,"-",INDEX(SourceData!$A$2:$FR$281,'Row selector'!$O181,165)),"")</f>
        <v/>
      </c>
      <c r="AW192" s="115"/>
    </row>
    <row r="193" spans="1:49">
      <c r="A193" s="171" t="str">
        <f>IFERROR(INDEX(SourceData!$A$2:$FR$281,'Row selector'!$O182,1),"")</f>
        <v/>
      </c>
      <c r="B193" s="168" t="str">
        <f>IFERROR(INDEX(SourceData!$A$2:$FR$281,'Row selector'!$O182,2),"")</f>
        <v/>
      </c>
      <c r="C193" s="199" t="str">
        <f t="shared" si="2"/>
        <v/>
      </c>
      <c r="D193" s="161" t="str">
        <f>IFERROR(IF(INDEX(SourceData!$A$2:$FR$281,'Row selector'!$O182,121)=0,"-",INDEX(SourceData!$A$2:$FR$281,'Row selector'!$O182,121)),"")</f>
        <v/>
      </c>
      <c r="E193" s="162" t="str">
        <f>IFERROR(IF(INDEX(SourceData!$A$2:$FR$281,'Row selector'!$O182,126)=0,"-",INDEX(SourceData!$A$2:$FR$281,'Row selector'!$O182,126)),"")</f>
        <v/>
      </c>
      <c r="F193" s="163" t="str">
        <f>IFERROR(IF(INDEX(SourceData!$A$2:$FR$281,'Row selector'!$O182,131)=0,"-",INDEX(SourceData!$A$2:$FR$281,'Row selector'!$O182,131)),"")</f>
        <v/>
      </c>
      <c r="G193" s="161" t="str">
        <f>IFERROR(IF(INDEX(SourceData!$A$2:$FR$281,'Row selector'!$O182,122)=0,"-",INDEX(SourceData!$A$2:$FR$281,'Row selector'!$O182,122)),"")</f>
        <v/>
      </c>
      <c r="H193" s="166" t="str">
        <f>IFERROR(IF(INDEX(SourceData!$A$2:$FR$281,'Row selector'!$O182,127)=0,"-",INDEX(SourceData!$A$2:$FR$281,'Row selector'!$O182,127)),"")</f>
        <v/>
      </c>
      <c r="I193" s="167" t="str">
        <f>IFERROR(IF(INDEX(SourceData!$A$2:$FR$281,'Row selector'!$O182,132)=0,"-",INDEX(SourceData!$A$2:$FR$281,'Row selector'!$O182,132)),"")</f>
        <v/>
      </c>
      <c r="J193" s="161" t="str">
        <f>IFERROR(IF(INDEX(SourceData!$A$2:$FR$281,'Row selector'!$O182,123)=0,"-",INDEX(SourceData!$A$2:$FR$281,'Row selector'!$O182,123)),"")</f>
        <v/>
      </c>
      <c r="K193" s="162" t="str">
        <f>IFERROR(IF(INDEX(SourceData!$A$2:$FR$281,'Row selector'!$O182,128)=0,"-",INDEX(SourceData!$A$2:$FR$281,'Row selector'!$O182,128)),"")</f>
        <v/>
      </c>
      <c r="L193" s="163" t="str">
        <f>IFERROR(IF(INDEX(SourceData!$A$2:$FR$281,'Row selector'!$O182,133)=0,"-",INDEX(SourceData!$A$2:$FR$281,'Row selector'!$O182,133)),"")</f>
        <v/>
      </c>
      <c r="M193" s="161" t="str">
        <f>IFERROR(IF(INDEX(SourceData!$A$2:$FR$281,'Row selector'!$O182,124)=0,"-",INDEX(SourceData!$A$2:$FR$281,'Row selector'!$O182,124)),"")</f>
        <v/>
      </c>
      <c r="N193" s="162" t="str">
        <f>IFERROR(IF(INDEX(SourceData!$A$2:$FR$281,'Row selector'!$O182,129)=0,"-",INDEX(SourceData!$A$2:$FR$281,'Row selector'!$O182,129)),"")</f>
        <v/>
      </c>
      <c r="O193" s="163" t="str">
        <f>IFERROR(IF(INDEX(SourceData!$A$2:$FR$281,'Row selector'!$O182,134)=0,"-",INDEX(SourceData!$A$2:$FR$281,'Row selector'!$O182,134)),"")</f>
        <v/>
      </c>
      <c r="P193" s="161" t="str">
        <f>IFERROR(IF(INDEX(SourceData!$A$2:$FR$281,'Row selector'!$O182,125)=0,"-",INDEX(SourceData!$A$2:$FR$281,'Row selector'!$O182,125)),"")</f>
        <v/>
      </c>
      <c r="Q193" s="162" t="str">
        <f>IFERROR(IF(INDEX(SourceData!$A$2:$FR$281,'Row selector'!$O182,130)=0,"-",INDEX(SourceData!$A$2:$FR$281,'Row selector'!$O182,130)),"")</f>
        <v/>
      </c>
      <c r="R193" s="163" t="str">
        <f>IFERROR(IF(INDEX(SourceData!$A$2:$FR$281,'Row selector'!$O182,135)=0,"-",INDEX(SourceData!$A$2:$FR$281,'Row selector'!$O182,135)),"")</f>
        <v/>
      </c>
      <c r="S193" s="161" t="str">
        <f>IFERROR(IF(INDEX(SourceData!$A$2:$FR$281,'Row selector'!$O182,136)=0,"-",INDEX(SourceData!$A$2:$FR$281,'Row selector'!$O182,136)),"")</f>
        <v/>
      </c>
      <c r="T193" s="162" t="str">
        <f>IFERROR(IF(INDEX(SourceData!$A$2:$FR$281,'Row selector'!$O182,141)=0,"-",INDEX(SourceData!$A$2:$FR$281,'Row selector'!$O182,141)),"")</f>
        <v/>
      </c>
      <c r="U193" s="163" t="str">
        <f>IFERROR(IF(INDEX(SourceData!$A$2:$FR$281,'Row selector'!$O182,146)=0,"-",INDEX(SourceData!$A$2:$FR$281,'Row selector'!$O182,146)),"")</f>
        <v/>
      </c>
      <c r="V193" s="161" t="str">
        <f>IFERROR(IF(INDEX(SourceData!$A$2:$FR$281,'Row selector'!$O182,137)=0,"-",INDEX(SourceData!$A$2:$FR$281,'Row selector'!$O182,137)),"")</f>
        <v/>
      </c>
      <c r="W193" s="162" t="str">
        <f>IFERROR(IF(INDEX(SourceData!$A$2:$FR$281,'Row selector'!$O182,142)=0,"-",INDEX(SourceData!$A$2:$FR$281,'Row selector'!$O182,142)),"")</f>
        <v/>
      </c>
      <c r="X193" s="163" t="str">
        <f>IFERROR(IF(INDEX(SourceData!$A$2:$FR$281,'Row selector'!$O182,147)=0,"-",INDEX(SourceData!$A$2:$FR$281,'Row selector'!$O182,147)),"")</f>
        <v/>
      </c>
      <c r="Y193" s="161" t="str">
        <f>IFERROR(IF(INDEX(SourceData!$A$2:$FR$281,'Row selector'!$O182,138)=0,"-",INDEX(SourceData!$A$2:$FR$281,'Row selector'!$O182,138)),"")</f>
        <v/>
      </c>
      <c r="Z193" s="166" t="str">
        <f>IFERROR(IF(INDEX(SourceData!$A$2:$FR$281,'Row selector'!$O182,143)=0,"-",INDEX(SourceData!$A$2:$FR$281,'Row selector'!$O182,143)),"")</f>
        <v/>
      </c>
      <c r="AA193" s="167" t="str">
        <f>IFERROR(IF(INDEX(SourceData!$A$2:$FR$281,'Row selector'!$O182,148)=0,"-",INDEX(SourceData!$A$2:$FR$281,'Row selector'!$O182,148)),"")</f>
        <v/>
      </c>
      <c r="AB193" s="161" t="str">
        <f>IFERROR(IF(INDEX(SourceData!$A$2:$FR$281,'Row selector'!$O182,139)=0,"-",INDEX(SourceData!$A$2:$FR$281,'Row selector'!$O182,139)),"")</f>
        <v/>
      </c>
      <c r="AC193" s="162" t="str">
        <f>IFERROR(IF(INDEX(SourceData!$A$2:$FR$281,'Row selector'!$O182,144)=0,"-",INDEX(SourceData!$A$2:$FR$281,'Row selector'!$O182,144)),"")</f>
        <v/>
      </c>
      <c r="AD193" s="163" t="str">
        <f>IFERROR(IF(INDEX(SourceData!$A$2:$FR$281,'Row selector'!$O182,149)=0,"-",INDEX(SourceData!$A$2:$FR$281,'Row selector'!$O182,149)),"")</f>
        <v/>
      </c>
      <c r="AE193" s="161" t="str">
        <f>IFERROR(IF(INDEX(SourceData!$A$2:$FR$281,'Row selector'!$O182,140)=0,"-",INDEX(SourceData!$A$2:$FR$281,'Row selector'!$O182,140)),"")</f>
        <v/>
      </c>
      <c r="AF193" s="162" t="str">
        <f>IFERROR(IF(INDEX(SourceData!$A$2:$FR$281,'Row selector'!$O182,145)=0,"-",INDEX(SourceData!$A$2:$FR$281,'Row selector'!$O182,145)),"")</f>
        <v/>
      </c>
      <c r="AG193" s="163" t="str">
        <f>IFERROR(IF(INDEX(SourceData!$A$2:$FR$281,'Row selector'!$O182,150)=0,"-",INDEX(SourceData!$A$2:$FR$281,'Row selector'!$O182,150)),"")</f>
        <v/>
      </c>
      <c r="AH193" s="161" t="str">
        <f>IFERROR(IF(INDEX(SourceData!$A$2:$FR$281,'Row selector'!$O182,151)=0,"-",INDEX(SourceData!$A$2:$FR$281,'Row selector'!$O182,151)),"")</f>
        <v/>
      </c>
      <c r="AI193" s="162" t="str">
        <f>IFERROR(IF(INDEX(SourceData!$A$2:$FR$281,'Row selector'!$O182,156)=0,"-",INDEX(SourceData!$A$2:$FR$281,'Row selector'!$O182,156)),"")</f>
        <v/>
      </c>
      <c r="AJ193" s="163" t="str">
        <f>IFERROR(IF(INDEX(SourceData!$A$2:$FR$281,'Row selector'!$O182,161)=0,"-",INDEX(SourceData!$A$2:$FR$281,'Row selector'!$O182,161)),"")</f>
        <v/>
      </c>
      <c r="AK193" s="161" t="str">
        <f>IFERROR(IF(INDEX(SourceData!$A$2:$FR$281,'Row selector'!$O182,152)=0,"-",INDEX(SourceData!$A$2:$FR$281,'Row selector'!$O182,152)),"")</f>
        <v/>
      </c>
      <c r="AL193" s="162" t="str">
        <f>IFERROR(IF(INDEX(SourceData!$A$2:$FR$281,'Row selector'!$O182,157)=0,"-",INDEX(SourceData!$A$2:$FR$281,'Row selector'!$O182,157)),"")</f>
        <v/>
      </c>
      <c r="AM193" s="163" t="str">
        <f>IFERROR(IF(INDEX(SourceData!$A$2:$FR$281,'Row selector'!$O182,162)=0,"-",INDEX(SourceData!$A$2:$FR$281,'Row selector'!$O182,162)),"")</f>
        <v/>
      </c>
      <c r="AN193" s="161" t="str">
        <f>IFERROR(IF(INDEX(SourceData!$A$2:$FR$281,'Row selector'!$O182,153)=0,"-",INDEX(SourceData!$A$2:$FR$281,'Row selector'!$O182,153)),"")</f>
        <v/>
      </c>
      <c r="AO193" s="162" t="str">
        <f>IFERROR(IF(INDEX(SourceData!$A$2:$FR$281,'Row selector'!$O182,158)=0,"-",INDEX(SourceData!$A$2:$FR$281,'Row selector'!$O182,158)),"")</f>
        <v/>
      </c>
      <c r="AP193" s="163" t="str">
        <f>IFERROR(IF(INDEX(SourceData!$A$2:$FR$281,'Row selector'!$O182,163)=0,"-",INDEX(SourceData!$A$2:$FR$281,'Row selector'!$O182,163)),"")</f>
        <v/>
      </c>
      <c r="AQ193" s="161" t="str">
        <f>IFERROR(IF(INDEX(SourceData!$A$2:$FR$281,'Row selector'!$O182,154)=0,"-",INDEX(SourceData!$A$2:$FR$281,'Row selector'!$O182,154)),"")</f>
        <v/>
      </c>
      <c r="AR193" s="166" t="str">
        <f>IFERROR(IF(INDEX(SourceData!$A$2:$FR$281,'Row selector'!$O182,159)=0,"-",INDEX(SourceData!$A$2:$FR$281,'Row selector'!$O182,159)),"")</f>
        <v/>
      </c>
      <c r="AS193" s="167" t="str">
        <f>IFERROR(IF(INDEX(SourceData!$A$2:$FR$281,'Row selector'!$O182,164)=0,"-",INDEX(SourceData!$A$2:$FR$281,'Row selector'!$O182,164)),"")</f>
        <v/>
      </c>
      <c r="AT193" s="161" t="str">
        <f>IFERROR(IF(INDEX(SourceData!$A$2:$FR$281,'Row selector'!$O182,155)=0,"-",INDEX(SourceData!$A$2:$FR$281,'Row selector'!$O182,155)),"")</f>
        <v/>
      </c>
      <c r="AU193" s="162" t="str">
        <f>IFERROR(IF(INDEX(SourceData!$A$2:$FR$281,'Row selector'!$O182,160)=0,"-",INDEX(SourceData!$A$2:$FR$281,'Row selector'!$O182,160)),"")</f>
        <v/>
      </c>
      <c r="AV193" s="163" t="str">
        <f>IFERROR(IF(INDEX(SourceData!$A$2:$FR$281,'Row selector'!$O182,165)=0,"-",INDEX(SourceData!$A$2:$FR$281,'Row selector'!$O182,165)),"")</f>
        <v/>
      </c>
      <c r="AW193" s="115"/>
    </row>
    <row r="194" spans="1:49">
      <c r="A194" s="171" t="str">
        <f>IFERROR(INDEX(SourceData!$A$2:$FR$281,'Row selector'!$O183,1),"")</f>
        <v/>
      </c>
      <c r="B194" s="168" t="str">
        <f>IFERROR(INDEX(SourceData!$A$2:$FR$281,'Row selector'!$O183,2),"")</f>
        <v/>
      </c>
      <c r="C194" s="199" t="str">
        <f t="shared" si="2"/>
        <v/>
      </c>
      <c r="D194" s="161" t="str">
        <f>IFERROR(IF(INDEX(SourceData!$A$2:$FR$281,'Row selector'!$O183,121)=0,"-",INDEX(SourceData!$A$2:$FR$281,'Row selector'!$O183,121)),"")</f>
        <v/>
      </c>
      <c r="E194" s="162" t="str">
        <f>IFERROR(IF(INDEX(SourceData!$A$2:$FR$281,'Row selector'!$O183,126)=0,"-",INDEX(SourceData!$A$2:$FR$281,'Row selector'!$O183,126)),"")</f>
        <v/>
      </c>
      <c r="F194" s="163" t="str">
        <f>IFERROR(IF(INDEX(SourceData!$A$2:$FR$281,'Row selector'!$O183,131)=0,"-",INDEX(SourceData!$A$2:$FR$281,'Row selector'!$O183,131)),"")</f>
        <v/>
      </c>
      <c r="G194" s="161" t="str">
        <f>IFERROR(IF(INDEX(SourceData!$A$2:$FR$281,'Row selector'!$O183,122)=0,"-",INDEX(SourceData!$A$2:$FR$281,'Row selector'!$O183,122)),"")</f>
        <v/>
      </c>
      <c r="H194" s="166" t="str">
        <f>IFERROR(IF(INDEX(SourceData!$A$2:$FR$281,'Row selector'!$O183,127)=0,"-",INDEX(SourceData!$A$2:$FR$281,'Row selector'!$O183,127)),"")</f>
        <v/>
      </c>
      <c r="I194" s="167" t="str">
        <f>IFERROR(IF(INDEX(SourceData!$A$2:$FR$281,'Row selector'!$O183,132)=0,"-",INDEX(SourceData!$A$2:$FR$281,'Row selector'!$O183,132)),"")</f>
        <v/>
      </c>
      <c r="J194" s="161" t="str">
        <f>IFERROR(IF(INDEX(SourceData!$A$2:$FR$281,'Row selector'!$O183,123)=0,"-",INDEX(SourceData!$A$2:$FR$281,'Row selector'!$O183,123)),"")</f>
        <v/>
      </c>
      <c r="K194" s="162" t="str">
        <f>IFERROR(IF(INDEX(SourceData!$A$2:$FR$281,'Row selector'!$O183,128)=0,"-",INDEX(SourceData!$A$2:$FR$281,'Row selector'!$O183,128)),"")</f>
        <v/>
      </c>
      <c r="L194" s="163" t="str">
        <f>IFERROR(IF(INDEX(SourceData!$A$2:$FR$281,'Row selector'!$O183,133)=0,"-",INDEX(SourceData!$A$2:$FR$281,'Row selector'!$O183,133)),"")</f>
        <v/>
      </c>
      <c r="M194" s="161" t="str">
        <f>IFERROR(IF(INDEX(SourceData!$A$2:$FR$281,'Row selector'!$O183,124)=0,"-",INDEX(SourceData!$A$2:$FR$281,'Row selector'!$O183,124)),"")</f>
        <v/>
      </c>
      <c r="N194" s="162" t="str">
        <f>IFERROR(IF(INDEX(SourceData!$A$2:$FR$281,'Row selector'!$O183,129)=0,"-",INDEX(SourceData!$A$2:$FR$281,'Row selector'!$O183,129)),"")</f>
        <v/>
      </c>
      <c r="O194" s="163" t="str">
        <f>IFERROR(IF(INDEX(SourceData!$A$2:$FR$281,'Row selector'!$O183,134)=0,"-",INDEX(SourceData!$A$2:$FR$281,'Row selector'!$O183,134)),"")</f>
        <v/>
      </c>
      <c r="P194" s="161" t="str">
        <f>IFERROR(IF(INDEX(SourceData!$A$2:$FR$281,'Row selector'!$O183,125)=0,"-",INDEX(SourceData!$A$2:$FR$281,'Row selector'!$O183,125)),"")</f>
        <v/>
      </c>
      <c r="Q194" s="162" t="str">
        <f>IFERROR(IF(INDEX(SourceData!$A$2:$FR$281,'Row selector'!$O183,130)=0,"-",INDEX(SourceData!$A$2:$FR$281,'Row selector'!$O183,130)),"")</f>
        <v/>
      </c>
      <c r="R194" s="163" t="str">
        <f>IFERROR(IF(INDEX(SourceData!$A$2:$FR$281,'Row selector'!$O183,135)=0,"-",INDEX(SourceData!$A$2:$FR$281,'Row selector'!$O183,135)),"")</f>
        <v/>
      </c>
      <c r="S194" s="161" t="str">
        <f>IFERROR(IF(INDEX(SourceData!$A$2:$FR$281,'Row selector'!$O183,136)=0,"-",INDEX(SourceData!$A$2:$FR$281,'Row selector'!$O183,136)),"")</f>
        <v/>
      </c>
      <c r="T194" s="162" t="str">
        <f>IFERROR(IF(INDEX(SourceData!$A$2:$FR$281,'Row selector'!$O183,141)=0,"-",INDEX(SourceData!$A$2:$FR$281,'Row selector'!$O183,141)),"")</f>
        <v/>
      </c>
      <c r="U194" s="163" t="str">
        <f>IFERROR(IF(INDEX(SourceData!$A$2:$FR$281,'Row selector'!$O183,146)=0,"-",INDEX(SourceData!$A$2:$FR$281,'Row selector'!$O183,146)),"")</f>
        <v/>
      </c>
      <c r="V194" s="161" t="str">
        <f>IFERROR(IF(INDEX(SourceData!$A$2:$FR$281,'Row selector'!$O183,137)=0,"-",INDEX(SourceData!$A$2:$FR$281,'Row selector'!$O183,137)),"")</f>
        <v/>
      </c>
      <c r="W194" s="162" t="str">
        <f>IFERROR(IF(INDEX(SourceData!$A$2:$FR$281,'Row selector'!$O183,142)=0,"-",INDEX(SourceData!$A$2:$FR$281,'Row selector'!$O183,142)),"")</f>
        <v/>
      </c>
      <c r="X194" s="163" t="str">
        <f>IFERROR(IF(INDEX(SourceData!$A$2:$FR$281,'Row selector'!$O183,147)=0,"-",INDEX(SourceData!$A$2:$FR$281,'Row selector'!$O183,147)),"")</f>
        <v/>
      </c>
      <c r="Y194" s="161" t="str">
        <f>IFERROR(IF(INDEX(SourceData!$A$2:$FR$281,'Row selector'!$O183,138)=0,"-",INDEX(SourceData!$A$2:$FR$281,'Row selector'!$O183,138)),"")</f>
        <v/>
      </c>
      <c r="Z194" s="166" t="str">
        <f>IFERROR(IF(INDEX(SourceData!$A$2:$FR$281,'Row selector'!$O183,143)=0,"-",INDEX(SourceData!$A$2:$FR$281,'Row selector'!$O183,143)),"")</f>
        <v/>
      </c>
      <c r="AA194" s="167" t="str">
        <f>IFERROR(IF(INDEX(SourceData!$A$2:$FR$281,'Row selector'!$O183,148)=0,"-",INDEX(SourceData!$A$2:$FR$281,'Row selector'!$O183,148)),"")</f>
        <v/>
      </c>
      <c r="AB194" s="161" t="str">
        <f>IFERROR(IF(INDEX(SourceData!$A$2:$FR$281,'Row selector'!$O183,139)=0,"-",INDEX(SourceData!$A$2:$FR$281,'Row selector'!$O183,139)),"")</f>
        <v/>
      </c>
      <c r="AC194" s="162" t="str">
        <f>IFERROR(IF(INDEX(SourceData!$A$2:$FR$281,'Row selector'!$O183,144)=0,"-",INDEX(SourceData!$A$2:$FR$281,'Row selector'!$O183,144)),"")</f>
        <v/>
      </c>
      <c r="AD194" s="163" t="str">
        <f>IFERROR(IF(INDEX(SourceData!$A$2:$FR$281,'Row selector'!$O183,149)=0,"-",INDEX(SourceData!$A$2:$FR$281,'Row selector'!$O183,149)),"")</f>
        <v/>
      </c>
      <c r="AE194" s="161" t="str">
        <f>IFERROR(IF(INDEX(SourceData!$A$2:$FR$281,'Row selector'!$O183,140)=0,"-",INDEX(SourceData!$A$2:$FR$281,'Row selector'!$O183,140)),"")</f>
        <v/>
      </c>
      <c r="AF194" s="162" t="str">
        <f>IFERROR(IF(INDEX(SourceData!$A$2:$FR$281,'Row selector'!$O183,145)=0,"-",INDEX(SourceData!$A$2:$FR$281,'Row selector'!$O183,145)),"")</f>
        <v/>
      </c>
      <c r="AG194" s="163" t="str">
        <f>IFERROR(IF(INDEX(SourceData!$A$2:$FR$281,'Row selector'!$O183,150)=0,"-",INDEX(SourceData!$A$2:$FR$281,'Row selector'!$O183,150)),"")</f>
        <v/>
      </c>
      <c r="AH194" s="161" t="str">
        <f>IFERROR(IF(INDEX(SourceData!$A$2:$FR$281,'Row selector'!$O183,151)=0,"-",INDEX(SourceData!$A$2:$FR$281,'Row selector'!$O183,151)),"")</f>
        <v/>
      </c>
      <c r="AI194" s="162" t="str">
        <f>IFERROR(IF(INDEX(SourceData!$A$2:$FR$281,'Row selector'!$O183,156)=0,"-",INDEX(SourceData!$A$2:$FR$281,'Row selector'!$O183,156)),"")</f>
        <v/>
      </c>
      <c r="AJ194" s="163" t="str">
        <f>IFERROR(IF(INDEX(SourceData!$A$2:$FR$281,'Row selector'!$O183,161)=0,"-",INDEX(SourceData!$A$2:$FR$281,'Row selector'!$O183,161)),"")</f>
        <v/>
      </c>
      <c r="AK194" s="161" t="str">
        <f>IFERROR(IF(INDEX(SourceData!$A$2:$FR$281,'Row selector'!$O183,152)=0,"-",INDEX(SourceData!$A$2:$FR$281,'Row selector'!$O183,152)),"")</f>
        <v/>
      </c>
      <c r="AL194" s="162" t="str">
        <f>IFERROR(IF(INDEX(SourceData!$A$2:$FR$281,'Row selector'!$O183,157)=0,"-",INDEX(SourceData!$A$2:$FR$281,'Row selector'!$O183,157)),"")</f>
        <v/>
      </c>
      <c r="AM194" s="163" t="str">
        <f>IFERROR(IF(INDEX(SourceData!$A$2:$FR$281,'Row selector'!$O183,162)=0,"-",INDEX(SourceData!$A$2:$FR$281,'Row selector'!$O183,162)),"")</f>
        <v/>
      </c>
      <c r="AN194" s="161" t="str">
        <f>IFERROR(IF(INDEX(SourceData!$A$2:$FR$281,'Row selector'!$O183,153)=0,"-",INDEX(SourceData!$A$2:$FR$281,'Row selector'!$O183,153)),"")</f>
        <v/>
      </c>
      <c r="AO194" s="162" t="str">
        <f>IFERROR(IF(INDEX(SourceData!$A$2:$FR$281,'Row selector'!$O183,158)=0,"-",INDEX(SourceData!$A$2:$FR$281,'Row selector'!$O183,158)),"")</f>
        <v/>
      </c>
      <c r="AP194" s="163" t="str">
        <f>IFERROR(IF(INDEX(SourceData!$A$2:$FR$281,'Row selector'!$O183,163)=0,"-",INDEX(SourceData!$A$2:$FR$281,'Row selector'!$O183,163)),"")</f>
        <v/>
      </c>
      <c r="AQ194" s="161" t="str">
        <f>IFERROR(IF(INDEX(SourceData!$A$2:$FR$281,'Row selector'!$O183,154)=0,"-",INDEX(SourceData!$A$2:$FR$281,'Row selector'!$O183,154)),"")</f>
        <v/>
      </c>
      <c r="AR194" s="166" t="str">
        <f>IFERROR(IF(INDEX(SourceData!$A$2:$FR$281,'Row selector'!$O183,159)=0,"-",INDEX(SourceData!$A$2:$FR$281,'Row selector'!$O183,159)),"")</f>
        <v/>
      </c>
      <c r="AS194" s="167" t="str">
        <f>IFERROR(IF(INDEX(SourceData!$A$2:$FR$281,'Row selector'!$O183,164)=0,"-",INDEX(SourceData!$A$2:$FR$281,'Row selector'!$O183,164)),"")</f>
        <v/>
      </c>
      <c r="AT194" s="161" t="str">
        <f>IFERROR(IF(INDEX(SourceData!$A$2:$FR$281,'Row selector'!$O183,155)=0,"-",INDEX(SourceData!$A$2:$FR$281,'Row selector'!$O183,155)),"")</f>
        <v/>
      </c>
      <c r="AU194" s="162" t="str">
        <f>IFERROR(IF(INDEX(SourceData!$A$2:$FR$281,'Row selector'!$O183,160)=0,"-",INDEX(SourceData!$A$2:$FR$281,'Row selector'!$O183,160)),"")</f>
        <v/>
      </c>
      <c r="AV194" s="163" t="str">
        <f>IFERROR(IF(INDEX(SourceData!$A$2:$FR$281,'Row selector'!$O183,165)=0,"-",INDEX(SourceData!$A$2:$FR$281,'Row selector'!$O183,165)),"")</f>
        <v/>
      </c>
      <c r="AW194" s="115"/>
    </row>
    <row r="195" spans="1:49">
      <c r="A195" s="171" t="str">
        <f>IFERROR(INDEX(SourceData!$A$2:$FR$281,'Row selector'!$O184,1),"")</f>
        <v/>
      </c>
      <c r="B195" s="168" t="str">
        <f>IFERROR(INDEX(SourceData!$A$2:$FR$281,'Row selector'!$O184,2),"")</f>
        <v/>
      </c>
      <c r="C195" s="199" t="str">
        <f t="shared" si="2"/>
        <v/>
      </c>
      <c r="D195" s="161" t="str">
        <f>IFERROR(IF(INDEX(SourceData!$A$2:$FR$281,'Row selector'!$O184,121)=0,"-",INDEX(SourceData!$A$2:$FR$281,'Row selector'!$O184,121)),"")</f>
        <v/>
      </c>
      <c r="E195" s="162" t="str">
        <f>IFERROR(IF(INDEX(SourceData!$A$2:$FR$281,'Row selector'!$O184,126)=0,"-",INDEX(SourceData!$A$2:$FR$281,'Row selector'!$O184,126)),"")</f>
        <v/>
      </c>
      <c r="F195" s="163" t="str">
        <f>IFERROR(IF(INDEX(SourceData!$A$2:$FR$281,'Row selector'!$O184,131)=0,"-",INDEX(SourceData!$A$2:$FR$281,'Row selector'!$O184,131)),"")</f>
        <v/>
      </c>
      <c r="G195" s="161" t="str">
        <f>IFERROR(IF(INDEX(SourceData!$A$2:$FR$281,'Row selector'!$O184,122)=0,"-",INDEX(SourceData!$A$2:$FR$281,'Row selector'!$O184,122)),"")</f>
        <v/>
      </c>
      <c r="H195" s="166" t="str">
        <f>IFERROR(IF(INDEX(SourceData!$A$2:$FR$281,'Row selector'!$O184,127)=0,"-",INDEX(SourceData!$A$2:$FR$281,'Row selector'!$O184,127)),"")</f>
        <v/>
      </c>
      <c r="I195" s="167" t="str">
        <f>IFERROR(IF(INDEX(SourceData!$A$2:$FR$281,'Row selector'!$O184,132)=0,"-",INDEX(SourceData!$A$2:$FR$281,'Row selector'!$O184,132)),"")</f>
        <v/>
      </c>
      <c r="J195" s="161" t="str">
        <f>IFERROR(IF(INDEX(SourceData!$A$2:$FR$281,'Row selector'!$O184,123)=0,"-",INDEX(SourceData!$A$2:$FR$281,'Row selector'!$O184,123)),"")</f>
        <v/>
      </c>
      <c r="K195" s="162" t="str">
        <f>IFERROR(IF(INDEX(SourceData!$A$2:$FR$281,'Row selector'!$O184,128)=0,"-",INDEX(SourceData!$A$2:$FR$281,'Row selector'!$O184,128)),"")</f>
        <v/>
      </c>
      <c r="L195" s="163" t="str">
        <f>IFERROR(IF(INDEX(SourceData!$A$2:$FR$281,'Row selector'!$O184,133)=0,"-",INDEX(SourceData!$A$2:$FR$281,'Row selector'!$O184,133)),"")</f>
        <v/>
      </c>
      <c r="M195" s="161" t="str">
        <f>IFERROR(IF(INDEX(SourceData!$A$2:$FR$281,'Row selector'!$O184,124)=0,"-",INDEX(SourceData!$A$2:$FR$281,'Row selector'!$O184,124)),"")</f>
        <v/>
      </c>
      <c r="N195" s="162" t="str">
        <f>IFERROR(IF(INDEX(SourceData!$A$2:$FR$281,'Row selector'!$O184,129)=0,"-",INDEX(SourceData!$A$2:$FR$281,'Row selector'!$O184,129)),"")</f>
        <v/>
      </c>
      <c r="O195" s="163" t="str">
        <f>IFERROR(IF(INDEX(SourceData!$A$2:$FR$281,'Row selector'!$O184,134)=0,"-",INDEX(SourceData!$A$2:$FR$281,'Row selector'!$O184,134)),"")</f>
        <v/>
      </c>
      <c r="P195" s="161" t="str">
        <f>IFERROR(IF(INDEX(SourceData!$A$2:$FR$281,'Row selector'!$O184,125)=0,"-",INDEX(SourceData!$A$2:$FR$281,'Row selector'!$O184,125)),"")</f>
        <v/>
      </c>
      <c r="Q195" s="162" t="str">
        <f>IFERROR(IF(INDEX(SourceData!$A$2:$FR$281,'Row selector'!$O184,130)=0,"-",INDEX(SourceData!$A$2:$FR$281,'Row selector'!$O184,130)),"")</f>
        <v/>
      </c>
      <c r="R195" s="163" t="str">
        <f>IFERROR(IF(INDEX(SourceData!$A$2:$FR$281,'Row selector'!$O184,135)=0,"-",INDEX(SourceData!$A$2:$FR$281,'Row selector'!$O184,135)),"")</f>
        <v/>
      </c>
      <c r="S195" s="161" t="str">
        <f>IFERROR(IF(INDEX(SourceData!$A$2:$FR$281,'Row selector'!$O184,136)=0,"-",INDEX(SourceData!$A$2:$FR$281,'Row selector'!$O184,136)),"")</f>
        <v/>
      </c>
      <c r="T195" s="162" t="str">
        <f>IFERROR(IF(INDEX(SourceData!$A$2:$FR$281,'Row selector'!$O184,141)=0,"-",INDEX(SourceData!$A$2:$FR$281,'Row selector'!$O184,141)),"")</f>
        <v/>
      </c>
      <c r="U195" s="163" t="str">
        <f>IFERROR(IF(INDEX(SourceData!$A$2:$FR$281,'Row selector'!$O184,146)=0,"-",INDEX(SourceData!$A$2:$FR$281,'Row selector'!$O184,146)),"")</f>
        <v/>
      </c>
      <c r="V195" s="161" t="str">
        <f>IFERROR(IF(INDEX(SourceData!$A$2:$FR$281,'Row selector'!$O184,137)=0,"-",INDEX(SourceData!$A$2:$FR$281,'Row selector'!$O184,137)),"")</f>
        <v/>
      </c>
      <c r="W195" s="162" t="str">
        <f>IFERROR(IF(INDEX(SourceData!$A$2:$FR$281,'Row selector'!$O184,142)=0,"-",INDEX(SourceData!$A$2:$FR$281,'Row selector'!$O184,142)),"")</f>
        <v/>
      </c>
      <c r="X195" s="163" t="str">
        <f>IFERROR(IF(INDEX(SourceData!$A$2:$FR$281,'Row selector'!$O184,147)=0,"-",INDEX(SourceData!$A$2:$FR$281,'Row selector'!$O184,147)),"")</f>
        <v/>
      </c>
      <c r="Y195" s="161" t="str">
        <f>IFERROR(IF(INDEX(SourceData!$A$2:$FR$281,'Row selector'!$O184,138)=0,"-",INDEX(SourceData!$A$2:$FR$281,'Row selector'!$O184,138)),"")</f>
        <v/>
      </c>
      <c r="Z195" s="166" t="str">
        <f>IFERROR(IF(INDEX(SourceData!$A$2:$FR$281,'Row selector'!$O184,143)=0,"-",INDEX(SourceData!$A$2:$FR$281,'Row selector'!$O184,143)),"")</f>
        <v/>
      </c>
      <c r="AA195" s="167" t="str">
        <f>IFERROR(IF(INDEX(SourceData!$A$2:$FR$281,'Row selector'!$O184,148)=0,"-",INDEX(SourceData!$A$2:$FR$281,'Row selector'!$O184,148)),"")</f>
        <v/>
      </c>
      <c r="AB195" s="161" t="str">
        <f>IFERROR(IF(INDEX(SourceData!$A$2:$FR$281,'Row selector'!$O184,139)=0,"-",INDEX(SourceData!$A$2:$FR$281,'Row selector'!$O184,139)),"")</f>
        <v/>
      </c>
      <c r="AC195" s="162" t="str">
        <f>IFERROR(IF(INDEX(SourceData!$A$2:$FR$281,'Row selector'!$O184,144)=0,"-",INDEX(SourceData!$A$2:$FR$281,'Row selector'!$O184,144)),"")</f>
        <v/>
      </c>
      <c r="AD195" s="163" t="str">
        <f>IFERROR(IF(INDEX(SourceData!$A$2:$FR$281,'Row selector'!$O184,149)=0,"-",INDEX(SourceData!$A$2:$FR$281,'Row selector'!$O184,149)),"")</f>
        <v/>
      </c>
      <c r="AE195" s="161" t="str">
        <f>IFERROR(IF(INDEX(SourceData!$A$2:$FR$281,'Row selector'!$O184,140)=0,"-",INDEX(SourceData!$A$2:$FR$281,'Row selector'!$O184,140)),"")</f>
        <v/>
      </c>
      <c r="AF195" s="162" t="str">
        <f>IFERROR(IF(INDEX(SourceData!$A$2:$FR$281,'Row selector'!$O184,145)=0,"-",INDEX(SourceData!$A$2:$FR$281,'Row selector'!$O184,145)),"")</f>
        <v/>
      </c>
      <c r="AG195" s="163" t="str">
        <f>IFERROR(IF(INDEX(SourceData!$A$2:$FR$281,'Row selector'!$O184,150)=0,"-",INDEX(SourceData!$A$2:$FR$281,'Row selector'!$O184,150)),"")</f>
        <v/>
      </c>
      <c r="AH195" s="161" t="str">
        <f>IFERROR(IF(INDEX(SourceData!$A$2:$FR$281,'Row selector'!$O184,151)=0,"-",INDEX(SourceData!$A$2:$FR$281,'Row selector'!$O184,151)),"")</f>
        <v/>
      </c>
      <c r="AI195" s="162" t="str">
        <f>IFERROR(IF(INDEX(SourceData!$A$2:$FR$281,'Row selector'!$O184,156)=0,"-",INDEX(SourceData!$A$2:$FR$281,'Row selector'!$O184,156)),"")</f>
        <v/>
      </c>
      <c r="AJ195" s="163" t="str">
        <f>IFERROR(IF(INDEX(SourceData!$A$2:$FR$281,'Row selector'!$O184,161)=0,"-",INDEX(SourceData!$A$2:$FR$281,'Row selector'!$O184,161)),"")</f>
        <v/>
      </c>
      <c r="AK195" s="161" t="str">
        <f>IFERROR(IF(INDEX(SourceData!$A$2:$FR$281,'Row selector'!$O184,152)=0,"-",INDEX(SourceData!$A$2:$FR$281,'Row selector'!$O184,152)),"")</f>
        <v/>
      </c>
      <c r="AL195" s="162" t="str">
        <f>IFERROR(IF(INDEX(SourceData!$A$2:$FR$281,'Row selector'!$O184,157)=0,"-",INDEX(SourceData!$A$2:$FR$281,'Row selector'!$O184,157)),"")</f>
        <v/>
      </c>
      <c r="AM195" s="163" t="str">
        <f>IFERROR(IF(INDEX(SourceData!$A$2:$FR$281,'Row selector'!$O184,162)=0,"-",INDEX(SourceData!$A$2:$FR$281,'Row selector'!$O184,162)),"")</f>
        <v/>
      </c>
      <c r="AN195" s="161" t="str">
        <f>IFERROR(IF(INDEX(SourceData!$A$2:$FR$281,'Row selector'!$O184,153)=0,"-",INDEX(SourceData!$A$2:$FR$281,'Row selector'!$O184,153)),"")</f>
        <v/>
      </c>
      <c r="AO195" s="162" t="str">
        <f>IFERROR(IF(INDEX(SourceData!$A$2:$FR$281,'Row selector'!$O184,158)=0,"-",INDEX(SourceData!$A$2:$FR$281,'Row selector'!$O184,158)),"")</f>
        <v/>
      </c>
      <c r="AP195" s="163" t="str">
        <f>IFERROR(IF(INDEX(SourceData!$A$2:$FR$281,'Row selector'!$O184,163)=0,"-",INDEX(SourceData!$A$2:$FR$281,'Row selector'!$O184,163)),"")</f>
        <v/>
      </c>
      <c r="AQ195" s="161" t="str">
        <f>IFERROR(IF(INDEX(SourceData!$A$2:$FR$281,'Row selector'!$O184,154)=0,"-",INDEX(SourceData!$A$2:$FR$281,'Row selector'!$O184,154)),"")</f>
        <v/>
      </c>
      <c r="AR195" s="166" t="str">
        <f>IFERROR(IF(INDEX(SourceData!$A$2:$FR$281,'Row selector'!$O184,159)=0,"-",INDEX(SourceData!$A$2:$FR$281,'Row selector'!$O184,159)),"")</f>
        <v/>
      </c>
      <c r="AS195" s="167" t="str">
        <f>IFERROR(IF(INDEX(SourceData!$A$2:$FR$281,'Row selector'!$O184,164)=0,"-",INDEX(SourceData!$A$2:$FR$281,'Row selector'!$O184,164)),"")</f>
        <v/>
      </c>
      <c r="AT195" s="161" t="str">
        <f>IFERROR(IF(INDEX(SourceData!$A$2:$FR$281,'Row selector'!$O184,155)=0,"-",INDEX(SourceData!$A$2:$FR$281,'Row selector'!$O184,155)),"")</f>
        <v/>
      </c>
      <c r="AU195" s="162" t="str">
        <f>IFERROR(IF(INDEX(SourceData!$A$2:$FR$281,'Row selector'!$O184,160)=0,"-",INDEX(SourceData!$A$2:$FR$281,'Row selector'!$O184,160)),"")</f>
        <v/>
      </c>
      <c r="AV195" s="163" t="str">
        <f>IFERROR(IF(INDEX(SourceData!$A$2:$FR$281,'Row selector'!$O184,165)=0,"-",INDEX(SourceData!$A$2:$FR$281,'Row selector'!$O184,165)),"")</f>
        <v/>
      </c>
      <c r="AW195" s="115"/>
    </row>
    <row r="196" spans="1:49">
      <c r="A196" s="171" t="str">
        <f>IFERROR(INDEX(SourceData!$A$2:$FR$281,'Row selector'!$O185,1),"")</f>
        <v/>
      </c>
      <c r="B196" s="168" t="str">
        <f>IFERROR(INDEX(SourceData!$A$2:$FR$281,'Row selector'!$O185,2),"")</f>
        <v/>
      </c>
      <c r="C196" s="199" t="str">
        <f t="shared" si="2"/>
        <v/>
      </c>
      <c r="D196" s="161" t="str">
        <f>IFERROR(IF(INDEX(SourceData!$A$2:$FR$281,'Row selector'!$O185,121)=0,"-",INDEX(SourceData!$A$2:$FR$281,'Row selector'!$O185,121)),"")</f>
        <v/>
      </c>
      <c r="E196" s="162" t="str">
        <f>IFERROR(IF(INDEX(SourceData!$A$2:$FR$281,'Row selector'!$O185,126)=0,"-",INDEX(SourceData!$A$2:$FR$281,'Row selector'!$O185,126)),"")</f>
        <v/>
      </c>
      <c r="F196" s="163" t="str">
        <f>IFERROR(IF(INDEX(SourceData!$A$2:$FR$281,'Row selector'!$O185,131)=0,"-",INDEX(SourceData!$A$2:$FR$281,'Row selector'!$O185,131)),"")</f>
        <v/>
      </c>
      <c r="G196" s="161" t="str">
        <f>IFERROR(IF(INDEX(SourceData!$A$2:$FR$281,'Row selector'!$O185,122)=0,"-",INDEX(SourceData!$A$2:$FR$281,'Row selector'!$O185,122)),"")</f>
        <v/>
      </c>
      <c r="H196" s="166" t="str">
        <f>IFERROR(IF(INDEX(SourceData!$A$2:$FR$281,'Row selector'!$O185,127)=0,"-",INDEX(SourceData!$A$2:$FR$281,'Row selector'!$O185,127)),"")</f>
        <v/>
      </c>
      <c r="I196" s="167" t="str">
        <f>IFERROR(IF(INDEX(SourceData!$A$2:$FR$281,'Row selector'!$O185,132)=0,"-",INDEX(SourceData!$A$2:$FR$281,'Row selector'!$O185,132)),"")</f>
        <v/>
      </c>
      <c r="J196" s="161" t="str">
        <f>IFERROR(IF(INDEX(SourceData!$A$2:$FR$281,'Row selector'!$O185,123)=0,"-",INDEX(SourceData!$A$2:$FR$281,'Row selector'!$O185,123)),"")</f>
        <v/>
      </c>
      <c r="K196" s="162" t="str">
        <f>IFERROR(IF(INDEX(SourceData!$A$2:$FR$281,'Row selector'!$O185,128)=0,"-",INDEX(SourceData!$A$2:$FR$281,'Row selector'!$O185,128)),"")</f>
        <v/>
      </c>
      <c r="L196" s="163" t="str">
        <f>IFERROR(IF(INDEX(SourceData!$A$2:$FR$281,'Row selector'!$O185,133)=0,"-",INDEX(SourceData!$A$2:$FR$281,'Row selector'!$O185,133)),"")</f>
        <v/>
      </c>
      <c r="M196" s="161" t="str">
        <f>IFERROR(IF(INDEX(SourceData!$A$2:$FR$281,'Row selector'!$O185,124)=0,"-",INDEX(SourceData!$A$2:$FR$281,'Row selector'!$O185,124)),"")</f>
        <v/>
      </c>
      <c r="N196" s="162" t="str">
        <f>IFERROR(IF(INDEX(SourceData!$A$2:$FR$281,'Row selector'!$O185,129)=0,"-",INDEX(SourceData!$A$2:$FR$281,'Row selector'!$O185,129)),"")</f>
        <v/>
      </c>
      <c r="O196" s="163" t="str">
        <f>IFERROR(IF(INDEX(SourceData!$A$2:$FR$281,'Row selector'!$O185,134)=0,"-",INDEX(SourceData!$A$2:$FR$281,'Row selector'!$O185,134)),"")</f>
        <v/>
      </c>
      <c r="P196" s="161" t="str">
        <f>IFERROR(IF(INDEX(SourceData!$A$2:$FR$281,'Row selector'!$O185,125)=0,"-",INDEX(SourceData!$A$2:$FR$281,'Row selector'!$O185,125)),"")</f>
        <v/>
      </c>
      <c r="Q196" s="162" t="str">
        <f>IFERROR(IF(INDEX(SourceData!$A$2:$FR$281,'Row selector'!$O185,130)=0,"-",INDEX(SourceData!$A$2:$FR$281,'Row selector'!$O185,130)),"")</f>
        <v/>
      </c>
      <c r="R196" s="163" t="str">
        <f>IFERROR(IF(INDEX(SourceData!$A$2:$FR$281,'Row selector'!$O185,135)=0,"-",INDEX(SourceData!$A$2:$FR$281,'Row selector'!$O185,135)),"")</f>
        <v/>
      </c>
      <c r="S196" s="161" t="str">
        <f>IFERROR(IF(INDEX(SourceData!$A$2:$FR$281,'Row selector'!$O185,136)=0,"-",INDEX(SourceData!$A$2:$FR$281,'Row selector'!$O185,136)),"")</f>
        <v/>
      </c>
      <c r="T196" s="162" t="str">
        <f>IFERROR(IF(INDEX(SourceData!$A$2:$FR$281,'Row selector'!$O185,141)=0,"-",INDEX(SourceData!$A$2:$FR$281,'Row selector'!$O185,141)),"")</f>
        <v/>
      </c>
      <c r="U196" s="163" t="str">
        <f>IFERROR(IF(INDEX(SourceData!$A$2:$FR$281,'Row selector'!$O185,146)=0,"-",INDEX(SourceData!$A$2:$FR$281,'Row selector'!$O185,146)),"")</f>
        <v/>
      </c>
      <c r="V196" s="161" t="str">
        <f>IFERROR(IF(INDEX(SourceData!$A$2:$FR$281,'Row selector'!$O185,137)=0,"-",INDEX(SourceData!$A$2:$FR$281,'Row selector'!$O185,137)),"")</f>
        <v/>
      </c>
      <c r="W196" s="162" t="str">
        <f>IFERROR(IF(INDEX(SourceData!$A$2:$FR$281,'Row selector'!$O185,142)=0,"-",INDEX(SourceData!$A$2:$FR$281,'Row selector'!$O185,142)),"")</f>
        <v/>
      </c>
      <c r="X196" s="163" t="str">
        <f>IFERROR(IF(INDEX(SourceData!$A$2:$FR$281,'Row selector'!$O185,147)=0,"-",INDEX(SourceData!$A$2:$FR$281,'Row selector'!$O185,147)),"")</f>
        <v/>
      </c>
      <c r="Y196" s="161" t="str">
        <f>IFERROR(IF(INDEX(SourceData!$A$2:$FR$281,'Row selector'!$O185,138)=0,"-",INDEX(SourceData!$A$2:$FR$281,'Row selector'!$O185,138)),"")</f>
        <v/>
      </c>
      <c r="Z196" s="166" t="str">
        <f>IFERROR(IF(INDEX(SourceData!$A$2:$FR$281,'Row selector'!$O185,143)=0,"-",INDEX(SourceData!$A$2:$FR$281,'Row selector'!$O185,143)),"")</f>
        <v/>
      </c>
      <c r="AA196" s="167" t="str">
        <f>IFERROR(IF(INDEX(SourceData!$A$2:$FR$281,'Row selector'!$O185,148)=0,"-",INDEX(SourceData!$A$2:$FR$281,'Row selector'!$O185,148)),"")</f>
        <v/>
      </c>
      <c r="AB196" s="161" t="str">
        <f>IFERROR(IF(INDEX(SourceData!$A$2:$FR$281,'Row selector'!$O185,139)=0,"-",INDEX(SourceData!$A$2:$FR$281,'Row selector'!$O185,139)),"")</f>
        <v/>
      </c>
      <c r="AC196" s="162" t="str">
        <f>IFERROR(IF(INDEX(SourceData!$A$2:$FR$281,'Row selector'!$O185,144)=0,"-",INDEX(SourceData!$A$2:$FR$281,'Row selector'!$O185,144)),"")</f>
        <v/>
      </c>
      <c r="AD196" s="163" t="str">
        <f>IFERROR(IF(INDEX(SourceData!$A$2:$FR$281,'Row selector'!$O185,149)=0,"-",INDEX(SourceData!$A$2:$FR$281,'Row selector'!$O185,149)),"")</f>
        <v/>
      </c>
      <c r="AE196" s="161" t="str">
        <f>IFERROR(IF(INDEX(SourceData!$A$2:$FR$281,'Row selector'!$O185,140)=0,"-",INDEX(SourceData!$A$2:$FR$281,'Row selector'!$O185,140)),"")</f>
        <v/>
      </c>
      <c r="AF196" s="162" t="str">
        <f>IFERROR(IF(INDEX(SourceData!$A$2:$FR$281,'Row selector'!$O185,145)=0,"-",INDEX(SourceData!$A$2:$FR$281,'Row selector'!$O185,145)),"")</f>
        <v/>
      </c>
      <c r="AG196" s="163" t="str">
        <f>IFERROR(IF(INDEX(SourceData!$A$2:$FR$281,'Row selector'!$O185,150)=0,"-",INDEX(SourceData!$A$2:$FR$281,'Row selector'!$O185,150)),"")</f>
        <v/>
      </c>
      <c r="AH196" s="161" t="str">
        <f>IFERROR(IF(INDEX(SourceData!$A$2:$FR$281,'Row selector'!$O185,151)=0,"-",INDEX(SourceData!$A$2:$FR$281,'Row selector'!$O185,151)),"")</f>
        <v/>
      </c>
      <c r="AI196" s="162" t="str">
        <f>IFERROR(IF(INDEX(SourceData!$A$2:$FR$281,'Row selector'!$O185,156)=0,"-",INDEX(SourceData!$A$2:$FR$281,'Row selector'!$O185,156)),"")</f>
        <v/>
      </c>
      <c r="AJ196" s="163" t="str">
        <f>IFERROR(IF(INDEX(SourceData!$A$2:$FR$281,'Row selector'!$O185,161)=0,"-",INDEX(SourceData!$A$2:$FR$281,'Row selector'!$O185,161)),"")</f>
        <v/>
      </c>
      <c r="AK196" s="161" t="str">
        <f>IFERROR(IF(INDEX(SourceData!$A$2:$FR$281,'Row selector'!$O185,152)=0,"-",INDEX(SourceData!$A$2:$FR$281,'Row selector'!$O185,152)),"")</f>
        <v/>
      </c>
      <c r="AL196" s="162" t="str">
        <f>IFERROR(IF(INDEX(SourceData!$A$2:$FR$281,'Row selector'!$O185,157)=0,"-",INDEX(SourceData!$A$2:$FR$281,'Row selector'!$O185,157)),"")</f>
        <v/>
      </c>
      <c r="AM196" s="163" t="str">
        <f>IFERROR(IF(INDEX(SourceData!$A$2:$FR$281,'Row selector'!$O185,162)=0,"-",INDEX(SourceData!$A$2:$FR$281,'Row selector'!$O185,162)),"")</f>
        <v/>
      </c>
      <c r="AN196" s="161" t="str">
        <f>IFERROR(IF(INDEX(SourceData!$A$2:$FR$281,'Row selector'!$O185,153)=0,"-",INDEX(SourceData!$A$2:$FR$281,'Row selector'!$O185,153)),"")</f>
        <v/>
      </c>
      <c r="AO196" s="162" t="str">
        <f>IFERROR(IF(INDEX(SourceData!$A$2:$FR$281,'Row selector'!$O185,158)=0,"-",INDEX(SourceData!$A$2:$FR$281,'Row selector'!$O185,158)),"")</f>
        <v/>
      </c>
      <c r="AP196" s="163" t="str">
        <f>IFERROR(IF(INDEX(SourceData!$A$2:$FR$281,'Row selector'!$O185,163)=0,"-",INDEX(SourceData!$A$2:$FR$281,'Row selector'!$O185,163)),"")</f>
        <v/>
      </c>
      <c r="AQ196" s="161" t="str">
        <f>IFERROR(IF(INDEX(SourceData!$A$2:$FR$281,'Row selector'!$O185,154)=0,"-",INDEX(SourceData!$A$2:$FR$281,'Row selector'!$O185,154)),"")</f>
        <v/>
      </c>
      <c r="AR196" s="166" t="str">
        <f>IFERROR(IF(INDEX(SourceData!$A$2:$FR$281,'Row selector'!$O185,159)=0,"-",INDEX(SourceData!$A$2:$FR$281,'Row selector'!$O185,159)),"")</f>
        <v/>
      </c>
      <c r="AS196" s="167" t="str">
        <f>IFERROR(IF(INDEX(SourceData!$A$2:$FR$281,'Row selector'!$O185,164)=0,"-",INDEX(SourceData!$A$2:$FR$281,'Row selector'!$O185,164)),"")</f>
        <v/>
      </c>
      <c r="AT196" s="161" t="str">
        <f>IFERROR(IF(INDEX(SourceData!$A$2:$FR$281,'Row selector'!$O185,155)=0,"-",INDEX(SourceData!$A$2:$FR$281,'Row selector'!$O185,155)),"")</f>
        <v/>
      </c>
      <c r="AU196" s="162" t="str">
        <f>IFERROR(IF(INDEX(SourceData!$A$2:$FR$281,'Row selector'!$O185,160)=0,"-",INDEX(SourceData!$A$2:$FR$281,'Row selector'!$O185,160)),"")</f>
        <v/>
      </c>
      <c r="AV196" s="163" t="str">
        <f>IFERROR(IF(INDEX(SourceData!$A$2:$FR$281,'Row selector'!$O185,165)=0,"-",INDEX(SourceData!$A$2:$FR$281,'Row selector'!$O185,165)),"")</f>
        <v/>
      </c>
      <c r="AW196" s="115"/>
    </row>
    <row r="197" spans="1:49">
      <c r="A197" s="171" t="str">
        <f>IFERROR(INDEX(SourceData!$A$2:$FR$281,'Row selector'!$O186,1),"")</f>
        <v/>
      </c>
      <c r="B197" s="168" t="str">
        <f>IFERROR(INDEX(SourceData!$A$2:$FR$281,'Row selector'!$O186,2),"")</f>
        <v/>
      </c>
      <c r="C197" s="199" t="str">
        <f t="shared" si="2"/>
        <v/>
      </c>
      <c r="D197" s="161" t="str">
        <f>IFERROR(IF(INDEX(SourceData!$A$2:$FR$281,'Row selector'!$O186,121)=0,"-",INDEX(SourceData!$A$2:$FR$281,'Row selector'!$O186,121)),"")</f>
        <v/>
      </c>
      <c r="E197" s="162" t="str">
        <f>IFERROR(IF(INDEX(SourceData!$A$2:$FR$281,'Row selector'!$O186,126)=0,"-",INDEX(SourceData!$A$2:$FR$281,'Row selector'!$O186,126)),"")</f>
        <v/>
      </c>
      <c r="F197" s="163" t="str">
        <f>IFERROR(IF(INDEX(SourceData!$A$2:$FR$281,'Row selector'!$O186,131)=0,"-",INDEX(SourceData!$A$2:$FR$281,'Row selector'!$O186,131)),"")</f>
        <v/>
      </c>
      <c r="G197" s="161" t="str">
        <f>IFERROR(IF(INDEX(SourceData!$A$2:$FR$281,'Row selector'!$O186,122)=0,"-",INDEX(SourceData!$A$2:$FR$281,'Row selector'!$O186,122)),"")</f>
        <v/>
      </c>
      <c r="H197" s="166" t="str">
        <f>IFERROR(IF(INDEX(SourceData!$A$2:$FR$281,'Row selector'!$O186,127)=0,"-",INDEX(SourceData!$A$2:$FR$281,'Row selector'!$O186,127)),"")</f>
        <v/>
      </c>
      <c r="I197" s="167" t="str">
        <f>IFERROR(IF(INDEX(SourceData!$A$2:$FR$281,'Row selector'!$O186,132)=0,"-",INDEX(SourceData!$A$2:$FR$281,'Row selector'!$O186,132)),"")</f>
        <v/>
      </c>
      <c r="J197" s="161" t="str">
        <f>IFERROR(IF(INDEX(SourceData!$A$2:$FR$281,'Row selector'!$O186,123)=0,"-",INDEX(SourceData!$A$2:$FR$281,'Row selector'!$O186,123)),"")</f>
        <v/>
      </c>
      <c r="K197" s="162" t="str">
        <f>IFERROR(IF(INDEX(SourceData!$A$2:$FR$281,'Row selector'!$O186,128)=0,"-",INDEX(SourceData!$A$2:$FR$281,'Row selector'!$O186,128)),"")</f>
        <v/>
      </c>
      <c r="L197" s="163" t="str">
        <f>IFERROR(IF(INDEX(SourceData!$A$2:$FR$281,'Row selector'!$O186,133)=0,"-",INDEX(SourceData!$A$2:$FR$281,'Row selector'!$O186,133)),"")</f>
        <v/>
      </c>
      <c r="M197" s="161" t="str">
        <f>IFERROR(IF(INDEX(SourceData!$A$2:$FR$281,'Row selector'!$O186,124)=0,"-",INDEX(SourceData!$A$2:$FR$281,'Row selector'!$O186,124)),"")</f>
        <v/>
      </c>
      <c r="N197" s="162" t="str">
        <f>IFERROR(IF(INDEX(SourceData!$A$2:$FR$281,'Row selector'!$O186,129)=0,"-",INDEX(SourceData!$A$2:$FR$281,'Row selector'!$O186,129)),"")</f>
        <v/>
      </c>
      <c r="O197" s="163" t="str">
        <f>IFERROR(IF(INDEX(SourceData!$A$2:$FR$281,'Row selector'!$O186,134)=0,"-",INDEX(SourceData!$A$2:$FR$281,'Row selector'!$O186,134)),"")</f>
        <v/>
      </c>
      <c r="P197" s="161" t="str">
        <f>IFERROR(IF(INDEX(SourceData!$A$2:$FR$281,'Row selector'!$O186,125)=0,"-",INDEX(SourceData!$A$2:$FR$281,'Row selector'!$O186,125)),"")</f>
        <v/>
      </c>
      <c r="Q197" s="162" t="str">
        <f>IFERROR(IF(INDEX(SourceData!$A$2:$FR$281,'Row selector'!$O186,130)=0,"-",INDEX(SourceData!$A$2:$FR$281,'Row selector'!$O186,130)),"")</f>
        <v/>
      </c>
      <c r="R197" s="163" t="str">
        <f>IFERROR(IF(INDEX(SourceData!$A$2:$FR$281,'Row selector'!$O186,135)=0,"-",INDEX(SourceData!$A$2:$FR$281,'Row selector'!$O186,135)),"")</f>
        <v/>
      </c>
      <c r="S197" s="161" t="str">
        <f>IFERROR(IF(INDEX(SourceData!$A$2:$FR$281,'Row selector'!$O186,136)=0,"-",INDEX(SourceData!$A$2:$FR$281,'Row selector'!$O186,136)),"")</f>
        <v/>
      </c>
      <c r="T197" s="162" t="str">
        <f>IFERROR(IF(INDEX(SourceData!$A$2:$FR$281,'Row selector'!$O186,141)=0,"-",INDEX(SourceData!$A$2:$FR$281,'Row selector'!$O186,141)),"")</f>
        <v/>
      </c>
      <c r="U197" s="163" t="str">
        <f>IFERROR(IF(INDEX(SourceData!$A$2:$FR$281,'Row selector'!$O186,146)=0,"-",INDEX(SourceData!$A$2:$FR$281,'Row selector'!$O186,146)),"")</f>
        <v/>
      </c>
      <c r="V197" s="161" t="str">
        <f>IFERROR(IF(INDEX(SourceData!$A$2:$FR$281,'Row selector'!$O186,137)=0,"-",INDEX(SourceData!$A$2:$FR$281,'Row selector'!$O186,137)),"")</f>
        <v/>
      </c>
      <c r="W197" s="162" t="str">
        <f>IFERROR(IF(INDEX(SourceData!$A$2:$FR$281,'Row selector'!$O186,142)=0,"-",INDEX(SourceData!$A$2:$FR$281,'Row selector'!$O186,142)),"")</f>
        <v/>
      </c>
      <c r="X197" s="163" t="str">
        <f>IFERROR(IF(INDEX(SourceData!$A$2:$FR$281,'Row selector'!$O186,147)=0,"-",INDEX(SourceData!$A$2:$FR$281,'Row selector'!$O186,147)),"")</f>
        <v/>
      </c>
      <c r="Y197" s="161" t="str">
        <f>IFERROR(IF(INDEX(SourceData!$A$2:$FR$281,'Row selector'!$O186,138)=0,"-",INDEX(SourceData!$A$2:$FR$281,'Row selector'!$O186,138)),"")</f>
        <v/>
      </c>
      <c r="Z197" s="166" t="str">
        <f>IFERROR(IF(INDEX(SourceData!$A$2:$FR$281,'Row selector'!$O186,143)=0,"-",INDEX(SourceData!$A$2:$FR$281,'Row selector'!$O186,143)),"")</f>
        <v/>
      </c>
      <c r="AA197" s="167" t="str">
        <f>IFERROR(IF(INDEX(SourceData!$A$2:$FR$281,'Row selector'!$O186,148)=0,"-",INDEX(SourceData!$A$2:$FR$281,'Row selector'!$O186,148)),"")</f>
        <v/>
      </c>
      <c r="AB197" s="161" t="str">
        <f>IFERROR(IF(INDEX(SourceData!$A$2:$FR$281,'Row selector'!$O186,139)=0,"-",INDEX(SourceData!$A$2:$FR$281,'Row selector'!$O186,139)),"")</f>
        <v/>
      </c>
      <c r="AC197" s="162" t="str">
        <f>IFERROR(IF(INDEX(SourceData!$A$2:$FR$281,'Row selector'!$O186,144)=0,"-",INDEX(SourceData!$A$2:$FR$281,'Row selector'!$O186,144)),"")</f>
        <v/>
      </c>
      <c r="AD197" s="163" t="str">
        <f>IFERROR(IF(INDEX(SourceData!$A$2:$FR$281,'Row selector'!$O186,149)=0,"-",INDEX(SourceData!$A$2:$FR$281,'Row selector'!$O186,149)),"")</f>
        <v/>
      </c>
      <c r="AE197" s="161" t="str">
        <f>IFERROR(IF(INDEX(SourceData!$A$2:$FR$281,'Row selector'!$O186,140)=0,"-",INDEX(SourceData!$A$2:$FR$281,'Row selector'!$O186,140)),"")</f>
        <v/>
      </c>
      <c r="AF197" s="162" t="str">
        <f>IFERROR(IF(INDEX(SourceData!$A$2:$FR$281,'Row selector'!$O186,145)=0,"-",INDEX(SourceData!$A$2:$FR$281,'Row selector'!$O186,145)),"")</f>
        <v/>
      </c>
      <c r="AG197" s="163" t="str">
        <f>IFERROR(IF(INDEX(SourceData!$A$2:$FR$281,'Row selector'!$O186,150)=0,"-",INDEX(SourceData!$A$2:$FR$281,'Row selector'!$O186,150)),"")</f>
        <v/>
      </c>
      <c r="AH197" s="161" t="str">
        <f>IFERROR(IF(INDEX(SourceData!$A$2:$FR$281,'Row selector'!$O186,151)=0,"-",INDEX(SourceData!$A$2:$FR$281,'Row selector'!$O186,151)),"")</f>
        <v/>
      </c>
      <c r="AI197" s="162" t="str">
        <f>IFERROR(IF(INDEX(SourceData!$A$2:$FR$281,'Row selector'!$O186,156)=0,"-",INDEX(SourceData!$A$2:$FR$281,'Row selector'!$O186,156)),"")</f>
        <v/>
      </c>
      <c r="AJ197" s="163" t="str">
        <f>IFERROR(IF(INDEX(SourceData!$A$2:$FR$281,'Row selector'!$O186,161)=0,"-",INDEX(SourceData!$A$2:$FR$281,'Row selector'!$O186,161)),"")</f>
        <v/>
      </c>
      <c r="AK197" s="161" t="str">
        <f>IFERROR(IF(INDEX(SourceData!$A$2:$FR$281,'Row selector'!$O186,152)=0,"-",INDEX(SourceData!$A$2:$FR$281,'Row selector'!$O186,152)),"")</f>
        <v/>
      </c>
      <c r="AL197" s="162" t="str">
        <f>IFERROR(IF(INDEX(SourceData!$A$2:$FR$281,'Row selector'!$O186,157)=0,"-",INDEX(SourceData!$A$2:$FR$281,'Row selector'!$O186,157)),"")</f>
        <v/>
      </c>
      <c r="AM197" s="163" t="str">
        <f>IFERROR(IF(INDEX(SourceData!$A$2:$FR$281,'Row selector'!$O186,162)=0,"-",INDEX(SourceData!$A$2:$FR$281,'Row selector'!$O186,162)),"")</f>
        <v/>
      </c>
      <c r="AN197" s="161" t="str">
        <f>IFERROR(IF(INDEX(SourceData!$A$2:$FR$281,'Row selector'!$O186,153)=0,"-",INDEX(SourceData!$A$2:$FR$281,'Row selector'!$O186,153)),"")</f>
        <v/>
      </c>
      <c r="AO197" s="162" t="str">
        <f>IFERROR(IF(INDEX(SourceData!$A$2:$FR$281,'Row selector'!$O186,158)=0,"-",INDEX(SourceData!$A$2:$FR$281,'Row selector'!$O186,158)),"")</f>
        <v/>
      </c>
      <c r="AP197" s="163" t="str">
        <f>IFERROR(IF(INDEX(SourceData!$A$2:$FR$281,'Row selector'!$O186,163)=0,"-",INDEX(SourceData!$A$2:$FR$281,'Row selector'!$O186,163)),"")</f>
        <v/>
      </c>
      <c r="AQ197" s="161" t="str">
        <f>IFERROR(IF(INDEX(SourceData!$A$2:$FR$281,'Row selector'!$O186,154)=0,"-",INDEX(SourceData!$A$2:$FR$281,'Row selector'!$O186,154)),"")</f>
        <v/>
      </c>
      <c r="AR197" s="166" t="str">
        <f>IFERROR(IF(INDEX(SourceData!$A$2:$FR$281,'Row selector'!$O186,159)=0,"-",INDEX(SourceData!$A$2:$FR$281,'Row selector'!$O186,159)),"")</f>
        <v/>
      </c>
      <c r="AS197" s="167" t="str">
        <f>IFERROR(IF(INDEX(SourceData!$A$2:$FR$281,'Row selector'!$O186,164)=0,"-",INDEX(SourceData!$A$2:$FR$281,'Row selector'!$O186,164)),"")</f>
        <v/>
      </c>
      <c r="AT197" s="161" t="str">
        <f>IFERROR(IF(INDEX(SourceData!$A$2:$FR$281,'Row selector'!$O186,155)=0,"-",INDEX(SourceData!$A$2:$FR$281,'Row selector'!$O186,155)),"")</f>
        <v/>
      </c>
      <c r="AU197" s="162" t="str">
        <f>IFERROR(IF(INDEX(SourceData!$A$2:$FR$281,'Row selector'!$O186,160)=0,"-",INDEX(SourceData!$A$2:$FR$281,'Row selector'!$O186,160)),"")</f>
        <v/>
      </c>
      <c r="AV197" s="163" t="str">
        <f>IFERROR(IF(INDEX(SourceData!$A$2:$FR$281,'Row selector'!$O186,165)=0,"-",INDEX(SourceData!$A$2:$FR$281,'Row selector'!$O186,165)),"")</f>
        <v/>
      </c>
      <c r="AW197" s="115"/>
    </row>
    <row r="198" spans="1:49">
      <c r="A198" s="171" t="str">
        <f>IFERROR(INDEX(SourceData!$A$2:$FR$281,'Row selector'!$O187,1),"")</f>
        <v/>
      </c>
      <c r="B198" s="168" t="str">
        <f>IFERROR(INDEX(SourceData!$A$2:$FR$281,'Row selector'!$O187,2),"")</f>
        <v/>
      </c>
      <c r="C198" s="199" t="str">
        <f t="shared" si="2"/>
        <v/>
      </c>
      <c r="D198" s="161" t="str">
        <f>IFERROR(IF(INDEX(SourceData!$A$2:$FR$281,'Row selector'!$O187,121)=0,"-",INDEX(SourceData!$A$2:$FR$281,'Row selector'!$O187,121)),"")</f>
        <v/>
      </c>
      <c r="E198" s="162" t="str">
        <f>IFERROR(IF(INDEX(SourceData!$A$2:$FR$281,'Row selector'!$O187,126)=0,"-",INDEX(SourceData!$A$2:$FR$281,'Row selector'!$O187,126)),"")</f>
        <v/>
      </c>
      <c r="F198" s="163" t="str">
        <f>IFERROR(IF(INDEX(SourceData!$A$2:$FR$281,'Row selector'!$O187,131)=0,"-",INDEX(SourceData!$A$2:$FR$281,'Row selector'!$O187,131)),"")</f>
        <v/>
      </c>
      <c r="G198" s="161" t="str">
        <f>IFERROR(IF(INDEX(SourceData!$A$2:$FR$281,'Row selector'!$O187,122)=0,"-",INDEX(SourceData!$A$2:$FR$281,'Row selector'!$O187,122)),"")</f>
        <v/>
      </c>
      <c r="H198" s="166" t="str">
        <f>IFERROR(IF(INDEX(SourceData!$A$2:$FR$281,'Row selector'!$O187,127)=0,"-",INDEX(SourceData!$A$2:$FR$281,'Row selector'!$O187,127)),"")</f>
        <v/>
      </c>
      <c r="I198" s="167" t="str">
        <f>IFERROR(IF(INDEX(SourceData!$A$2:$FR$281,'Row selector'!$O187,132)=0,"-",INDEX(SourceData!$A$2:$FR$281,'Row selector'!$O187,132)),"")</f>
        <v/>
      </c>
      <c r="J198" s="161" t="str">
        <f>IFERROR(IF(INDEX(SourceData!$A$2:$FR$281,'Row selector'!$O187,123)=0,"-",INDEX(SourceData!$A$2:$FR$281,'Row selector'!$O187,123)),"")</f>
        <v/>
      </c>
      <c r="K198" s="162" t="str">
        <f>IFERROR(IF(INDEX(SourceData!$A$2:$FR$281,'Row selector'!$O187,128)=0,"-",INDEX(SourceData!$A$2:$FR$281,'Row selector'!$O187,128)),"")</f>
        <v/>
      </c>
      <c r="L198" s="163" t="str">
        <f>IFERROR(IF(INDEX(SourceData!$A$2:$FR$281,'Row selector'!$O187,133)=0,"-",INDEX(SourceData!$A$2:$FR$281,'Row selector'!$O187,133)),"")</f>
        <v/>
      </c>
      <c r="M198" s="161" t="str">
        <f>IFERROR(IF(INDEX(SourceData!$A$2:$FR$281,'Row selector'!$O187,124)=0,"-",INDEX(SourceData!$A$2:$FR$281,'Row selector'!$O187,124)),"")</f>
        <v/>
      </c>
      <c r="N198" s="162" t="str">
        <f>IFERROR(IF(INDEX(SourceData!$A$2:$FR$281,'Row selector'!$O187,129)=0,"-",INDEX(SourceData!$A$2:$FR$281,'Row selector'!$O187,129)),"")</f>
        <v/>
      </c>
      <c r="O198" s="163" t="str">
        <f>IFERROR(IF(INDEX(SourceData!$A$2:$FR$281,'Row selector'!$O187,134)=0,"-",INDEX(SourceData!$A$2:$FR$281,'Row selector'!$O187,134)),"")</f>
        <v/>
      </c>
      <c r="P198" s="161" t="str">
        <f>IFERROR(IF(INDEX(SourceData!$A$2:$FR$281,'Row selector'!$O187,125)=0,"-",INDEX(SourceData!$A$2:$FR$281,'Row selector'!$O187,125)),"")</f>
        <v/>
      </c>
      <c r="Q198" s="162" t="str">
        <f>IFERROR(IF(INDEX(SourceData!$A$2:$FR$281,'Row selector'!$O187,130)=0,"-",INDEX(SourceData!$A$2:$FR$281,'Row selector'!$O187,130)),"")</f>
        <v/>
      </c>
      <c r="R198" s="163" t="str">
        <f>IFERROR(IF(INDEX(SourceData!$A$2:$FR$281,'Row selector'!$O187,135)=0,"-",INDEX(SourceData!$A$2:$FR$281,'Row selector'!$O187,135)),"")</f>
        <v/>
      </c>
      <c r="S198" s="161" t="str">
        <f>IFERROR(IF(INDEX(SourceData!$A$2:$FR$281,'Row selector'!$O187,136)=0,"-",INDEX(SourceData!$A$2:$FR$281,'Row selector'!$O187,136)),"")</f>
        <v/>
      </c>
      <c r="T198" s="162" t="str">
        <f>IFERROR(IF(INDEX(SourceData!$A$2:$FR$281,'Row selector'!$O187,141)=0,"-",INDEX(SourceData!$A$2:$FR$281,'Row selector'!$O187,141)),"")</f>
        <v/>
      </c>
      <c r="U198" s="163" t="str">
        <f>IFERROR(IF(INDEX(SourceData!$A$2:$FR$281,'Row selector'!$O187,146)=0,"-",INDEX(SourceData!$A$2:$FR$281,'Row selector'!$O187,146)),"")</f>
        <v/>
      </c>
      <c r="V198" s="161" t="str">
        <f>IFERROR(IF(INDEX(SourceData!$A$2:$FR$281,'Row selector'!$O187,137)=0,"-",INDEX(SourceData!$A$2:$FR$281,'Row selector'!$O187,137)),"")</f>
        <v/>
      </c>
      <c r="W198" s="162" t="str">
        <f>IFERROR(IF(INDEX(SourceData!$A$2:$FR$281,'Row selector'!$O187,142)=0,"-",INDEX(SourceData!$A$2:$FR$281,'Row selector'!$O187,142)),"")</f>
        <v/>
      </c>
      <c r="X198" s="163" t="str">
        <f>IFERROR(IF(INDEX(SourceData!$A$2:$FR$281,'Row selector'!$O187,147)=0,"-",INDEX(SourceData!$A$2:$FR$281,'Row selector'!$O187,147)),"")</f>
        <v/>
      </c>
      <c r="Y198" s="161" t="str">
        <f>IFERROR(IF(INDEX(SourceData!$A$2:$FR$281,'Row selector'!$O187,138)=0,"-",INDEX(SourceData!$A$2:$FR$281,'Row selector'!$O187,138)),"")</f>
        <v/>
      </c>
      <c r="Z198" s="166" t="str">
        <f>IFERROR(IF(INDEX(SourceData!$A$2:$FR$281,'Row selector'!$O187,143)=0,"-",INDEX(SourceData!$A$2:$FR$281,'Row selector'!$O187,143)),"")</f>
        <v/>
      </c>
      <c r="AA198" s="167" t="str">
        <f>IFERROR(IF(INDEX(SourceData!$A$2:$FR$281,'Row selector'!$O187,148)=0,"-",INDEX(SourceData!$A$2:$FR$281,'Row selector'!$O187,148)),"")</f>
        <v/>
      </c>
      <c r="AB198" s="161" t="str">
        <f>IFERROR(IF(INDEX(SourceData!$A$2:$FR$281,'Row selector'!$O187,139)=0,"-",INDEX(SourceData!$A$2:$FR$281,'Row selector'!$O187,139)),"")</f>
        <v/>
      </c>
      <c r="AC198" s="162" t="str">
        <f>IFERROR(IF(INDEX(SourceData!$A$2:$FR$281,'Row selector'!$O187,144)=0,"-",INDEX(SourceData!$A$2:$FR$281,'Row selector'!$O187,144)),"")</f>
        <v/>
      </c>
      <c r="AD198" s="163" t="str">
        <f>IFERROR(IF(INDEX(SourceData!$A$2:$FR$281,'Row selector'!$O187,149)=0,"-",INDEX(SourceData!$A$2:$FR$281,'Row selector'!$O187,149)),"")</f>
        <v/>
      </c>
      <c r="AE198" s="161" t="str">
        <f>IFERROR(IF(INDEX(SourceData!$A$2:$FR$281,'Row selector'!$O187,140)=0,"-",INDEX(SourceData!$A$2:$FR$281,'Row selector'!$O187,140)),"")</f>
        <v/>
      </c>
      <c r="AF198" s="162" t="str">
        <f>IFERROR(IF(INDEX(SourceData!$A$2:$FR$281,'Row selector'!$O187,145)=0,"-",INDEX(SourceData!$A$2:$FR$281,'Row selector'!$O187,145)),"")</f>
        <v/>
      </c>
      <c r="AG198" s="163" t="str">
        <f>IFERROR(IF(INDEX(SourceData!$A$2:$FR$281,'Row selector'!$O187,150)=0,"-",INDEX(SourceData!$A$2:$FR$281,'Row selector'!$O187,150)),"")</f>
        <v/>
      </c>
      <c r="AH198" s="161" t="str">
        <f>IFERROR(IF(INDEX(SourceData!$A$2:$FR$281,'Row selector'!$O187,151)=0,"-",INDEX(SourceData!$A$2:$FR$281,'Row selector'!$O187,151)),"")</f>
        <v/>
      </c>
      <c r="AI198" s="162" t="str">
        <f>IFERROR(IF(INDEX(SourceData!$A$2:$FR$281,'Row selector'!$O187,156)=0,"-",INDEX(SourceData!$A$2:$FR$281,'Row selector'!$O187,156)),"")</f>
        <v/>
      </c>
      <c r="AJ198" s="163" t="str">
        <f>IFERROR(IF(INDEX(SourceData!$A$2:$FR$281,'Row selector'!$O187,161)=0,"-",INDEX(SourceData!$A$2:$FR$281,'Row selector'!$O187,161)),"")</f>
        <v/>
      </c>
      <c r="AK198" s="161" t="str">
        <f>IFERROR(IF(INDEX(SourceData!$A$2:$FR$281,'Row selector'!$O187,152)=0,"-",INDEX(SourceData!$A$2:$FR$281,'Row selector'!$O187,152)),"")</f>
        <v/>
      </c>
      <c r="AL198" s="162" t="str">
        <f>IFERROR(IF(INDEX(SourceData!$A$2:$FR$281,'Row selector'!$O187,157)=0,"-",INDEX(SourceData!$A$2:$FR$281,'Row selector'!$O187,157)),"")</f>
        <v/>
      </c>
      <c r="AM198" s="163" t="str">
        <f>IFERROR(IF(INDEX(SourceData!$A$2:$FR$281,'Row selector'!$O187,162)=0,"-",INDEX(SourceData!$A$2:$FR$281,'Row selector'!$O187,162)),"")</f>
        <v/>
      </c>
      <c r="AN198" s="161" t="str">
        <f>IFERROR(IF(INDEX(SourceData!$A$2:$FR$281,'Row selector'!$O187,153)=0,"-",INDEX(SourceData!$A$2:$FR$281,'Row selector'!$O187,153)),"")</f>
        <v/>
      </c>
      <c r="AO198" s="162" t="str">
        <f>IFERROR(IF(INDEX(SourceData!$A$2:$FR$281,'Row selector'!$O187,158)=0,"-",INDEX(SourceData!$A$2:$FR$281,'Row selector'!$O187,158)),"")</f>
        <v/>
      </c>
      <c r="AP198" s="163" t="str">
        <f>IFERROR(IF(INDEX(SourceData!$A$2:$FR$281,'Row selector'!$O187,163)=0,"-",INDEX(SourceData!$A$2:$FR$281,'Row selector'!$O187,163)),"")</f>
        <v/>
      </c>
      <c r="AQ198" s="161" t="str">
        <f>IFERROR(IF(INDEX(SourceData!$A$2:$FR$281,'Row selector'!$O187,154)=0,"-",INDEX(SourceData!$A$2:$FR$281,'Row selector'!$O187,154)),"")</f>
        <v/>
      </c>
      <c r="AR198" s="166" t="str">
        <f>IFERROR(IF(INDEX(SourceData!$A$2:$FR$281,'Row selector'!$O187,159)=0,"-",INDEX(SourceData!$A$2:$FR$281,'Row selector'!$O187,159)),"")</f>
        <v/>
      </c>
      <c r="AS198" s="167" t="str">
        <f>IFERROR(IF(INDEX(SourceData!$A$2:$FR$281,'Row selector'!$O187,164)=0,"-",INDEX(SourceData!$A$2:$FR$281,'Row selector'!$O187,164)),"")</f>
        <v/>
      </c>
      <c r="AT198" s="161" t="str">
        <f>IFERROR(IF(INDEX(SourceData!$A$2:$FR$281,'Row selector'!$O187,155)=0,"-",INDEX(SourceData!$A$2:$FR$281,'Row selector'!$O187,155)),"")</f>
        <v/>
      </c>
      <c r="AU198" s="162" t="str">
        <f>IFERROR(IF(INDEX(SourceData!$A$2:$FR$281,'Row selector'!$O187,160)=0,"-",INDEX(SourceData!$A$2:$FR$281,'Row selector'!$O187,160)),"")</f>
        <v/>
      </c>
      <c r="AV198" s="163" t="str">
        <f>IFERROR(IF(INDEX(SourceData!$A$2:$FR$281,'Row selector'!$O187,165)=0,"-",INDEX(SourceData!$A$2:$FR$281,'Row selector'!$O187,165)),"")</f>
        <v/>
      </c>
      <c r="AW198" s="115"/>
    </row>
    <row r="199" spans="1:49">
      <c r="A199" s="171" t="str">
        <f>IFERROR(INDEX(SourceData!$A$2:$FR$281,'Row selector'!$O188,1),"")</f>
        <v/>
      </c>
      <c r="B199" s="168" t="str">
        <f>IFERROR(INDEX(SourceData!$A$2:$FR$281,'Row selector'!$O188,2),"")</f>
        <v/>
      </c>
      <c r="C199" s="199" t="str">
        <f t="shared" si="2"/>
        <v/>
      </c>
      <c r="D199" s="161" t="str">
        <f>IFERROR(IF(INDEX(SourceData!$A$2:$FR$281,'Row selector'!$O188,121)=0,"-",INDEX(SourceData!$A$2:$FR$281,'Row selector'!$O188,121)),"")</f>
        <v/>
      </c>
      <c r="E199" s="162" t="str">
        <f>IFERROR(IF(INDEX(SourceData!$A$2:$FR$281,'Row selector'!$O188,126)=0,"-",INDEX(SourceData!$A$2:$FR$281,'Row selector'!$O188,126)),"")</f>
        <v/>
      </c>
      <c r="F199" s="163" t="str">
        <f>IFERROR(IF(INDEX(SourceData!$A$2:$FR$281,'Row selector'!$O188,131)=0,"-",INDEX(SourceData!$A$2:$FR$281,'Row selector'!$O188,131)),"")</f>
        <v/>
      </c>
      <c r="G199" s="161" t="str">
        <f>IFERROR(IF(INDEX(SourceData!$A$2:$FR$281,'Row selector'!$O188,122)=0,"-",INDEX(SourceData!$A$2:$FR$281,'Row selector'!$O188,122)),"")</f>
        <v/>
      </c>
      <c r="H199" s="166" t="str">
        <f>IFERROR(IF(INDEX(SourceData!$A$2:$FR$281,'Row selector'!$O188,127)=0,"-",INDEX(SourceData!$A$2:$FR$281,'Row selector'!$O188,127)),"")</f>
        <v/>
      </c>
      <c r="I199" s="167" t="str">
        <f>IFERROR(IF(INDEX(SourceData!$A$2:$FR$281,'Row selector'!$O188,132)=0,"-",INDEX(SourceData!$A$2:$FR$281,'Row selector'!$O188,132)),"")</f>
        <v/>
      </c>
      <c r="J199" s="161" t="str">
        <f>IFERROR(IF(INDEX(SourceData!$A$2:$FR$281,'Row selector'!$O188,123)=0,"-",INDEX(SourceData!$A$2:$FR$281,'Row selector'!$O188,123)),"")</f>
        <v/>
      </c>
      <c r="K199" s="162" t="str">
        <f>IFERROR(IF(INDEX(SourceData!$A$2:$FR$281,'Row selector'!$O188,128)=0,"-",INDEX(SourceData!$A$2:$FR$281,'Row selector'!$O188,128)),"")</f>
        <v/>
      </c>
      <c r="L199" s="163" t="str">
        <f>IFERROR(IF(INDEX(SourceData!$A$2:$FR$281,'Row selector'!$O188,133)=0,"-",INDEX(SourceData!$A$2:$FR$281,'Row selector'!$O188,133)),"")</f>
        <v/>
      </c>
      <c r="M199" s="161" t="str">
        <f>IFERROR(IF(INDEX(SourceData!$A$2:$FR$281,'Row selector'!$O188,124)=0,"-",INDEX(SourceData!$A$2:$FR$281,'Row selector'!$O188,124)),"")</f>
        <v/>
      </c>
      <c r="N199" s="162" t="str">
        <f>IFERROR(IF(INDEX(SourceData!$A$2:$FR$281,'Row selector'!$O188,129)=0,"-",INDEX(SourceData!$A$2:$FR$281,'Row selector'!$O188,129)),"")</f>
        <v/>
      </c>
      <c r="O199" s="163" t="str">
        <f>IFERROR(IF(INDEX(SourceData!$A$2:$FR$281,'Row selector'!$O188,134)=0,"-",INDEX(SourceData!$A$2:$FR$281,'Row selector'!$O188,134)),"")</f>
        <v/>
      </c>
      <c r="P199" s="161" t="str">
        <f>IFERROR(IF(INDEX(SourceData!$A$2:$FR$281,'Row selector'!$O188,125)=0,"-",INDEX(SourceData!$A$2:$FR$281,'Row selector'!$O188,125)),"")</f>
        <v/>
      </c>
      <c r="Q199" s="162" t="str">
        <f>IFERROR(IF(INDEX(SourceData!$A$2:$FR$281,'Row selector'!$O188,130)=0,"-",INDEX(SourceData!$A$2:$FR$281,'Row selector'!$O188,130)),"")</f>
        <v/>
      </c>
      <c r="R199" s="163" t="str">
        <f>IFERROR(IF(INDEX(SourceData!$A$2:$FR$281,'Row selector'!$O188,135)=0,"-",INDEX(SourceData!$A$2:$FR$281,'Row selector'!$O188,135)),"")</f>
        <v/>
      </c>
      <c r="S199" s="161" t="str">
        <f>IFERROR(IF(INDEX(SourceData!$A$2:$FR$281,'Row selector'!$O188,136)=0,"-",INDEX(SourceData!$A$2:$FR$281,'Row selector'!$O188,136)),"")</f>
        <v/>
      </c>
      <c r="T199" s="162" t="str">
        <f>IFERROR(IF(INDEX(SourceData!$A$2:$FR$281,'Row selector'!$O188,141)=0,"-",INDEX(SourceData!$A$2:$FR$281,'Row selector'!$O188,141)),"")</f>
        <v/>
      </c>
      <c r="U199" s="163" t="str">
        <f>IFERROR(IF(INDEX(SourceData!$A$2:$FR$281,'Row selector'!$O188,146)=0,"-",INDEX(SourceData!$A$2:$FR$281,'Row selector'!$O188,146)),"")</f>
        <v/>
      </c>
      <c r="V199" s="161" t="str">
        <f>IFERROR(IF(INDEX(SourceData!$A$2:$FR$281,'Row selector'!$O188,137)=0,"-",INDEX(SourceData!$A$2:$FR$281,'Row selector'!$O188,137)),"")</f>
        <v/>
      </c>
      <c r="W199" s="162" t="str">
        <f>IFERROR(IF(INDEX(SourceData!$A$2:$FR$281,'Row selector'!$O188,142)=0,"-",INDEX(SourceData!$A$2:$FR$281,'Row selector'!$O188,142)),"")</f>
        <v/>
      </c>
      <c r="X199" s="163" t="str">
        <f>IFERROR(IF(INDEX(SourceData!$A$2:$FR$281,'Row selector'!$O188,147)=0,"-",INDEX(SourceData!$A$2:$FR$281,'Row selector'!$O188,147)),"")</f>
        <v/>
      </c>
      <c r="Y199" s="161" t="str">
        <f>IFERROR(IF(INDEX(SourceData!$A$2:$FR$281,'Row selector'!$O188,138)=0,"-",INDEX(SourceData!$A$2:$FR$281,'Row selector'!$O188,138)),"")</f>
        <v/>
      </c>
      <c r="Z199" s="166" t="str">
        <f>IFERROR(IF(INDEX(SourceData!$A$2:$FR$281,'Row selector'!$O188,143)=0,"-",INDEX(SourceData!$A$2:$FR$281,'Row selector'!$O188,143)),"")</f>
        <v/>
      </c>
      <c r="AA199" s="167" t="str">
        <f>IFERROR(IF(INDEX(SourceData!$A$2:$FR$281,'Row selector'!$O188,148)=0,"-",INDEX(SourceData!$A$2:$FR$281,'Row selector'!$O188,148)),"")</f>
        <v/>
      </c>
      <c r="AB199" s="161" t="str">
        <f>IFERROR(IF(INDEX(SourceData!$A$2:$FR$281,'Row selector'!$O188,139)=0,"-",INDEX(SourceData!$A$2:$FR$281,'Row selector'!$O188,139)),"")</f>
        <v/>
      </c>
      <c r="AC199" s="162" t="str">
        <f>IFERROR(IF(INDEX(SourceData!$A$2:$FR$281,'Row selector'!$O188,144)=0,"-",INDEX(SourceData!$A$2:$FR$281,'Row selector'!$O188,144)),"")</f>
        <v/>
      </c>
      <c r="AD199" s="163" t="str">
        <f>IFERROR(IF(INDEX(SourceData!$A$2:$FR$281,'Row selector'!$O188,149)=0,"-",INDEX(SourceData!$A$2:$FR$281,'Row selector'!$O188,149)),"")</f>
        <v/>
      </c>
      <c r="AE199" s="161" t="str">
        <f>IFERROR(IF(INDEX(SourceData!$A$2:$FR$281,'Row selector'!$O188,140)=0,"-",INDEX(SourceData!$A$2:$FR$281,'Row selector'!$O188,140)),"")</f>
        <v/>
      </c>
      <c r="AF199" s="162" t="str">
        <f>IFERROR(IF(INDEX(SourceData!$A$2:$FR$281,'Row selector'!$O188,145)=0,"-",INDEX(SourceData!$A$2:$FR$281,'Row selector'!$O188,145)),"")</f>
        <v/>
      </c>
      <c r="AG199" s="163" t="str">
        <f>IFERROR(IF(INDEX(SourceData!$A$2:$FR$281,'Row selector'!$O188,150)=0,"-",INDEX(SourceData!$A$2:$FR$281,'Row selector'!$O188,150)),"")</f>
        <v/>
      </c>
      <c r="AH199" s="161" t="str">
        <f>IFERROR(IF(INDEX(SourceData!$A$2:$FR$281,'Row selector'!$O188,151)=0,"-",INDEX(SourceData!$A$2:$FR$281,'Row selector'!$O188,151)),"")</f>
        <v/>
      </c>
      <c r="AI199" s="162" t="str">
        <f>IFERROR(IF(INDEX(SourceData!$A$2:$FR$281,'Row selector'!$O188,156)=0,"-",INDEX(SourceData!$A$2:$FR$281,'Row selector'!$O188,156)),"")</f>
        <v/>
      </c>
      <c r="AJ199" s="163" t="str">
        <f>IFERROR(IF(INDEX(SourceData!$A$2:$FR$281,'Row selector'!$O188,161)=0,"-",INDEX(SourceData!$A$2:$FR$281,'Row selector'!$O188,161)),"")</f>
        <v/>
      </c>
      <c r="AK199" s="161" t="str">
        <f>IFERROR(IF(INDEX(SourceData!$A$2:$FR$281,'Row selector'!$O188,152)=0,"-",INDEX(SourceData!$A$2:$FR$281,'Row selector'!$O188,152)),"")</f>
        <v/>
      </c>
      <c r="AL199" s="162" t="str">
        <f>IFERROR(IF(INDEX(SourceData!$A$2:$FR$281,'Row selector'!$O188,157)=0,"-",INDEX(SourceData!$A$2:$FR$281,'Row selector'!$O188,157)),"")</f>
        <v/>
      </c>
      <c r="AM199" s="163" t="str">
        <f>IFERROR(IF(INDEX(SourceData!$A$2:$FR$281,'Row selector'!$O188,162)=0,"-",INDEX(SourceData!$A$2:$FR$281,'Row selector'!$O188,162)),"")</f>
        <v/>
      </c>
      <c r="AN199" s="161" t="str">
        <f>IFERROR(IF(INDEX(SourceData!$A$2:$FR$281,'Row selector'!$O188,153)=0,"-",INDEX(SourceData!$A$2:$FR$281,'Row selector'!$O188,153)),"")</f>
        <v/>
      </c>
      <c r="AO199" s="162" t="str">
        <f>IFERROR(IF(INDEX(SourceData!$A$2:$FR$281,'Row selector'!$O188,158)=0,"-",INDEX(SourceData!$A$2:$FR$281,'Row selector'!$O188,158)),"")</f>
        <v/>
      </c>
      <c r="AP199" s="163" t="str">
        <f>IFERROR(IF(INDEX(SourceData!$A$2:$FR$281,'Row selector'!$O188,163)=0,"-",INDEX(SourceData!$A$2:$FR$281,'Row selector'!$O188,163)),"")</f>
        <v/>
      </c>
      <c r="AQ199" s="161" t="str">
        <f>IFERROR(IF(INDEX(SourceData!$A$2:$FR$281,'Row selector'!$O188,154)=0,"-",INDEX(SourceData!$A$2:$FR$281,'Row selector'!$O188,154)),"")</f>
        <v/>
      </c>
      <c r="AR199" s="166" t="str">
        <f>IFERROR(IF(INDEX(SourceData!$A$2:$FR$281,'Row selector'!$O188,159)=0,"-",INDEX(SourceData!$A$2:$FR$281,'Row selector'!$O188,159)),"")</f>
        <v/>
      </c>
      <c r="AS199" s="167" t="str">
        <f>IFERROR(IF(INDEX(SourceData!$A$2:$FR$281,'Row selector'!$O188,164)=0,"-",INDEX(SourceData!$A$2:$FR$281,'Row selector'!$O188,164)),"")</f>
        <v/>
      </c>
      <c r="AT199" s="161" t="str">
        <f>IFERROR(IF(INDEX(SourceData!$A$2:$FR$281,'Row selector'!$O188,155)=0,"-",INDEX(SourceData!$A$2:$FR$281,'Row selector'!$O188,155)),"")</f>
        <v/>
      </c>
      <c r="AU199" s="162" t="str">
        <f>IFERROR(IF(INDEX(SourceData!$A$2:$FR$281,'Row selector'!$O188,160)=0,"-",INDEX(SourceData!$A$2:$FR$281,'Row selector'!$O188,160)),"")</f>
        <v/>
      </c>
      <c r="AV199" s="163" t="str">
        <f>IFERROR(IF(INDEX(SourceData!$A$2:$FR$281,'Row selector'!$O188,165)=0,"-",INDEX(SourceData!$A$2:$FR$281,'Row selector'!$O188,165)),"")</f>
        <v/>
      </c>
      <c r="AW199" s="115"/>
    </row>
    <row r="200" spans="1:49">
      <c r="A200" s="171" t="str">
        <f>IFERROR(INDEX(SourceData!$A$2:$FR$281,'Row selector'!$O189,1),"")</f>
        <v/>
      </c>
      <c r="B200" s="168" t="str">
        <f>IFERROR(INDEX(SourceData!$A$2:$FR$281,'Row selector'!$O189,2),"")</f>
        <v/>
      </c>
      <c r="C200" s="199" t="str">
        <f t="shared" si="2"/>
        <v/>
      </c>
      <c r="D200" s="161" t="str">
        <f>IFERROR(IF(INDEX(SourceData!$A$2:$FR$281,'Row selector'!$O189,121)=0,"-",INDEX(SourceData!$A$2:$FR$281,'Row selector'!$O189,121)),"")</f>
        <v/>
      </c>
      <c r="E200" s="162" t="str">
        <f>IFERROR(IF(INDEX(SourceData!$A$2:$FR$281,'Row selector'!$O189,126)=0,"-",INDEX(SourceData!$A$2:$FR$281,'Row selector'!$O189,126)),"")</f>
        <v/>
      </c>
      <c r="F200" s="163" t="str">
        <f>IFERROR(IF(INDEX(SourceData!$A$2:$FR$281,'Row selector'!$O189,131)=0,"-",INDEX(SourceData!$A$2:$FR$281,'Row selector'!$O189,131)),"")</f>
        <v/>
      </c>
      <c r="G200" s="161" t="str">
        <f>IFERROR(IF(INDEX(SourceData!$A$2:$FR$281,'Row selector'!$O189,122)=0,"-",INDEX(SourceData!$A$2:$FR$281,'Row selector'!$O189,122)),"")</f>
        <v/>
      </c>
      <c r="H200" s="166" t="str">
        <f>IFERROR(IF(INDEX(SourceData!$A$2:$FR$281,'Row selector'!$O189,127)=0,"-",INDEX(SourceData!$A$2:$FR$281,'Row selector'!$O189,127)),"")</f>
        <v/>
      </c>
      <c r="I200" s="167" t="str">
        <f>IFERROR(IF(INDEX(SourceData!$A$2:$FR$281,'Row selector'!$O189,132)=0,"-",INDEX(SourceData!$A$2:$FR$281,'Row selector'!$O189,132)),"")</f>
        <v/>
      </c>
      <c r="J200" s="161" t="str">
        <f>IFERROR(IF(INDEX(SourceData!$A$2:$FR$281,'Row selector'!$O189,123)=0,"-",INDEX(SourceData!$A$2:$FR$281,'Row selector'!$O189,123)),"")</f>
        <v/>
      </c>
      <c r="K200" s="162" t="str">
        <f>IFERROR(IF(INDEX(SourceData!$A$2:$FR$281,'Row selector'!$O189,128)=0,"-",INDEX(SourceData!$A$2:$FR$281,'Row selector'!$O189,128)),"")</f>
        <v/>
      </c>
      <c r="L200" s="163" t="str">
        <f>IFERROR(IF(INDEX(SourceData!$A$2:$FR$281,'Row selector'!$O189,133)=0,"-",INDEX(SourceData!$A$2:$FR$281,'Row selector'!$O189,133)),"")</f>
        <v/>
      </c>
      <c r="M200" s="161" t="str">
        <f>IFERROR(IF(INDEX(SourceData!$A$2:$FR$281,'Row selector'!$O189,124)=0,"-",INDEX(SourceData!$A$2:$FR$281,'Row selector'!$O189,124)),"")</f>
        <v/>
      </c>
      <c r="N200" s="162" t="str">
        <f>IFERROR(IF(INDEX(SourceData!$A$2:$FR$281,'Row selector'!$O189,129)=0,"-",INDEX(SourceData!$A$2:$FR$281,'Row selector'!$O189,129)),"")</f>
        <v/>
      </c>
      <c r="O200" s="163" t="str">
        <f>IFERROR(IF(INDEX(SourceData!$A$2:$FR$281,'Row selector'!$O189,134)=0,"-",INDEX(SourceData!$A$2:$FR$281,'Row selector'!$O189,134)),"")</f>
        <v/>
      </c>
      <c r="P200" s="161" t="str">
        <f>IFERROR(IF(INDEX(SourceData!$A$2:$FR$281,'Row selector'!$O189,125)=0,"-",INDEX(SourceData!$A$2:$FR$281,'Row selector'!$O189,125)),"")</f>
        <v/>
      </c>
      <c r="Q200" s="162" t="str">
        <f>IFERROR(IF(INDEX(SourceData!$A$2:$FR$281,'Row selector'!$O189,130)=0,"-",INDEX(SourceData!$A$2:$FR$281,'Row selector'!$O189,130)),"")</f>
        <v/>
      </c>
      <c r="R200" s="163" t="str">
        <f>IFERROR(IF(INDEX(SourceData!$A$2:$FR$281,'Row selector'!$O189,135)=0,"-",INDEX(SourceData!$A$2:$FR$281,'Row selector'!$O189,135)),"")</f>
        <v/>
      </c>
      <c r="S200" s="161" t="str">
        <f>IFERROR(IF(INDEX(SourceData!$A$2:$FR$281,'Row selector'!$O189,136)=0,"-",INDEX(SourceData!$A$2:$FR$281,'Row selector'!$O189,136)),"")</f>
        <v/>
      </c>
      <c r="T200" s="162" t="str">
        <f>IFERROR(IF(INDEX(SourceData!$A$2:$FR$281,'Row selector'!$O189,141)=0,"-",INDEX(SourceData!$A$2:$FR$281,'Row selector'!$O189,141)),"")</f>
        <v/>
      </c>
      <c r="U200" s="163" t="str">
        <f>IFERROR(IF(INDEX(SourceData!$A$2:$FR$281,'Row selector'!$O189,146)=0,"-",INDEX(SourceData!$A$2:$FR$281,'Row selector'!$O189,146)),"")</f>
        <v/>
      </c>
      <c r="V200" s="161" t="str">
        <f>IFERROR(IF(INDEX(SourceData!$A$2:$FR$281,'Row selector'!$O189,137)=0,"-",INDEX(SourceData!$A$2:$FR$281,'Row selector'!$O189,137)),"")</f>
        <v/>
      </c>
      <c r="W200" s="162" t="str">
        <f>IFERROR(IF(INDEX(SourceData!$A$2:$FR$281,'Row selector'!$O189,142)=0,"-",INDEX(SourceData!$A$2:$FR$281,'Row selector'!$O189,142)),"")</f>
        <v/>
      </c>
      <c r="X200" s="163" t="str">
        <f>IFERROR(IF(INDEX(SourceData!$A$2:$FR$281,'Row selector'!$O189,147)=0,"-",INDEX(SourceData!$A$2:$FR$281,'Row selector'!$O189,147)),"")</f>
        <v/>
      </c>
      <c r="Y200" s="161" t="str">
        <f>IFERROR(IF(INDEX(SourceData!$A$2:$FR$281,'Row selector'!$O189,138)=0,"-",INDEX(SourceData!$A$2:$FR$281,'Row selector'!$O189,138)),"")</f>
        <v/>
      </c>
      <c r="Z200" s="166" t="str">
        <f>IFERROR(IF(INDEX(SourceData!$A$2:$FR$281,'Row selector'!$O189,143)=0,"-",INDEX(SourceData!$A$2:$FR$281,'Row selector'!$O189,143)),"")</f>
        <v/>
      </c>
      <c r="AA200" s="167" t="str">
        <f>IFERROR(IF(INDEX(SourceData!$A$2:$FR$281,'Row selector'!$O189,148)=0,"-",INDEX(SourceData!$A$2:$FR$281,'Row selector'!$O189,148)),"")</f>
        <v/>
      </c>
      <c r="AB200" s="161" t="str">
        <f>IFERROR(IF(INDEX(SourceData!$A$2:$FR$281,'Row selector'!$O189,139)=0,"-",INDEX(SourceData!$A$2:$FR$281,'Row selector'!$O189,139)),"")</f>
        <v/>
      </c>
      <c r="AC200" s="162" t="str">
        <f>IFERROR(IF(INDEX(SourceData!$A$2:$FR$281,'Row selector'!$O189,144)=0,"-",INDEX(SourceData!$A$2:$FR$281,'Row selector'!$O189,144)),"")</f>
        <v/>
      </c>
      <c r="AD200" s="163" t="str">
        <f>IFERROR(IF(INDEX(SourceData!$A$2:$FR$281,'Row selector'!$O189,149)=0,"-",INDEX(SourceData!$A$2:$FR$281,'Row selector'!$O189,149)),"")</f>
        <v/>
      </c>
      <c r="AE200" s="161" t="str">
        <f>IFERROR(IF(INDEX(SourceData!$A$2:$FR$281,'Row selector'!$O189,140)=0,"-",INDEX(SourceData!$A$2:$FR$281,'Row selector'!$O189,140)),"")</f>
        <v/>
      </c>
      <c r="AF200" s="162" t="str">
        <f>IFERROR(IF(INDEX(SourceData!$A$2:$FR$281,'Row selector'!$O189,145)=0,"-",INDEX(SourceData!$A$2:$FR$281,'Row selector'!$O189,145)),"")</f>
        <v/>
      </c>
      <c r="AG200" s="163" t="str">
        <f>IFERROR(IF(INDEX(SourceData!$A$2:$FR$281,'Row selector'!$O189,150)=0,"-",INDEX(SourceData!$A$2:$FR$281,'Row selector'!$O189,150)),"")</f>
        <v/>
      </c>
      <c r="AH200" s="161" t="str">
        <f>IFERROR(IF(INDEX(SourceData!$A$2:$FR$281,'Row selector'!$O189,151)=0,"-",INDEX(SourceData!$A$2:$FR$281,'Row selector'!$O189,151)),"")</f>
        <v/>
      </c>
      <c r="AI200" s="162" t="str">
        <f>IFERROR(IF(INDEX(SourceData!$A$2:$FR$281,'Row selector'!$O189,156)=0,"-",INDEX(SourceData!$A$2:$FR$281,'Row selector'!$O189,156)),"")</f>
        <v/>
      </c>
      <c r="AJ200" s="163" t="str">
        <f>IFERROR(IF(INDEX(SourceData!$A$2:$FR$281,'Row selector'!$O189,161)=0,"-",INDEX(SourceData!$A$2:$FR$281,'Row selector'!$O189,161)),"")</f>
        <v/>
      </c>
      <c r="AK200" s="161" t="str">
        <f>IFERROR(IF(INDEX(SourceData!$A$2:$FR$281,'Row selector'!$O189,152)=0,"-",INDEX(SourceData!$A$2:$FR$281,'Row selector'!$O189,152)),"")</f>
        <v/>
      </c>
      <c r="AL200" s="162" t="str">
        <f>IFERROR(IF(INDEX(SourceData!$A$2:$FR$281,'Row selector'!$O189,157)=0,"-",INDEX(SourceData!$A$2:$FR$281,'Row selector'!$O189,157)),"")</f>
        <v/>
      </c>
      <c r="AM200" s="163" t="str">
        <f>IFERROR(IF(INDEX(SourceData!$A$2:$FR$281,'Row selector'!$O189,162)=0,"-",INDEX(SourceData!$A$2:$FR$281,'Row selector'!$O189,162)),"")</f>
        <v/>
      </c>
      <c r="AN200" s="161" t="str">
        <f>IFERROR(IF(INDEX(SourceData!$A$2:$FR$281,'Row selector'!$O189,153)=0,"-",INDEX(SourceData!$A$2:$FR$281,'Row selector'!$O189,153)),"")</f>
        <v/>
      </c>
      <c r="AO200" s="162" t="str">
        <f>IFERROR(IF(INDEX(SourceData!$A$2:$FR$281,'Row selector'!$O189,158)=0,"-",INDEX(SourceData!$A$2:$FR$281,'Row selector'!$O189,158)),"")</f>
        <v/>
      </c>
      <c r="AP200" s="163" t="str">
        <f>IFERROR(IF(INDEX(SourceData!$A$2:$FR$281,'Row selector'!$O189,163)=0,"-",INDEX(SourceData!$A$2:$FR$281,'Row selector'!$O189,163)),"")</f>
        <v/>
      </c>
      <c r="AQ200" s="161" t="str">
        <f>IFERROR(IF(INDEX(SourceData!$A$2:$FR$281,'Row selector'!$O189,154)=0,"-",INDEX(SourceData!$A$2:$FR$281,'Row selector'!$O189,154)),"")</f>
        <v/>
      </c>
      <c r="AR200" s="166" t="str">
        <f>IFERROR(IF(INDEX(SourceData!$A$2:$FR$281,'Row selector'!$O189,159)=0,"-",INDEX(SourceData!$A$2:$FR$281,'Row selector'!$O189,159)),"")</f>
        <v/>
      </c>
      <c r="AS200" s="167" t="str">
        <f>IFERROR(IF(INDEX(SourceData!$A$2:$FR$281,'Row selector'!$O189,164)=0,"-",INDEX(SourceData!$A$2:$FR$281,'Row selector'!$O189,164)),"")</f>
        <v/>
      </c>
      <c r="AT200" s="161" t="str">
        <f>IFERROR(IF(INDEX(SourceData!$A$2:$FR$281,'Row selector'!$O189,155)=0,"-",INDEX(SourceData!$A$2:$FR$281,'Row selector'!$O189,155)),"")</f>
        <v/>
      </c>
      <c r="AU200" s="162" t="str">
        <f>IFERROR(IF(INDEX(SourceData!$A$2:$FR$281,'Row selector'!$O189,160)=0,"-",INDEX(SourceData!$A$2:$FR$281,'Row selector'!$O189,160)),"")</f>
        <v/>
      </c>
      <c r="AV200" s="163" t="str">
        <f>IFERROR(IF(INDEX(SourceData!$A$2:$FR$281,'Row selector'!$O189,165)=0,"-",INDEX(SourceData!$A$2:$FR$281,'Row selector'!$O189,165)),"")</f>
        <v/>
      </c>
      <c r="AW200" s="115"/>
    </row>
    <row r="201" spans="1:49">
      <c r="A201" s="171" t="str">
        <f>IFERROR(INDEX(SourceData!$A$2:$FR$281,'Row selector'!$O190,1),"")</f>
        <v/>
      </c>
      <c r="B201" s="168" t="str">
        <f>IFERROR(INDEX(SourceData!$A$2:$FR$281,'Row selector'!$O190,2),"")</f>
        <v/>
      </c>
      <c r="C201" s="199" t="str">
        <f t="shared" si="2"/>
        <v/>
      </c>
      <c r="D201" s="161" t="str">
        <f>IFERROR(IF(INDEX(SourceData!$A$2:$FR$281,'Row selector'!$O190,121)=0,"-",INDEX(SourceData!$A$2:$FR$281,'Row selector'!$O190,121)),"")</f>
        <v/>
      </c>
      <c r="E201" s="162" t="str">
        <f>IFERROR(IF(INDEX(SourceData!$A$2:$FR$281,'Row selector'!$O190,126)=0,"-",INDEX(SourceData!$A$2:$FR$281,'Row selector'!$O190,126)),"")</f>
        <v/>
      </c>
      <c r="F201" s="163" t="str">
        <f>IFERROR(IF(INDEX(SourceData!$A$2:$FR$281,'Row selector'!$O190,131)=0,"-",INDEX(SourceData!$A$2:$FR$281,'Row selector'!$O190,131)),"")</f>
        <v/>
      </c>
      <c r="G201" s="161" t="str">
        <f>IFERROR(IF(INDEX(SourceData!$A$2:$FR$281,'Row selector'!$O190,122)=0,"-",INDEX(SourceData!$A$2:$FR$281,'Row selector'!$O190,122)),"")</f>
        <v/>
      </c>
      <c r="H201" s="166" t="str">
        <f>IFERROR(IF(INDEX(SourceData!$A$2:$FR$281,'Row selector'!$O190,127)=0,"-",INDEX(SourceData!$A$2:$FR$281,'Row selector'!$O190,127)),"")</f>
        <v/>
      </c>
      <c r="I201" s="167" t="str">
        <f>IFERROR(IF(INDEX(SourceData!$A$2:$FR$281,'Row selector'!$O190,132)=0,"-",INDEX(SourceData!$A$2:$FR$281,'Row selector'!$O190,132)),"")</f>
        <v/>
      </c>
      <c r="J201" s="161" t="str">
        <f>IFERROR(IF(INDEX(SourceData!$A$2:$FR$281,'Row selector'!$O190,123)=0,"-",INDEX(SourceData!$A$2:$FR$281,'Row selector'!$O190,123)),"")</f>
        <v/>
      </c>
      <c r="K201" s="162" t="str">
        <f>IFERROR(IF(INDEX(SourceData!$A$2:$FR$281,'Row selector'!$O190,128)=0,"-",INDEX(SourceData!$A$2:$FR$281,'Row selector'!$O190,128)),"")</f>
        <v/>
      </c>
      <c r="L201" s="163" t="str">
        <f>IFERROR(IF(INDEX(SourceData!$A$2:$FR$281,'Row selector'!$O190,133)=0,"-",INDEX(SourceData!$A$2:$FR$281,'Row selector'!$O190,133)),"")</f>
        <v/>
      </c>
      <c r="M201" s="161" t="str">
        <f>IFERROR(IF(INDEX(SourceData!$A$2:$FR$281,'Row selector'!$O190,124)=0,"-",INDEX(SourceData!$A$2:$FR$281,'Row selector'!$O190,124)),"")</f>
        <v/>
      </c>
      <c r="N201" s="162" t="str">
        <f>IFERROR(IF(INDEX(SourceData!$A$2:$FR$281,'Row selector'!$O190,129)=0,"-",INDEX(SourceData!$A$2:$FR$281,'Row selector'!$O190,129)),"")</f>
        <v/>
      </c>
      <c r="O201" s="163" t="str">
        <f>IFERROR(IF(INDEX(SourceData!$A$2:$FR$281,'Row selector'!$O190,134)=0,"-",INDEX(SourceData!$A$2:$FR$281,'Row selector'!$O190,134)),"")</f>
        <v/>
      </c>
      <c r="P201" s="161" t="str">
        <f>IFERROR(IF(INDEX(SourceData!$A$2:$FR$281,'Row selector'!$O190,125)=0,"-",INDEX(SourceData!$A$2:$FR$281,'Row selector'!$O190,125)),"")</f>
        <v/>
      </c>
      <c r="Q201" s="162" t="str">
        <f>IFERROR(IF(INDEX(SourceData!$A$2:$FR$281,'Row selector'!$O190,130)=0,"-",INDEX(SourceData!$A$2:$FR$281,'Row selector'!$O190,130)),"")</f>
        <v/>
      </c>
      <c r="R201" s="163" t="str">
        <f>IFERROR(IF(INDEX(SourceData!$A$2:$FR$281,'Row selector'!$O190,135)=0,"-",INDEX(SourceData!$A$2:$FR$281,'Row selector'!$O190,135)),"")</f>
        <v/>
      </c>
      <c r="S201" s="161" t="str">
        <f>IFERROR(IF(INDEX(SourceData!$A$2:$FR$281,'Row selector'!$O190,136)=0,"-",INDEX(SourceData!$A$2:$FR$281,'Row selector'!$O190,136)),"")</f>
        <v/>
      </c>
      <c r="T201" s="162" t="str">
        <f>IFERROR(IF(INDEX(SourceData!$A$2:$FR$281,'Row selector'!$O190,141)=0,"-",INDEX(SourceData!$A$2:$FR$281,'Row selector'!$O190,141)),"")</f>
        <v/>
      </c>
      <c r="U201" s="163" t="str">
        <f>IFERROR(IF(INDEX(SourceData!$A$2:$FR$281,'Row selector'!$O190,146)=0,"-",INDEX(SourceData!$A$2:$FR$281,'Row selector'!$O190,146)),"")</f>
        <v/>
      </c>
      <c r="V201" s="161" t="str">
        <f>IFERROR(IF(INDEX(SourceData!$A$2:$FR$281,'Row selector'!$O190,137)=0,"-",INDEX(SourceData!$A$2:$FR$281,'Row selector'!$O190,137)),"")</f>
        <v/>
      </c>
      <c r="W201" s="162" t="str">
        <f>IFERROR(IF(INDEX(SourceData!$A$2:$FR$281,'Row selector'!$O190,142)=0,"-",INDEX(SourceData!$A$2:$FR$281,'Row selector'!$O190,142)),"")</f>
        <v/>
      </c>
      <c r="X201" s="163" t="str">
        <f>IFERROR(IF(INDEX(SourceData!$A$2:$FR$281,'Row selector'!$O190,147)=0,"-",INDEX(SourceData!$A$2:$FR$281,'Row selector'!$O190,147)),"")</f>
        <v/>
      </c>
      <c r="Y201" s="161" t="str">
        <f>IFERROR(IF(INDEX(SourceData!$A$2:$FR$281,'Row selector'!$O190,138)=0,"-",INDEX(SourceData!$A$2:$FR$281,'Row selector'!$O190,138)),"")</f>
        <v/>
      </c>
      <c r="Z201" s="166" t="str">
        <f>IFERROR(IF(INDEX(SourceData!$A$2:$FR$281,'Row selector'!$O190,143)=0,"-",INDEX(SourceData!$A$2:$FR$281,'Row selector'!$O190,143)),"")</f>
        <v/>
      </c>
      <c r="AA201" s="167" t="str">
        <f>IFERROR(IF(INDEX(SourceData!$A$2:$FR$281,'Row selector'!$O190,148)=0,"-",INDEX(SourceData!$A$2:$FR$281,'Row selector'!$O190,148)),"")</f>
        <v/>
      </c>
      <c r="AB201" s="161" t="str">
        <f>IFERROR(IF(INDEX(SourceData!$A$2:$FR$281,'Row selector'!$O190,139)=0,"-",INDEX(SourceData!$A$2:$FR$281,'Row selector'!$O190,139)),"")</f>
        <v/>
      </c>
      <c r="AC201" s="162" t="str">
        <f>IFERROR(IF(INDEX(SourceData!$A$2:$FR$281,'Row selector'!$O190,144)=0,"-",INDEX(SourceData!$A$2:$FR$281,'Row selector'!$O190,144)),"")</f>
        <v/>
      </c>
      <c r="AD201" s="163" t="str">
        <f>IFERROR(IF(INDEX(SourceData!$A$2:$FR$281,'Row selector'!$O190,149)=0,"-",INDEX(SourceData!$A$2:$FR$281,'Row selector'!$O190,149)),"")</f>
        <v/>
      </c>
      <c r="AE201" s="161" t="str">
        <f>IFERROR(IF(INDEX(SourceData!$A$2:$FR$281,'Row selector'!$O190,140)=0,"-",INDEX(SourceData!$A$2:$FR$281,'Row selector'!$O190,140)),"")</f>
        <v/>
      </c>
      <c r="AF201" s="162" t="str">
        <f>IFERROR(IF(INDEX(SourceData!$A$2:$FR$281,'Row selector'!$O190,145)=0,"-",INDEX(SourceData!$A$2:$FR$281,'Row selector'!$O190,145)),"")</f>
        <v/>
      </c>
      <c r="AG201" s="163" t="str">
        <f>IFERROR(IF(INDEX(SourceData!$A$2:$FR$281,'Row selector'!$O190,150)=0,"-",INDEX(SourceData!$A$2:$FR$281,'Row selector'!$O190,150)),"")</f>
        <v/>
      </c>
      <c r="AH201" s="161" t="str">
        <f>IFERROR(IF(INDEX(SourceData!$A$2:$FR$281,'Row selector'!$O190,151)=0,"-",INDEX(SourceData!$A$2:$FR$281,'Row selector'!$O190,151)),"")</f>
        <v/>
      </c>
      <c r="AI201" s="162" t="str">
        <f>IFERROR(IF(INDEX(SourceData!$A$2:$FR$281,'Row selector'!$O190,156)=0,"-",INDEX(SourceData!$A$2:$FR$281,'Row selector'!$O190,156)),"")</f>
        <v/>
      </c>
      <c r="AJ201" s="163" t="str">
        <f>IFERROR(IF(INDEX(SourceData!$A$2:$FR$281,'Row selector'!$O190,161)=0,"-",INDEX(SourceData!$A$2:$FR$281,'Row selector'!$O190,161)),"")</f>
        <v/>
      </c>
      <c r="AK201" s="161" t="str">
        <f>IFERROR(IF(INDEX(SourceData!$A$2:$FR$281,'Row selector'!$O190,152)=0,"-",INDEX(SourceData!$A$2:$FR$281,'Row selector'!$O190,152)),"")</f>
        <v/>
      </c>
      <c r="AL201" s="162" t="str">
        <f>IFERROR(IF(INDEX(SourceData!$A$2:$FR$281,'Row selector'!$O190,157)=0,"-",INDEX(SourceData!$A$2:$FR$281,'Row selector'!$O190,157)),"")</f>
        <v/>
      </c>
      <c r="AM201" s="163" t="str">
        <f>IFERROR(IF(INDEX(SourceData!$A$2:$FR$281,'Row selector'!$O190,162)=0,"-",INDEX(SourceData!$A$2:$FR$281,'Row selector'!$O190,162)),"")</f>
        <v/>
      </c>
      <c r="AN201" s="161" t="str">
        <f>IFERROR(IF(INDEX(SourceData!$A$2:$FR$281,'Row selector'!$O190,153)=0,"-",INDEX(SourceData!$A$2:$FR$281,'Row selector'!$O190,153)),"")</f>
        <v/>
      </c>
      <c r="AO201" s="162" t="str">
        <f>IFERROR(IF(INDEX(SourceData!$A$2:$FR$281,'Row selector'!$O190,158)=0,"-",INDEX(SourceData!$A$2:$FR$281,'Row selector'!$O190,158)),"")</f>
        <v/>
      </c>
      <c r="AP201" s="163" t="str">
        <f>IFERROR(IF(INDEX(SourceData!$A$2:$FR$281,'Row selector'!$O190,163)=0,"-",INDEX(SourceData!$A$2:$FR$281,'Row selector'!$O190,163)),"")</f>
        <v/>
      </c>
      <c r="AQ201" s="161" t="str">
        <f>IFERROR(IF(INDEX(SourceData!$A$2:$FR$281,'Row selector'!$O190,154)=0,"-",INDEX(SourceData!$A$2:$FR$281,'Row selector'!$O190,154)),"")</f>
        <v/>
      </c>
      <c r="AR201" s="166" t="str">
        <f>IFERROR(IF(INDEX(SourceData!$A$2:$FR$281,'Row selector'!$O190,159)=0,"-",INDEX(SourceData!$A$2:$FR$281,'Row selector'!$O190,159)),"")</f>
        <v/>
      </c>
      <c r="AS201" s="167" t="str">
        <f>IFERROR(IF(INDEX(SourceData!$A$2:$FR$281,'Row selector'!$O190,164)=0,"-",INDEX(SourceData!$A$2:$FR$281,'Row selector'!$O190,164)),"")</f>
        <v/>
      </c>
      <c r="AT201" s="161" t="str">
        <f>IFERROR(IF(INDEX(SourceData!$A$2:$FR$281,'Row selector'!$O190,155)=0,"-",INDEX(SourceData!$A$2:$FR$281,'Row selector'!$O190,155)),"")</f>
        <v/>
      </c>
      <c r="AU201" s="162" t="str">
        <f>IFERROR(IF(INDEX(SourceData!$A$2:$FR$281,'Row selector'!$O190,160)=0,"-",INDEX(SourceData!$A$2:$FR$281,'Row selector'!$O190,160)),"")</f>
        <v/>
      </c>
      <c r="AV201" s="163" t="str">
        <f>IFERROR(IF(INDEX(SourceData!$A$2:$FR$281,'Row selector'!$O190,165)=0,"-",INDEX(SourceData!$A$2:$FR$281,'Row selector'!$O190,165)),"")</f>
        <v/>
      </c>
      <c r="AW201" s="115"/>
    </row>
    <row r="202" spans="1:49">
      <c r="A202" s="171" t="str">
        <f>IFERROR(INDEX(SourceData!$A$2:$FR$281,'Row selector'!$O191,1),"")</f>
        <v/>
      </c>
      <c r="B202" s="168" t="str">
        <f>IFERROR(INDEX(SourceData!$A$2:$FR$281,'Row selector'!$O191,2),"")</f>
        <v/>
      </c>
      <c r="C202" s="199" t="str">
        <f t="shared" si="2"/>
        <v/>
      </c>
      <c r="D202" s="161" t="str">
        <f>IFERROR(IF(INDEX(SourceData!$A$2:$FR$281,'Row selector'!$O191,121)=0,"-",INDEX(SourceData!$A$2:$FR$281,'Row selector'!$O191,121)),"")</f>
        <v/>
      </c>
      <c r="E202" s="162" t="str">
        <f>IFERROR(IF(INDEX(SourceData!$A$2:$FR$281,'Row selector'!$O191,126)=0,"-",INDEX(SourceData!$A$2:$FR$281,'Row selector'!$O191,126)),"")</f>
        <v/>
      </c>
      <c r="F202" s="163" t="str">
        <f>IFERROR(IF(INDEX(SourceData!$A$2:$FR$281,'Row selector'!$O191,131)=0,"-",INDEX(SourceData!$A$2:$FR$281,'Row selector'!$O191,131)),"")</f>
        <v/>
      </c>
      <c r="G202" s="161" t="str">
        <f>IFERROR(IF(INDEX(SourceData!$A$2:$FR$281,'Row selector'!$O191,122)=0,"-",INDEX(SourceData!$A$2:$FR$281,'Row selector'!$O191,122)),"")</f>
        <v/>
      </c>
      <c r="H202" s="166" t="str">
        <f>IFERROR(IF(INDEX(SourceData!$A$2:$FR$281,'Row selector'!$O191,127)=0,"-",INDEX(SourceData!$A$2:$FR$281,'Row selector'!$O191,127)),"")</f>
        <v/>
      </c>
      <c r="I202" s="167" t="str">
        <f>IFERROR(IF(INDEX(SourceData!$A$2:$FR$281,'Row selector'!$O191,132)=0,"-",INDEX(SourceData!$A$2:$FR$281,'Row selector'!$O191,132)),"")</f>
        <v/>
      </c>
      <c r="J202" s="161" t="str">
        <f>IFERROR(IF(INDEX(SourceData!$A$2:$FR$281,'Row selector'!$O191,123)=0,"-",INDEX(SourceData!$A$2:$FR$281,'Row selector'!$O191,123)),"")</f>
        <v/>
      </c>
      <c r="K202" s="162" t="str">
        <f>IFERROR(IF(INDEX(SourceData!$A$2:$FR$281,'Row selector'!$O191,128)=0,"-",INDEX(SourceData!$A$2:$FR$281,'Row selector'!$O191,128)),"")</f>
        <v/>
      </c>
      <c r="L202" s="163" t="str">
        <f>IFERROR(IF(INDEX(SourceData!$A$2:$FR$281,'Row selector'!$O191,133)=0,"-",INDEX(SourceData!$A$2:$FR$281,'Row selector'!$O191,133)),"")</f>
        <v/>
      </c>
      <c r="M202" s="161" t="str">
        <f>IFERROR(IF(INDEX(SourceData!$A$2:$FR$281,'Row selector'!$O191,124)=0,"-",INDEX(SourceData!$A$2:$FR$281,'Row selector'!$O191,124)),"")</f>
        <v/>
      </c>
      <c r="N202" s="162" t="str">
        <f>IFERROR(IF(INDEX(SourceData!$A$2:$FR$281,'Row selector'!$O191,129)=0,"-",INDEX(SourceData!$A$2:$FR$281,'Row selector'!$O191,129)),"")</f>
        <v/>
      </c>
      <c r="O202" s="163" t="str">
        <f>IFERROR(IF(INDEX(SourceData!$A$2:$FR$281,'Row selector'!$O191,134)=0,"-",INDEX(SourceData!$A$2:$FR$281,'Row selector'!$O191,134)),"")</f>
        <v/>
      </c>
      <c r="P202" s="161" t="str">
        <f>IFERROR(IF(INDEX(SourceData!$A$2:$FR$281,'Row selector'!$O191,125)=0,"-",INDEX(SourceData!$A$2:$FR$281,'Row selector'!$O191,125)),"")</f>
        <v/>
      </c>
      <c r="Q202" s="162" t="str">
        <f>IFERROR(IF(INDEX(SourceData!$A$2:$FR$281,'Row selector'!$O191,130)=0,"-",INDEX(SourceData!$A$2:$FR$281,'Row selector'!$O191,130)),"")</f>
        <v/>
      </c>
      <c r="R202" s="163" t="str">
        <f>IFERROR(IF(INDEX(SourceData!$A$2:$FR$281,'Row selector'!$O191,135)=0,"-",INDEX(SourceData!$A$2:$FR$281,'Row selector'!$O191,135)),"")</f>
        <v/>
      </c>
      <c r="S202" s="161" t="str">
        <f>IFERROR(IF(INDEX(SourceData!$A$2:$FR$281,'Row selector'!$O191,136)=0,"-",INDEX(SourceData!$A$2:$FR$281,'Row selector'!$O191,136)),"")</f>
        <v/>
      </c>
      <c r="T202" s="162" t="str">
        <f>IFERROR(IF(INDEX(SourceData!$A$2:$FR$281,'Row selector'!$O191,141)=0,"-",INDEX(SourceData!$A$2:$FR$281,'Row selector'!$O191,141)),"")</f>
        <v/>
      </c>
      <c r="U202" s="163" t="str">
        <f>IFERROR(IF(INDEX(SourceData!$A$2:$FR$281,'Row selector'!$O191,146)=0,"-",INDEX(SourceData!$A$2:$FR$281,'Row selector'!$O191,146)),"")</f>
        <v/>
      </c>
      <c r="V202" s="161" t="str">
        <f>IFERROR(IF(INDEX(SourceData!$A$2:$FR$281,'Row selector'!$O191,137)=0,"-",INDEX(SourceData!$A$2:$FR$281,'Row selector'!$O191,137)),"")</f>
        <v/>
      </c>
      <c r="W202" s="162" t="str">
        <f>IFERROR(IF(INDEX(SourceData!$A$2:$FR$281,'Row selector'!$O191,142)=0,"-",INDEX(SourceData!$A$2:$FR$281,'Row selector'!$O191,142)),"")</f>
        <v/>
      </c>
      <c r="X202" s="163" t="str">
        <f>IFERROR(IF(INDEX(SourceData!$A$2:$FR$281,'Row selector'!$O191,147)=0,"-",INDEX(SourceData!$A$2:$FR$281,'Row selector'!$O191,147)),"")</f>
        <v/>
      </c>
      <c r="Y202" s="161" t="str">
        <f>IFERROR(IF(INDEX(SourceData!$A$2:$FR$281,'Row selector'!$O191,138)=0,"-",INDEX(SourceData!$A$2:$FR$281,'Row selector'!$O191,138)),"")</f>
        <v/>
      </c>
      <c r="Z202" s="166" t="str">
        <f>IFERROR(IF(INDEX(SourceData!$A$2:$FR$281,'Row selector'!$O191,143)=0,"-",INDEX(SourceData!$A$2:$FR$281,'Row selector'!$O191,143)),"")</f>
        <v/>
      </c>
      <c r="AA202" s="167" t="str">
        <f>IFERROR(IF(INDEX(SourceData!$A$2:$FR$281,'Row selector'!$O191,148)=0,"-",INDEX(SourceData!$A$2:$FR$281,'Row selector'!$O191,148)),"")</f>
        <v/>
      </c>
      <c r="AB202" s="161" t="str">
        <f>IFERROR(IF(INDEX(SourceData!$A$2:$FR$281,'Row selector'!$O191,139)=0,"-",INDEX(SourceData!$A$2:$FR$281,'Row selector'!$O191,139)),"")</f>
        <v/>
      </c>
      <c r="AC202" s="162" t="str">
        <f>IFERROR(IF(INDEX(SourceData!$A$2:$FR$281,'Row selector'!$O191,144)=0,"-",INDEX(SourceData!$A$2:$FR$281,'Row selector'!$O191,144)),"")</f>
        <v/>
      </c>
      <c r="AD202" s="163" t="str">
        <f>IFERROR(IF(INDEX(SourceData!$A$2:$FR$281,'Row selector'!$O191,149)=0,"-",INDEX(SourceData!$A$2:$FR$281,'Row selector'!$O191,149)),"")</f>
        <v/>
      </c>
      <c r="AE202" s="161" t="str">
        <f>IFERROR(IF(INDEX(SourceData!$A$2:$FR$281,'Row selector'!$O191,140)=0,"-",INDEX(SourceData!$A$2:$FR$281,'Row selector'!$O191,140)),"")</f>
        <v/>
      </c>
      <c r="AF202" s="162" t="str">
        <f>IFERROR(IF(INDEX(SourceData!$A$2:$FR$281,'Row selector'!$O191,145)=0,"-",INDEX(SourceData!$A$2:$FR$281,'Row selector'!$O191,145)),"")</f>
        <v/>
      </c>
      <c r="AG202" s="163" t="str">
        <f>IFERROR(IF(INDEX(SourceData!$A$2:$FR$281,'Row selector'!$O191,150)=0,"-",INDEX(SourceData!$A$2:$FR$281,'Row selector'!$O191,150)),"")</f>
        <v/>
      </c>
      <c r="AH202" s="161" t="str">
        <f>IFERROR(IF(INDEX(SourceData!$A$2:$FR$281,'Row selector'!$O191,151)=0,"-",INDEX(SourceData!$A$2:$FR$281,'Row selector'!$O191,151)),"")</f>
        <v/>
      </c>
      <c r="AI202" s="162" t="str">
        <f>IFERROR(IF(INDEX(SourceData!$A$2:$FR$281,'Row selector'!$O191,156)=0,"-",INDEX(SourceData!$A$2:$FR$281,'Row selector'!$O191,156)),"")</f>
        <v/>
      </c>
      <c r="AJ202" s="163" t="str">
        <f>IFERROR(IF(INDEX(SourceData!$A$2:$FR$281,'Row selector'!$O191,161)=0,"-",INDEX(SourceData!$A$2:$FR$281,'Row selector'!$O191,161)),"")</f>
        <v/>
      </c>
      <c r="AK202" s="161" t="str">
        <f>IFERROR(IF(INDEX(SourceData!$A$2:$FR$281,'Row selector'!$O191,152)=0,"-",INDEX(SourceData!$A$2:$FR$281,'Row selector'!$O191,152)),"")</f>
        <v/>
      </c>
      <c r="AL202" s="162" t="str">
        <f>IFERROR(IF(INDEX(SourceData!$A$2:$FR$281,'Row selector'!$O191,157)=0,"-",INDEX(SourceData!$A$2:$FR$281,'Row selector'!$O191,157)),"")</f>
        <v/>
      </c>
      <c r="AM202" s="163" t="str">
        <f>IFERROR(IF(INDEX(SourceData!$A$2:$FR$281,'Row selector'!$O191,162)=0,"-",INDEX(SourceData!$A$2:$FR$281,'Row selector'!$O191,162)),"")</f>
        <v/>
      </c>
      <c r="AN202" s="161" t="str">
        <f>IFERROR(IF(INDEX(SourceData!$A$2:$FR$281,'Row selector'!$O191,153)=0,"-",INDEX(SourceData!$A$2:$FR$281,'Row selector'!$O191,153)),"")</f>
        <v/>
      </c>
      <c r="AO202" s="162" t="str">
        <f>IFERROR(IF(INDEX(SourceData!$A$2:$FR$281,'Row selector'!$O191,158)=0,"-",INDEX(SourceData!$A$2:$FR$281,'Row selector'!$O191,158)),"")</f>
        <v/>
      </c>
      <c r="AP202" s="163" t="str">
        <f>IFERROR(IF(INDEX(SourceData!$A$2:$FR$281,'Row selector'!$O191,163)=0,"-",INDEX(SourceData!$A$2:$FR$281,'Row selector'!$O191,163)),"")</f>
        <v/>
      </c>
      <c r="AQ202" s="161" t="str">
        <f>IFERROR(IF(INDEX(SourceData!$A$2:$FR$281,'Row selector'!$O191,154)=0,"-",INDEX(SourceData!$A$2:$FR$281,'Row selector'!$O191,154)),"")</f>
        <v/>
      </c>
      <c r="AR202" s="166" t="str">
        <f>IFERROR(IF(INDEX(SourceData!$A$2:$FR$281,'Row selector'!$O191,159)=0,"-",INDEX(SourceData!$A$2:$FR$281,'Row selector'!$O191,159)),"")</f>
        <v/>
      </c>
      <c r="AS202" s="167" t="str">
        <f>IFERROR(IF(INDEX(SourceData!$A$2:$FR$281,'Row selector'!$O191,164)=0,"-",INDEX(SourceData!$A$2:$FR$281,'Row selector'!$O191,164)),"")</f>
        <v/>
      </c>
      <c r="AT202" s="161" t="str">
        <f>IFERROR(IF(INDEX(SourceData!$A$2:$FR$281,'Row selector'!$O191,155)=0,"-",INDEX(SourceData!$A$2:$FR$281,'Row selector'!$O191,155)),"")</f>
        <v/>
      </c>
      <c r="AU202" s="162" t="str">
        <f>IFERROR(IF(INDEX(SourceData!$A$2:$FR$281,'Row selector'!$O191,160)=0,"-",INDEX(SourceData!$A$2:$FR$281,'Row selector'!$O191,160)),"")</f>
        <v/>
      </c>
      <c r="AV202" s="163" t="str">
        <f>IFERROR(IF(INDEX(SourceData!$A$2:$FR$281,'Row selector'!$O191,165)=0,"-",INDEX(SourceData!$A$2:$FR$281,'Row selector'!$O191,165)),"")</f>
        <v/>
      </c>
      <c r="AW202" s="115"/>
    </row>
    <row r="203" spans="1:49">
      <c r="A203" s="171" t="str">
        <f>IFERROR(INDEX(SourceData!$A$2:$FR$281,'Row selector'!$O192,1),"")</f>
        <v/>
      </c>
      <c r="B203" s="168" t="str">
        <f>IFERROR(INDEX(SourceData!$A$2:$FR$281,'Row selector'!$O192,2),"")</f>
        <v/>
      </c>
      <c r="C203" s="199" t="str">
        <f t="shared" si="2"/>
        <v/>
      </c>
      <c r="D203" s="161" t="str">
        <f>IFERROR(IF(INDEX(SourceData!$A$2:$FR$281,'Row selector'!$O192,121)=0,"-",INDEX(SourceData!$A$2:$FR$281,'Row selector'!$O192,121)),"")</f>
        <v/>
      </c>
      <c r="E203" s="162" t="str">
        <f>IFERROR(IF(INDEX(SourceData!$A$2:$FR$281,'Row selector'!$O192,126)=0,"-",INDEX(SourceData!$A$2:$FR$281,'Row selector'!$O192,126)),"")</f>
        <v/>
      </c>
      <c r="F203" s="163" t="str">
        <f>IFERROR(IF(INDEX(SourceData!$A$2:$FR$281,'Row selector'!$O192,131)=0,"-",INDEX(SourceData!$A$2:$FR$281,'Row selector'!$O192,131)),"")</f>
        <v/>
      </c>
      <c r="G203" s="161" t="str">
        <f>IFERROR(IF(INDEX(SourceData!$A$2:$FR$281,'Row selector'!$O192,122)=0,"-",INDEX(SourceData!$A$2:$FR$281,'Row selector'!$O192,122)),"")</f>
        <v/>
      </c>
      <c r="H203" s="166" t="str">
        <f>IFERROR(IF(INDEX(SourceData!$A$2:$FR$281,'Row selector'!$O192,127)=0,"-",INDEX(SourceData!$A$2:$FR$281,'Row selector'!$O192,127)),"")</f>
        <v/>
      </c>
      <c r="I203" s="167" t="str">
        <f>IFERROR(IF(INDEX(SourceData!$A$2:$FR$281,'Row selector'!$O192,132)=0,"-",INDEX(SourceData!$A$2:$FR$281,'Row selector'!$O192,132)),"")</f>
        <v/>
      </c>
      <c r="J203" s="161" t="str">
        <f>IFERROR(IF(INDEX(SourceData!$A$2:$FR$281,'Row selector'!$O192,123)=0,"-",INDEX(SourceData!$A$2:$FR$281,'Row selector'!$O192,123)),"")</f>
        <v/>
      </c>
      <c r="K203" s="162" t="str">
        <f>IFERROR(IF(INDEX(SourceData!$A$2:$FR$281,'Row selector'!$O192,128)=0,"-",INDEX(SourceData!$A$2:$FR$281,'Row selector'!$O192,128)),"")</f>
        <v/>
      </c>
      <c r="L203" s="163" t="str">
        <f>IFERROR(IF(INDEX(SourceData!$A$2:$FR$281,'Row selector'!$O192,133)=0,"-",INDEX(SourceData!$A$2:$FR$281,'Row selector'!$O192,133)),"")</f>
        <v/>
      </c>
      <c r="M203" s="161" t="str">
        <f>IFERROR(IF(INDEX(SourceData!$A$2:$FR$281,'Row selector'!$O192,124)=0,"-",INDEX(SourceData!$A$2:$FR$281,'Row selector'!$O192,124)),"")</f>
        <v/>
      </c>
      <c r="N203" s="162" t="str">
        <f>IFERROR(IF(INDEX(SourceData!$A$2:$FR$281,'Row selector'!$O192,129)=0,"-",INDEX(SourceData!$A$2:$FR$281,'Row selector'!$O192,129)),"")</f>
        <v/>
      </c>
      <c r="O203" s="163" t="str">
        <f>IFERROR(IF(INDEX(SourceData!$A$2:$FR$281,'Row selector'!$O192,134)=0,"-",INDEX(SourceData!$A$2:$FR$281,'Row selector'!$O192,134)),"")</f>
        <v/>
      </c>
      <c r="P203" s="161" t="str">
        <f>IFERROR(IF(INDEX(SourceData!$A$2:$FR$281,'Row selector'!$O192,125)=0,"-",INDEX(SourceData!$A$2:$FR$281,'Row selector'!$O192,125)),"")</f>
        <v/>
      </c>
      <c r="Q203" s="162" t="str">
        <f>IFERROR(IF(INDEX(SourceData!$A$2:$FR$281,'Row selector'!$O192,130)=0,"-",INDEX(SourceData!$A$2:$FR$281,'Row selector'!$O192,130)),"")</f>
        <v/>
      </c>
      <c r="R203" s="163" t="str">
        <f>IFERROR(IF(INDEX(SourceData!$A$2:$FR$281,'Row selector'!$O192,135)=0,"-",INDEX(SourceData!$A$2:$FR$281,'Row selector'!$O192,135)),"")</f>
        <v/>
      </c>
      <c r="S203" s="161" t="str">
        <f>IFERROR(IF(INDEX(SourceData!$A$2:$FR$281,'Row selector'!$O192,136)=0,"-",INDEX(SourceData!$A$2:$FR$281,'Row selector'!$O192,136)),"")</f>
        <v/>
      </c>
      <c r="T203" s="162" t="str">
        <f>IFERROR(IF(INDEX(SourceData!$A$2:$FR$281,'Row selector'!$O192,141)=0,"-",INDEX(SourceData!$A$2:$FR$281,'Row selector'!$O192,141)),"")</f>
        <v/>
      </c>
      <c r="U203" s="163" t="str">
        <f>IFERROR(IF(INDEX(SourceData!$A$2:$FR$281,'Row selector'!$O192,146)=0,"-",INDEX(SourceData!$A$2:$FR$281,'Row selector'!$O192,146)),"")</f>
        <v/>
      </c>
      <c r="V203" s="161" t="str">
        <f>IFERROR(IF(INDEX(SourceData!$A$2:$FR$281,'Row selector'!$O192,137)=0,"-",INDEX(SourceData!$A$2:$FR$281,'Row selector'!$O192,137)),"")</f>
        <v/>
      </c>
      <c r="W203" s="162" t="str">
        <f>IFERROR(IF(INDEX(SourceData!$A$2:$FR$281,'Row selector'!$O192,142)=0,"-",INDEX(SourceData!$A$2:$FR$281,'Row selector'!$O192,142)),"")</f>
        <v/>
      </c>
      <c r="X203" s="163" t="str">
        <f>IFERROR(IF(INDEX(SourceData!$A$2:$FR$281,'Row selector'!$O192,147)=0,"-",INDEX(SourceData!$A$2:$FR$281,'Row selector'!$O192,147)),"")</f>
        <v/>
      </c>
      <c r="Y203" s="161" t="str">
        <f>IFERROR(IF(INDEX(SourceData!$A$2:$FR$281,'Row selector'!$O192,138)=0,"-",INDEX(SourceData!$A$2:$FR$281,'Row selector'!$O192,138)),"")</f>
        <v/>
      </c>
      <c r="Z203" s="166" t="str">
        <f>IFERROR(IF(INDEX(SourceData!$A$2:$FR$281,'Row selector'!$O192,143)=0,"-",INDEX(SourceData!$A$2:$FR$281,'Row selector'!$O192,143)),"")</f>
        <v/>
      </c>
      <c r="AA203" s="167" t="str">
        <f>IFERROR(IF(INDEX(SourceData!$A$2:$FR$281,'Row selector'!$O192,148)=0,"-",INDEX(SourceData!$A$2:$FR$281,'Row selector'!$O192,148)),"")</f>
        <v/>
      </c>
      <c r="AB203" s="161" t="str">
        <f>IFERROR(IF(INDEX(SourceData!$A$2:$FR$281,'Row selector'!$O192,139)=0,"-",INDEX(SourceData!$A$2:$FR$281,'Row selector'!$O192,139)),"")</f>
        <v/>
      </c>
      <c r="AC203" s="162" t="str">
        <f>IFERROR(IF(INDEX(SourceData!$A$2:$FR$281,'Row selector'!$O192,144)=0,"-",INDEX(SourceData!$A$2:$FR$281,'Row selector'!$O192,144)),"")</f>
        <v/>
      </c>
      <c r="AD203" s="163" t="str">
        <f>IFERROR(IF(INDEX(SourceData!$A$2:$FR$281,'Row selector'!$O192,149)=0,"-",INDEX(SourceData!$A$2:$FR$281,'Row selector'!$O192,149)),"")</f>
        <v/>
      </c>
      <c r="AE203" s="161" t="str">
        <f>IFERROR(IF(INDEX(SourceData!$A$2:$FR$281,'Row selector'!$O192,140)=0,"-",INDEX(SourceData!$A$2:$FR$281,'Row selector'!$O192,140)),"")</f>
        <v/>
      </c>
      <c r="AF203" s="162" t="str">
        <f>IFERROR(IF(INDEX(SourceData!$A$2:$FR$281,'Row selector'!$O192,145)=0,"-",INDEX(SourceData!$A$2:$FR$281,'Row selector'!$O192,145)),"")</f>
        <v/>
      </c>
      <c r="AG203" s="163" t="str">
        <f>IFERROR(IF(INDEX(SourceData!$A$2:$FR$281,'Row selector'!$O192,150)=0,"-",INDEX(SourceData!$A$2:$FR$281,'Row selector'!$O192,150)),"")</f>
        <v/>
      </c>
      <c r="AH203" s="161" t="str">
        <f>IFERROR(IF(INDEX(SourceData!$A$2:$FR$281,'Row selector'!$O192,151)=0,"-",INDEX(SourceData!$A$2:$FR$281,'Row selector'!$O192,151)),"")</f>
        <v/>
      </c>
      <c r="AI203" s="162" t="str">
        <f>IFERROR(IF(INDEX(SourceData!$A$2:$FR$281,'Row selector'!$O192,156)=0,"-",INDEX(SourceData!$A$2:$FR$281,'Row selector'!$O192,156)),"")</f>
        <v/>
      </c>
      <c r="AJ203" s="163" t="str">
        <f>IFERROR(IF(INDEX(SourceData!$A$2:$FR$281,'Row selector'!$O192,161)=0,"-",INDEX(SourceData!$A$2:$FR$281,'Row selector'!$O192,161)),"")</f>
        <v/>
      </c>
      <c r="AK203" s="161" t="str">
        <f>IFERROR(IF(INDEX(SourceData!$A$2:$FR$281,'Row selector'!$O192,152)=0,"-",INDEX(SourceData!$A$2:$FR$281,'Row selector'!$O192,152)),"")</f>
        <v/>
      </c>
      <c r="AL203" s="162" t="str">
        <f>IFERROR(IF(INDEX(SourceData!$A$2:$FR$281,'Row selector'!$O192,157)=0,"-",INDEX(SourceData!$A$2:$FR$281,'Row selector'!$O192,157)),"")</f>
        <v/>
      </c>
      <c r="AM203" s="163" t="str">
        <f>IFERROR(IF(INDEX(SourceData!$A$2:$FR$281,'Row selector'!$O192,162)=0,"-",INDEX(SourceData!$A$2:$FR$281,'Row selector'!$O192,162)),"")</f>
        <v/>
      </c>
      <c r="AN203" s="161" t="str">
        <f>IFERROR(IF(INDEX(SourceData!$A$2:$FR$281,'Row selector'!$O192,153)=0,"-",INDEX(SourceData!$A$2:$FR$281,'Row selector'!$O192,153)),"")</f>
        <v/>
      </c>
      <c r="AO203" s="162" t="str">
        <f>IFERROR(IF(INDEX(SourceData!$A$2:$FR$281,'Row selector'!$O192,158)=0,"-",INDEX(SourceData!$A$2:$FR$281,'Row selector'!$O192,158)),"")</f>
        <v/>
      </c>
      <c r="AP203" s="163" t="str">
        <f>IFERROR(IF(INDEX(SourceData!$A$2:$FR$281,'Row selector'!$O192,163)=0,"-",INDEX(SourceData!$A$2:$FR$281,'Row selector'!$O192,163)),"")</f>
        <v/>
      </c>
      <c r="AQ203" s="161" t="str">
        <f>IFERROR(IF(INDEX(SourceData!$A$2:$FR$281,'Row selector'!$O192,154)=0,"-",INDEX(SourceData!$A$2:$FR$281,'Row selector'!$O192,154)),"")</f>
        <v/>
      </c>
      <c r="AR203" s="166" t="str">
        <f>IFERROR(IF(INDEX(SourceData!$A$2:$FR$281,'Row selector'!$O192,159)=0,"-",INDEX(SourceData!$A$2:$FR$281,'Row selector'!$O192,159)),"")</f>
        <v/>
      </c>
      <c r="AS203" s="167" t="str">
        <f>IFERROR(IF(INDEX(SourceData!$A$2:$FR$281,'Row selector'!$O192,164)=0,"-",INDEX(SourceData!$A$2:$FR$281,'Row selector'!$O192,164)),"")</f>
        <v/>
      </c>
      <c r="AT203" s="161" t="str">
        <f>IFERROR(IF(INDEX(SourceData!$A$2:$FR$281,'Row selector'!$O192,155)=0,"-",INDEX(SourceData!$A$2:$FR$281,'Row selector'!$O192,155)),"")</f>
        <v/>
      </c>
      <c r="AU203" s="162" t="str">
        <f>IFERROR(IF(INDEX(SourceData!$A$2:$FR$281,'Row selector'!$O192,160)=0,"-",INDEX(SourceData!$A$2:$FR$281,'Row selector'!$O192,160)),"")</f>
        <v/>
      </c>
      <c r="AV203" s="163" t="str">
        <f>IFERROR(IF(INDEX(SourceData!$A$2:$FR$281,'Row selector'!$O192,165)=0,"-",INDEX(SourceData!$A$2:$FR$281,'Row selector'!$O192,165)),"")</f>
        <v/>
      </c>
      <c r="AW203" s="115"/>
    </row>
    <row r="204" spans="1:49">
      <c r="A204" s="171" t="str">
        <f>IFERROR(INDEX(SourceData!$A$2:$FR$281,'Row selector'!$O193,1),"")</f>
        <v/>
      </c>
      <c r="B204" s="168" t="str">
        <f>IFERROR(INDEX(SourceData!$A$2:$FR$281,'Row selector'!$O193,2),"")</f>
        <v/>
      </c>
      <c r="C204" s="199" t="str">
        <f t="shared" si="2"/>
        <v/>
      </c>
      <c r="D204" s="161" t="str">
        <f>IFERROR(IF(INDEX(SourceData!$A$2:$FR$281,'Row selector'!$O193,121)=0,"-",INDEX(SourceData!$A$2:$FR$281,'Row selector'!$O193,121)),"")</f>
        <v/>
      </c>
      <c r="E204" s="162" t="str">
        <f>IFERROR(IF(INDEX(SourceData!$A$2:$FR$281,'Row selector'!$O193,126)=0,"-",INDEX(SourceData!$A$2:$FR$281,'Row selector'!$O193,126)),"")</f>
        <v/>
      </c>
      <c r="F204" s="163" t="str">
        <f>IFERROR(IF(INDEX(SourceData!$A$2:$FR$281,'Row selector'!$O193,131)=0,"-",INDEX(SourceData!$A$2:$FR$281,'Row selector'!$O193,131)),"")</f>
        <v/>
      </c>
      <c r="G204" s="161" t="str">
        <f>IFERROR(IF(INDEX(SourceData!$A$2:$FR$281,'Row selector'!$O193,122)=0,"-",INDEX(SourceData!$A$2:$FR$281,'Row selector'!$O193,122)),"")</f>
        <v/>
      </c>
      <c r="H204" s="166" t="str">
        <f>IFERROR(IF(INDEX(SourceData!$A$2:$FR$281,'Row selector'!$O193,127)=0,"-",INDEX(SourceData!$A$2:$FR$281,'Row selector'!$O193,127)),"")</f>
        <v/>
      </c>
      <c r="I204" s="167" t="str">
        <f>IFERROR(IF(INDEX(SourceData!$A$2:$FR$281,'Row selector'!$O193,132)=0,"-",INDEX(SourceData!$A$2:$FR$281,'Row selector'!$O193,132)),"")</f>
        <v/>
      </c>
      <c r="J204" s="161" t="str">
        <f>IFERROR(IF(INDEX(SourceData!$A$2:$FR$281,'Row selector'!$O193,123)=0,"-",INDEX(SourceData!$A$2:$FR$281,'Row selector'!$O193,123)),"")</f>
        <v/>
      </c>
      <c r="K204" s="162" t="str">
        <f>IFERROR(IF(INDEX(SourceData!$A$2:$FR$281,'Row selector'!$O193,128)=0,"-",INDEX(SourceData!$A$2:$FR$281,'Row selector'!$O193,128)),"")</f>
        <v/>
      </c>
      <c r="L204" s="163" t="str">
        <f>IFERROR(IF(INDEX(SourceData!$A$2:$FR$281,'Row selector'!$O193,133)=0,"-",INDEX(SourceData!$A$2:$FR$281,'Row selector'!$O193,133)),"")</f>
        <v/>
      </c>
      <c r="M204" s="161" t="str">
        <f>IFERROR(IF(INDEX(SourceData!$A$2:$FR$281,'Row selector'!$O193,124)=0,"-",INDEX(SourceData!$A$2:$FR$281,'Row selector'!$O193,124)),"")</f>
        <v/>
      </c>
      <c r="N204" s="162" t="str">
        <f>IFERROR(IF(INDEX(SourceData!$A$2:$FR$281,'Row selector'!$O193,129)=0,"-",INDEX(SourceData!$A$2:$FR$281,'Row selector'!$O193,129)),"")</f>
        <v/>
      </c>
      <c r="O204" s="163" t="str">
        <f>IFERROR(IF(INDEX(SourceData!$A$2:$FR$281,'Row selector'!$O193,134)=0,"-",INDEX(SourceData!$A$2:$FR$281,'Row selector'!$O193,134)),"")</f>
        <v/>
      </c>
      <c r="P204" s="161" t="str">
        <f>IFERROR(IF(INDEX(SourceData!$A$2:$FR$281,'Row selector'!$O193,125)=0,"-",INDEX(SourceData!$A$2:$FR$281,'Row selector'!$O193,125)),"")</f>
        <v/>
      </c>
      <c r="Q204" s="162" t="str">
        <f>IFERROR(IF(INDEX(SourceData!$A$2:$FR$281,'Row selector'!$O193,130)=0,"-",INDEX(SourceData!$A$2:$FR$281,'Row selector'!$O193,130)),"")</f>
        <v/>
      </c>
      <c r="R204" s="163" t="str">
        <f>IFERROR(IF(INDEX(SourceData!$A$2:$FR$281,'Row selector'!$O193,135)=0,"-",INDEX(SourceData!$A$2:$FR$281,'Row selector'!$O193,135)),"")</f>
        <v/>
      </c>
      <c r="S204" s="161" t="str">
        <f>IFERROR(IF(INDEX(SourceData!$A$2:$FR$281,'Row selector'!$O193,136)=0,"-",INDEX(SourceData!$A$2:$FR$281,'Row selector'!$O193,136)),"")</f>
        <v/>
      </c>
      <c r="T204" s="162" t="str">
        <f>IFERROR(IF(INDEX(SourceData!$A$2:$FR$281,'Row selector'!$O193,141)=0,"-",INDEX(SourceData!$A$2:$FR$281,'Row selector'!$O193,141)),"")</f>
        <v/>
      </c>
      <c r="U204" s="163" t="str">
        <f>IFERROR(IF(INDEX(SourceData!$A$2:$FR$281,'Row selector'!$O193,146)=0,"-",INDEX(SourceData!$A$2:$FR$281,'Row selector'!$O193,146)),"")</f>
        <v/>
      </c>
      <c r="V204" s="161" t="str">
        <f>IFERROR(IF(INDEX(SourceData!$A$2:$FR$281,'Row selector'!$O193,137)=0,"-",INDEX(SourceData!$A$2:$FR$281,'Row selector'!$O193,137)),"")</f>
        <v/>
      </c>
      <c r="W204" s="162" t="str">
        <f>IFERROR(IF(INDEX(SourceData!$A$2:$FR$281,'Row selector'!$O193,142)=0,"-",INDEX(SourceData!$A$2:$FR$281,'Row selector'!$O193,142)),"")</f>
        <v/>
      </c>
      <c r="X204" s="163" t="str">
        <f>IFERROR(IF(INDEX(SourceData!$A$2:$FR$281,'Row selector'!$O193,147)=0,"-",INDEX(SourceData!$A$2:$FR$281,'Row selector'!$O193,147)),"")</f>
        <v/>
      </c>
      <c r="Y204" s="161" t="str">
        <f>IFERROR(IF(INDEX(SourceData!$A$2:$FR$281,'Row selector'!$O193,138)=0,"-",INDEX(SourceData!$A$2:$FR$281,'Row selector'!$O193,138)),"")</f>
        <v/>
      </c>
      <c r="Z204" s="166" t="str">
        <f>IFERROR(IF(INDEX(SourceData!$A$2:$FR$281,'Row selector'!$O193,143)=0,"-",INDEX(SourceData!$A$2:$FR$281,'Row selector'!$O193,143)),"")</f>
        <v/>
      </c>
      <c r="AA204" s="167" t="str">
        <f>IFERROR(IF(INDEX(SourceData!$A$2:$FR$281,'Row selector'!$O193,148)=0,"-",INDEX(SourceData!$A$2:$FR$281,'Row selector'!$O193,148)),"")</f>
        <v/>
      </c>
      <c r="AB204" s="161" t="str">
        <f>IFERROR(IF(INDEX(SourceData!$A$2:$FR$281,'Row selector'!$O193,139)=0,"-",INDEX(SourceData!$A$2:$FR$281,'Row selector'!$O193,139)),"")</f>
        <v/>
      </c>
      <c r="AC204" s="162" t="str">
        <f>IFERROR(IF(INDEX(SourceData!$A$2:$FR$281,'Row selector'!$O193,144)=0,"-",INDEX(SourceData!$A$2:$FR$281,'Row selector'!$O193,144)),"")</f>
        <v/>
      </c>
      <c r="AD204" s="163" t="str">
        <f>IFERROR(IF(INDEX(SourceData!$A$2:$FR$281,'Row selector'!$O193,149)=0,"-",INDEX(SourceData!$A$2:$FR$281,'Row selector'!$O193,149)),"")</f>
        <v/>
      </c>
      <c r="AE204" s="161" t="str">
        <f>IFERROR(IF(INDEX(SourceData!$A$2:$FR$281,'Row selector'!$O193,140)=0,"-",INDEX(SourceData!$A$2:$FR$281,'Row selector'!$O193,140)),"")</f>
        <v/>
      </c>
      <c r="AF204" s="162" t="str">
        <f>IFERROR(IF(INDEX(SourceData!$A$2:$FR$281,'Row selector'!$O193,145)=0,"-",INDEX(SourceData!$A$2:$FR$281,'Row selector'!$O193,145)),"")</f>
        <v/>
      </c>
      <c r="AG204" s="163" t="str">
        <f>IFERROR(IF(INDEX(SourceData!$A$2:$FR$281,'Row selector'!$O193,150)=0,"-",INDEX(SourceData!$A$2:$FR$281,'Row selector'!$O193,150)),"")</f>
        <v/>
      </c>
      <c r="AH204" s="161" t="str">
        <f>IFERROR(IF(INDEX(SourceData!$A$2:$FR$281,'Row selector'!$O193,151)=0,"-",INDEX(SourceData!$A$2:$FR$281,'Row selector'!$O193,151)),"")</f>
        <v/>
      </c>
      <c r="AI204" s="162" t="str">
        <f>IFERROR(IF(INDEX(SourceData!$A$2:$FR$281,'Row selector'!$O193,156)=0,"-",INDEX(SourceData!$A$2:$FR$281,'Row selector'!$O193,156)),"")</f>
        <v/>
      </c>
      <c r="AJ204" s="163" t="str">
        <f>IFERROR(IF(INDEX(SourceData!$A$2:$FR$281,'Row selector'!$O193,161)=0,"-",INDEX(SourceData!$A$2:$FR$281,'Row selector'!$O193,161)),"")</f>
        <v/>
      </c>
      <c r="AK204" s="161" t="str">
        <f>IFERROR(IF(INDEX(SourceData!$A$2:$FR$281,'Row selector'!$O193,152)=0,"-",INDEX(SourceData!$A$2:$FR$281,'Row selector'!$O193,152)),"")</f>
        <v/>
      </c>
      <c r="AL204" s="162" t="str">
        <f>IFERROR(IF(INDEX(SourceData!$A$2:$FR$281,'Row selector'!$O193,157)=0,"-",INDEX(SourceData!$A$2:$FR$281,'Row selector'!$O193,157)),"")</f>
        <v/>
      </c>
      <c r="AM204" s="163" t="str">
        <f>IFERROR(IF(INDEX(SourceData!$A$2:$FR$281,'Row selector'!$O193,162)=0,"-",INDEX(SourceData!$A$2:$FR$281,'Row selector'!$O193,162)),"")</f>
        <v/>
      </c>
      <c r="AN204" s="161" t="str">
        <f>IFERROR(IF(INDEX(SourceData!$A$2:$FR$281,'Row selector'!$O193,153)=0,"-",INDEX(SourceData!$A$2:$FR$281,'Row selector'!$O193,153)),"")</f>
        <v/>
      </c>
      <c r="AO204" s="162" t="str">
        <f>IFERROR(IF(INDEX(SourceData!$A$2:$FR$281,'Row selector'!$O193,158)=0,"-",INDEX(SourceData!$A$2:$FR$281,'Row selector'!$O193,158)),"")</f>
        <v/>
      </c>
      <c r="AP204" s="163" t="str">
        <f>IFERROR(IF(INDEX(SourceData!$A$2:$FR$281,'Row selector'!$O193,163)=0,"-",INDEX(SourceData!$A$2:$FR$281,'Row selector'!$O193,163)),"")</f>
        <v/>
      </c>
      <c r="AQ204" s="161" t="str">
        <f>IFERROR(IF(INDEX(SourceData!$A$2:$FR$281,'Row selector'!$O193,154)=0,"-",INDEX(SourceData!$A$2:$FR$281,'Row selector'!$O193,154)),"")</f>
        <v/>
      </c>
      <c r="AR204" s="166" t="str">
        <f>IFERROR(IF(INDEX(SourceData!$A$2:$FR$281,'Row selector'!$O193,159)=0,"-",INDEX(SourceData!$A$2:$FR$281,'Row selector'!$O193,159)),"")</f>
        <v/>
      </c>
      <c r="AS204" s="167" t="str">
        <f>IFERROR(IF(INDEX(SourceData!$A$2:$FR$281,'Row selector'!$O193,164)=0,"-",INDEX(SourceData!$A$2:$FR$281,'Row selector'!$O193,164)),"")</f>
        <v/>
      </c>
      <c r="AT204" s="161" t="str">
        <f>IFERROR(IF(INDEX(SourceData!$A$2:$FR$281,'Row selector'!$O193,155)=0,"-",INDEX(SourceData!$A$2:$FR$281,'Row selector'!$O193,155)),"")</f>
        <v/>
      </c>
      <c r="AU204" s="162" t="str">
        <f>IFERROR(IF(INDEX(SourceData!$A$2:$FR$281,'Row selector'!$O193,160)=0,"-",INDEX(SourceData!$A$2:$FR$281,'Row selector'!$O193,160)),"")</f>
        <v/>
      </c>
      <c r="AV204" s="163" t="str">
        <f>IFERROR(IF(INDEX(SourceData!$A$2:$FR$281,'Row selector'!$O193,165)=0,"-",INDEX(SourceData!$A$2:$FR$281,'Row selector'!$O193,165)),"")</f>
        <v/>
      </c>
      <c r="AW204" s="115"/>
    </row>
    <row r="205" spans="1:49">
      <c r="A205" s="171" t="str">
        <f>IFERROR(INDEX(SourceData!$A$2:$FR$281,'Row selector'!$O194,1),"")</f>
        <v/>
      </c>
      <c r="B205" s="168" t="str">
        <f>IFERROR(INDEX(SourceData!$A$2:$FR$281,'Row selector'!$O194,2),"")</f>
        <v/>
      </c>
      <c r="C205" s="199" t="str">
        <f t="shared" si="2"/>
        <v/>
      </c>
      <c r="D205" s="161" t="str">
        <f>IFERROR(IF(INDEX(SourceData!$A$2:$FR$281,'Row selector'!$O194,121)=0,"-",INDEX(SourceData!$A$2:$FR$281,'Row selector'!$O194,121)),"")</f>
        <v/>
      </c>
      <c r="E205" s="162" t="str">
        <f>IFERROR(IF(INDEX(SourceData!$A$2:$FR$281,'Row selector'!$O194,126)=0,"-",INDEX(SourceData!$A$2:$FR$281,'Row selector'!$O194,126)),"")</f>
        <v/>
      </c>
      <c r="F205" s="163" t="str">
        <f>IFERROR(IF(INDEX(SourceData!$A$2:$FR$281,'Row selector'!$O194,131)=0,"-",INDEX(SourceData!$A$2:$FR$281,'Row selector'!$O194,131)),"")</f>
        <v/>
      </c>
      <c r="G205" s="161" t="str">
        <f>IFERROR(IF(INDEX(SourceData!$A$2:$FR$281,'Row selector'!$O194,122)=0,"-",INDEX(SourceData!$A$2:$FR$281,'Row selector'!$O194,122)),"")</f>
        <v/>
      </c>
      <c r="H205" s="166" t="str">
        <f>IFERROR(IF(INDEX(SourceData!$A$2:$FR$281,'Row selector'!$O194,127)=0,"-",INDEX(SourceData!$A$2:$FR$281,'Row selector'!$O194,127)),"")</f>
        <v/>
      </c>
      <c r="I205" s="167" t="str">
        <f>IFERROR(IF(INDEX(SourceData!$A$2:$FR$281,'Row selector'!$O194,132)=0,"-",INDEX(SourceData!$A$2:$FR$281,'Row selector'!$O194,132)),"")</f>
        <v/>
      </c>
      <c r="J205" s="161" t="str">
        <f>IFERROR(IF(INDEX(SourceData!$A$2:$FR$281,'Row selector'!$O194,123)=0,"-",INDEX(SourceData!$A$2:$FR$281,'Row selector'!$O194,123)),"")</f>
        <v/>
      </c>
      <c r="K205" s="162" t="str">
        <f>IFERROR(IF(INDEX(SourceData!$A$2:$FR$281,'Row selector'!$O194,128)=0,"-",INDEX(SourceData!$A$2:$FR$281,'Row selector'!$O194,128)),"")</f>
        <v/>
      </c>
      <c r="L205" s="163" t="str">
        <f>IFERROR(IF(INDEX(SourceData!$A$2:$FR$281,'Row selector'!$O194,133)=0,"-",INDEX(SourceData!$A$2:$FR$281,'Row selector'!$O194,133)),"")</f>
        <v/>
      </c>
      <c r="M205" s="161" t="str">
        <f>IFERROR(IF(INDEX(SourceData!$A$2:$FR$281,'Row selector'!$O194,124)=0,"-",INDEX(SourceData!$A$2:$FR$281,'Row selector'!$O194,124)),"")</f>
        <v/>
      </c>
      <c r="N205" s="162" t="str">
        <f>IFERROR(IF(INDEX(SourceData!$A$2:$FR$281,'Row selector'!$O194,129)=0,"-",INDEX(SourceData!$A$2:$FR$281,'Row selector'!$O194,129)),"")</f>
        <v/>
      </c>
      <c r="O205" s="163" t="str">
        <f>IFERROR(IF(INDEX(SourceData!$A$2:$FR$281,'Row selector'!$O194,134)=0,"-",INDEX(SourceData!$A$2:$FR$281,'Row selector'!$O194,134)),"")</f>
        <v/>
      </c>
      <c r="P205" s="161" t="str">
        <f>IFERROR(IF(INDEX(SourceData!$A$2:$FR$281,'Row selector'!$O194,125)=0,"-",INDEX(SourceData!$A$2:$FR$281,'Row selector'!$O194,125)),"")</f>
        <v/>
      </c>
      <c r="Q205" s="162" t="str">
        <f>IFERROR(IF(INDEX(SourceData!$A$2:$FR$281,'Row selector'!$O194,130)=0,"-",INDEX(SourceData!$A$2:$FR$281,'Row selector'!$O194,130)),"")</f>
        <v/>
      </c>
      <c r="R205" s="163" t="str">
        <f>IFERROR(IF(INDEX(SourceData!$A$2:$FR$281,'Row selector'!$O194,135)=0,"-",INDEX(SourceData!$A$2:$FR$281,'Row selector'!$O194,135)),"")</f>
        <v/>
      </c>
      <c r="S205" s="161" t="str">
        <f>IFERROR(IF(INDEX(SourceData!$A$2:$FR$281,'Row selector'!$O194,136)=0,"-",INDEX(SourceData!$A$2:$FR$281,'Row selector'!$O194,136)),"")</f>
        <v/>
      </c>
      <c r="T205" s="162" t="str">
        <f>IFERROR(IF(INDEX(SourceData!$A$2:$FR$281,'Row selector'!$O194,141)=0,"-",INDEX(SourceData!$A$2:$FR$281,'Row selector'!$O194,141)),"")</f>
        <v/>
      </c>
      <c r="U205" s="163" t="str">
        <f>IFERROR(IF(INDEX(SourceData!$A$2:$FR$281,'Row selector'!$O194,146)=0,"-",INDEX(SourceData!$A$2:$FR$281,'Row selector'!$O194,146)),"")</f>
        <v/>
      </c>
      <c r="V205" s="161" t="str">
        <f>IFERROR(IF(INDEX(SourceData!$A$2:$FR$281,'Row selector'!$O194,137)=0,"-",INDEX(SourceData!$A$2:$FR$281,'Row selector'!$O194,137)),"")</f>
        <v/>
      </c>
      <c r="W205" s="162" t="str">
        <f>IFERROR(IF(INDEX(SourceData!$A$2:$FR$281,'Row selector'!$O194,142)=0,"-",INDEX(SourceData!$A$2:$FR$281,'Row selector'!$O194,142)),"")</f>
        <v/>
      </c>
      <c r="X205" s="163" t="str">
        <f>IFERROR(IF(INDEX(SourceData!$A$2:$FR$281,'Row selector'!$O194,147)=0,"-",INDEX(SourceData!$A$2:$FR$281,'Row selector'!$O194,147)),"")</f>
        <v/>
      </c>
      <c r="Y205" s="161" t="str">
        <f>IFERROR(IF(INDEX(SourceData!$A$2:$FR$281,'Row selector'!$O194,138)=0,"-",INDEX(SourceData!$A$2:$FR$281,'Row selector'!$O194,138)),"")</f>
        <v/>
      </c>
      <c r="Z205" s="166" t="str">
        <f>IFERROR(IF(INDEX(SourceData!$A$2:$FR$281,'Row selector'!$O194,143)=0,"-",INDEX(SourceData!$A$2:$FR$281,'Row selector'!$O194,143)),"")</f>
        <v/>
      </c>
      <c r="AA205" s="167" t="str">
        <f>IFERROR(IF(INDEX(SourceData!$A$2:$FR$281,'Row selector'!$O194,148)=0,"-",INDEX(SourceData!$A$2:$FR$281,'Row selector'!$O194,148)),"")</f>
        <v/>
      </c>
      <c r="AB205" s="161" t="str">
        <f>IFERROR(IF(INDEX(SourceData!$A$2:$FR$281,'Row selector'!$O194,139)=0,"-",INDEX(SourceData!$A$2:$FR$281,'Row selector'!$O194,139)),"")</f>
        <v/>
      </c>
      <c r="AC205" s="162" t="str">
        <f>IFERROR(IF(INDEX(SourceData!$A$2:$FR$281,'Row selector'!$O194,144)=0,"-",INDEX(SourceData!$A$2:$FR$281,'Row selector'!$O194,144)),"")</f>
        <v/>
      </c>
      <c r="AD205" s="163" t="str">
        <f>IFERROR(IF(INDEX(SourceData!$A$2:$FR$281,'Row selector'!$O194,149)=0,"-",INDEX(SourceData!$A$2:$FR$281,'Row selector'!$O194,149)),"")</f>
        <v/>
      </c>
      <c r="AE205" s="161" t="str">
        <f>IFERROR(IF(INDEX(SourceData!$A$2:$FR$281,'Row selector'!$O194,140)=0,"-",INDEX(SourceData!$A$2:$FR$281,'Row selector'!$O194,140)),"")</f>
        <v/>
      </c>
      <c r="AF205" s="162" t="str">
        <f>IFERROR(IF(INDEX(SourceData!$A$2:$FR$281,'Row selector'!$O194,145)=0,"-",INDEX(SourceData!$A$2:$FR$281,'Row selector'!$O194,145)),"")</f>
        <v/>
      </c>
      <c r="AG205" s="163" t="str">
        <f>IFERROR(IF(INDEX(SourceData!$A$2:$FR$281,'Row selector'!$O194,150)=0,"-",INDEX(SourceData!$A$2:$FR$281,'Row selector'!$O194,150)),"")</f>
        <v/>
      </c>
      <c r="AH205" s="161" t="str">
        <f>IFERROR(IF(INDEX(SourceData!$A$2:$FR$281,'Row selector'!$O194,151)=0,"-",INDEX(SourceData!$A$2:$FR$281,'Row selector'!$O194,151)),"")</f>
        <v/>
      </c>
      <c r="AI205" s="162" t="str">
        <f>IFERROR(IF(INDEX(SourceData!$A$2:$FR$281,'Row selector'!$O194,156)=0,"-",INDEX(SourceData!$A$2:$FR$281,'Row selector'!$O194,156)),"")</f>
        <v/>
      </c>
      <c r="AJ205" s="163" t="str">
        <f>IFERROR(IF(INDEX(SourceData!$A$2:$FR$281,'Row selector'!$O194,161)=0,"-",INDEX(SourceData!$A$2:$FR$281,'Row selector'!$O194,161)),"")</f>
        <v/>
      </c>
      <c r="AK205" s="161" t="str">
        <f>IFERROR(IF(INDEX(SourceData!$A$2:$FR$281,'Row selector'!$O194,152)=0,"-",INDEX(SourceData!$A$2:$FR$281,'Row selector'!$O194,152)),"")</f>
        <v/>
      </c>
      <c r="AL205" s="162" t="str">
        <f>IFERROR(IF(INDEX(SourceData!$A$2:$FR$281,'Row selector'!$O194,157)=0,"-",INDEX(SourceData!$A$2:$FR$281,'Row selector'!$O194,157)),"")</f>
        <v/>
      </c>
      <c r="AM205" s="163" t="str">
        <f>IFERROR(IF(INDEX(SourceData!$A$2:$FR$281,'Row selector'!$O194,162)=0,"-",INDEX(SourceData!$A$2:$FR$281,'Row selector'!$O194,162)),"")</f>
        <v/>
      </c>
      <c r="AN205" s="161" t="str">
        <f>IFERROR(IF(INDEX(SourceData!$A$2:$FR$281,'Row selector'!$O194,153)=0,"-",INDEX(SourceData!$A$2:$FR$281,'Row selector'!$O194,153)),"")</f>
        <v/>
      </c>
      <c r="AO205" s="162" t="str">
        <f>IFERROR(IF(INDEX(SourceData!$A$2:$FR$281,'Row selector'!$O194,158)=0,"-",INDEX(SourceData!$A$2:$FR$281,'Row selector'!$O194,158)),"")</f>
        <v/>
      </c>
      <c r="AP205" s="163" t="str">
        <f>IFERROR(IF(INDEX(SourceData!$A$2:$FR$281,'Row selector'!$O194,163)=0,"-",INDEX(SourceData!$A$2:$FR$281,'Row selector'!$O194,163)),"")</f>
        <v/>
      </c>
      <c r="AQ205" s="161" t="str">
        <f>IFERROR(IF(INDEX(SourceData!$A$2:$FR$281,'Row selector'!$O194,154)=0,"-",INDEX(SourceData!$A$2:$FR$281,'Row selector'!$O194,154)),"")</f>
        <v/>
      </c>
      <c r="AR205" s="166" t="str">
        <f>IFERROR(IF(INDEX(SourceData!$A$2:$FR$281,'Row selector'!$O194,159)=0,"-",INDEX(SourceData!$A$2:$FR$281,'Row selector'!$O194,159)),"")</f>
        <v/>
      </c>
      <c r="AS205" s="167" t="str">
        <f>IFERROR(IF(INDEX(SourceData!$A$2:$FR$281,'Row selector'!$O194,164)=0,"-",INDEX(SourceData!$A$2:$FR$281,'Row selector'!$O194,164)),"")</f>
        <v/>
      </c>
      <c r="AT205" s="161" t="str">
        <f>IFERROR(IF(INDEX(SourceData!$A$2:$FR$281,'Row selector'!$O194,155)=0,"-",INDEX(SourceData!$A$2:$FR$281,'Row selector'!$O194,155)),"")</f>
        <v/>
      </c>
      <c r="AU205" s="162" t="str">
        <f>IFERROR(IF(INDEX(SourceData!$A$2:$FR$281,'Row selector'!$O194,160)=0,"-",INDEX(SourceData!$A$2:$FR$281,'Row selector'!$O194,160)),"")</f>
        <v/>
      </c>
      <c r="AV205" s="163" t="str">
        <f>IFERROR(IF(INDEX(SourceData!$A$2:$FR$281,'Row selector'!$O194,165)=0,"-",INDEX(SourceData!$A$2:$FR$281,'Row selector'!$O194,165)),"")</f>
        <v/>
      </c>
      <c r="AW205" s="115"/>
    </row>
    <row r="206" spans="1:49">
      <c r="A206" s="171" t="str">
        <f>IFERROR(INDEX(SourceData!$A$2:$FR$281,'Row selector'!$O195,1),"")</f>
        <v/>
      </c>
      <c r="B206" s="168" t="str">
        <f>IFERROR(INDEX(SourceData!$A$2:$FR$281,'Row selector'!$O195,2),"")</f>
        <v/>
      </c>
      <c r="C206" s="199" t="str">
        <f t="shared" ref="C206:C219" si="3">IF(B206="","","&gt;")</f>
        <v/>
      </c>
      <c r="D206" s="161" t="str">
        <f>IFERROR(IF(INDEX(SourceData!$A$2:$FR$281,'Row selector'!$O195,121)=0,"-",INDEX(SourceData!$A$2:$FR$281,'Row selector'!$O195,121)),"")</f>
        <v/>
      </c>
      <c r="E206" s="162" t="str">
        <f>IFERROR(IF(INDEX(SourceData!$A$2:$FR$281,'Row selector'!$O195,126)=0,"-",INDEX(SourceData!$A$2:$FR$281,'Row selector'!$O195,126)),"")</f>
        <v/>
      </c>
      <c r="F206" s="163" t="str">
        <f>IFERROR(IF(INDEX(SourceData!$A$2:$FR$281,'Row selector'!$O195,131)=0,"-",INDEX(SourceData!$A$2:$FR$281,'Row selector'!$O195,131)),"")</f>
        <v/>
      </c>
      <c r="G206" s="161" t="str">
        <f>IFERROR(IF(INDEX(SourceData!$A$2:$FR$281,'Row selector'!$O195,122)=0,"-",INDEX(SourceData!$A$2:$FR$281,'Row selector'!$O195,122)),"")</f>
        <v/>
      </c>
      <c r="H206" s="166" t="str">
        <f>IFERROR(IF(INDEX(SourceData!$A$2:$FR$281,'Row selector'!$O195,127)=0,"-",INDEX(SourceData!$A$2:$FR$281,'Row selector'!$O195,127)),"")</f>
        <v/>
      </c>
      <c r="I206" s="167" t="str">
        <f>IFERROR(IF(INDEX(SourceData!$A$2:$FR$281,'Row selector'!$O195,132)=0,"-",INDEX(SourceData!$A$2:$FR$281,'Row selector'!$O195,132)),"")</f>
        <v/>
      </c>
      <c r="J206" s="161" t="str">
        <f>IFERROR(IF(INDEX(SourceData!$A$2:$FR$281,'Row selector'!$O195,123)=0,"-",INDEX(SourceData!$A$2:$FR$281,'Row selector'!$O195,123)),"")</f>
        <v/>
      </c>
      <c r="K206" s="162" t="str">
        <f>IFERROR(IF(INDEX(SourceData!$A$2:$FR$281,'Row selector'!$O195,128)=0,"-",INDEX(SourceData!$A$2:$FR$281,'Row selector'!$O195,128)),"")</f>
        <v/>
      </c>
      <c r="L206" s="163" t="str">
        <f>IFERROR(IF(INDEX(SourceData!$A$2:$FR$281,'Row selector'!$O195,133)=0,"-",INDEX(SourceData!$A$2:$FR$281,'Row selector'!$O195,133)),"")</f>
        <v/>
      </c>
      <c r="M206" s="161" t="str">
        <f>IFERROR(IF(INDEX(SourceData!$A$2:$FR$281,'Row selector'!$O195,124)=0,"-",INDEX(SourceData!$A$2:$FR$281,'Row selector'!$O195,124)),"")</f>
        <v/>
      </c>
      <c r="N206" s="162" t="str">
        <f>IFERROR(IF(INDEX(SourceData!$A$2:$FR$281,'Row selector'!$O195,129)=0,"-",INDEX(SourceData!$A$2:$FR$281,'Row selector'!$O195,129)),"")</f>
        <v/>
      </c>
      <c r="O206" s="163" t="str">
        <f>IFERROR(IF(INDEX(SourceData!$A$2:$FR$281,'Row selector'!$O195,134)=0,"-",INDEX(SourceData!$A$2:$FR$281,'Row selector'!$O195,134)),"")</f>
        <v/>
      </c>
      <c r="P206" s="161" t="str">
        <f>IFERROR(IF(INDEX(SourceData!$A$2:$FR$281,'Row selector'!$O195,125)=0,"-",INDEX(SourceData!$A$2:$FR$281,'Row selector'!$O195,125)),"")</f>
        <v/>
      </c>
      <c r="Q206" s="162" t="str">
        <f>IFERROR(IF(INDEX(SourceData!$A$2:$FR$281,'Row selector'!$O195,130)=0,"-",INDEX(SourceData!$A$2:$FR$281,'Row selector'!$O195,130)),"")</f>
        <v/>
      </c>
      <c r="R206" s="163" t="str">
        <f>IFERROR(IF(INDEX(SourceData!$A$2:$FR$281,'Row selector'!$O195,135)=0,"-",INDEX(SourceData!$A$2:$FR$281,'Row selector'!$O195,135)),"")</f>
        <v/>
      </c>
      <c r="S206" s="161" t="str">
        <f>IFERROR(IF(INDEX(SourceData!$A$2:$FR$281,'Row selector'!$O195,136)=0,"-",INDEX(SourceData!$A$2:$FR$281,'Row selector'!$O195,136)),"")</f>
        <v/>
      </c>
      <c r="T206" s="162" t="str">
        <f>IFERROR(IF(INDEX(SourceData!$A$2:$FR$281,'Row selector'!$O195,141)=0,"-",INDEX(SourceData!$A$2:$FR$281,'Row selector'!$O195,141)),"")</f>
        <v/>
      </c>
      <c r="U206" s="163" t="str">
        <f>IFERROR(IF(INDEX(SourceData!$A$2:$FR$281,'Row selector'!$O195,146)=0,"-",INDEX(SourceData!$A$2:$FR$281,'Row selector'!$O195,146)),"")</f>
        <v/>
      </c>
      <c r="V206" s="161" t="str">
        <f>IFERROR(IF(INDEX(SourceData!$A$2:$FR$281,'Row selector'!$O195,137)=0,"-",INDEX(SourceData!$A$2:$FR$281,'Row selector'!$O195,137)),"")</f>
        <v/>
      </c>
      <c r="W206" s="162" t="str">
        <f>IFERROR(IF(INDEX(SourceData!$A$2:$FR$281,'Row selector'!$O195,142)=0,"-",INDEX(SourceData!$A$2:$FR$281,'Row selector'!$O195,142)),"")</f>
        <v/>
      </c>
      <c r="X206" s="163" t="str">
        <f>IFERROR(IF(INDEX(SourceData!$A$2:$FR$281,'Row selector'!$O195,147)=0,"-",INDEX(SourceData!$A$2:$FR$281,'Row selector'!$O195,147)),"")</f>
        <v/>
      </c>
      <c r="Y206" s="161" t="str">
        <f>IFERROR(IF(INDEX(SourceData!$A$2:$FR$281,'Row selector'!$O195,138)=0,"-",INDEX(SourceData!$A$2:$FR$281,'Row selector'!$O195,138)),"")</f>
        <v/>
      </c>
      <c r="Z206" s="166" t="str">
        <f>IFERROR(IF(INDEX(SourceData!$A$2:$FR$281,'Row selector'!$O195,143)=0,"-",INDEX(SourceData!$A$2:$FR$281,'Row selector'!$O195,143)),"")</f>
        <v/>
      </c>
      <c r="AA206" s="167" t="str">
        <f>IFERROR(IF(INDEX(SourceData!$A$2:$FR$281,'Row selector'!$O195,148)=0,"-",INDEX(SourceData!$A$2:$FR$281,'Row selector'!$O195,148)),"")</f>
        <v/>
      </c>
      <c r="AB206" s="161" t="str">
        <f>IFERROR(IF(INDEX(SourceData!$A$2:$FR$281,'Row selector'!$O195,139)=0,"-",INDEX(SourceData!$A$2:$FR$281,'Row selector'!$O195,139)),"")</f>
        <v/>
      </c>
      <c r="AC206" s="162" t="str">
        <f>IFERROR(IF(INDEX(SourceData!$A$2:$FR$281,'Row selector'!$O195,144)=0,"-",INDEX(SourceData!$A$2:$FR$281,'Row selector'!$O195,144)),"")</f>
        <v/>
      </c>
      <c r="AD206" s="163" t="str">
        <f>IFERROR(IF(INDEX(SourceData!$A$2:$FR$281,'Row selector'!$O195,149)=0,"-",INDEX(SourceData!$A$2:$FR$281,'Row selector'!$O195,149)),"")</f>
        <v/>
      </c>
      <c r="AE206" s="161" t="str">
        <f>IFERROR(IF(INDEX(SourceData!$A$2:$FR$281,'Row selector'!$O195,140)=0,"-",INDEX(SourceData!$A$2:$FR$281,'Row selector'!$O195,140)),"")</f>
        <v/>
      </c>
      <c r="AF206" s="162" t="str">
        <f>IFERROR(IF(INDEX(SourceData!$A$2:$FR$281,'Row selector'!$O195,145)=0,"-",INDEX(SourceData!$A$2:$FR$281,'Row selector'!$O195,145)),"")</f>
        <v/>
      </c>
      <c r="AG206" s="163" t="str">
        <f>IFERROR(IF(INDEX(SourceData!$A$2:$FR$281,'Row selector'!$O195,150)=0,"-",INDEX(SourceData!$A$2:$FR$281,'Row selector'!$O195,150)),"")</f>
        <v/>
      </c>
      <c r="AH206" s="161" t="str">
        <f>IFERROR(IF(INDEX(SourceData!$A$2:$FR$281,'Row selector'!$O195,151)=0,"-",INDEX(SourceData!$A$2:$FR$281,'Row selector'!$O195,151)),"")</f>
        <v/>
      </c>
      <c r="AI206" s="162" t="str">
        <f>IFERROR(IF(INDEX(SourceData!$A$2:$FR$281,'Row selector'!$O195,156)=0,"-",INDEX(SourceData!$A$2:$FR$281,'Row selector'!$O195,156)),"")</f>
        <v/>
      </c>
      <c r="AJ206" s="163" t="str">
        <f>IFERROR(IF(INDEX(SourceData!$A$2:$FR$281,'Row selector'!$O195,161)=0,"-",INDEX(SourceData!$A$2:$FR$281,'Row selector'!$O195,161)),"")</f>
        <v/>
      </c>
      <c r="AK206" s="161" t="str">
        <f>IFERROR(IF(INDEX(SourceData!$A$2:$FR$281,'Row selector'!$O195,152)=0,"-",INDEX(SourceData!$A$2:$FR$281,'Row selector'!$O195,152)),"")</f>
        <v/>
      </c>
      <c r="AL206" s="162" t="str">
        <f>IFERROR(IF(INDEX(SourceData!$A$2:$FR$281,'Row selector'!$O195,157)=0,"-",INDEX(SourceData!$A$2:$FR$281,'Row selector'!$O195,157)),"")</f>
        <v/>
      </c>
      <c r="AM206" s="163" t="str">
        <f>IFERROR(IF(INDEX(SourceData!$A$2:$FR$281,'Row selector'!$O195,162)=0,"-",INDEX(SourceData!$A$2:$FR$281,'Row selector'!$O195,162)),"")</f>
        <v/>
      </c>
      <c r="AN206" s="161" t="str">
        <f>IFERROR(IF(INDEX(SourceData!$A$2:$FR$281,'Row selector'!$O195,153)=0,"-",INDEX(SourceData!$A$2:$FR$281,'Row selector'!$O195,153)),"")</f>
        <v/>
      </c>
      <c r="AO206" s="162" t="str">
        <f>IFERROR(IF(INDEX(SourceData!$A$2:$FR$281,'Row selector'!$O195,158)=0,"-",INDEX(SourceData!$A$2:$FR$281,'Row selector'!$O195,158)),"")</f>
        <v/>
      </c>
      <c r="AP206" s="163" t="str">
        <f>IFERROR(IF(INDEX(SourceData!$A$2:$FR$281,'Row selector'!$O195,163)=0,"-",INDEX(SourceData!$A$2:$FR$281,'Row selector'!$O195,163)),"")</f>
        <v/>
      </c>
      <c r="AQ206" s="161" t="str">
        <f>IFERROR(IF(INDEX(SourceData!$A$2:$FR$281,'Row selector'!$O195,154)=0,"-",INDEX(SourceData!$A$2:$FR$281,'Row selector'!$O195,154)),"")</f>
        <v/>
      </c>
      <c r="AR206" s="166" t="str">
        <f>IFERROR(IF(INDEX(SourceData!$A$2:$FR$281,'Row selector'!$O195,159)=0,"-",INDEX(SourceData!$A$2:$FR$281,'Row selector'!$O195,159)),"")</f>
        <v/>
      </c>
      <c r="AS206" s="167" t="str">
        <f>IFERROR(IF(INDEX(SourceData!$A$2:$FR$281,'Row selector'!$O195,164)=0,"-",INDEX(SourceData!$A$2:$FR$281,'Row selector'!$O195,164)),"")</f>
        <v/>
      </c>
      <c r="AT206" s="161" t="str">
        <f>IFERROR(IF(INDEX(SourceData!$A$2:$FR$281,'Row selector'!$O195,155)=0,"-",INDEX(SourceData!$A$2:$FR$281,'Row selector'!$O195,155)),"")</f>
        <v/>
      </c>
      <c r="AU206" s="162" t="str">
        <f>IFERROR(IF(INDEX(SourceData!$A$2:$FR$281,'Row selector'!$O195,160)=0,"-",INDEX(SourceData!$A$2:$FR$281,'Row selector'!$O195,160)),"")</f>
        <v/>
      </c>
      <c r="AV206" s="163" t="str">
        <f>IFERROR(IF(INDEX(SourceData!$A$2:$FR$281,'Row selector'!$O195,165)=0,"-",INDEX(SourceData!$A$2:$FR$281,'Row selector'!$O195,165)),"")</f>
        <v/>
      </c>
      <c r="AW206" s="115"/>
    </row>
    <row r="207" spans="1:49">
      <c r="A207" s="171" t="str">
        <f>IFERROR(INDEX(SourceData!$A$2:$FR$281,'Row selector'!$O196,1),"")</f>
        <v/>
      </c>
      <c r="B207" s="168" t="str">
        <f>IFERROR(INDEX(SourceData!$A$2:$FR$281,'Row selector'!$O196,2),"")</f>
        <v/>
      </c>
      <c r="C207" s="199" t="str">
        <f t="shared" si="3"/>
        <v/>
      </c>
      <c r="D207" s="161" t="str">
        <f>IFERROR(IF(INDEX(SourceData!$A$2:$FR$281,'Row selector'!$O196,121)=0,"-",INDEX(SourceData!$A$2:$FR$281,'Row selector'!$O196,121)),"")</f>
        <v/>
      </c>
      <c r="E207" s="162" t="str">
        <f>IFERROR(IF(INDEX(SourceData!$A$2:$FR$281,'Row selector'!$O196,126)=0,"-",INDEX(SourceData!$A$2:$FR$281,'Row selector'!$O196,126)),"")</f>
        <v/>
      </c>
      <c r="F207" s="163" t="str">
        <f>IFERROR(IF(INDEX(SourceData!$A$2:$FR$281,'Row selector'!$O196,131)=0,"-",INDEX(SourceData!$A$2:$FR$281,'Row selector'!$O196,131)),"")</f>
        <v/>
      </c>
      <c r="G207" s="161" t="str">
        <f>IFERROR(IF(INDEX(SourceData!$A$2:$FR$281,'Row selector'!$O196,122)=0,"-",INDEX(SourceData!$A$2:$FR$281,'Row selector'!$O196,122)),"")</f>
        <v/>
      </c>
      <c r="H207" s="166" t="str">
        <f>IFERROR(IF(INDEX(SourceData!$A$2:$FR$281,'Row selector'!$O196,127)=0,"-",INDEX(SourceData!$A$2:$FR$281,'Row selector'!$O196,127)),"")</f>
        <v/>
      </c>
      <c r="I207" s="167" t="str">
        <f>IFERROR(IF(INDEX(SourceData!$A$2:$FR$281,'Row selector'!$O196,132)=0,"-",INDEX(SourceData!$A$2:$FR$281,'Row selector'!$O196,132)),"")</f>
        <v/>
      </c>
      <c r="J207" s="161" t="str">
        <f>IFERROR(IF(INDEX(SourceData!$A$2:$FR$281,'Row selector'!$O196,123)=0,"-",INDEX(SourceData!$A$2:$FR$281,'Row selector'!$O196,123)),"")</f>
        <v/>
      </c>
      <c r="K207" s="162" t="str">
        <f>IFERROR(IF(INDEX(SourceData!$A$2:$FR$281,'Row selector'!$O196,128)=0,"-",INDEX(SourceData!$A$2:$FR$281,'Row selector'!$O196,128)),"")</f>
        <v/>
      </c>
      <c r="L207" s="163" t="str">
        <f>IFERROR(IF(INDEX(SourceData!$A$2:$FR$281,'Row selector'!$O196,133)=0,"-",INDEX(SourceData!$A$2:$FR$281,'Row selector'!$O196,133)),"")</f>
        <v/>
      </c>
      <c r="M207" s="161" t="str">
        <f>IFERROR(IF(INDEX(SourceData!$A$2:$FR$281,'Row selector'!$O196,124)=0,"-",INDEX(SourceData!$A$2:$FR$281,'Row selector'!$O196,124)),"")</f>
        <v/>
      </c>
      <c r="N207" s="162" t="str">
        <f>IFERROR(IF(INDEX(SourceData!$A$2:$FR$281,'Row selector'!$O196,129)=0,"-",INDEX(SourceData!$A$2:$FR$281,'Row selector'!$O196,129)),"")</f>
        <v/>
      </c>
      <c r="O207" s="163" t="str">
        <f>IFERROR(IF(INDEX(SourceData!$A$2:$FR$281,'Row selector'!$O196,134)=0,"-",INDEX(SourceData!$A$2:$FR$281,'Row selector'!$O196,134)),"")</f>
        <v/>
      </c>
      <c r="P207" s="161" t="str">
        <f>IFERROR(IF(INDEX(SourceData!$A$2:$FR$281,'Row selector'!$O196,125)=0,"-",INDEX(SourceData!$A$2:$FR$281,'Row selector'!$O196,125)),"")</f>
        <v/>
      </c>
      <c r="Q207" s="162" t="str">
        <f>IFERROR(IF(INDEX(SourceData!$A$2:$FR$281,'Row selector'!$O196,130)=0,"-",INDEX(SourceData!$A$2:$FR$281,'Row selector'!$O196,130)),"")</f>
        <v/>
      </c>
      <c r="R207" s="163" t="str">
        <f>IFERROR(IF(INDEX(SourceData!$A$2:$FR$281,'Row selector'!$O196,135)=0,"-",INDEX(SourceData!$A$2:$FR$281,'Row selector'!$O196,135)),"")</f>
        <v/>
      </c>
      <c r="S207" s="161" t="str">
        <f>IFERROR(IF(INDEX(SourceData!$A$2:$FR$281,'Row selector'!$O196,136)=0,"-",INDEX(SourceData!$A$2:$FR$281,'Row selector'!$O196,136)),"")</f>
        <v/>
      </c>
      <c r="T207" s="162" t="str">
        <f>IFERROR(IF(INDEX(SourceData!$A$2:$FR$281,'Row selector'!$O196,141)=0,"-",INDEX(SourceData!$A$2:$FR$281,'Row selector'!$O196,141)),"")</f>
        <v/>
      </c>
      <c r="U207" s="163" t="str">
        <f>IFERROR(IF(INDEX(SourceData!$A$2:$FR$281,'Row selector'!$O196,146)=0,"-",INDEX(SourceData!$A$2:$FR$281,'Row selector'!$O196,146)),"")</f>
        <v/>
      </c>
      <c r="V207" s="161" t="str">
        <f>IFERROR(IF(INDEX(SourceData!$A$2:$FR$281,'Row selector'!$O196,137)=0,"-",INDEX(SourceData!$A$2:$FR$281,'Row selector'!$O196,137)),"")</f>
        <v/>
      </c>
      <c r="W207" s="162" t="str">
        <f>IFERROR(IF(INDEX(SourceData!$A$2:$FR$281,'Row selector'!$O196,142)=0,"-",INDEX(SourceData!$A$2:$FR$281,'Row selector'!$O196,142)),"")</f>
        <v/>
      </c>
      <c r="X207" s="163" t="str">
        <f>IFERROR(IF(INDEX(SourceData!$A$2:$FR$281,'Row selector'!$O196,147)=0,"-",INDEX(SourceData!$A$2:$FR$281,'Row selector'!$O196,147)),"")</f>
        <v/>
      </c>
      <c r="Y207" s="161" t="str">
        <f>IFERROR(IF(INDEX(SourceData!$A$2:$FR$281,'Row selector'!$O196,138)=0,"-",INDEX(SourceData!$A$2:$FR$281,'Row selector'!$O196,138)),"")</f>
        <v/>
      </c>
      <c r="Z207" s="166" t="str">
        <f>IFERROR(IF(INDEX(SourceData!$A$2:$FR$281,'Row selector'!$O196,143)=0,"-",INDEX(SourceData!$A$2:$FR$281,'Row selector'!$O196,143)),"")</f>
        <v/>
      </c>
      <c r="AA207" s="167" t="str">
        <f>IFERROR(IF(INDEX(SourceData!$A$2:$FR$281,'Row selector'!$O196,148)=0,"-",INDEX(SourceData!$A$2:$FR$281,'Row selector'!$O196,148)),"")</f>
        <v/>
      </c>
      <c r="AB207" s="161" t="str">
        <f>IFERROR(IF(INDEX(SourceData!$A$2:$FR$281,'Row selector'!$O196,139)=0,"-",INDEX(SourceData!$A$2:$FR$281,'Row selector'!$O196,139)),"")</f>
        <v/>
      </c>
      <c r="AC207" s="162" t="str">
        <f>IFERROR(IF(INDEX(SourceData!$A$2:$FR$281,'Row selector'!$O196,144)=0,"-",INDEX(SourceData!$A$2:$FR$281,'Row selector'!$O196,144)),"")</f>
        <v/>
      </c>
      <c r="AD207" s="163" t="str">
        <f>IFERROR(IF(INDEX(SourceData!$A$2:$FR$281,'Row selector'!$O196,149)=0,"-",INDEX(SourceData!$A$2:$FR$281,'Row selector'!$O196,149)),"")</f>
        <v/>
      </c>
      <c r="AE207" s="161" t="str">
        <f>IFERROR(IF(INDEX(SourceData!$A$2:$FR$281,'Row selector'!$O196,140)=0,"-",INDEX(SourceData!$A$2:$FR$281,'Row selector'!$O196,140)),"")</f>
        <v/>
      </c>
      <c r="AF207" s="162" t="str">
        <f>IFERROR(IF(INDEX(SourceData!$A$2:$FR$281,'Row selector'!$O196,145)=0,"-",INDEX(SourceData!$A$2:$FR$281,'Row selector'!$O196,145)),"")</f>
        <v/>
      </c>
      <c r="AG207" s="163" t="str">
        <f>IFERROR(IF(INDEX(SourceData!$A$2:$FR$281,'Row selector'!$O196,150)=0,"-",INDEX(SourceData!$A$2:$FR$281,'Row selector'!$O196,150)),"")</f>
        <v/>
      </c>
      <c r="AH207" s="161" t="str">
        <f>IFERROR(IF(INDEX(SourceData!$A$2:$FR$281,'Row selector'!$O196,151)=0,"-",INDEX(SourceData!$A$2:$FR$281,'Row selector'!$O196,151)),"")</f>
        <v/>
      </c>
      <c r="AI207" s="162" t="str">
        <f>IFERROR(IF(INDEX(SourceData!$A$2:$FR$281,'Row selector'!$O196,156)=0,"-",INDEX(SourceData!$A$2:$FR$281,'Row selector'!$O196,156)),"")</f>
        <v/>
      </c>
      <c r="AJ207" s="163" t="str">
        <f>IFERROR(IF(INDEX(SourceData!$A$2:$FR$281,'Row selector'!$O196,161)=0,"-",INDEX(SourceData!$A$2:$FR$281,'Row selector'!$O196,161)),"")</f>
        <v/>
      </c>
      <c r="AK207" s="161" t="str">
        <f>IFERROR(IF(INDEX(SourceData!$A$2:$FR$281,'Row selector'!$O196,152)=0,"-",INDEX(SourceData!$A$2:$FR$281,'Row selector'!$O196,152)),"")</f>
        <v/>
      </c>
      <c r="AL207" s="162" t="str">
        <f>IFERROR(IF(INDEX(SourceData!$A$2:$FR$281,'Row selector'!$O196,157)=0,"-",INDEX(SourceData!$A$2:$FR$281,'Row selector'!$O196,157)),"")</f>
        <v/>
      </c>
      <c r="AM207" s="163" t="str">
        <f>IFERROR(IF(INDEX(SourceData!$A$2:$FR$281,'Row selector'!$O196,162)=0,"-",INDEX(SourceData!$A$2:$FR$281,'Row selector'!$O196,162)),"")</f>
        <v/>
      </c>
      <c r="AN207" s="161" t="str">
        <f>IFERROR(IF(INDEX(SourceData!$A$2:$FR$281,'Row selector'!$O196,153)=0,"-",INDEX(SourceData!$A$2:$FR$281,'Row selector'!$O196,153)),"")</f>
        <v/>
      </c>
      <c r="AO207" s="162" t="str">
        <f>IFERROR(IF(INDEX(SourceData!$A$2:$FR$281,'Row selector'!$O196,158)=0,"-",INDEX(SourceData!$A$2:$FR$281,'Row selector'!$O196,158)),"")</f>
        <v/>
      </c>
      <c r="AP207" s="163" t="str">
        <f>IFERROR(IF(INDEX(SourceData!$A$2:$FR$281,'Row selector'!$O196,163)=0,"-",INDEX(SourceData!$A$2:$FR$281,'Row selector'!$O196,163)),"")</f>
        <v/>
      </c>
      <c r="AQ207" s="161" t="str">
        <f>IFERROR(IF(INDEX(SourceData!$A$2:$FR$281,'Row selector'!$O196,154)=0,"-",INDEX(SourceData!$A$2:$FR$281,'Row selector'!$O196,154)),"")</f>
        <v/>
      </c>
      <c r="AR207" s="166" t="str">
        <f>IFERROR(IF(INDEX(SourceData!$A$2:$FR$281,'Row selector'!$O196,159)=0,"-",INDEX(SourceData!$A$2:$FR$281,'Row selector'!$O196,159)),"")</f>
        <v/>
      </c>
      <c r="AS207" s="167" t="str">
        <f>IFERROR(IF(INDEX(SourceData!$A$2:$FR$281,'Row selector'!$O196,164)=0,"-",INDEX(SourceData!$A$2:$FR$281,'Row selector'!$O196,164)),"")</f>
        <v/>
      </c>
      <c r="AT207" s="161" t="str">
        <f>IFERROR(IF(INDEX(SourceData!$A$2:$FR$281,'Row selector'!$O196,155)=0,"-",INDEX(SourceData!$A$2:$FR$281,'Row selector'!$O196,155)),"")</f>
        <v/>
      </c>
      <c r="AU207" s="162" t="str">
        <f>IFERROR(IF(INDEX(SourceData!$A$2:$FR$281,'Row selector'!$O196,160)=0,"-",INDEX(SourceData!$A$2:$FR$281,'Row selector'!$O196,160)),"")</f>
        <v/>
      </c>
      <c r="AV207" s="163" t="str">
        <f>IFERROR(IF(INDEX(SourceData!$A$2:$FR$281,'Row selector'!$O196,165)=0,"-",INDEX(SourceData!$A$2:$FR$281,'Row selector'!$O196,165)),"")</f>
        <v/>
      </c>
      <c r="AW207" s="115"/>
    </row>
    <row r="208" spans="1:49">
      <c r="A208" s="171" t="str">
        <f>IFERROR(INDEX(SourceData!$A$2:$FR$281,'Row selector'!$O197,1),"")</f>
        <v/>
      </c>
      <c r="B208" s="168" t="str">
        <f>IFERROR(INDEX(SourceData!$A$2:$FR$281,'Row selector'!$O197,2),"")</f>
        <v/>
      </c>
      <c r="C208" s="199" t="str">
        <f t="shared" si="3"/>
        <v/>
      </c>
      <c r="D208" s="161" t="str">
        <f>IFERROR(IF(INDEX(SourceData!$A$2:$FR$281,'Row selector'!$O197,121)=0,"-",INDEX(SourceData!$A$2:$FR$281,'Row selector'!$O197,121)),"")</f>
        <v/>
      </c>
      <c r="E208" s="162" t="str">
        <f>IFERROR(IF(INDEX(SourceData!$A$2:$FR$281,'Row selector'!$O197,126)=0,"-",INDEX(SourceData!$A$2:$FR$281,'Row selector'!$O197,126)),"")</f>
        <v/>
      </c>
      <c r="F208" s="163" t="str">
        <f>IFERROR(IF(INDEX(SourceData!$A$2:$FR$281,'Row selector'!$O197,131)=0,"-",INDEX(SourceData!$A$2:$FR$281,'Row selector'!$O197,131)),"")</f>
        <v/>
      </c>
      <c r="G208" s="161" t="str">
        <f>IFERROR(IF(INDEX(SourceData!$A$2:$FR$281,'Row selector'!$O197,122)=0,"-",INDEX(SourceData!$A$2:$FR$281,'Row selector'!$O197,122)),"")</f>
        <v/>
      </c>
      <c r="H208" s="166" t="str">
        <f>IFERROR(IF(INDEX(SourceData!$A$2:$FR$281,'Row selector'!$O197,127)=0,"-",INDEX(SourceData!$A$2:$FR$281,'Row selector'!$O197,127)),"")</f>
        <v/>
      </c>
      <c r="I208" s="167" t="str">
        <f>IFERROR(IF(INDEX(SourceData!$A$2:$FR$281,'Row selector'!$O197,132)=0,"-",INDEX(SourceData!$A$2:$FR$281,'Row selector'!$O197,132)),"")</f>
        <v/>
      </c>
      <c r="J208" s="161" t="str">
        <f>IFERROR(IF(INDEX(SourceData!$A$2:$FR$281,'Row selector'!$O197,123)=0,"-",INDEX(SourceData!$A$2:$FR$281,'Row selector'!$O197,123)),"")</f>
        <v/>
      </c>
      <c r="K208" s="162" t="str">
        <f>IFERROR(IF(INDEX(SourceData!$A$2:$FR$281,'Row selector'!$O197,128)=0,"-",INDEX(SourceData!$A$2:$FR$281,'Row selector'!$O197,128)),"")</f>
        <v/>
      </c>
      <c r="L208" s="163" t="str">
        <f>IFERROR(IF(INDEX(SourceData!$A$2:$FR$281,'Row selector'!$O197,133)=0,"-",INDEX(SourceData!$A$2:$FR$281,'Row selector'!$O197,133)),"")</f>
        <v/>
      </c>
      <c r="M208" s="161" t="str">
        <f>IFERROR(IF(INDEX(SourceData!$A$2:$FR$281,'Row selector'!$O197,124)=0,"-",INDEX(SourceData!$A$2:$FR$281,'Row selector'!$O197,124)),"")</f>
        <v/>
      </c>
      <c r="N208" s="162" t="str">
        <f>IFERROR(IF(INDEX(SourceData!$A$2:$FR$281,'Row selector'!$O197,129)=0,"-",INDEX(SourceData!$A$2:$FR$281,'Row selector'!$O197,129)),"")</f>
        <v/>
      </c>
      <c r="O208" s="163" t="str">
        <f>IFERROR(IF(INDEX(SourceData!$A$2:$FR$281,'Row selector'!$O197,134)=0,"-",INDEX(SourceData!$A$2:$FR$281,'Row selector'!$O197,134)),"")</f>
        <v/>
      </c>
      <c r="P208" s="161" t="str">
        <f>IFERROR(IF(INDEX(SourceData!$A$2:$FR$281,'Row selector'!$O197,125)=0,"-",INDEX(SourceData!$A$2:$FR$281,'Row selector'!$O197,125)),"")</f>
        <v/>
      </c>
      <c r="Q208" s="162" t="str">
        <f>IFERROR(IF(INDEX(SourceData!$A$2:$FR$281,'Row selector'!$O197,130)=0,"-",INDEX(SourceData!$A$2:$FR$281,'Row selector'!$O197,130)),"")</f>
        <v/>
      </c>
      <c r="R208" s="163" t="str">
        <f>IFERROR(IF(INDEX(SourceData!$A$2:$FR$281,'Row selector'!$O197,135)=0,"-",INDEX(SourceData!$A$2:$FR$281,'Row selector'!$O197,135)),"")</f>
        <v/>
      </c>
      <c r="S208" s="161" t="str">
        <f>IFERROR(IF(INDEX(SourceData!$A$2:$FR$281,'Row selector'!$O197,136)=0,"-",INDEX(SourceData!$A$2:$FR$281,'Row selector'!$O197,136)),"")</f>
        <v/>
      </c>
      <c r="T208" s="162" t="str">
        <f>IFERROR(IF(INDEX(SourceData!$A$2:$FR$281,'Row selector'!$O197,141)=0,"-",INDEX(SourceData!$A$2:$FR$281,'Row selector'!$O197,141)),"")</f>
        <v/>
      </c>
      <c r="U208" s="163" t="str">
        <f>IFERROR(IF(INDEX(SourceData!$A$2:$FR$281,'Row selector'!$O197,146)=0,"-",INDEX(SourceData!$A$2:$FR$281,'Row selector'!$O197,146)),"")</f>
        <v/>
      </c>
      <c r="V208" s="161" t="str">
        <f>IFERROR(IF(INDEX(SourceData!$A$2:$FR$281,'Row selector'!$O197,137)=0,"-",INDEX(SourceData!$A$2:$FR$281,'Row selector'!$O197,137)),"")</f>
        <v/>
      </c>
      <c r="W208" s="162" t="str">
        <f>IFERROR(IF(INDEX(SourceData!$A$2:$FR$281,'Row selector'!$O197,142)=0,"-",INDEX(SourceData!$A$2:$FR$281,'Row selector'!$O197,142)),"")</f>
        <v/>
      </c>
      <c r="X208" s="163" t="str">
        <f>IFERROR(IF(INDEX(SourceData!$A$2:$FR$281,'Row selector'!$O197,147)=0,"-",INDEX(SourceData!$A$2:$FR$281,'Row selector'!$O197,147)),"")</f>
        <v/>
      </c>
      <c r="Y208" s="161" t="str">
        <f>IFERROR(IF(INDEX(SourceData!$A$2:$FR$281,'Row selector'!$O197,138)=0,"-",INDEX(SourceData!$A$2:$FR$281,'Row selector'!$O197,138)),"")</f>
        <v/>
      </c>
      <c r="Z208" s="166" t="str">
        <f>IFERROR(IF(INDEX(SourceData!$A$2:$FR$281,'Row selector'!$O197,143)=0,"-",INDEX(SourceData!$A$2:$FR$281,'Row selector'!$O197,143)),"")</f>
        <v/>
      </c>
      <c r="AA208" s="167" t="str">
        <f>IFERROR(IF(INDEX(SourceData!$A$2:$FR$281,'Row selector'!$O197,148)=0,"-",INDEX(SourceData!$A$2:$FR$281,'Row selector'!$O197,148)),"")</f>
        <v/>
      </c>
      <c r="AB208" s="161" t="str">
        <f>IFERROR(IF(INDEX(SourceData!$A$2:$FR$281,'Row selector'!$O197,139)=0,"-",INDEX(SourceData!$A$2:$FR$281,'Row selector'!$O197,139)),"")</f>
        <v/>
      </c>
      <c r="AC208" s="162" t="str">
        <f>IFERROR(IF(INDEX(SourceData!$A$2:$FR$281,'Row selector'!$O197,144)=0,"-",INDEX(SourceData!$A$2:$FR$281,'Row selector'!$O197,144)),"")</f>
        <v/>
      </c>
      <c r="AD208" s="163" t="str">
        <f>IFERROR(IF(INDEX(SourceData!$A$2:$FR$281,'Row selector'!$O197,149)=0,"-",INDEX(SourceData!$A$2:$FR$281,'Row selector'!$O197,149)),"")</f>
        <v/>
      </c>
      <c r="AE208" s="161" t="str">
        <f>IFERROR(IF(INDEX(SourceData!$A$2:$FR$281,'Row selector'!$O197,140)=0,"-",INDEX(SourceData!$A$2:$FR$281,'Row selector'!$O197,140)),"")</f>
        <v/>
      </c>
      <c r="AF208" s="162" t="str">
        <f>IFERROR(IF(INDEX(SourceData!$A$2:$FR$281,'Row selector'!$O197,145)=0,"-",INDEX(SourceData!$A$2:$FR$281,'Row selector'!$O197,145)),"")</f>
        <v/>
      </c>
      <c r="AG208" s="163" t="str">
        <f>IFERROR(IF(INDEX(SourceData!$A$2:$FR$281,'Row selector'!$O197,150)=0,"-",INDEX(SourceData!$A$2:$FR$281,'Row selector'!$O197,150)),"")</f>
        <v/>
      </c>
      <c r="AH208" s="161" t="str">
        <f>IFERROR(IF(INDEX(SourceData!$A$2:$FR$281,'Row selector'!$O197,151)=0,"-",INDEX(SourceData!$A$2:$FR$281,'Row selector'!$O197,151)),"")</f>
        <v/>
      </c>
      <c r="AI208" s="162" t="str">
        <f>IFERROR(IF(INDEX(SourceData!$A$2:$FR$281,'Row selector'!$O197,156)=0,"-",INDEX(SourceData!$A$2:$FR$281,'Row selector'!$O197,156)),"")</f>
        <v/>
      </c>
      <c r="AJ208" s="163" t="str">
        <f>IFERROR(IF(INDEX(SourceData!$A$2:$FR$281,'Row selector'!$O197,161)=0,"-",INDEX(SourceData!$A$2:$FR$281,'Row selector'!$O197,161)),"")</f>
        <v/>
      </c>
      <c r="AK208" s="161" t="str">
        <f>IFERROR(IF(INDEX(SourceData!$A$2:$FR$281,'Row selector'!$O197,152)=0,"-",INDEX(SourceData!$A$2:$FR$281,'Row selector'!$O197,152)),"")</f>
        <v/>
      </c>
      <c r="AL208" s="162" t="str">
        <f>IFERROR(IF(INDEX(SourceData!$A$2:$FR$281,'Row selector'!$O197,157)=0,"-",INDEX(SourceData!$A$2:$FR$281,'Row selector'!$O197,157)),"")</f>
        <v/>
      </c>
      <c r="AM208" s="163" t="str">
        <f>IFERROR(IF(INDEX(SourceData!$A$2:$FR$281,'Row selector'!$O197,162)=0,"-",INDEX(SourceData!$A$2:$FR$281,'Row selector'!$O197,162)),"")</f>
        <v/>
      </c>
      <c r="AN208" s="161" t="str">
        <f>IFERROR(IF(INDEX(SourceData!$A$2:$FR$281,'Row selector'!$O197,153)=0,"-",INDEX(SourceData!$A$2:$FR$281,'Row selector'!$O197,153)),"")</f>
        <v/>
      </c>
      <c r="AO208" s="162" t="str">
        <f>IFERROR(IF(INDEX(SourceData!$A$2:$FR$281,'Row selector'!$O197,158)=0,"-",INDEX(SourceData!$A$2:$FR$281,'Row selector'!$O197,158)),"")</f>
        <v/>
      </c>
      <c r="AP208" s="163" t="str">
        <f>IFERROR(IF(INDEX(SourceData!$A$2:$FR$281,'Row selector'!$O197,163)=0,"-",INDEX(SourceData!$A$2:$FR$281,'Row selector'!$O197,163)),"")</f>
        <v/>
      </c>
      <c r="AQ208" s="161" t="str">
        <f>IFERROR(IF(INDEX(SourceData!$A$2:$FR$281,'Row selector'!$O197,154)=0,"-",INDEX(SourceData!$A$2:$FR$281,'Row selector'!$O197,154)),"")</f>
        <v/>
      </c>
      <c r="AR208" s="166" t="str">
        <f>IFERROR(IF(INDEX(SourceData!$A$2:$FR$281,'Row selector'!$O197,159)=0,"-",INDEX(SourceData!$A$2:$FR$281,'Row selector'!$O197,159)),"")</f>
        <v/>
      </c>
      <c r="AS208" s="167" t="str">
        <f>IFERROR(IF(INDEX(SourceData!$A$2:$FR$281,'Row selector'!$O197,164)=0,"-",INDEX(SourceData!$A$2:$FR$281,'Row selector'!$O197,164)),"")</f>
        <v/>
      </c>
      <c r="AT208" s="161" t="str">
        <f>IFERROR(IF(INDEX(SourceData!$A$2:$FR$281,'Row selector'!$O197,155)=0,"-",INDEX(SourceData!$A$2:$FR$281,'Row selector'!$O197,155)),"")</f>
        <v/>
      </c>
      <c r="AU208" s="162" t="str">
        <f>IFERROR(IF(INDEX(SourceData!$A$2:$FR$281,'Row selector'!$O197,160)=0,"-",INDEX(SourceData!$A$2:$FR$281,'Row selector'!$O197,160)),"")</f>
        <v/>
      </c>
      <c r="AV208" s="163" t="str">
        <f>IFERROR(IF(INDEX(SourceData!$A$2:$FR$281,'Row selector'!$O197,165)=0,"-",INDEX(SourceData!$A$2:$FR$281,'Row selector'!$O197,165)),"")</f>
        <v/>
      </c>
      <c r="AW208" s="115"/>
    </row>
    <row r="209" spans="1:49">
      <c r="A209" s="171" t="str">
        <f>IFERROR(INDEX(SourceData!$A$2:$FR$281,'Row selector'!$O198,1),"")</f>
        <v/>
      </c>
      <c r="B209" s="168" t="str">
        <f>IFERROR(INDEX(SourceData!$A$2:$FR$281,'Row selector'!$O198,2),"")</f>
        <v/>
      </c>
      <c r="C209" s="199" t="str">
        <f t="shared" si="3"/>
        <v/>
      </c>
      <c r="D209" s="161" t="str">
        <f>IFERROR(IF(INDEX(SourceData!$A$2:$FR$281,'Row selector'!$O198,121)=0,"-",INDEX(SourceData!$A$2:$FR$281,'Row selector'!$O198,121)),"")</f>
        <v/>
      </c>
      <c r="E209" s="162" t="str">
        <f>IFERROR(IF(INDEX(SourceData!$A$2:$FR$281,'Row selector'!$O198,126)=0,"-",INDEX(SourceData!$A$2:$FR$281,'Row selector'!$O198,126)),"")</f>
        <v/>
      </c>
      <c r="F209" s="163" t="str">
        <f>IFERROR(IF(INDEX(SourceData!$A$2:$FR$281,'Row selector'!$O198,131)=0,"-",INDEX(SourceData!$A$2:$FR$281,'Row selector'!$O198,131)),"")</f>
        <v/>
      </c>
      <c r="G209" s="161" t="str">
        <f>IFERROR(IF(INDEX(SourceData!$A$2:$FR$281,'Row selector'!$O198,122)=0,"-",INDEX(SourceData!$A$2:$FR$281,'Row selector'!$O198,122)),"")</f>
        <v/>
      </c>
      <c r="H209" s="166" t="str">
        <f>IFERROR(IF(INDEX(SourceData!$A$2:$FR$281,'Row selector'!$O198,127)=0,"-",INDEX(SourceData!$A$2:$FR$281,'Row selector'!$O198,127)),"")</f>
        <v/>
      </c>
      <c r="I209" s="167" t="str">
        <f>IFERROR(IF(INDEX(SourceData!$A$2:$FR$281,'Row selector'!$O198,132)=0,"-",INDEX(SourceData!$A$2:$FR$281,'Row selector'!$O198,132)),"")</f>
        <v/>
      </c>
      <c r="J209" s="161" t="str">
        <f>IFERROR(IF(INDEX(SourceData!$A$2:$FR$281,'Row selector'!$O198,123)=0,"-",INDEX(SourceData!$A$2:$FR$281,'Row selector'!$O198,123)),"")</f>
        <v/>
      </c>
      <c r="K209" s="162" t="str">
        <f>IFERROR(IF(INDEX(SourceData!$A$2:$FR$281,'Row selector'!$O198,128)=0,"-",INDEX(SourceData!$A$2:$FR$281,'Row selector'!$O198,128)),"")</f>
        <v/>
      </c>
      <c r="L209" s="163" t="str">
        <f>IFERROR(IF(INDEX(SourceData!$A$2:$FR$281,'Row selector'!$O198,133)=0,"-",INDEX(SourceData!$A$2:$FR$281,'Row selector'!$O198,133)),"")</f>
        <v/>
      </c>
      <c r="M209" s="161" t="str">
        <f>IFERROR(IF(INDEX(SourceData!$A$2:$FR$281,'Row selector'!$O198,124)=0,"-",INDEX(SourceData!$A$2:$FR$281,'Row selector'!$O198,124)),"")</f>
        <v/>
      </c>
      <c r="N209" s="162" t="str">
        <f>IFERROR(IF(INDEX(SourceData!$A$2:$FR$281,'Row selector'!$O198,129)=0,"-",INDEX(SourceData!$A$2:$FR$281,'Row selector'!$O198,129)),"")</f>
        <v/>
      </c>
      <c r="O209" s="163" t="str">
        <f>IFERROR(IF(INDEX(SourceData!$A$2:$FR$281,'Row selector'!$O198,134)=0,"-",INDEX(SourceData!$A$2:$FR$281,'Row selector'!$O198,134)),"")</f>
        <v/>
      </c>
      <c r="P209" s="161" t="str">
        <f>IFERROR(IF(INDEX(SourceData!$A$2:$FR$281,'Row selector'!$O198,125)=0,"-",INDEX(SourceData!$A$2:$FR$281,'Row selector'!$O198,125)),"")</f>
        <v/>
      </c>
      <c r="Q209" s="162" t="str">
        <f>IFERROR(IF(INDEX(SourceData!$A$2:$FR$281,'Row selector'!$O198,130)=0,"-",INDEX(SourceData!$A$2:$FR$281,'Row selector'!$O198,130)),"")</f>
        <v/>
      </c>
      <c r="R209" s="163" t="str">
        <f>IFERROR(IF(INDEX(SourceData!$A$2:$FR$281,'Row selector'!$O198,135)=0,"-",INDEX(SourceData!$A$2:$FR$281,'Row selector'!$O198,135)),"")</f>
        <v/>
      </c>
      <c r="S209" s="161" t="str">
        <f>IFERROR(IF(INDEX(SourceData!$A$2:$FR$281,'Row selector'!$O198,136)=0,"-",INDEX(SourceData!$A$2:$FR$281,'Row selector'!$O198,136)),"")</f>
        <v/>
      </c>
      <c r="T209" s="162" t="str">
        <f>IFERROR(IF(INDEX(SourceData!$A$2:$FR$281,'Row selector'!$O198,141)=0,"-",INDEX(SourceData!$A$2:$FR$281,'Row selector'!$O198,141)),"")</f>
        <v/>
      </c>
      <c r="U209" s="163" t="str">
        <f>IFERROR(IF(INDEX(SourceData!$A$2:$FR$281,'Row selector'!$O198,146)=0,"-",INDEX(SourceData!$A$2:$FR$281,'Row selector'!$O198,146)),"")</f>
        <v/>
      </c>
      <c r="V209" s="161" t="str">
        <f>IFERROR(IF(INDEX(SourceData!$A$2:$FR$281,'Row selector'!$O198,137)=0,"-",INDEX(SourceData!$A$2:$FR$281,'Row selector'!$O198,137)),"")</f>
        <v/>
      </c>
      <c r="W209" s="162" t="str">
        <f>IFERROR(IF(INDEX(SourceData!$A$2:$FR$281,'Row selector'!$O198,142)=0,"-",INDEX(SourceData!$A$2:$FR$281,'Row selector'!$O198,142)),"")</f>
        <v/>
      </c>
      <c r="X209" s="163" t="str">
        <f>IFERROR(IF(INDEX(SourceData!$A$2:$FR$281,'Row selector'!$O198,147)=0,"-",INDEX(SourceData!$A$2:$FR$281,'Row selector'!$O198,147)),"")</f>
        <v/>
      </c>
      <c r="Y209" s="161" t="str">
        <f>IFERROR(IF(INDEX(SourceData!$A$2:$FR$281,'Row selector'!$O198,138)=0,"-",INDEX(SourceData!$A$2:$FR$281,'Row selector'!$O198,138)),"")</f>
        <v/>
      </c>
      <c r="Z209" s="166" t="str">
        <f>IFERROR(IF(INDEX(SourceData!$A$2:$FR$281,'Row selector'!$O198,143)=0,"-",INDEX(SourceData!$A$2:$FR$281,'Row selector'!$O198,143)),"")</f>
        <v/>
      </c>
      <c r="AA209" s="167" t="str">
        <f>IFERROR(IF(INDEX(SourceData!$A$2:$FR$281,'Row selector'!$O198,148)=0,"-",INDEX(SourceData!$A$2:$FR$281,'Row selector'!$O198,148)),"")</f>
        <v/>
      </c>
      <c r="AB209" s="161" t="str">
        <f>IFERROR(IF(INDEX(SourceData!$A$2:$FR$281,'Row selector'!$O198,139)=0,"-",INDEX(SourceData!$A$2:$FR$281,'Row selector'!$O198,139)),"")</f>
        <v/>
      </c>
      <c r="AC209" s="162" t="str">
        <f>IFERROR(IF(INDEX(SourceData!$A$2:$FR$281,'Row selector'!$O198,144)=0,"-",INDEX(SourceData!$A$2:$FR$281,'Row selector'!$O198,144)),"")</f>
        <v/>
      </c>
      <c r="AD209" s="163" t="str">
        <f>IFERROR(IF(INDEX(SourceData!$A$2:$FR$281,'Row selector'!$O198,149)=0,"-",INDEX(SourceData!$A$2:$FR$281,'Row selector'!$O198,149)),"")</f>
        <v/>
      </c>
      <c r="AE209" s="161" t="str">
        <f>IFERROR(IF(INDEX(SourceData!$A$2:$FR$281,'Row selector'!$O198,140)=0,"-",INDEX(SourceData!$A$2:$FR$281,'Row selector'!$O198,140)),"")</f>
        <v/>
      </c>
      <c r="AF209" s="162" t="str">
        <f>IFERROR(IF(INDEX(SourceData!$A$2:$FR$281,'Row selector'!$O198,145)=0,"-",INDEX(SourceData!$A$2:$FR$281,'Row selector'!$O198,145)),"")</f>
        <v/>
      </c>
      <c r="AG209" s="163" t="str">
        <f>IFERROR(IF(INDEX(SourceData!$A$2:$FR$281,'Row selector'!$O198,150)=0,"-",INDEX(SourceData!$A$2:$FR$281,'Row selector'!$O198,150)),"")</f>
        <v/>
      </c>
      <c r="AH209" s="161" t="str">
        <f>IFERROR(IF(INDEX(SourceData!$A$2:$FR$281,'Row selector'!$O198,151)=0,"-",INDEX(SourceData!$A$2:$FR$281,'Row selector'!$O198,151)),"")</f>
        <v/>
      </c>
      <c r="AI209" s="162" t="str">
        <f>IFERROR(IF(INDEX(SourceData!$A$2:$FR$281,'Row selector'!$O198,156)=0,"-",INDEX(SourceData!$A$2:$FR$281,'Row selector'!$O198,156)),"")</f>
        <v/>
      </c>
      <c r="AJ209" s="163" t="str">
        <f>IFERROR(IF(INDEX(SourceData!$A$2:$FR$281,'Row selector'!$O198,161)=0,"-",INDEX(SourceData!$A$2:$FR$281,'Row selector'!$O198,161)),"")</f>
        <v/>
      </c>
      <c r="AK209" s="161" t="str">
        <f>IFERROR(IF(INDEX(SourceData!$A$2:$FR$281,'Row selector'!$O198,152)=0,"-",INDEX(SourceData!$A$2:$FR$281,'Row selector'!$O198,152)),"")</f>
        <v/>
      </c>
      <c r="AL209" s="162" t="str">
        <f>IFERROR(IF(INDEX(SourceData!$A$2:$FR$281,'Row selector'!$O198,157)=0,"-",INDEX(SourceData!$A$2:$FR$281,'Row selector'!$O198,157)),"")</f>
        <v/>
      </c>
      <c r="AM209" s="163" t="str">
        <f>IFERROR(IF(INDEX(SourceData!$A$2:$FR$281,'Row selector'!$O198,162)=0,"-",INDEX(SourceData!$A$2:$FR$281,'Row selector'!$O198,162)),"")</f>
        <v/>
      </c>
      <c r="AN209" s="161" t="str">
        <f>IFERROR(IF(INDEX(SourceData!$A$2:$FR$281,'Row selector'!$O198,153)=0,"-",INDEX(SourceData!$A$2:$FR$281,'Row selector'!$O198,153)),"")</f>
        <v/>
      </c>
      <c r="AO209" s="162" t="str">
        <f>IFERROR(IF(INDEX(SourceData!$A$2:$FR$281,'Row selector'!$O198,158)=0,"-",INDEX(SourceData!$A$2:$FR$281,'Row selector'!$O198,158)),"")</f>
        <v/>
      </c>
      <c r="AP209" s="163" t="str">
        <f>IFERROR(IF(INDEX(SourceData!$A$2:$FR$281,'Row selector'!$O198,163)=0,"-",INDEX(SourceData!$A$2:$FR$281,'Row selector'!$O198,163)),"")</f>
        <v/>
      </c>
      <c r="AQ209" s="161" t="str">
        <f>IFERROR(IF(INDEX(SourceData!$A$2:$FR$281,'Row selector'!$O198,154)=0,"-",INDEX(SourceData!$A$2:$FR$281,'Row selector'!$O198,154)),"")</f>
        <v/>
      </c>
      <c r="AR209" s="166" t="str">
        <f>IFERROR(IF(INDEX(SourceData!$A$2:$FR$281,'Row selector'!$O198,159)=0,"-",INDEX(SourceData!$A$2:$FR$281,'Row selector'!$O198,159)),"")</f>
        <v/>
      </c>
      <c r="AS209" s="167" t="str">
        <f>IFERROR(IF(INDEX(SourceData!$A$2:$FR$281,'Row selector'!$O198,164)=0,"-",INDEX(SourceData!$A$2:$FR$281,'Row selector'!$O198,164)),"")</f>
        <v/>
      </c>
      <c r="AT209" s="161" t="str">
        <f>IFERROR(IF(INDEX(SourceData!$A$2:$FR$281,'Row selector'!$O198,155)=0,"-",INDEX(SourceData!$A$2:$FR$281,'Row selector'!$O198,155)),"")</f>
        <v/>
      </c>
      <c r="AU209" s="162" t="str">
        <f>IFERROR(IF(INDEX(SourceData!$A$2:$FR$281,'Row selector'!$O198,160)=0,"-",INDEX(SourceData!$A$2:$FR$281,'Row selector'!$O198,160)),"")</f>
        <v/>
      </c>
      <c r="AV209" s="163" t="str">
        <f>IFERROR(IF(INDEX(SourceData!$A$2:$FR$281,'Row selector'!$O198,165)=0,"-",INDEX(SourceData!$A$2:$FR$281,'Row selector'!$O198,165)),"")</f>
        <v/>
      </c>
      <c r="AW209" s="115"/>
    </row>
    <row r="210" spans="1:49">
      <c r="A210" s="171" t="str">
        <f>IFERROR(INDEX(SourceData!$A$2:$FR$281,'Row selector'!$O199,1),"")</f>
        <v/>
      </c>
      <c r="B210" s="168" t="str">
        <f>IFERROR(INDEX(SourceData!$A$2:$FR$281,'Row selector'!$O199,2),"")</f>
        <v/>
      </c>
      <c r="C210" s="199" t="str">
        <f t="shared" si="3"/>
        <v/>
      </c>
      <c r="D210" s="161" t="str">
        <f>IFERROR(IF(INDEX(SourceData!$A$2:$FR$281,'Row selector'!$O199,121)=0,"-",INDEX(SourceData!$A$2:$FR$281,'Row selector'!$O199,121)),"")</f>
        <v/>
      </c>
      <c r="E210" s="162" t="str">
        <f>IFERROR(IF(INDEX(SourceData!$A$2:$FR$281,'Row selector'!$O199,126)=0,"-",INDEX(SourceData!$A$2:$FR$281,'Row selector'!$O199,126)),"")</f>
        <v/>
      </c>
      <c r="F210" s="163" t="str">
        <f>IFERROR(IF(INDEX(SourceData!$A$2:$FR$281,'Row selector'!$O199,131)=0,"-",INDEX(SourceData!$A$2:$FR$281,'Row selector'!$O199,131)),"")</f>
        <v/>
      </c>
      <c r="G210" s="161" t="str">
        <f>IFERROR(IF(INDEX(SourceData!$A$2:$FR$281,'Row selector'!$O199,122)=0,"-",INDEX(SourceData!$A$2:$FR$281,'Row selector'!$O199,122)),"")</f>
        <v/>
      </c>
      <c r="H210" s="166" t="str">
        <f>IFERROR(IF(INDEX(SourceData!$A$2:$FR$281,'Row selector'!$O199,127)=0,"-",INDEX(SourceData!$A$2:$FR$281,'Row selector'!$O199,127)),"")</f>
        <v/>
      </c>
      <c r="I210" s="167" t="str">
        <f>IFERROR(IF(INDEX(SourceData!$A$2:$FR$281,'Row selector'!$O199,132)=0,"-",INDEX(SourceData!$A$2:$FR$281,'Row selector'!$O199,132)),"")</f>
        <v/>
      </c>
      <c r="J210" s="161" t="str">
        <f>IFERROR(IF(INDEX(SourceData!$A$2:$FR$281,'Row selector'!$O199,123)=0,"-",INDEX(SourceData!$A$2:$FR$281,'Row selector'!$O199,123)),"")</f>
        <v/>
      </c>
      <c r="K210" s="162" t="str">
        <f>IFERROR(IF(INDEX(SourceData!$A$2:$FR$281,'Row selector'!$O199,128)=0,"-",INDEX(SourceData!$A$2:$FR$281,'Row selector'!$O199,128)),"")</f>
        <v/>
      </c>
      <c r="L210" s="163" t="str">
        <f>IFERROR(IF(INDEX(SourceData!$A$2:$FR$281,'Row selector'!$O199,133)=0,"-",INDEX(SourceData!$A$2:$FR$281,'Row selector'!$O199,133)),"")</f>
        <v/>
      </c>
      <c r="M210" s="161" t="str">
        <f>IFERROR(IF(INDEX(SourceData!$A$2:$FR$281,'Row selector'!$O199,124)=0,"-",INDEX(SourceData!$A$2:$FR$281,'Row selector'!$O199,124)),"")</f>
        <v/>
      </c>
      <c r="N210" s="162" t="str">
        <f>IFERROR(IF(INDEX(SourceData!$A$2:$FR$281,'Row selector'!$O199,129)=0,"-",INDEX(SourceData!$A$2:$FR$281,'Row selector'!$O199,129)),"")</f>
        <v/>
      </c>
      <c r="O210" s="163" t="str">
        <f>IFERROR(IF(INDEX(SourceData!$A$2:$FR$281,'Row selector'!$O199,134)=0,"-",INDEX(SourceData!$A$2:$FR$281,'Row selector'!$O199,134)),"")</f>
        <v/>
      </c>
      <c r="P210" s="161" t="str">
        <f>IFERROR(IF(INDEX(SourceData!$A$2:$FR$281,'Row selector'!$O199,125)=0,"-",INDEX(SourceData!$A$2:$FR$281,'Row selector'!$O199,125)),"")</f>
        <v/>
      </c>
      <c r="Q210" s="162" t="str">
        <f>IFERROR(IF(INDEX(SourceData!$A$2:$FR$281,'Row selector'!$O199,130)=0,"-",INDEX(SourceData!$A$2:$FR$281,'Row selector'!$O199,130)),"")</f>
        <v/>
      </c>
      <c r="R210" s="163" t="str">
        <f>IFERROR(IF(INDEX(SourceData!$A$2:$FR$281,'Row selector'!$O199,135)=0,"-",INDEX(SourceData!$A$2:$FR$281,'Row selector'!$O199,135)),"")</f>
        <v/>
      </c>
      <c r="S210" s="161" t="str">
        <f>IFERROR(IF(INDEX(SourceData!$A$2:$FR$281,'Row selector'!$O199,136)=0,"-",INDEX(SourceData!$A$2:$FR$281,'Row selector'!$O199,136)),"")</f>
        <v/>
      </c>
      <c r="T210" s="162" t="str">
        <f>IFERROR(IF(INDEX(SourceData!$A$2:$FR$281,'Row selector'!$O199,141)=0,"-",INDEX(SourceData!$A$2:$FR$281,'Row selector'!$O199,141)),"")</f>
        <v/>
      </c>
      <c r="U210" s="163" t="str">
        <f>IFERROR(IF(INDEX(SourceData!$A$2:$FR$281,'Row selector'!$O199,146)=0,"-",INDEX(SourceData!$A$2:$FR$281,'Row selector'!$O199,146)),"")</f>
        <v/>
      </c>
      <c r="V210" s="161" t="str">
        <f>IFERROR(IF(INDEX(SourceData!$A$2:$FR$281,'Row selector'!$O199,137)=0,"-",INDEX(SourceData!$A$2:$FR$281,'Row selector'!$O199,137)),"")</f>
        <v/>
      </c>
      <c r="W210" s="162" t="str">
        <f>IFERROR(IF(INDEX(SourceData!$A$2:$FR$281,'Row selector'!$O199,142)=0,"-",INDEX(SourceData!$A$2:$FR$281,'Row selector'!$O199,142)),"")</f>
        <v/>
      </c>
      <c r="X210" s="163" t="str">
        <f>IFERROR(IF(INDEX(SourceData!$A$2:$FR$281,'Row selector'!$O199,147)=0,"-",INDEX(SourceData!$A$2:$FR$281,'Row selector'!$O199,147)),"")</f>
        <v/>
      </c>
      <c r="Y210" s="161" t="str">
        <f>IFERROR(IF(INDEX(SourceData!$A$2:$FR$281,'Row selector'!$O199,138)=0,"-",INDEX(SourceData!$A$2:$FR$281,'Row selector'!$O199,138)),"")</f>
        <v/>
      </c>
      <c r="Z210" s="166" t="str">
        <f>IFERROR(IF(INDEX(SourceData!$A$2:$FR$281,'Row selector'!$O199,143)=0,"-",INDEX(SourceData!$A$2:$FR$281,'Row selector'!$O199,143)),"")</f>
        <v/>
      </c>
      <c r="AA210" s="167" t="str">
        <f>IFERROR(IF(INDEX(SourceData!$A$2:$FR$281,'Row selector'!$O199,148)=0,"-",INDEX(SourceData!$A$2:$FR$281,'Row selector'!$O199,148)),"")</f>
        <v/>
      </c>
      <c r="AB210" s="161" t="str">
        <f>IFERROR(IF(INDEX(SourceData!$A$2:$FR$281,'Row selector'!$O199,139)=0,"-",INDEX(SourceData!$A$2:$FR$281,'Row selector'!$O199,139)),"")</f>
        <v/>
      </c>
      <c r="AC210" s="162" t="str">
        <f>IFERROR(IF(INDEX(SourceData!$A$2:$FR$281,'Row selector'!$O199,144)=0,"-",INDEX(SourceData!$A$2:$FR$281,'Row selector'!$O199,144)),"")</f>
        <v/>
      </c>
      <c r="AD210" s="163" t="str">
        <f>IFERROR(IF(INDEX(SourceData!$A$2:$FR$281,'Row selector'!$O199,149)=0,"-",INDEX(SourceData!$A$2:$FR$281,'Row selector'!$O199,149)),"")</f>
        <v/>
      </c>
      <c r="AE210" s="161" t="str">
        <f>IFERROR(IF(INDEX(SourceData!$A$2:$FR$281,'Row selector'!$O199,140)=0,"-",INDEX(SourceData!$A$2:$FR$281,'Row selector'!$O199,140)),"")</f>
        <v/>
      </c>
      <c r="AF210" s="162" t="str">
        <f>IFERROR(IF(INDEX(SourceData!$A$2:$FR$281,'Row selector'!$O199,145)=0,"-",INDEX(SourceData!$A$2:$FR$281,'Row selector'!$O199,145)),"")</f>
        <v/>
      </c>
      <c r="AG210" s="163" t="str">
        <f>IFERROR(IF(INDEX(SourceData!$A$2:$FR$281,'Row selector'!$O199,150)=0,"-",INDEX(SourceData!$A$2:$FR$281,'Row selector'!$O199,150)),"")</f>
        <v/>
      </c>
      <c r="AH210" s="161" t="str">
        <f>IFERROR(IF(INDEX(SourceData!$A$2:$FR$281,'Row selector'!$O199,151)=0,"-",INDEX(SourceData!$A$2:$FR$281,'Row selector'!$O199,151)),"")</f>
        <v/>
      </c>
      <c r="AI210" s="162" t="str">
        <f>IFERROR(IF(INDEX(SourceData!$A$2:$FR$281,'Row selector'!$O199,156)=0,"-",INDEX(SourceData!$A$2:$FR$281,'Row selector'!$O199,156)),"")</f>
        <v/>
      </c>
      <c r="AJ210" s="163" t="str">
        <f>IFERROR(IF(INDEX(SourceData!$A$2:$FR$281,'Row selector'!$O199,161)=0,"-",INDEX(SourceData!$A$2:$FR$281,'Row selector'!$O199,161)),"")</f>
        <v/>
      </c>
      <c r="AK210" s="161" t="str">
        <f>IFERROR(IF(INDEX(SourceData!$A$2:$FR$281,'Row selector'!$O199,152)=0,"-",INDEX(SourceData!$A$2:$FR$281,'Row selector'!$O199,152)),"")</f>
        <v/>
      </c>
      <c r="AL210" s="162" t="str">
        <f>IFERROR(IF(INDEX(SourceData!$A$2:$FR$281,'Row selector'!$O199,157)=0,"-",INDEX(SourceData!$A$2:$FR$281,'Row selector'!$O199,157)),"")</f>
        <v/>
      </c>
      <c r="AM210" s="163" t="str">
        <f>IFERROR(IF(INDEX(SourceData!$A$2:$FR$281,'Row selector'!$O199,162)=0,"-",INDEX(SourceData!$A$2:$FR$281,'Row selector'!$O199,162)),"")</f>
        <v/>
      </c>
      <c r="AN210" s="161" t="str">
        <f>IFERROR(IF(INDEX(SourceData!$A$2:$FR$281,'Row selector'!$O199,153)=0,"-",INDEX(SourceData!$A$2:$FR$281,'Row selector'!$O199,153)),"")</f>
        <v/>
      </c>
      <c r="AO210" s="162" t="str">
        <f>IFERROR(IF(INDEX(SourceData!$A$2:$FR$281,'Row selector'!$O199,158)=0,"-",INDEX(SourceData!$A$2:$FR$281,'Row selector'!$O199,158)),"")</f>
        <v/>
      </c>
      <c r="AP210" s="163" t="str">
        <f>IFERROR(IF(INDEX(SourceData!$A$2:$FR$281,'Row selector'!$O199,163)=0,"-",INDEX(SourceData!$A$2:$FR$281,'Row selector'!$O199,163)),"")</f>
        <v/>
      </c>
      <c r="AQ210" s="161" t="str">
        <f>IFERROR(IF(INDEX(SourceData!$A$2:$FR$281,'Row selector'!$O199,154)=0,"-",INDEX(SourceData!$A$2:$FR$281,'Row selector'!$O199,154)),"")</f>
        <v/>
      </c>
      <c r="AR210" s="166" t="str">
        <f>IFERROR(IF(INDEX(SourceData!$A$2:$FR$281,'Row selector'!$O199,159)=0,"-",INDEX(SourceData!$A$2:$FR$281,'Row selector'!$O199,159)),"")</f>
        <v/>
      </c>
      <c r="AS210" s="167" t="str">
        <f>IFERROR(IF(INDEX(SourceData!$A$2:$FR$281,'Row selector'!$O199,164)=0,"-",INDEX(SourceData!$A$2:$FR$281,'Row selector'!$O199,164)),"")</f>
        <v/>
      </c>
      <c r="AT210" s="161" t="str">
        <f>IFERROR(IF(INDEX(SourceData!$A$2:$FR$281,'Row selector'!$O199,155)=0,"-",INDEX(SourceData!$A$2:$FR$281,'Row selector'!$O199,155)),"")</f>
        <v/>
      </c>
      <c r="AU210" s="162" t="str">
        <f>IFERROR(IF(INDEX(SourceData!$A$2:$FR$281,'Row selector'!$O199,160)=0,"-",INDEX(SourceData!$A$2:$FR$281,'Row selector'!$O199,160)),"")</f>
        <v/>
      </c>
      <c r="AV210" s="163" t="str">
        <f>IFERROR(IF(INDEX(SourceData!$A$2:$FR$281,'Row selector'!$O199,165)=0,"-",INDEX(SourceData!$A$2:$FR$281,'Row selector'!$O199,165)),"")</f>
        <v/>
      </c>
      <c r="AW210" s="115"/>
    </row>
    <row r="211" spans="1:49">
      <c r="A211" s="171" t="str">
        <f>IFERROR(INDEX(SourceData!$A$2:$FR$281,'Row selector'!$O200,1),"")</f>
        <v/>
      </c>
      <c r="B211" s="168" t="str">
        <f>IFERROR(INDEX(SourceData!$A$2:$FR$281,'Row selector'!$O200,2),"")</f>
        <v/>
      </c>
      <c r="C211" s="199" t="str">
        <f t="shared" si="3"/>
        <v/>
      </c>
      <c r="D211" s="161" t="str">
        <f>IFERROR(IF(INDEX(SourceData!$A$2:$FR$281,'Row selector'!$O200,121)=0,"-",INDEX(SourceData!$A$2:$FR$281,'Row selector'!$O200,121)),"")</f>
        <v/>
      </c>
      <c r="E211" s="162" t="str">
        <f>IFERROR(IF(INDEX(SourceData!$A$2:$FR$281,'Row selector'!$O200,126)=0,"-",INDEX(SourceData!$A$2:$FR$281,'Row selector'!$O200,126)),"")</f>
        <v/>
      </c>
      <c r="F211" s="163" t="str">
        <f>IFERROR(IF(INDEX(SourceData!$A$2:$FR$281,'Row selector'!$O200,131)=0,"-",INDEX(SourceData!$A$2:$FR$281,'Row selector'!$O200,131)),"")</f>
        <v/>
      </c>
      <c r="G211" s="161" t="str">
        <f>IFERROR(IF(INDEX(SourceData!$A$2:$FR$281,'Row selector'!$O200,122)=0,"-",INDEX(SourceData!$A$2:$FR$281,'Row selector'!$O200,122)),"")</f>
        <v/>
      </c>
      <c r="H211" s="166" t="str">
        <f>IFERROR(IF(INDEX(SourceData!$A$2:$FR$281,'Row selector'!$O200,127)=0,"-",INDEX(SourceData!$A$2:$FR$281,'Row selector'!$O200,127)),"")</f>
        <v/>
      </c>
      <c r="I211" s="167" t="str">
        <f>IFERROR(IF(INDEX(SourceData!$A$2:$FR$281,'Row selector'!$O200,132)=0,"-",INDEX(SourceData!$A$2:$FR$281,'Row selector'!$O200,132)),"")</f>
        <v/>
      </c>
      <c r="J211" s="161" t="str">
        <f>IFERROR(IF(INDEX(SourceData!$A$2:$FR$281,'Row selector'!$O200,123)=0,"-",INDEX(SourceData!$A$2:$FR$281,'Row selector'!$O200,123)),"")</f>
        <v/>
      </c>
      <c r="K211" s="162" t="str">
        <f>IFERROR(IF(INDEX(SourceData!$A$2:$FR$281,'Row selector'!$O200,128)=0,"-",INDEX(SourceData!$A$2:$FR$281,'Row selector'!$O200,128)),"")</f>
        <v/>
      </c>
      <c r="L211" s="163" t="str">
        <f>IFERROR(IF(INDEX(SourceData!$A$2:$FR$281,'Row selector'!$O200,133)=0,"-",INDEX(SourceData!$A$2:$FR$281,'Row selector'!$O200,133)),"")</f>
        <v/>
      </c>
      <c r="M211" s="161" t="str">
        <f>IFERROR(IF(INDEX(SourceData!$A$2:$FR$281,'Row selector'!$O200,124)=0,"-",INDEX(SourceData!$A$2:$FR$281,'Row selector'!$O200,124)),"")</f>
        <v/>
      </c>
      <c r="N211" s="162" t="str">
        <f>IFERROR(IF(INDEX(SourceData!$A$2:$FR$281,'Row selector'!$O200,129)=0,"-",INDEX(SourceData!$A$2:$FR$281,'Row selector'!$O200,129)),"")</f>
        <v/>
      </c>
      <c r="O211" s="163" t="str">
        <f>IFERROR(IF(INDEX(SourceData!$A$2:$FR$281,'Row selector'!$O200,134)=0,"-",INDEX(SourceData!$A$2:$FR$281,'Row selector'!$O200,134)),"")</f>
        <v/>
      </c>
      <c r="P211" s="161" t="str">
        <f>IFERROR(IF(INDEX(SourceData!$A$2:$FR$281,'Row selector'!$O200,125)=0,"-",INDEX(SourceData!$A$2:$FR$281,'Row selector'!$O200,125)),"")</f>
        <v/>
      </c>
      <c r="Q211" s="162" t="str">
        <f>IFERROR(IF(INDEX(SourceData!$A$2:$FR$281,'Row selector'!$O200,130)=0,"-",INDEX(SourceData!$A$2:$FR$281,'Row selector'!$O200,130)),"")</f>
        <v/>
      </c>
      <c r="R211" s="163" t="str">
        <f>IFERROR(IF(INDEX(SourceData!$A$2:$FR$281,'Row selector'!$O200,135)=0,"-",INDEX(SourceData!$A$2:$FR$281,'Row selector'!$O200,135)),"")</f>
        <v/>
      </c>
      <c r="S211" s="161" t="str">
        <f>IFERROR(IF(INDEX(SourceData!$A$2:$FR$281,'Row selector'!$O200,136)=0,"-",INDEX(SourceData!$A$2:$FR$281,'Row selector'!$O200,136)),"")</f>
        <v/>
      </c>
      <c r="T211" s="162" t="str">
        <f>IFERROR(IF(INDEX(SourceData!$A$2:$FR$281,'Row selector'!$O200,141)=0,"-",INDEX(SourceData!$A$2:$FR$281,'Row selector'!$O200,141)),"")</f>
        <v/>
      </c>
      <c r="U211" s="163" t="str">
        <f>IFERROR(IF(INDEX(SourceData!$A$2:$FR$281,'Row selector'!$O200,146)=0,"-",INDEX(SourceData!$A$2:$FR$281,'Row selector'!$O200,146)),"")</f>
        <v/>
      </c>
      <c r="V211" s="161" t="str">
        <f>IFERROR(IF(INDEX(SourceData!$A$2:$FR$281,'Row selector'!$O200,137)=0,"-",INDEX(SourceData!$A$2:$FR$281,'Row selector'!$O200,137)),"")</f>
        <v/>
      </c>
      <c r="W211" s="162" t="str">
        <f>IFERROR(IF(INDEX(SourceData!$A$2:$FR$281,'Row selector'!$O200,142)=0,"-",INDEX(SourceData!$A$2:$FR$281,'Row selector'!$O200,142)),"")</f>
        <v/>
      </c>
      <c r="X211" s="163" t="str">
        <f>IFERROR(IF(INDEX(SourceData!$A$2:$FR$281,'Row selector'!$O200,147)=0,"-",INDEX(SourceData!$A$2:$FR$281,'Row selector'!$O200,147)),"")</f>
        <v/>
      </c>
      <c r="Y211" s="161" t="str">
        <f>IFERROR(IF(INDEX(SourceData!$A$2:$FR$281,'Row selector'!$O200,138)=0,"-",INDEX(SourceData!$A$2:$FR$281,'Row selector'!$O200,138)),"")</f>
        <v/>
      </c>
      <c r="Z211" s="166" t="str">
        <f>IFERROR(IF(INDEX(SourceData!$A$2:$FR$281,'Row selector'!$O200,143)=0,"-",INDEX(SourceData!$A$2:$FR$281,'Row selector'!$O200,143)),"")</f>
        <v/>
      </c>
      <c r="AA211" s="167" t="str">
        <f>IFERROR(IF(INDEX(SourceData!$A$2:$FR$281,'Row selector'!$O200,148)=0,"-",INDEX(SourceData!$A$2:$FR$281,'Row selector'!$O200,148)),"")</f>
        <v/>
      </c>
      <c r="AB211" s="161" t="str">
        <f>IFERROR(IF(INDEX(SourceData!$A$2:$FR$281,'Row selector'!$O200,139)=0,"-",INDEX(SourceData!$A$2:$FR$281,'Row selector'!$O200,139)),"")</f>
        <v/>
      </c>
      <c r="AC211" s="162" t="str">
        <f>IFERROR(IF(INDEX(SourceData!$A$2:$FR$281,'Row selector'!$O200,144)=0,"-",INDEX(SourceData!$A$2:$FR$281,'Row selector'!$O200,144)),"")</f>
        <v/>
      </c>
      <c r="AD211" s="163" t="str">
        <f>IFERROR(IF(INDEX(SourceData!$A$2:$FR$281,'Row selector'!$O200,149)=0,"-",INDEX(SourceData!$A$2:$FR$281,'Row selector'!$O200,149)),"")</f>
        <v/>
      </c>
      <c r="AE211" s="161" t="str">
        <f>IFERROR(IF(INDEX(SourceData!$A$2:$FR$281,'Row selector'!$O200,140)=0,"-",INDEX(SourceData!$A$2:$FR$281,'Row selector'!$O200,140)),"")</f>
        <v/>
      </c>
      <c r="AF211" s="162" t="str">
        <f>IFERROR(IF(INDEX(SourceData!$A$2:$FR$281,'Row selector'!$O200,145)=0,"-",INDEX(SourceData!$A$2:$FR$281,'Row selector'!$O200,145)),"")</f>
        <v/>
      </c>
      <c r="AG211" s="163" t="str">
        <f>IFERROR(IF(INDEX(SourceData!$A$2:$FR$281,'Row selector'!$O200,150)=0,"-",INDEX(SourceData!$A$2:$FR$281,'Row selector'!$O200,150)),"")</f>
        <v/>
      </c>
      <c r="AH211" s="161" t="str">
        <f>IFERROR(IF(INDEX(SourceData!$A$2:$FR$281,'Row selector'!$O200,151)=0,"-",INDEX(SourceData!$A$2:$FR$281,'Row selector'!$O200,151)),"")</f>
        <v/>
      </c>
      <c r="AI211" s="162" t="str">
        <f>IFERROR(IF(INDEX(SourceData!$A$2:$FR$281,'Row selector'!$O200,156)=0,"-",INDEX(SourceData!$A$2:$FR$281,'Row selector'!$O200,156)),"")</f>
        <v/>
      </c>
      <c r="AJ211" s="163" t="str">
        <f>IFERROR(IF(INDEX(SourceData!$A$2:$FR$281,'Row selector'!$O200,161)=0,"-",INDEX(SourceData!$A$2:$FR$281,'Row selector'!$O200,161)),"")</f>
        <v/>
      </c>
      <c r="AK211" s="161" t="str">
        <f>IFERROR(IF(INDEX(SourceData!$A$2:$FR$281,'Row selector'!$O200,152)=0,"-",INDEX(SourceData!$A$2:$FR$281,'Row selector'!$O200,152)),"")</f>
        <v/>
      </c>
      <c r="AL211" s="162" t="str">
        <f>IFERROR(IF(INDEX(SourceData!$A$2:$FR$281,'Row selector'!$O200,157)=0,"-",INDEX(SourceData!$A$2:$FR$281,'Row selector'!$O200,157)),"")</f>
        <v/>
      </c>
      <c r="AM211" s="163" t="str">
        <f>IFERROR(IF(INDEX(SourceData!$A$2:$FR$281,'Row selector'!$O200,162)=0,"-",INDEX(SourceData!$A$2:$FR$281,'Row selector'!$O200,162)),"")</f>
        <v/>
      </c>
      <c r="AN211" s="161" t="str">
        <f>IFERROR(IF(INDEX(SourceData!$A$2:$FR$281,'Row selector'!$O200,153)=0,"-",INDEX(SourceData!$A$2:$FR$281,'Row selector'!$O200,153)),"")</f>
        <v/>
      </c>
      <c r="AO211" s="162" t="str">
        <f>IFERROR(IF(INDEX(SourceData!$A$2:$FR$281,'Row selector'!$O200,158)=0,"-",INDEX(SourceData!$A$2:$FR$281,'Row selector'!$O200,158)),"")</f>
        <v/>
      </c>
      <c r="AP211" s="163" t="str">
        <f>IFERROR(IF(INDEX(SourceData!$A$2:$FR$281,'Row selector'!$O200,163)=0,"-",INDEX(SourceData!$A$2:$FR$281,'Row selector'!$O200,163)),"")</f>
        <v/>
      </c>
      <c r="AQ211" s="161" t="str">
        <f>IFERROR(IF(INDEX(SourceData!$A$2:$FR$281,'Row selector'!$O200,154)=0,"-",INDEX(SourceData!$A$2:$FR$281,'Row selector'!$O200,154)),"")</f>
        <v/>
      </c>
      <c r="AR211" s="166" t="str">
        <f>IFERROR(IF(INDEX(SourceData!$A$2:$FR$281,'Row selector'!$O200,159)=0,"-",INDEX(SourceData!$A$2:$FR$281,'Row selector'!$O200,159)),"")</f>
        <v/>
      </c>
      <c r="AS211" s="167" t="str">
        <f>IFERROR(IF(INDEX(SourceData!$A$2:$FR$281,'Row selector'!$O200,164)=0,"-",INDEX(SourceData!$A$2:$FR$281,'Row selector'!$O200,164)),"")</f>
        <v/>
      </c>
      <c r="AT211" s="161" t="str">
        <f>IFERROR(IF(INDEX(SourceData!$A$2:$FR$281,'Row selector'!$O200,155)=0,"-",INDEX(SourceData!$A$2:$FR$281,'Row selector'!$O200,155)),"")</f>
        <v/>
      </c>
      <c r="AU211" s="162" t="str">
        <f>IFERROR(IF(INDEX(SourceData!$A$2:$FR$281,'Row selector'!$O200,160)=0,"-",INDEX(SourceData!$A$2:$FR$281,'Row selector'!$O200,160)),"")</f>
        <v/>
      </c>
      <c r="AV211" s="163" t="str">
        <f>IFERROR(IF(INDEX(SourceData!$A$2:$FR$281,'Row selector'!$O200,165)=0,"-",INDEX(SourceData!$A$2:$FR$281,'Row selector'!$O200,165)),"")</f>
        <v/>
      </c>
      <c r="AW211" s="115"/>
    </row>
    <row r="212" spans="1:49">
      <c r="A212" s="171" t="str">
        <f>IFERROR(INDEX(SourceData!$A$2:$FR$281,'Row selector'!$O201,1),"")</f>
        <v/>
      </c>
      <c r="B212" s="168" t="str">
        <f>IFERROR(INDEX(SourceData!$A$2:$FR$281,'Row selector'!$O201,2),"")</f>
        <v/>
      </c>
      <c r="C212" s="199" t="str">
        <f t="shared" si="3"/>
        <v/>
      </c>
      <c r="D212" s="161" t="str">
        <f>IFERROR(IF(INDEX(SourceData!$A$2:$FR$281,'Row selector'!$O201,121)=0,"-",INDEX(SourceData!$A$2:$FR$281,'Row selector'!$O201,121)),"")</f>
        <v/>
      </c>
      <c r="E212" s="162" t="str">
        <f>IFERROR(IF(INDEX(SourceData!$A$2:$FR$281,'Row selector'!$O201,126)=0,"-",INDEX(SourceData!$A$2:$FR$281,'Row selector'!$O201,126)),"")</f>
        <v/>
      </c>
      <c r="F212" s="163" t="str">
        <f>IFERROR(IF(INDEX(SourceData!$A$2:$FR$281,'Row selector'!$O201,131)=0,"-",INDEX(SourceData!$A$2:$FR$281,'Row selector'!$O201,131)),"")</f>
        <v/>
      </c>
      <c r="G212" s="161" t="str">
        <f>IFERROR(IF(INDEX(SourceData!$A$2:$FR$281,'Row selector'!$O201,122)=0,"-",INDEX(SourceData!$A$2:$FR$281,'Row selector'!$O201,122)),"")</f>
        <v/>
      </c>
      <c r="H212" s="166" t="str">
        <f>IFERROR(IF(INDEX(SourceData!$A$2:$FR$281,'Row selector'!$O201,127)=0,"-",INDEX(SourceData!$A$2:$FR$281,'Row selector'!$O201,127)),"")</f>
        <v/>
      </c>
      <c r="I212" s="167" t="str">
        <f>IFERROR(IF(INDEX(SourceData!$A$2:$FR$281,'Row selector'!$O201,132)=0,"-",INDEX(SourceData!$A$2:$FR$281,'Row selector'!$O201,132)),"")</f>
        <v/>
      </c>
      <c r="J212" s="161" t="str">
        <f>IFERROR(IF(INDEX(SourceData!$A$2:$FR$281,'Row selector'!$O201,123)=0,"-",INDEX(SourceData!$A$2:$FR$281,'Row selector'!$O201,123)),"")</f>
        <v/>
      </c>
      <c r="K212" s="162" t="str">
        <f>IFERROR(IF(INDEX(SourceData!$A$2:$FR$281,'Row selector'!$O201,128)=0,"-",INDEX(SourceData!$A$2:$FR$281,'Row selector'!$O201,128)),"")</f>
        <v/>
      </c>
      <c r="L212" s="163" t="str">
        <f>IFERROR(IF(INDEX(SourceData!$A$2:$FR$281,'Row selector'!$O201,133)=0,"-",INDEX(SourceData!$A$2:$FR$281,'Row selector'!$O201,133)),"")</f>
        <v/>
      </c>
      <c r="M212" s="161" t="str">
        <f>IFERROR(IF(INDEX(SourceData!$A$2:$FR$281,'Row selector'!$O201,124)=0,"-",INDEX(SourceData!$A$2:$FR$281,'Row selector'!$O201,124)),"")</f>
        <v/>
      </c>
      <c r="N212" s="162" t="str">
        <f>IFERROR(IF(INDEX(SourceData!$A$2:$FR$281,'Row selector'!$O201,129)=0,"-",INDEX(SourceData!$A$2:$FR$281,'Row selector'!$O201,129)),"")</f>
        <v/>
      </c>
      <c r="O212" s="163" t="str">
        <f>IFERROR(IF(INDEX(SourceData!$A$2:$FR$281,'Row selector'!$O201,134)=0,"-",INDEX(SourceData!$A$2:$FR$281,'Row selector'!$O201,134)),"")</f>
        <v/>
      </c>
      <c r="P212" s="161" t="str">
        <f>IFERROR(IF(INDEX(SourceData!$A$2:$FR$281,'Row selector'!$O201,125)=0,"-",INDEX(SourceData!$A$2:$FR$281,'Row selector'!$O201,125)),"")</f>
        <v/>
      </c>
      <c r="Q212" s="162" t="str">
        <f>IFERROR(IF(INDEX(SourceData!$A$2:$FR$281,'Row selector'!$O201,130)=0,"-",INDEX(SourceData!$A$2:$FR$281,'Row selector'!$O201,130)),"")</f>
        <v/>
      </c>
      <c r="R212" s="163" t="str">
        <f>IFERROR(IF(INDEX(SourceData!$A$2:$FR$281,'Row selector'!$O201,135)=0,"-",INDEX(SourceData!$A$2:$FR$281,'Row selector'!$O201,135)),"")</f>
        <v/>
      </c>
      <c r="S212" s="161" t="str">
        <f>IFERROR(IF(INDEX(SourceData!$A$2:$FR$281,'Row selector'!$O201,136)=0,"-",INDEX(SourceData!$A$2:$FR$281,'Row selector'!$O201,136)),"")</f>
        <v/>
      </c>
      <c r="T212" s="162" t="str">
        <f>IFERROR(IF(INDEX(SourceData!$A$2:$FR$281,'Row selector'!$O201,141)=0,"-",INDEX(SourceData!$A$2:$FR$281,'Row selector'!$O201,141)),"")</f>
        <v/>
      </c>
      <c r="U212" s="163" t="str">
        <f>IFERROR(IF(INDEX(SourceData!$A$2:$FR$281,'Row selector'!$O201,146)=0,"-",INDEX(SourceData!$A$2:$FR$281,'Row selector'!$O201,146)),"")</f>
        <v/>
      </c>
      <c r="V212" s="161" t="str">
        <f>IFERROR(IF(INDEX(SourceData!$A$2:$FR$281,'Row selector'!$O201,137)=0,"-",INDEX(SourceData!$A$2:$FR$281,'Row selector'!$O201,137)),"")</f>
        <v/>
      </c>
      <c r="W212" s="162" t="str">
        <f>IFERROR(IF(INDEX(SourceData!$A$2:$FR$281,'Row selector'!$O201,142)=0,"-",INDEX(SourceData!$A$2:$FR$281,'Row selector'!$O201,142)),"")</f>
        <v/>
      </c>
      <c r="X212" s="163" t="str">
        <f>IFERROR(IF(INDEX(SourceData!$A$2:$FR$281,'Row selector'!$O201,147)=0,"-",INDEX(SourceData!$A$2:$FR$281,'Row selector'!$O201,147)),"")</f>
        <v/>
      </c>
      <c r="Y212" s="161" t="str">
        <f>IFERROR(IF(INDEX(SourceData!$A$2:$FR$281,'Row selector'!$O201,138)=0,"-",INDEX(SourceData!$A$2:$FR$281,'Row selector'!$O201,138)),"")</f>
        <v/>
      </c>
      <c r="Z212" s="166" t="str">
        <f>IFERROR(IF(INDEX(SourceData!$A$2:$FR$281,'Row selector'!$O201,143)=0,"-",INDEX(SourceData!$A$2:$FR$281,'Row selector'!$O201,143)),"")</f>
        <v/>
      </c>
      <c r="AA212" s="167" t="str">
        <f>IFERROR(IF(INDEX(SourceData!$A$2:$FR$281,'Row selector'!$O201,148)=0,"-",INDEX(SourceData!$A$2:$FR$281,'Row selector'!$O201,148)),"")</f>
        <v/>
      </c>
      <c r="AB212" s="161" t="str">
        <f>IFERROR(IF(INDEX(SourceData!$A$2:$FR$281,'Row selector'!$O201,139)=0,"-",INDEX(SourceData!$A$2:$FR$281,'Row selector'!$O201,139)),"")</f>
        <v/>
      </c>
      <c r="AC212" s="162" t="str">
        <f>IFERROR(IF(INDEX(SourceData!$A$2:$FR$281,'Row selector'!$O201,144)=0,"-",INDEX(SourceData!$A$2:$FR$281,'Row selector'!$O201,144)),"")</f>
        <v/>
      </c>
      <c r="AD212" s="163" t="str">
        <f>IFERROR(IF(INDEX(SourceData!$A$2:$FR$281,'Row selector'!$O201,149)=0,"-",INDEX(SourceData!$A$2:$FR$281,'Row selector'!$O201,149)),"")</f>
        <v/>
      </c>
      <c r="AE212" s="161" t="str">
        <f>IFERROR(IF(INDEX(SourceData!$A$2:$FR$281,'Row selector'!$O201,140)=0,"-",INDEX(SourceData!$A$2:$FR$281,'Row selector'!$O201,140)),"")</f>
        <v/>
      </c>
      <c r="AF212" s="162" t="str">
        <f>IFERROR(IF(INDEX(SourceData!$A$2:$FR$281,'Row selector'!$O201,145)=0,"-",INDEX(SourceData!$A$2:$FR$281,'Row selector'!$O201,145)),"")</f>
        <v/>
      </c>
      <c r="AG212" s="163" t="str">
        <f>IFERROR(IF(INDEX(SourceData!$A$2:$FR$281,'Row selector'!$O201,150)=0,"-",INDEX(SourceData!$A$2:$FR$281,'Row selector'!$O201,150)),"")</f>
        <v/>
      </c>
      <c r="AH212" s="161" t="str">
        <f>IFERROR(IF(INDEX(SourceData!$A$2:$FR$281,'Row selector'!$O201,151)=0,"-",INDEX(SourceData!$A$2:$FR$281,'Row selector'!$O201,151)),"")</f>
        <v/>
      </c>
      <c r="AI212" s="162" t="str">
        <f>IFERROR(IF(INDEX(SourceData!$A$2:$FR$281,'Row selector'!$O201,156)=0,"-",INDEX(SourceData!$A$2:$FR$281,'Row selector'!$O201,156)),"")</f>
        <v/>
      </c>
      <c r="AJ212" s="163" t="str">
        <f>IFERROR(IF(INDEX(SourceData!$A$2:$FR$281,'Row selector'!$O201,161)=0,"-",INDEX(SourceData!$A$2:$FR$281,'Row selector'!$O201,161)),"")</f>
        <v/>
      </c>
      <c r="AK212" s="161" t="str">
        <f>IFERROR(IF(INDEX(SourceData!$A$2:$FR$281,'Row selector'!$O201,152)=0,"-",INDEX(SourceData!$A$2:$FR$281,'Row selector'!$O201,152)),"")</f>
        <v/>
      </c>
      <c r="AL212" s="162" t="str">
        <f>IFERROR(IF(INDEX(SourceData!$A$2:$FR$281,'Row selector'!$O201,157)=0,"-",INDEX(SourceData!$A$2:$FR$281,'Row selector'!$O201,157)),"")</f>
        <v/>
      </c>
      <c r="AM212" s="163" t="str">
        <f>IFERROR(IF(INDEX(SourceData!$A$2:$FR$281,'Row selector'!$O201,162)=0,"-",INDEX(SourceData!$A$2:$FR$281,'Row selector'!$O201,162)),"")</f>
        <v/>
      </c>
      <c r="AN212" s="161" t="str">
        <f>IFERROR(IF(INDEX(SourceData!$A$2:$FR$281,'Row selector'!$O201,153)=0,"-",INDEX(SourceData!$A$2:$FR$281,'Row selector'!$O201,153)),"")</f>
        <v/>
      </c>
      <c r="AO212" s="162" t="str">
        <f>IFERROR(IF(INDEX(SourceData!$A$2:$FR$281,'Row selector'!$O201,158)=0,"-",INDEX(SourceData!$A$2:$FR$281,'Row selector'!$O201,158)),"")</f>
        <v/>
      </c>
      <c r="AP212" s="163" t="str">
        <f>IFERROR(IF(INDEX(SourceData!$A$2:$FR$281,'Row selector'!$O201,163)=0,"-",INDEX(SourceData!$A$2:$FR$281,'Row selector'!$O201,163)),"")</f>
        <v/>
      </c>
      <c r="AQ212" s="161" t="str">
        <f>IFERROR(IF(INDEX(SourceData!$A$2:$FR$281,'Row selector'!$O201,154)=0,"-",INDEX(SourceData!$A$2:$FR$281,'Row selector'!$O201,154)),"")</f>
        <v/>
      </c>
      <c r="AR212" s="166" t="str">
        <f>IFERROR(IF(INDEX(SourceData!$A$2:$FR$281,'Row selector'!$O201,159)=0,"-",INDEX(SourceData!$A$2:$FR$281,'Row selector'!$O201,159)),"")</f>
        <v/>
      </c>
      <c r="AS212" s="167" t="str">
        <f>IFERROR(IF(INDEX(SourceData!$A$2:$FR$281,'Row selector'!$O201,164)=0,"-",INDEX(SourceData!$A$2:$FR$281,'Row selector'!$O201,164)),"")</f>
        <v/>
      </c>
      <c r="AT212" s="161" t="str">
        <f>IFERROR(IF(INDEX(SourceData!$A$2:$FR$281,'Row selector'!$O201,155)=0,"-",INDEX(SourceData!$A$2:$FR$281,'Row selector'!$O201,155)),"")</f>
        <v/>
      </c>
      <c r="AU212" s="162" t="str">
        <f>IFERROR(IF(INDEX(SourceData!$A$2:$FR$281,'Row selector'!$O201,160)=0,"-",INDEX(SourceData!$A$2:$FR$281,'Row selector'!$O201,160)),"")</f>
        <v/>
      </c>
      <c r="AV212" s="163" t="str">
        <f>IFERROR(IF(INDEX(SourceData!$A$2:$FR$281,'Row selector'!$O201,165)=0,"-",INDEX(SourceData!$A$2:$FR$281,'Row selector'!$O201,165)),"")</f>
        <v/>
      </c>
      <c r="AW212" s="115"/>
    </row>
    <row r="213" spans="1:49">
      <c r="A213" s="171" t="str">
        <f>IFERROR(INDEX(SourceData!$A$2:$FR$281,'Row selector'!$O202,1),"")</f>
        <v/>
      </c>
      <c r="B213" s="168" t="str">
        <f>IFERROR(INDEX(SourceData!$A$2:$FR$281,'Row selector'!$O202,2),"")</f>
        <v/>
      </c>
      <c r="C213" s="199" t="str">
        <f t="shared" si="3"/>
        <v/>
      </c>
      <c r="D213" s="161" t="str">
        <f>IFERROR(IF(INDEX(SourceData!$A$2:$FR$281,'Row selector'!$O202,121)=0,"-",INDEX(SourceData!$A$2:$FR$281,'Row selector'!$O202,121)),"")</f>
        <v/>
      </c>
      <c r="E213" s="162" t="str">
        <f>IFERROR(IF(INDEX(SourceData!$A$2:$FR$281,'Row selector'!$O202,126)=0,"-",INDEX(SourceData!$A$2:$FR$281,'Row selector'!$O202,126)),"")</f>
        <v/>
      </c>
      <c r="F213" s="163" t="str">
        <f>IFERROR(IF(INDEX(SourceData!$A$2:$FR$281,'Row selector'!$O202,131)=0,"-",INDEX(SourceData!$A$2:$FR$281,'Row selector'!$O202,131)),"")</f>
        <v/>
      </c>
      <c r="G213" s="161" t="str">
        <f>IFERROR(IF(INDEX(SourceData!$A$2:$FR$281,'Row selector'!$O202,122)=0,"-",INDEX(SourceData!$A$2:$FR$281,'Row selector'!$O202,122)),"")</f>
        <v/>
      </c>
      <c r="H213" s="166" t="str">
        <f>IFERROR(IF(INDEX(SourceData!$A$2:$FR$281,'Row selector'!$O202,127)=0,"-",INDEX(SourceData!$A$2:$FR$281,'Row selector'!$O202,127)),"")</f>
        <v/>
      </c>
      <c r="I213" s="167" t="str">
        <f>IFERROR(IF(INDEX(SourceData!$A$2:$FR$281,'Row selector'!$O202,132)=0,"-",INDEX(SourceData!$A$2:$FR$281,'Row selector'!$O202,132)),"")</f>
        <v/>
      </c>
      <c r="J213" s="161" t="str">
        <f>IFERROR(IF(INDEX(SourceData!$A$2:$FR$281,'Row selector'!$O202,123)=0,"-",INDEX(SourceData!$A$2:$FR$281,'Row selector'!$O202,123)),"")</f>
        <v/>
      </c>
      <c r="K213" s="162" t="str">
        <f>IFERROR(IF(INDEX(SourceData!$A$2:$FR$281,'Row selector'!$O202,128)=0,"-",INDEX(SourceData!$A$2:$FR$281,'Row selector'!$O202,128)),"")</f>
        <v/>
      </c>
      <c r="L213" s="163" t="str">
        <f>IFERROR(IF(INDEX(SourceData!$A$2:$FR$281,'Row selector'!$O202,133)=0,"-",INDEX(SourceData!$A$2:$FR$281,'Row selector'!$O202,133)),"")</f>
        <v/>
      </c>
      <c r="M213" s="161" t="str">
        <f>IFERROR(IF(INDEX(SourceData!$A$2:$FR$281,'Row selector'!$O202,124)=0,"-",INDEX(SourceData!$A$2:$FR$281,'Row selector'!$O202,124)),"")</f>
        <v/>
      </c>
      <c r="N213" s="162" t="str">
        <f>IFERROR(IF(INDEX(SourceData!$A$2:$FR$281,'Row selector'!$O202,129)=0,"-",INDEX(SourceData!$A$2:$FR$281,'Row selector'!$O202,129)),"")</f>
        <v/>
      </c>
      <c r="O213" s="163" t="str">
        <f>IFERROR(IF(INDEX(SourceData!$A$2:$FR$281,'Row selector'!$O202,134)=0,"-",INDEX(SourceData!$A$2:$FR$281,'Row selector'!$O202,134)),"")</f>
        <v/>
      </c>
      <c r="P213" s="161" t="str">
        <f>IFERROR(IF(INDEX(SourceData!$A$2:$FR$281,'Row selector'!$O202,125)=0,"-",INDEX(SourceData!$A$2:$FR$281,'Row selector'!$O202,125)),"")</f>
        <v/>
      </c>
      <c r="Q213" s="162" t="str">
        <f>IFERROR(IF(INDEX(SourceData!$A$2:$FR$281,'Row selector'!$O202,130)=0,"-",INDEX(SourceData!$A$2:$FR$281,'Row selector'!$O202,130)),"")</f>
        <v/>
      </c>
      <c r="R213" s="163" t="str">
        <f>IFERROR(IF(INDEX(SourceData!$A$2:$FR$281,'Row selector'!$O202,135)=0,"-",INDEX(SourceData!$A$2:$FR$281,'Row selector'!$O202,135)),"")</f>
        <v/>
      </c>
      <c r="S213" s="161" t="str">
        <f>IFERROR(IF(INDEX(SourceData!$A$2:$FR$281,'Row selector'!$O202,136)=0,"-",INDEX(SourceData!$A$2:$FR$281,'Row selector'!$O202,136)),"")</f>
        <v/>
      </c>
      <c r="T213" s="162" t="str">
        <f>IFERROR(IF(INDEX(SourceData!$A$2:$FR$281,'Row selector'!$O202,141)=0,"-",INDEX(SourceData!$A$2:$FR$281,'Row selector'!$O202,141)),"")</f>
        <v/>
      </c>
      <c r="U213" s="163" t="str">
        <f>IFERROR(IF(INDEX(SourceData!$A$2:$FR$281,'Row selector'!$O202,146)=0,"-",INDEX(SourceData!$A$2:$FR$281,'Row selector'!$O202,146)),"")</f>
        <v/>
      </c>
      <c r="V213" s="161" t="str">
        <f>IFERROR(IF(INDEX(SourceData!$A$2:$FR$281,'Row selector'!$O202,137)=0,"-",INDEX(SourceData!$A$2:$FR$281,'Row selector'!$O202,137)),"")</f>
        <v/>
      </c>
      <c r="W213" s="162" t="str">
        <f>IFERROR(IF(INDEX(SourceData!$A$2:$FR$281,'Row selector'!$O202,142)=0,"-",INDEX(SourceData!$A$2:$FR$281,'Row selector'!$O202,142)),"")</f>
        <v/>
      </c>
      <c r="X213" s="163" t="str">
        <f>IFERROR(IF(INDEX(SourceData!$A$2:$FR$281,'Row selector'!$O202,147)=0,"-",INDEX(SourceData!$A$2:$FR$281,'Row selector'!$O202,147)),"")</f>
        <v/>
      </c>
      <c r="Y213" s="161" t="str">
        <f>IFERROR(IF(INDEX(SourceData!$A$2:$FR$281,'Row selector'!$O202,138)=0,"-",INDEX(SourceData!$A$2:$FR$281,'Row selector'!$O202,138)),"")</f>
        <v/>
      </c>
      <c r="Z213" s="166" t="str">
        <f>IFERROR(IF(INDEX(SourceData!$A$2:$FR$281,'Row selector'!$O202,143)=0,"-",INDEX(SourceData!$A$2:$FR$281,'Row selector'!$O202,143)),"")</f>
        <v/>
      </c>
      <c r="AA213" s="167" t="str">
        <f>IFERROR(IF(INDEX(SourceData!$A$2:$FR$281,'Row selector'!$O202,148)=0,"-",INDEX(SourceData!$A$2:$FR$281,'Row selector'!$O202,148)),"")</f>
        <v/>
      </c>
      <c r="AB213" s="161" t="str">
        <f>IFERROR(IF(INDEX(SourceData!$A$2:$FR$281,'Row selector'!$O202,139)=0,"-",INDEX(SourceData!$A$2:$FR$281,'Row selector'!$O202,139)),"")</f>
        <v/>
      </c>
      <c r="AC213" s="162" t="str">
        <f>IFERROR(IF(INDEX(SourceData!$A$2:$FR$281,'Row selector'!$O202,144)=0,"-",INDEX(SourceData!$A$2:$FR$281,'Row selector'!$O202,144)),"")</f>
        <v/>
      </c>
      <c r="AD213" s="163" t="str">
        <f>IFERROR(IF(INDEX(SourceData!$A$2:$FR$281,'Row selector'!$O202,149)=0,"-",INDEX(SourceData!$A$2:$FR$281,'Row selector'!$O202,149)),"")</f>
        <v/>
      </c>
      <c r="AE213" s="161" t="str">
        <f>IFERROR(IF(INDEX(SourceData!$A$2:$FR$281,'Row selector'!$O202,140)=0,"-",INDEX(SourceData!$A$2:$FR$281,'Row selector'!$O202,140)),"")</f>
        <v/>
      </c>
      <c r="AF213" s="162" t="str">
        <f>IFERROR(IF(INDEX(SourceData!$A$2:$FR$281,'Row selector'!$O202,145)=0,"-",INDEX(SourceData!$A$2:$FR$281,'Row selector'!$O202,145)),"")</f>
        <v/>
      </c>
      <c r="AG213" s="163" t="str">
        <f>IFERROR(IF(INDEX(SourceData!$A$2:$FR$281,'Row selector'!$O202,150)=0,"-",INDEX(SourceData!$A$2:$FR$281,'Row selector'!$O202,150)),"")</f>
        <v/>
      </c>
      <c r="AH213" s="161" t="str">
        <f>IFERROR(IF(INDEX(SourceData!$A$2:$FR$281,'Row selector'!$O202,151)=0,"-",INDEX(SourceData!$A$2:$FR$281,'Row selector'!$O202,151)),"")</f>
        <v/>
      </c>
      <c r="AI213" s="162" t="str">
        <f>IFERROR(IF(INDEX(SourceData!$A$2:$FR$281,'Row selector'!$O202,156)=0,"-",INDEX(SourceData!$A$2:$FR$281,'Row selector'!$O202,156)),"")</f>
        <v/>
      </c>
      <c r="AJ213" s="163" t="str">
        <f>IFERROR(IF(INDEX(SourceData!$A$2:$FR$281,'Row selector'!$O202,161)=0,"-",INDEX(SourceData!$A$2:$FR$281,'Row selector'!$O202,161)),"")</f>
        <v/>
      </c>
      <c r="AK213" s="161" t="str">
        <f>IFERROR(IF(INDEX(SourceData!$A$2:$FR$281,'Row selector'!$O202,152)=0,"-",INDEX(SourceData!$A$2:$FR$281,'Row selector'!$O202,152)),"")</f>
        <v/>
      </c>
      <c r="AL213" s="162" t="str">
        <f>IFERROR(IF(INDEX(SourceData!$A$2:$FR$281,'Row selector'!$O202,157)=0,"-",INDEX(SourceData!$A$2:$FR$281,'Row selector'!$O202,157)),"")</f>
        <v/>
      </c>
      <c r="AM213" s="163" t="str">
        <f>IFERROR(IF(INDEX(SourceData!$A$2:$FR$281,'Row selector'!$O202,162)=0,"-",INDEX(SourceData!$A$2:$FR$281,'Row selector'!$O202,162)),"")</f>
        <v/>
      </c>
      <c r="AN213" s="161" t="str">
        <f>IFERROR(IF(INDEX(SourceData!$A$2:$FR$281,'Row selector'!$O202,153)=0,"-",INDEX(SourceData!$A$2:$FR$281,'Row selector'!$O202,153)),"")</f>
        <v/>
      </c>
      <c r="AO213" s="162" t="str">
        <f>IFERROR(IF(INDEX(SourceData!$A$2:$FR$281,'Row selector'!$O202,158)=0,"-",INDEX(SourceData!$A$2:$FR$281,'Row selector'!$O202,158)),"")</f>
        <v/>
      </c>
      <c r="AP213" s="163" t="str">
        <f>IFERROR(IF(INDEX(SourceData!$A$2:$FR$281,'Row selector'!$O202,163)=0,"-",INDEX(SourceData!$A$2:$FR$281,'Row selector'!$O202,163)),"")</f>
        <v/>
      </c>
      <c r="AQ213" s="161" t="str">
        <f>IFERROR(IF(INDEX(SourceData!$A$2:$FR$281,'Row selector'!$O202,154)=0,"-",INDEX(SourceData!$A$2:$FR$281,'Row selector'!$O202,154)),"")</f>
        <v/>
      </c>
      <c r="AR213" s="166" t="str">
        <f>IFERROR(IF(INDEX(SourceData!$A$2:$FR$281,'Row selector'!$O202,159)=0,"-",INDEX(SourceData!$A$2:$FR$281,'Row selector'!$O202,159)),"")</f>
        <v/>
      </c>
      <c r="AS213" s="167" t="str">
        <f>IFERROR(IF(INDEX(SourceData!$A$2:$FR$281,'Row selector'!$O202,164)=0,"-",INDEX(SourceData!$A$2:$FR$281,'Row selector'!$O202,164)),"")</f>
        <v/>
      </c>
      <c r="AT213" s="161" t="str">
        <f>IFERROR(IF(INDEX(SourceData!$A$2:$FR$281,'Row selector'!$O202,155)=0,"-",INDEX(SourceData!$A$2:$FR$281,'Row selector'!$O202,155)),"")</f>
        <v/>
      </c>
      <c r="AU213" s="162" t="str">
        <f>IFERROR(IF(INDEX(SourceData!$A$2:$FR$281,'Row selector'!$O202,160)=0,"-",INDEX(SourceData!$A$2:$FR$281,'Row selector'!$O202,160)),"")</f>
        <v/>
      </c>
      <c r="AV213" s="163" t="str">
        <f>IFERROR(IF(INDEX(SourceData!$A$2:$FR$281,'Row selector'!$O202,165)=0,"-",INDEX(SourceData!$A$2:$FR$281,'Row selector'!$O202,165)),"")</f>
        <v/>
      </c>
      <c r="AW213" s="115"/>
    </row>
    <row r="214" spans="1:49">
      <c r="A214" s="171" t="str">
        <f>IFERROR(INDEX(SourceData!$A$2:$FR$281,'Row selector'!$O203,1),"")</f>
        <v/>
      </c>
      <c r="B214" s="168" t="str">
        <f>IFERROR(INDEX(SourceData!$A$2:$FR$281,'Row selector'!$O203,2),"")</f>
        <v/>
      </c>
      <c r="C214" s="199" t="str">
        <f t="shared" si="3"/>
        <v/>
      </c>
      <c r="D214" s="161" t="str">
        <f>IFERROR(IF(INDEX(SourceData!$A$2:$FR$281,'Row selector'!$O203,121)=0,"-",INDEX(SourceData!$A$2:$FR$281,'Row selector'!$O203,121)),"")</f>
        <v/>
      </c>
      <c r="E214" s="162" t="str">
        <f>IFERROR(IF(INDEX(SourceData!$A$2:$FR$281,'Row selector'!$O203,126)=0,"-",INDEX(SourceData!$A$2:$FR$281,'Row selector'!$O203,126)),"")</f>
        <v/>
      </c>
      <c r="F214" s="163" t="str">
        <f>IFERROR(IF(INDEX(SourceData!$A$2:$FR$281,'Row selector'!$O203,131)=0,"-",INDEX(SourceData!$A$2:$FR$281,'Row selector'!$O203,131)),"")</f>
        <v/>
      </c>
      <c r="G214" s="161" t="str">
        <f>IFERROR(IF(INDEX(SourceData!$A$2:$FR$281,'Row selector'!$O203,122)=0,"-",INDEX(SourceData!$A$2:$FR$281,'Row selector'!$O203,122)),"")</f>
        <v/>
      </c>
      <c r="H214" s="166" t="str">
        <f>IFERROR(IF(INDEX(SourceData!$A$2:$FR$281,'Row selector'!$O203,127)=0,"-",INDEX(SourceData!$A$2:$FR$281,'Row selector'!$O203,127)),"")</f>
        <v/>
      </c>
      <c r="I214" s="167" t="str">
        <f>IFERROR(IF(INDEX(SourceData!$A$2:$FR$281,'Row selector'!$O203,132)=0,"-",INDEX(SourceData!$A$2:$FR$281,'Row selector'!$O203,132)),"")</f>
        <v/>
      </c>
      <c r="J214" s="161" t="str">
        <f>IFERROR(IF(INDEX(SourceData!$A$2:$FR$281,'Row selector'!$O203,123)=0,"-",INDEX(SourceData!$A$2:$FR$281,'Row selector'!$O203,123)),"")</f>
        <v/>
      </c>
      <c r="K214" s="162" t="str">
        <f>IFERROR(IF(INDEX(SourceData!$A$2:$FR$281,'Row selector'!$O203,128)=0,"-",INDEX(SourceData!$A$2:$FR$281,'Row selector'!$O203,128)),"")</f>
        <v/>
      </c>
      <c r="L214" s="163" t="str">
        <f>IFERROR(IF(INDEX(SourceData!$A$2:$FR$281,'Row selector'!$O203,133)=0,"-",INDEX(SourceData!$A$2:$FR$281,'Row selector'!$O203,133)),"")</f>
        <v/>
      </c>
      <c r="M214" s="161" t="str">
        <f>IFERROR(IF(INDEX(SourceData!$A$2:$FR$281,'Row selector'!$O203,124)=0,"-",INDEX(SourceData!$A$2:$FR$281,'Row selector'!$O203,124)),"")</f>
        <v/>
      </c>
      <c r="N214" s="162" t="str">
        <f>IFERROR(IF(INDEX(SourceData!$A$2:$FR$281,'Row selector'!$O203,129)=0,"-",INDEX(SourceData!$A$2:$FR$281,'Row selector'!$O203,129)),"")</f>
        <v/>
      </c>
      <c r="O214" s="163" t="str">
        <f>IFERROR(IF(INDEX(SourceData!$A$2:$FR$281,'Row selector'!$O203,134)=0,"-",INDEX(SourceData!$A$2:$FR$281,'Row selector'!$O203,134)),"")</f>
        <v/>
      </c>
      <c r="P214" s="161" t="str">
        <f>IFERROR(IF(INDEX(SourceData!$A$2:$FR$281,'Row selector'!$O203,125)=0,"-",INDEX(SourceData!$A$2:$FR$281,'Row selector'!$O203,125)),"")</f>
        <v/>
      </c>
      <c r="Q214" s="162" t="str">
        <f>IFERROR(IF(INDEX(SourceData!$A$2:$FR$281,'Row selector'!$O203,130)=0,"-",INDEX(SourceData!$A$2:$FR$281,'Row selector'!$O203,130)),"")</f>
        <v/>
      </c>
      <c r="R214" s="163" t="str">
        <f>IFERROR(IF(INDEX(SourceData!$A$2:$FR$281,'Row selector'!$O203,135)=0,"-",INDEX(SourceData!$A$2:$FR$281,'Row selector'!$O203,135)),"")</f>
        <v/>
      </c>
      <c r="S214" s="161" t="str">
        <f>IFERROR(IF(INDEX(SourceData!$A$2:$FR$281,'Row selector'!$O203,136)=0,"-",INDEX(SourceData!$A$2:$FR$281,'Row selector'!$O203,136)),"")</f>
        <v/>
      </c>
      <c r="T214" s="162" t="str">
        <f>IFERROR(IF(INDEX(SourceData!$A$2:$FR$281,'Row selector'!$O203,141)=0,"-",INDEX(SourceData!$A$2:$FR$281,'Row selector'!$O203,141)),"")</f>
        <v/>
      </c>
      <c r="U214" s="163" t="str">
        <f>IFERROR(IF(INDEX(SourceData!$A$2:$FR$281,'Row selector'!$O203,146)=0,"-",INDEX(SourceData!$A$2:$FR$281,'Row selector'!$O203,146)),"")</f>
        <v/>
      </c>
      <c r="V214" s="161" t="str">
        <f>IFERROR(IF(INDEX(SourceData!$A$2:$FR$281,'Row selector'!$O203,137)=0,"-",INDEX(SourceData!$A$2:$FR$281,'Row selector'!$O203,137)),"")</f>
        <v/>
      </c>
      <c r="W214" s="162" t="str">
        <f>IFERROR(IF(INDEX(SourceData!$A$2:$FR$281,'Row selector'!$O203,142)=0,"-",INDEX(SourceData!$A$2:$FR$281,'Row selector'!$O203,142)),"")</f>
        <v/>
      </c>
      <c r="X214" s="163" t="str">
        <f>IFERROR(IF(INDEX(SourceData!$A$2:$FR$281,'Row selector'!$O203,147)=0,"-",INDEX(SourceData!$A$2:$FR$281,'Row selector'!$O203,147)),"")</f>
        <v/>
      </c>
      <c r="Y214" s="161" t="str">
        <f>IFERROR(IF(INDEX(SourceData!$A$2:$FR$281,'Row selector'!$O203,138)=0,"-",INDEX(SourceData!$A$2:$FR$281,'Row selector'!$O203,138)),"")</f>
        <v/>
      </c>
      <c r="Z214" s="166" t="str">
        <f>IFERROR(IF(INDEX(SourceData!$A$2:$FR$281,'Row selector'!$O203,143)=0,"-",INDEX(SourceData!$A$2:$FR$281,'Row selector'!$O203,143)),"")</f>
        <v/>
      </c>
      <c r="AA214" s="167" t="str">
        <f>IFERROR(IF(INDEX(SourceData!$A$2:$FR$281,'Row selector'!$O203,148)=0,"-",INDEX(SourceData!$A$2:$FR$281,'Row selector'!$O203,148)),"")</f>
        <v/>
      </c>
      <c r="AB214" s="161" t="str">
        <f>IFERROR(IF(INDEX(SourceData!$A$2:$FR$281,'Row selector'!$O203,139)=0,"-",INDEX(SourceData!$A$2:$FR$281,'Row selector'!$O203,139)),"")</f>
        <v/>
      </c>
      <c r="AC214" s="162" t="str">
        <f>IFERROR(IF(INDEX(SourceData!$A$2:$FR$281,'Row selector'!$O203,144)=0,"-",INDEX(SourceData!$A$2:$FR$281,'Row selector'!$O203,144)),"")</f>
        <v/>
      </c>
      <c r="AD214" s="163" t="str">
        <f>IFERROR(IF(INDEX(SourceData!$A$2:$FR$281,'Row selector'!$O203,149)=0,"-",INDEX(SourceData!$A$2:$FR$281,'Row selector'!$O203,149)),"")</f>
        <v/>
      </c>
      <c r="AE214" s="161" t="str">
        <f>IFERROR(IF(INDEX(SourceData!$A$2:$FR$281,'Row selector'!$O203,140)=0,"-",INDEX(SourceData!$A$2:$FR$281,'Row selector'!$O203,140)),"")</f>
        <v/>
      </c>
      <c r="AF214" s="162" t="str">
        <f>IFERROR(IF(INDEX(SourceData!$A$2:$FR$281,'Row selector'!$O203,145)=0,"-",INDEX(SourceData!$A$2:$FR$281,'Row selector'!$O203,145)),"")</f>
        <v/>
      </c>
      <c r="AG214" s="163" t="str">
        <f>IFERROR(IF(INDEX(SourceData!$A$2:$FR$281,'Row selector'!$O203,150)=0,"-",INDEX(SourceData!$A$2:$FR$281,'Row selector'!$O203,150)),"")</f>
        <v/>
      </c>
      <c r="AH214" s="161" t="str">
        <f>IFERROR(IF(INDEX(SourceData!$A$2:$FR$281,'Row selector'!$O203,151)=0,"-",INDEX(SourceData!$A$2:$FR$281,'Row selector'!$O203,151)),"")</f>
        <v/>
      </c>
      <c r="AI214" s="162" t="str">
        <f>IFERROR(IF(INDEX(SourceData!$A$2:$FR$281,'Row selector'!$O203,156)=0,"-",INDEX(SourceData!$A$2:$FR$281,'Row selector'!$O203,156)),"")</f>
        <v/>
      </c>
      <c r="AJ214" s="163" t="str">
        <f>IFERROR(IF(INDEX(SourceData!$A$2:$FR$281,'Row selector'!$O203,161)=0,"-",INDEX(SourceData!$A$2:$FR$281,'Row selector'!$O203,161)),"")</f>
        <v/>
      </c>
      <c r="AK214" s="161" t="str">
        <f>IFERROR(IF(INDEX(SourceData!$A$2:$FR$281,'Row selector'!$O203,152)=0,"-",INDEX(SourceData!$A$2:$FR$281,'Row selector'!$O203,152)),"")</f>
        <v/>
      </c>
      <c r="AL214" s="162" t="str">
        <f>IFERROR(IF(INDEX(SourceData!$A$2:$FR$281,'Row selector'!$O203,157)=0,"-",INDEX(SourceData!$A$2:$FR$281,'Row selector'!$O203,157)),"")</f>
        <v/>
      </c>
      <c r="AM214" s="163" t="str">
        <f>IFERROR(IF(INDEX(SourceData!$A$2:$FR$281,'Row selector'!$O203,162)=0,"-",INDEX(SourceData!$A$2:$FR$281,'Row selector'!$O203,162)),"")</f>
        <v/>
      </c>
      <c r="AN214" s="161" t="str">
        <f>IFERROR(IF(INDEX(SourceData!$A$2:$FR$281,'Row selector'!$O203,153)=0,"-",INDEX(SourceData!$A$2:$FR$281,'Row selector'!$O203,153)),"")</f>
        <v/>
      </c>
      <c r="AO214" s="162" t="str">
        <f>IFERROR(IF(INDEX(SourceData!$A$2:$FR$281,'Row selector'!$O203,158)=0,"-",INDEX(SourceData!$A$2:$FR$281,'Row selector'!$O203,158)),"")</f>
        <v/>
      </c>
      <c r="AP214" s="163" t="str">
        <f>IFERROR(IF(INDEX(SourceData!$A$2:$FR$281,'Row selector'!$O203,163)=0,"-",INDEX(SourceData!$A$2:$FR$281,'Row selector'!$O203,163)),"")</f>
        <v/>
      </c>
      <c r="AQ214" s="161" t="str">
        <f>IFERROR(IF(INDEX(SourceData!$A$2:$FR$281,'Row selector'!$O203,154)=0,"-",INDEX(SourceData!$A$2:$FR$281,'Row selector'!$O203,154)),"")</f>
        <v/>
      </c>
      <c r="AR214" s="166" t="str">
        <f>IFERROR(IF(INDEX(SourceData!$A$2:$FR$281,'Row selector'!$O203,159)=0,"-",INDEX(SourceData!$A$2:$FR$281,'Row selector'!$O203,159)),"")</f>
        <v/>
      </c>
      <c r="AS214" s="167" t="str">
        <f>IFERROR(IF(INDEX(SourceData!$A$2:$FR$281,'Row selector'!$O203,164)=0,"-",INDEX(SourceData!$A$2:$FR$281,'Row selector'!$O203,164)),"")</f>
        <v/>
      </c>
      <c r="AT214" s="161" t="str">
        <f>IFERROR(IF(INDEX(SourceData!$A$2:$FR$281,'Row selector'!$O203,155)=0,"-",INDEX(SourceData!$A$2:$FR$281,'Row selector'!$O203,155)),"")</f>
        <v/>
      </c>
      <c r="AU214" s="162" t="str">
        <f>IFERROR(IF(INDEX(SourceData!$A$2:$FR$281,'Row selector'!$O203,160)=0,"-",INDEX(SourceData!$A$2:$FR$281,'Row selector'!$O203,160)),"")</f>
        <v/>
      </c>
      <c r="AV214" s="163" t="str">
        <f>IFERROR(IF(INDEX(SourceData!$A$2:$FR$281,'Row selector'!$O203,165)=0,"-",INDEX(SourceData!$A$2:$FR$281,'Row selector'!$O203,165)),"")</f>
        <v/>
      </c>
      <c r="AW214" s="115"/>
    </row>
    <row r="215" spans="1:49">
      <c r="A215" s="171" t="str">
        <f>IFERROR(INDEX(SourceData!$A$2:$FR$281,'Row selector'!$O204,1),"")</f>
        <v/>
      </c>
      <c r="B215" s="168" t="str">
        <f>IFERROR(INDEX(SourceData!$A$2:$FR$281,'Row selector'!$O204,2),"")</f>
        <v/>
      </c>
      <c r="C215" s="199" t="str">
        <f t="shared" si="3"/>
        <v/>
      </c>
      <c r="D215" s="161" t="str">
        <f>IFERROR(IF(INDEX(SourceData!$A$2:$FR$281,'Row selector'!$O204,121)=0,"-",INDEX(SourceData!$A$2:$FR$281,'Row selector'!$O204,121)),"")</f>
        <v/>
      </c>
      <c r="E215" s="162" t="str">
        <f>IFERROR(IF(INDEX(SourceData!$A$2:$FR$281,'Row selector'!$O204,126)=0,"-",INDEX(SourceData!$A$2:$FR$281,'Row selector'!$O204,126)),"")</f>
        <v/>
      </c>
      <c r="F215" s="163" t="str">
        <f>IFERROR(IF(INDEX(SourceData!$A$2:$FR$281,'Row selector'!$O204,131)=0,"-",INDEX(SourceData!$A$2:$FR$281,'Row selector'!$O204,131)),"")</f>
        <v/>
      </c>
      <c r="G215" s="161" t="str">
        <f>IFERROR(IF(INDEX(SourceData!$A$2:$FR$281,'Row selector'!$O204,122)=0,"-",INDEX(SourceData!$A$2:$FR$281,'Row selector'!$O204,122)),"")</f>
        <v/>
      </c>
      <c r="H215" s="166" t="str">
        <f>IFERROR(IF(INDEX(SourceData!$A$2:$FR$281,'Row selector'!$O204,127)=0,"-",INDEX(SourceData!$A$2:$FR$281,'Row selector'!$O204,127)),"")</f>
        <v/>
      </c>
      <c r="I215" s="167" t="str">
        <f>IFERROR(IF(INDEX(SourceData!$A$2:$FR$281,'Row selector'!$O204,132)=0,"-",INDEX(SourceData!$A$2:$FR$281,'Row selector'!$O204,132)),"")</f>
        <v/>
      </c>
      <c r="J215" s="161" t="str">
        <f>IFERROR(IF(INDEX(SourceData!$A$2:$FR$281,'Row selector'!$O204,123)=0,"-",INDEX(SourceData!$A$2:$FR$281,'Row selector'!$O204,123)),"")</f>
        <v/>
      </c>
      <c r="K215" s="162" t="str">
        <f>IFERROR(IF(INDEX(SourceData!$A$2:$FR$281,'Row selector'!$O204,128)=0,"-",INDEX(SourceData!$A$2:$FR$281,'Row selector'!$O204,128)),"")</f>
        <v/>
      </c>
      <c r="L215" s="163" t="str">
        <f>IFERROR(IF(INDEX(SourceData!$A$2:$FR$281,'Row selector'!$O204,133)=0,"-",INDEX(SourceData!$A$2:$FR$281,'Row selector'!$O204,133)),"")</f>
        <v/>
      </c>
      <c r="M215" s="161" t="str">
        <f>IFERROR(IF(INDEX(SourceData!$A$2:$FR$281,'Row selector'!$O204,124)=0,"-",INDEX(SourceData!$A$2:$FR$281,'Row selector'!$O204,124)),"")</f>
        <v/>
      </c>
      <c r="N215" s="162" t="str">
        <f>IFERROR(IF(INDEX(SourceData!$A$2:$FR$281,'Row selector'!$O204,129)=0,"-",INDEX(SourceData!$A$2:$FR$281,'Row selector'!$O204,129)),"")</f>
        <v/>
      </c>
      <c r="O215" s="163" t="str">
        <f>IFERROR(IF(INDEX(SourceData!$A$2:$FR$281,'Row selector'!$O204,134)=0,"-",INDEX(SourceData!$A$2:$FR$281,'Row selector'!$O204,134)),"")</f>
        <v/>
      </c>
      <c r="P215" s="161" t="str">
        <f>IFERROR(IF(INDEX(SourceData!$A$2:$FR$281,'Row selector'!$O204,125)=0,"-",INDEX(SourceData!$A$2:$FR$281,'Row selector'!$O204,125)),"")</f>
        <v/>
      </c>
      <c r="Q215" s="162" t="str">
        <f>IFERROR(IF(INDEX(SourceData!$A$2:$FR$281,'Row selector'!$O204,130)=0,"-",INDEX(SourceData!$A$2:$FR$281,'Row selector'!$O204,130)),"")</f>
        <v/>
      </c>
      <c r="R215" s="163" t="str">
        <f>IFERROR(IF(INDEX(SourceData!$A$2:$FR$281,'Row selector'!$O204,135)=0,"-",INDEX(SourceData!$A$2:$FR$281,'Row selector'!$O204,135)),"")</f>
        <v/>
      </c>
      <c r="S215" s="161" t="str">
        <f>IFERROR(IF(INDEX(SourceData!$A$2:$FR$281,'Row selector'!$O204,136)=0,"-",INDEX(SourceData!$A$2:$FR$281,'Row selector'!$O204,136)),"")</f>
        <v/>
      </c>
      <c r="T215" s="162" t="str">
        <f>IFERROR(IF(INDEX(SourceData!$A$2:$FR$281,'Row selector'!$O204,141)=0,"-",INDEX(SourceData!$A$2:$FR$281,'Row selector'!$O204,141)),"")</f>
        <v/>
      </c>
      <c r="U215" s="163" t="str">
        <f>IFERROR(IF(INDEX(SourceData!$A$2:$FR$281,'Row selector'!$O204,146)=0,"-",INDEX(SourceData!$A$2:$FR$281,'Row selector'!$O204,146)),"")</f>
        <v/>
      </c>
      <c r="V215" s="161" t="str">
        <f>IFERROR(IF(INDEX(SourceData!$A$2:$FR$281,'Row selector'!$O204,137)=0,"-",INDEX(SourceData!$A$2:$FR$281,'Row selector'!$O204,137)),"")</f>
        <v/>
      </c>
      <c r="W215" s="162" t="str">
        <f>IFERROR(IF(INDEX(SourceData!$A$2:$FR$281,'Row selector'!$O204,142)=0,"-",INDEX(SourceData!$A$2:$FR$281,'Row selector'!$O204,142)),"")</f>
        <v/>
      </c>
      <c r="X215" s="163" t="str">
        <f>IFERROR(IF(INDEX(SourceData!$A$2:$FR$281,'Row selector'!$O204,147)=0,"-",INDEX(SourceData!$A$2:$FR$281,'Row selector'!$O204,147)),"")</f>
        <v/>
      </c>
      <c r="Y215" s="161" t="str">
        <f>IFERROR(IF(INDEX(SourceData!$A$2:$FR$281,'Row selector'!$O204,138)=0,"-",INDEX(SourceData!$A$2:$FR$281,'Row selector'!$O204,138)),"")</f>
        <v/>
      </c>
      <c r="Z215" s="166" t="str">
        <f>IFERROR(IF(INDEX(SourceData!$A$2:$FR$281,'Row selector'!$O204,143)=0,"-",INDEX(SourceData!$A$2:$FR$281,'Row selector'!$O204,143)),"")</f>
        <v/>
      </c>
      <c r="AA215" s="167" t="str">
        <f>IFERROR(IF(INDEX(SourceData!$A$2:$FR$281,'Row selector'!$O204,148)=0,"-",INDEX(SourceData!$A$2:$FR$281,'Row selector'!$O204,148)),"")</f>
        <v/>
      </c>
      <c r="AB215" s="161" t="str">
        <f>IFERROR(IF(INDEX(SourceData!$A$2:$FR$281,'Row selector'!$O204,139)=0,"-",INDEX(SourceData!$A$2:$FR$281,'Row selector'!$O204,139)),"")</f>
        <v/>
      </c>
      <c r="AC215" s="162" t="str">
        <f>IFERROR(IF(INDEX(SourceData!$A$2:$FR$281,'Row selector'!$O204,144)=0,"-",INDEX(SourceData!$A$2:$FR$281,'Row selector'!$O204,144)),"")</f>
        <v/>
      </c>
      <c r="AD215" s="163" t="str">
        <f>IFERROR(IF(INDEX(SourceData!$A$2:$FR$281,'Row selector'!$O204,149)=0,"-",INDEX(SourceData!$A$2:$FR$281,'Row selector'!$O204,149)),"")</f>
        <v/>
      </c>
      <c r="AE215" s="161" t="str">
        <f>IFERROR(IF(INDEX(SourceData!$A$2:$FR$281,'Row selector'!$O204,140)=0,"-",INDEX(SourceData!$A$2:$FR$281,'Row selector'!$O204,140)),"")</f>
        <v/>
      </c>
      <c r="AF215" s="162" t="str">
        <f>IFERROR(IF(INDEX(SourceData!$A$2:$FR$281,'Row selector'!$O204,145)=0,"-",INDEX(SourceData!$A$2:$FR$281,'Row selector'!$O204,145)),"")</f>
        <v/>
      </c>
      <c r="AG215" s="163" t="str">
        <f>IFERROR(IF(INDEX(SourceData!$A$2:$FR$281,'Row selector'!$O204,150)=0,"-",INDEX(SourceData!$A$2:$FR$281,'Row selector'!$O204,150)),"")</f>
        <v/>
      </c>
      <c r="AH215" s="161" t="str">
        <f>IFERROR(IF(INDEX(SourceData!$A$2:$FR$281,'Row selector'!$O204,151)=0,"-",INDEX(SourceData!$A$2:$FR$281,'Row selector'!$O204,151)),"")</f>
        <v/>
      </c>
      <c r="AI215" s="162" t="str">
        <f>IFERROR(IF(INDEX(SourceData!$A$2:$FR$281,'Row selector'!$O204,156)=0,"-",INDEX(SourceData!$A$2:$FR$281,'Row selector'!$O204,156)),"")</f>
        <v/>
      </c>
      <c r="AJ215" s="163" t="str">
        <f>IFERROR(IF(INDEX(SourceData!$A$2:$FR$281,'Row selector'!$O204,161)=0,"-",INDEX(SourceData!$A$2:$FR$281,'Row selector'!$O204,161)),"")</f>
        <v/>
      </c>
      <c r="AK215" s="161" t="str">
        <f>IFERROR(IF(INDEX(SourceData!$A$2:$FR$281,'Row selector'!$O204,152)=0,"-",INDEX(SourceData!$A$2:$FR$281,'Row selector'!$O204,152)),"")</f>
        <v/>
      </c>
      <c r="AL215" s="162" t="str">
        <f>IFERROR(IF(INDEX(SourceData!$A$2:$FR$281,'Row selector'!$O204,157)=0,"-",INDEX(SourceData!$A$2:$FR$281,'Row selector'!$O204,157)),"")</f>
        <v/>
      </c>
      <c r="AM215" s="163" t="str">
        <f>IFERROR(IF(INDEX(SourceData!$A$2:$FR$281,'Row selector'!$O204,162)=0,"-",INDEX(SourceData!$A$2:$FR$281,'Row selector'!$O204,162)),"")</f>
        <v/>
      </c>
      <c r="AN215" s="161" t="str">
        <f>IFERROR(IF(INDEX(SourceData!$A$2:$FR$281,'Row selector'!$O204,153)=0,"-",INDEX(SourceData!$A$2:$FR$281,'Row selector'!$O204,153)),"")</f>
        <v/>
      </c>
      <c r="AO215" s="162" t="str">
        <f>IFERROR(IF(INDEX(SourceData!$A$2:$FR$281,'Row selector'!$O204,158)=0,"-",INDEX(SourceData!$A$2:$FR$281,'Row selector'!$O204,158)),"")</f>
        <v/>
      </c>
      <c r="AP215" s="163" t="str">
        <f>IFERROR(IF(INDEX(SourceData!$A$2:$FR$281,'Row selector'!$O204,163)=0,"-",INDEX(SourceData!$A$2:$FR$281,'Row selector'!$O204,163)),"")</f>
        <v/>
      </c>
      <c r="AQ215" s="161" t="str">
        <f>IFERROR(IF(INDEX(SourceData!$A$2:$FR$281,'Row selector'!$O204,154)=0,"-",INDEX(SourceData!$A$2:$FR$281,'Row selector'!$O204,154)),"")</f>
        <v/>
      </c>
      <c r="AR215" s="166" t="str">
        <f>IFERROR(IF(INDEX(SourceData!$A$2:$FR$281,'Row selector'!$O204,159)=0,"-",INDEX(SourceData!$A$2:$FR$281,'Row selector'!$O204,159)),"")</f>
        <v/>
      </c>
      <c r="AS215" s="167" t="str">
        <f>IFERROR(IF(INDEX(SourceData!$A$2:$FR$281,'Row selector'!$O204,164)=0,"-",INDEX(SourceData!$A$2:$FR$281,'Row selector'!$O204,164)),"")</f>
        <v/>
      </c>
      <c r="AT215" s="161" t="str">
        <f>IFERROR(IF(INDEX(SourceData!$A$2:$FR$281,'Row selector'!$O204,155)=0,"-",INDEX(SourceData!$A$2:$FR$281,'Row selector'!$O204,155)),"")</f>
        <v/>
      </c>
      <c r="AU215" s="162" t="str">
        <f>IFERROR(IF(INDEX(SourceData!$A$2:$FR$281,'Row selector'!$O204,160)=0,"-",INDEX(SourceData!$A$2:$FR$281,'Row selector'!$O204,160)),"")</f>
        <v/>
      </c>
      <c r="AV215" s="163" t="str">
        <f>IFERROR(IF(INDEX(SourceData!$A$2:$FR$281,'Row selector'!$O204,165)=0,"-",INDEX(SourceData!$A$2:$FR$281,'Row selector'!$O204,165)),"")</f>
        <v/>
      </c>
      <c r="AW215" s="115"/>
    </row>
    <row r="216" spans="1:49">
      <c r="A216" s="171" t="str">
        <f>IFERROR(INDEX(SourceData!$A$2:$FR$281,'Row selector'!$O205,1),"")</f>
        <v/>
      </c>
      <c r="B216" s="168" t="str">
        <f>IFERROR(INDEX(SourceData!$A$2:$FR$281,'Row selector'!$O205,2),"")</f>
        <v/>
      </c>
      <c r="C216" s="199" t="str">
        <f t="shared" si="3"/>
        <v/>
      </c>
      <c r="D216" s="161" t="str">
        <f>IFERROR(IF(INDEX(SourceData!$A$2:$FR$281,'Row selector'!$O205,121)=0,"-",INDEX(SourceData!$A$2:$FR$281,'Row selector'!$O205,121)),"")</f>
        <v/>
      </c>
      <c r="E216" s="162" t="str">
        <f>IFERROR(IF(INDEX(SourceData!$A$2:$FR$281,'Row selector'!$O205,126)=0,"-",INDEX(SourceData!$A$2:$FR$281,'Row selector'!$O205,126)),"")</f>
        <v/>
      </c>
      <c r="F216" s="163" t="str">
        <f>IFERROR(IF(INDEX(SourceData!$A$2:$FR$281,'Row selector'!$O205,131)=0,"-",INDEX(SourceData!$A$2:$FR$281,'Row selector'!$O205,131)),"")</f>
        <v/>
      </c>
      <c r="G216" s="161" t="str">
        <f>IFERROR(IF(INDEX(SourceData!$A$2:$FR$281,'Row selector'!$O205,122)=0,"-",INDEX(SourceData!$A$2:$FR$281,'Row selector'!$O205,122)),"")</f>
        <v/>
      </c>
      <c r="H216" s="166" t="str">
        <f>IFERROR(IF(INDEX(SourceData!$A$2:$FR$281,'Row selector'!$O205,127)=0,"-",INDEX(SourceData!$A$2:$FR$281,'Row selector'!$O205,127)),"")</f>
        <v/>
      </c>
      <c r="I216" s="167" t="str">
        <f>IFERROR(IF(INDEX(SourceData!$A$2:$FR$281,'Row selector'!$O205,132)=0,"-",INDEX(SourceData!$A$2:$FR$281,'Row selector'!$O205,132)),"")</f>
        <v/>
      </c>
      <c r="J216" s="161" t="str">
        <f>IFERROR(IF(INDEX(SourceData!$A$2:$FR$281,'Row selector'!$O205,123)=0,"-",INDEX(SourceData!$A$2:$FR$281,'Row selector'!$O205,123)),"")</f>
        <v/>
      </c>
      <c r="K216" s="162" t="str">
        <f>IFERROR(IF(INDEX(SourceData!$A$2:$FR$281,'Row selector'!$O205,128)=0,"-",INDEX(SourceData!$A$2:$FR$281,'Row selector'!$O205,128)),"")</f>
        <v/>
      </c>
      <c r="L216" s="163" t="str">
        <f>IFERROR(IF(INDEX(SourceData!$A$2:$FR$281,'Row selector'!$O205,133)=0,"-",INDEX(SourceData!$A$2:$FR$281,'Row selector'!$O205,133)),"")</f>
        <v/>
      </c>
      <c r="M216" s="161" t="str">
        <f>IFERROR(IF(INDEX(SourceData!$A$2:$FR$281,'Row selector'!$O205,124)=0,"-",INDEX(SourceData!$A$2:$FR$281,'Row selector'!$O205,124)),"")</f>
        <v/>
      </c>
      <c r="N216" s="162" t="str">
        <f>IFERROR(IF(INDEX(SourceData!$A$2:$FR$281,'Row selector'!$O205,129)=0,"-",INDEX(SourceData!$A$2:$FR$281,'Row selector'!$O205,129)),"")</f>
        <v/>
      </c>
      <c r="O216" s="163" t="str">
        <f>IFERROR(IF(INDEX(SourceData!$A$2:$FR$281,'Row selector'!$O205,134)=0,"-",INDEX(SourceData!$A$2:$FR$281,'Row selector'!$O205,134)),"")</f>
        <v/>
      </c>
      <c r="P216" s="161" t="str">
        <f>IFERROR(IF(INDEX(SourceData!$A$2:$FR$281,'Row selector'!$O205,125)=0,"-",INDEX(SourceData!$A$2:$FR$281,'Row selector'!$O205,125)),"")</f>
        <v/>
      </c>
      <c r="Q216" s="162" t="str">
        <f>IFERROR(IF(INDEX(SourceData!$A$2:$FR$281,'Row selector'!$O205,130)=0,"-",INDEX(SourceData!$A$2:$FR$281,'Row selector'!$O205,130)),"")</f>
        <v/>
      </c>
      <c r="R216" s="163" t="str">
        <f>IFERROR(IF(INDEX(SourceData!$A$2:$FR$281,'Row selector'!$O205,135)=0,"-",INDEX(SourceData!$A$2:$FR$281,'Row selector'!$O205,135)),"")</f>
        <v/>
      </c>
      <c r="S216" s="161" t="str">
        <f>IFERROR(IF(INDEX(SourceData!$A$2:$FR$281,'Row selector'!$O205,136)=0,"-",INDEX(SourceData!$A$2:$FR$281,'Row selector'!$O205,136)),"")</f>
        <v/>
      </c>
      <c r="T216" s="162" t="str">
        <f>IFERROR(IF(INDEX(SourceData!$A$2:$FR$281,'Row selector'!$O205,141)=0,"-",INDEX(SourceData!$A$2:$FR$281,'Row selector'!$O205,141)),"")</f>
        <v/>
      </c>
      <c r="U216" s="163" t="str">
        <f>IFERROR(IF(INDEX(SourceData!$A$2:$FR$281,'Row selector'!$O205,146)=0,"-",INDEX(SourceData!$A$2:$FR$281,'Row selector'!$O205,146)),"")</f>
        <v/>
      </c>
      <c r="V216" s="161" t="str">
        <f>IFERROR(IF(INDEX(SourceData!$A$2:$FR$281,'Row selector'!$O205,137)=0,"-",INDEX(SourceData!$A$2:$FR$281,'Row selector'!$O205,137)),"")</f>
        <v/>
      </c>
      <c r="W216" s="162" t="str">
        <f>IFERROR(IF(INDEX(SourceData!$A$2:$FR$281,'Row selector'!$O205,142)=0,"-",INDEX(SourceData!$A$2:$FR$281,'Row selector'!$O205,142)),"")</f>
        <v/>
      </c>
      <c r="X216" s="163" t="str">
        <f>IFERROR(IF(INDEX(SourceData!$A$2:$FR$281,'Row selector'!$O205,147)=0,"-",INDEX(SourceData!$A$2:$FR$281,'Row selector'!$O205,147)),"")</f>
        <v/>
      </c>
      <c r="Y216" s="161" t="str">
        <f>IFERROR(IF(INDEX(SourceData!$A$2:$FR$281,'Row selector'!$O205,138)=0,"-",INDEX(SourceData!$A$2:$FR$281,'Row selector'!$O205,138)),"")</f>
        <v/>
      </c>
      <c r="Z216" s="166" t="str">
        <f>IFERROR(IF(INDEX(SourceData!$A$2:$FR$281,'Row selector'!$O205,143)=0,"-",INDEX(SourceData!$A$2:$FR$281,'Row selector'!$O205,143)),"")</f>
        <v/>
      </c>
      <c r="AA216" s="167" t="str">
        <f>IFERROR(IF(INDEX(SourceData!$A$2:$FR$281,'Row selector'!$O205,148)=0,"-",INDEX(SourceData!$A$2:$FR$281,'Row selector'!$O205,148)),"")</f>
        <v/>
      </c>
      <c r="AB216" s="161" t="str">
        <f>IFERROR(IF(INDEX(SourceData!$A$2:$FR$281,'Row selector'!$O205,139)=0,"-",INDEX(SourceData!$A$2:$FR$281,'Row selector'!$O205,139)),"")</f>
        <v/>
      </c>
      <c r="AC216" s="162" t="str">
        <f>IFERROR(IF(INDEX(SourceData!$A$2:$FR$281,'Row selector'!$O205,144)=0,"-",INDEX(SourceData!$A$2:$FR$281,'Row selector'!$O205,144)),"")</f>
        <v/>
      </c>
      <c r="AD216" s="163" t="str">
        <f>IFERROR(IF(INDEX(SourceData!$A$2:$FR$281,'Row selector'!$O205,149)=0,"-",INDEX(SourceData!$A$2:$FR$281,'Row selector'!$O205,149)),"")</f>
        <v/>
      </c>
      <c r="AE216" s="161" t="str">
        <f>IFERROR(IF(INDEX(SourceData!$A$2:$FR$281,'Row selector'!$O205,140)=0,"-",INDEX(SourceData!$A$2:$FR$281,'Row selector'!$O205,140)),"")</f>
        <v/>
      </c>
      <c r="AF216" s="162" t="str">
        <f>IFERROR(IF(INDEX(SourceData!$A$2:$FR$281,'Row selector'!$O205,145)=0,"-",INDEX(SourceData!$A$2:$FR$281,'Row selector'!$O205,145)),"")</f>
        <v/>
      </c>
      <c r="AG216" s="163" t="str">
        <f>IFERROR(IF(INDEX(SourceData!$A$2:$FR$281,'Row selector'!$O205,150)=0,"-",INDEX(SourceData!$A$2:$FR$281,'Row selector'!$O205,150)),"")</f>
        <v/>
      </c>
      <c r="AH216" s="161" t="str">
        <f>IFERROR(IF(INDEX(SourceData!$A$2:$FR$281,'Row selector'!$O205,151)=0,"-",INDEX(SourceData!$A$2:$FR$281,'Row selector'!$O205,151)),"")</f>
        <v/>
      </c>
      <c r="AI216" s="162" t="str">
        <f>IFERROR(IF(INDEX(SourceData!$A$2:$FR$281,'Row selector'!$O205,156)=0,"-",INDEX(SourceData!$A$2:$FR$281,'Row selector'!$O205,156)),"")</f>
        <v/>
      </c>
      <c r="AJ216" s="163" t="str">
        <f>IFERROR(IF(INDEX(SourceData!$A$2:$FR$281,'Row selector'!$O205,161)=0,"-",INDEX(SourceData!$A$2:$FR$281,'Row selector'!$O205,161)),"")</f>
        <v/>
      </c>
      <c r="AK216" s="161" t="str">
        <f>IFERROR(IF(INDEX(SourceData!$A$2:$FR$281,'Row selector'!$O205,152)=0,"-",INDEX(SourceData!$A$2:$FR$281,'Row selector'!$O205,152)),"")</f>
        <v/>
      </c>
      <c r="AL216" s="162" t="str">
        <f>IFERROR(IF(INDEX(SourceData!$A$2:$FR$281,'Row selector'!$O205,157)=0,"-",INDEX(SourceData!$A$2:$FR$281,'Row selector'!$O205,157)),"")</f>
        <v/>
      </c>
      <c r="AM216" s="163" t="str">
        <f>IFERROR(IF(INDEX(SourceData!$A$2:$FR$281,'Row selector'!$O205,162)=0,"-",INDEX(SourceData!$A$2:$FR$281,'Row selector'!$O205,162)),"")</f>
        <v/>
      </c>
      <c r="AN216" s="161" t="str">
        <f>IFERROR(IF(INDEX(SourceData!$A$2:$FR$281,'Row selector'!$O205,153)=0,"-",INDEX(SourceData!$A$2:$FR$281,'Row selector'!$O205,153)),"")</f>
        <v/>
      </c>
      <c r="AO216" s="162" t="str">
        <f>IFERROR(IF(INDEX(SourceData!$A$2:$FR$281,'Row selector'!$O205,158)=0,"-",INDEX(SourceData!$A$2:$FR$281,'Row selector'!$O205,158)),"")</f>
        <v/>
      </c>
      <c r="AP216" s="163" t="str">
        <f>IFERROR(IF(INDEX(SourceData!$A$2:$FR$281,'Row selector'!$O205,163)=0,"-",INDEX(SourceData!$A$2:$FR$281,'Row selector'!$O205,163)),"")</f>
        <v/>
      </c>
      <c r="AQ216" s="161" t="str">
        <f>IFERROR(IF(INDEX(SourceData!$A$2:$FR$281,'Row selector'!$O205,154)=0,"-",INDEX(SourceData!$A$2:$FR$281,'Row selector'!$O205,154)),"")</f>
        <v/>
      </c>
      <c r="AR216" s="166" t="str">
        <f>IFERROR(IF(INDEX(SourceData!$A$2:$FR$281,'Row selector'!$O205,159)=0,"-",INDEX(SourceData!$A$2:$FR$281,'Row selector'!$O205,159)),"")</f>
        <v/>
      </c>
      <c r="AS216" s="167" t="str">
        <f>IFERROR(IF(INDEX(SourceData!$A$2:$FR$281,'Row selector'!$O205,164)=0,"-",INDEX(SourceData!$A$2:$FR$281,'Row selector'!$O205,164)),"")</f>
        <v/>
      </c>
      <c r="AT216" s="161" t="str">
        <f>IFERROR(IF(INDEX(SourceData!$A$2:$FR$281,'Row selector'!$O205,155)=0,"-",INDEX(SourceData!$A$2:$FR$281,'Row selector'!$O205,155)),"")</f>
        <v/>
      </c>
      <c r="AU216" s="162" t="str">
        <f>IFERROR(IF(INDEX(SourceData!$A$2:$FR$281,'Row selector'!$O205,160)=0,"-",INDEX(SourceData!$A$2:$FR$281,'Row selector'!$O205,160)),"")</f>
        <v/>
      </c>
      <c r="AV216" s="163" t="str">
        <f>IFERROR(IF(INDEX(SourceData!$A$2:$FR$281,'Row selector'!$O205,165)=0,"-",INDEX(SourceData!$A$2:$FR$281,'Row selector'!$O205,165)),"")</f>
        <v/>
      </c>
      <c r="AW216" s="115"/>
    </row>
    <row r="217" spans="1:49">
      <c r="A217" s="171" t="str">
        <f>IFERROR(INDEX(SourceData!$A$2:$FR$281,'Row selector'!$O206,1),"")</f>
        <v/>
      </c>
      <c r="B217" s="168" t="str">
        <f>IFERROR(INDEX(SourceData!$A$2:$FR$281,'Row selector'!$O206,2),"")</f>
        <v/>
      </c>
      <c r="C217" s="199" t="str">
        <f t="shared" si="3"/>
        <v/>
      </c>
      <c r="D217" s="161" t="str">
        <f>IFERROR(IF(INDEX(SourceData!$A$2:$FR$281,'Row selector'!$O206,121)=0,"-",INDEX(SourceData!$A$2:$FR$281,'Row selector'!$O206,121)),"")</f>
        <v/>
      </c>
      <c r="E217" s="162" t="str">
        <f>IFERROR(IF(INDEX(SourceData!$A$2:$FR$281,'Row selector'!$O206,126)=0,"-",INDEX(SourceData!$A$2:$FR$281,'Row selector'!$O206,126)),"")</f>
        <v/>
      </c>
      <c r="F217" s="163" t="str">
        <f>IFERROR(IF(INDEX(SourceData!$A$2:$FR$281,'Row selector'!$O206,131)=0,"-",INDEX(SourceData!$A$2:$FR$281,'Row selector'!$O206,131)),"")</f>
        <v/>
      </c>
      <c r="G217" s="161" t="str">
        <f>IFERROR(IF(INDEX(SourceData!$A$2:$FR$281,'Row selector'!$O206,122)=0,"-",INDEX(SourceData!$A$2:$FR$281,'Row selector'!$O206,122)),"")</f>
        <v/>
      </c>
      <c r="H217" s="166" t="str">
        <f>IFERROR(IF(INDEX(SourceData!$A$2:$FR$281,'Row selector'!$O206,127)=0,"-",INDEX(SourceData!$A$2:$FR$281,'Row selector'!$O206,127)),"")</f>
        <v/>
      </c>
      <c r="I217" s="167" t="str">
        <f>IFERROR(IF(INDEX(SourceData!$A$2:$FR$281,'Row selector'!$O206,132)=0,"-",INDEX(SourceData!$A$2:$FR$281,'Row selector'!$O206,132)),"")</f>
        <v/>
      </c>
      <c r="J217" s="161" t="str">
        <f>IFERROR(IF(INDEX(SourceData!$A$2:$FR$281,'Row selector'!$O206,123)=0,"-",INDEX(SourceData!$A$2:$FR$281,'Row selector'!$O206,123)),"")</f>
        <v/>
      </c>
      <c r="K217" s="162" t="str">
        <f>IFERROR(IF(INDEX(SourceData!$A$2:$FR$281,'Row selector'!$O206,128)=0,"-",INDEX(SourceData!$A$2:$FR$281,'Row selector'!$O206,128)),"")</f>
        <v/>
      </c>
      <c r="L217" s="163" t="str">
        <f>IFERROR(IF(INDEX(SourceData!$A$2:$FR$281,'Row selector'!$O206,133)=0,"-",INDEX(SourceData!$A$2:$FR$281,'Row selector'!$O206,133)),"")</f>
        <v/>
      </c>
      <c r="M217" s="161" t="str">
        <f>IFERROR(IF(INDEX(SourceData!$A$2:$FR$281,'Row selector'!$O206,124)=0,"-",INDEX(SourceData!$A$2:$FR$281,'Row selector'!$O206,124)),"")</f>
        <v/>
      </c>
      <c r="N217" s="162" t="str">
        <f>IFERROR(IF(INDEX(SourceData!$A$2:$FR$281,'Row selector'!$O206,129)=0,"-",INDEX(SourceData!$A$2:$FR$281,'Row selector'!$O206,129)),"")</f>
        <v/>
      </c>
      <c r="O217" s="163" t="str">
        <f>IFERROR(IF(INDEX(SourceData!$A$2:$FR$281,'Row selector'!$O206,134)=0,"-",INDEX(SourceData!$A$2:$FR$281,'Row selector'!$O206,134)),"")</f>
        <v/>
      </c>
      <c r="P217" s="161" t="str">
        <f>IFERROR(IF(INDEX(SourceData!$A$2:$FR$281,'Row selector'!$O206,125)=0,"-",INDEX(SourceData!$A$2:$FR$281,'Row selector'!$O206,125)),"")</f>
        <v/>
      </c>
      <c r="Q217" s="162" t="str">
        <f>IFERROR(IF(INDEX(SourceData!$A$2:$FR$281,'Row selector'!$O206,130)=0,"-",INDEX(SourceData!$A$2:$FR$281,'Row selector'!$O206,130)),"")</f>
        <v/>
      </c>
      <c r="R217" s="163" t="str">
        <f>IFERROR(IF(INDEX(SourceData!$A$2:$FR$281,'Row selector'!$O206,135)=0,"-",INDEX(SourceData!$A$2:$FR$281,'Row selector'!$O206,135)),"")</f>
        <v/>
      </c>
      <c r="S217" s="161" t="str">
        <f>IFERROR(IF(INDEX(SourceData!$A$2:$FR$281,'Row selector'!$O206,136)=0,"-",INDEX(SourceData!$A$2:$FR$281,'Row selector'!$O206,136)),"")</f>
        <v/>
      </c>
      <c r="T217" s="162" t="str">
        <f>IFERROR(IF(INDEX(SourceData!$A$2:$FR$281,'Row selector'!$O206,141)=0,"-",INDEX(SourceData!$A$2:$FR$281,'Row selector'!$O206,141)),"")</f>
        <v/>
      </c>
      <c r="U217" s="163" t="str">
        <f>IFERROR(IF(INDEX(SourceData!$A$2:$FR$281,'Row selector'!$O206,146)=0,"-",INDEX(SourceData!$A$2:$FR$281,'Row selector'!$O206,146)),"")</f>
        <v/>
      </c>
      <c r="V217" s="161" t="str">
        <f>IFERROR(IF(INDEX(SourceData!$A$2:$FR$281,'Row selector'!$O206,137)=0,"-",INDEX(SourceData!$A$2:$FR$281,'Row selector'!$O206,137)),"")</f>
        <v/>
      </c>
      <c r="W217" s="162" t="str">
        <f>IFERROR(IF(INDEX(SourceData!$A$2:$FR$281,'Row selector'!$O206,142)=0,"-",INDEX(SourceData!$A$2:$FR$281,'Row selector'!$O206,142)),"")</f>
        <v/>
      </c>
      <c r="X217" s="163" t="str">
        <f>IFERROR(IF(INDEX(SourceData!$A$2:$FR$281,'Row selector'!$O206,147)=0,"-",INDEX(SourceData!$A$2:$FR$281,'Row selector'!$O206,147)),"")</f>
        <v/>
      </c>
      <c r="Y217" s="161" t="str">
        <f>IFERROR(IF(INDEX(SourceData!$A$2:$FR$281,'Row selector'!$O206,138)=0,"-",INDEX(SourceData!$A$2:$FR$281,'Row selector'!$O206,138)),"")</f>
        <v/>
      </c>
      <c r="Z217" s="166" t="str">
        <f>IFERROR(IF(INDEX(SourceData!$A$2:$FR$281,'Row selector'!$O206,143)=0,"-",INDEX(SourceData!$A$2:$FR$281,'Row selector'!$O206,143)),"")</f>
        <v/>
      </c>
      <c r="AA217" s="167" t="str">
        <f>IFERROR(IF(INDEX(SourceData!$A$2:$FR$281,'Row selector'!$O206,148)=0,"-",INDEX(SourceData!$A$2:$FR$281,'Row selector'!$O206,148)),"")</f>
        <v/>
      </c>
      <c r="AB217" s="161" t="str">
        <f>IFERROR(IF(INDEX(SourceData!$A$2:$FR$281,'Row selector'!$O206,139)=0,"-",INDEX(SourceData!$A$2:$FR$281,'Row selector'!$O206,139)),"")</f>
        <v/>
      </c>
      <c r="AC217" s="162" t="str">
        <f>IFERROR(IF(INDEX(SourceData!$A$2:$FR$281,'Row selector'!$O206,144)=0,"-",INDEX(SourceData!$A$2:$FR$281,'Row selector'!$O206,144)),"")</f>
        <v/>
      </c>
      <c r="AD217" s="163" t="str">
        <f>IFERROR(IF(INDEX(SourceData!$A$2:$FR$281,'Row selector'!$O206,149)=0,"-",INDEX(SourceData!$A$2:$FR$281,'Row selector'!$O206,149)),"")</f>
        <v/>
      </c>
      <c r="AE217" s="161" t="str">
        <f>IFERROR(IF(INDEX(SourceData!$A$2:$FR$281,'Row selector'!$O206,140)=0,"-",INDEX(SourceData!$A$2:$FR$281,'Row selector'!$O206,140)),"")</f>
        <v/>
      </c>
      <c r="AF217" s="162" t="str">
        <f>IFERROR(IF(INDEX(SourceData!$A$2:$FR$281,'Row selector'!$O206,145)=0,"-",INDEX(SourceData!$A$2:$FR$281,'Row selector'!$O206,145)),"")</f>
        <v/>
      </c>
      <c r="AG217" s="163" t="str">
        <f>IFERROR(IF(INDEX(SourceData!$A$2:$FR$281,'Row selector'!$O206,150)=0,"-",INDEX(SourceData!$A$2:$FR$281,'Row selector'!$O206,150)),"")</f>
        <v/>
      </c>
      <c r="AH217" s="161" t="str">
        <f>IFERROR(IF(INDEX(SourceData!$A$2:$FR$281,'Row selector'!$O206,151)=0,"-",INDEX(SourceData!$A$2:$FR$281,'Row selector'!$O206,151)),"")</f>
        <v/>
      </c>
      <c r="AI217" s="162" t="str">
        <f>IFERROR(IF(INDEX(SourceData!$A$2:$FR$281,'Row selector'!$O206,156)=0,"-",INDEX(SourceData!$A$2:$FR$281,'Row selector'!$O206,156)),"")</f>
        <v/>
      </c>
      <c r="AJ217" s="163" t="str">
        <f>IFERROR(IF(INDEX(SourceData!$A$2:$FR$281,'Row selector'!$O206,161)=0,"-",INDEX(SourceData!$A$2:$FR$281,'Row selector'!$O206,161)),"")</f>
        <v/>
      </c>
      <c r="AK217" s="161" t="str">
        <f>IFERROR(IF(INDEX(SourceData!$A$2:$FR$281,'Row selector'!$O206,152)=0,"-",INDEX(SourceData!$A$2:$FR$281,'Row selector'!$O206,152)),"")</f>
        <v/>
      </c>
      <c r="AL217" s="162" t="str">
        <f>IFERROR(IF(INDEX(SourceData!$A$2:$FR$281,'Row selector'!$O206,157)=0,"-",INDEX(SourceData!$A$2:$FR$281,'Row selector'!$O206,157)),"")</f>
        <v/>
      </c>
      <c r="AM217" s="163" t="str">
        <f>IFERROR(IF(INDEX(SourceData!$A$2:$FR$281,'Row selector'!$O206,162)=0,"-",INDEX(SourceData!$A$2:$FR$281,'Row selector'!$O206,162)),"")</f>
        <v/>
      </c>
      <c r="AN217" s="161" t="str">
        <f>IFERROR(IF(INDEX(SourceData!$A$2:$FR$281,'Row selector'!$O206,153)=0,"-",INDEX(SourceData!$A$2:$FR$281,'Row selector'!$O206,153)),"")</f>
        <v/>
      </c>
      <c r="AO217" s="162" t="str">
        <f>IFERROR(IF(INDEX(SourceData!$A$2:$FR$281,'Row selector'!$O206,158)=0,"-",INDEX(SourceData!$A$2:$FR$281,'Row selector'!$O206,158)),"")</f>
        <v/>
      </c>
      <c r="AP217" s="163" t="str">
        <f>IFERROR(IF(INDEX(SourceData!$A$2:$FR$281,'Row selector'!$O206,163)=0,"-",INDEX(SourceData!$A$2:$FR$281,'Row selector'!$O206,163)),"")</f>
        <v/>
      </c>
      <c r="AQ217" s="161" t="str">
        <f>IFERROR(IF(INDEX(SourceData!$A$2:$FR$281,'Row selector'!$O206,154)=0,"-",INDEX(SourceData!$A$2:$FR$281,'Row selector'!$O206,154)),"")</f>
        <v/>
      </c>
      <c r="AR217" s="166" t="str">
        <f>IFERROR(IF(INDEX(SourceData!$A$2:$FR$281,'Row selector'!$O206,159)=0,"-",INDEX(SourceData!$A$2:$FR$281,'Row selector'!$O206,159)),"")</f>
        <v/>
      </c>
      <c r="AS217" s="167" t="str">
        <f>IFERROR(IF(INDEX(SourceData!$A$2:$FR$281,'Row selector'!$O206,164)=0,"-",INDEX(SourceData!$A$2:$FR$281,'Row selector'!$O206,164)),"")</f>
        <v/>
      </c>
      <c r="AT217" s="161" t="str">
        <f>IFERROR(IF(INDEX(SourceData!$A$2:$FR$281,'Row selector'!$O206,155)=0,"-",INDEX(SourceData!$A$2:$FR$281,'Row selector'!$O206,155)),"")</f>
        <v/>
      </c>
      <c r="AU217" s="162" t="str">
        <f>IFERROR(IF(INDEX(SourceData!$A$2:$FR$281,'Row selector'!$O206,160)=0,"-",INDEX(SourceData!$A$2:$FR$281,'Row selector'!$O206,160)),"")</f>
        <v/>
      </c>
      <c r="AV217" s="163" t="str">
        <f>IFERROR(IF(INDEX(SourceData!$A$2:$FR$281,'Row selector'!$O206,165)=0,"-",INDEX(SourceData!$A$2:$FR$281,'Row selector'!$O206,165)),"")</f>
        <v/>
      </c>
      <c r="AW217" s="115"/>
    </row>
    <row r="218" spans="1:49" ht="14.25" customHeight="1">
      <c r="A218" s="171" t="str">
        <f>IFERROR(INDEX(SourceData!$A$2:$FR$281,'Row selector'!$O207,1),"")</f>
        <v/>
      </c>
      <c r="B218" s="168" t="str">
        <f>IFERROR(INDEX(SourceData!$A$2:$FR$281,'Row selector'!$O207,2),"")</f>
        <v/>
      </c>
      <c r="C218" s="199" t="str">
        <f t="shared" si="3"/>
        <v/>
      </c>
      <c r="D218" s="161" t="str">
        <f>IFERROR(IF(INDEX(SourceData!$A$2:$FR$281,'Row selector'!$O207,121)=0,"-",INDEX(SourceData!$A$2:$FR$281,'Row selector'!$O207,121)),"")</f>
        <v/>
      </c>
      <c r="E218" s="162" t="str">
        <f>IFERROR(IF(INDEX(SourceData!$A$2:$FR$281,'Row selector'!$O207,126)=0,"-",INDEX(SourceData!$A$2:$FR$281,'Row selector'!$O207,126)),"")</f>
        <v/>
      </c>
      <c r="F218" s="163" t="str">
        <f>IFERROR(IF(INDEX(SourceData!$A$2:$FR$281,'Row selector'!$O207,131)=0,"-",INDEX(SourceData!$A$2:$FR$281,'Row selector'!$O207,131)),"")</f>
        <v/>
      </c>
      <c r="G218" s="161" t="str">
        <f>IFERROR(IF(INDEX(SourceData!$A$2:$FR$281,'Row selector'!$O207,122)=0,"-",INDEX(SourceData!$A$2:$FR$281,'Row selector'!$O207,122)),"")</f>
        <v/>
      </c>
      <c r="H218" s="166" t="str">
        <f>IFERROR(IF(INDEX(SourceData!$A$2:$FR$281,'Row selector'!$O207,127)=0,"-",INDEX(SourceData!$A$2:$FR$281,'Row selector'!$O207,127)),"")</f>
        <v/>
      </c>
      <c r="I218" s="167" t="str">
        <f>IFERROR(IF(INDEX(SourceData!$A$2:$FR$281,'Row selector'!$O207,132)=0,"-",INDEX(SourceData!$A$2:$FR$281,'Row selector'!$O207,132)),"")</f>
        <v/>
      </c>
      <c r="J218" s="161" t="str">
        <f>IFERROR(IF(INDEX(SourceData!$A$2:$FR$281,'Row selector'!$O207,123)=0,"-",INDEX(SourceData!$A$2:$FR$281,'Row selector'!$O207,123)),"")</f>
        <v/>
      </c>
      <c r="K218" s="162" t="str">
        <f>IFERROR(IF(INDEX(SourceData!$A$2:$FR$281,'Row selector'!$O207,128)=0,"-",INDEX(SourceData!$A$2:$FR$281,'Row selector'!$O207,128)),"")</f>
        <v/>
      </c>
      <c r="L218" s="163" t="str">
        <f>IFERROR(IF(INDEX(SourceData!$A$2:$FR$281,'Row selector'!$O207,133)=0,"-",INDEX(SourceData!$A$2:$FR$281,'Row selector'!$O207,133)),"")</f>
        <v/>
      </c>
      <c r="M218" s="161" t="str">
        <f>IFERROR(IF(INDEX(SourceData!$A$2:$FR$281,'Row selector'!$O207,124)=0,"-",INDEX(SourceData!$A$2:$FR$281,'Row selector'!$O207,124)),"")</f>
        <v/>
      </c>
      <c r="N218" s="162" t="str">
        <f>IFERROR(IF(INDEX(SourceData!$A$2:$FR$281,'Row selector'!$O207,129)=0,"-",INDEX(SourceData!$A$2:$FR$281,'Row selector'!$O207,129)),"")</f>
        <v/>
      </c>
      <c r="O218" s="163" t="str">
        <f>IFERROR(IF(INDEX(SourceData!$A$2:$FR$281,'Row selector'!$O207,134)=0,"-",INDEX(SourceData!$A$2:$FR$281,'Row selector'!$O207,134)),"")</f>
        <v/>
      </c>
      <c r="P218" s="161" t="str">
        <f>IFERROR(IF(INDEX(SourceData!$A$2:$FR$281,'Row selector'!$O207,125)=0,"-",INDEX(SourceData!$A$2:$FR$281,'Row selector'!$O207,125)),"")</f>
        <v/>
      </c>
      <c r="Q218" s="162" t="str">
        <f>IFERROR(IF(INDEX(SourceData!$A$2:$FR$281,'Row selector'!$O207,130)=0,"-",INDEX(SourceData!$A$2:$FR$281,'Row selector'!$O207,130)),"")</f>
        <v/>
      </c>
      <c r="R218" s="163" t="str">
        <f>IFERROR(IF(INDEX(SourceData!$A$2:$FR$281,'Row selector'!$O207,135)=0,"-",INDEX(SourceData!$A$2:$FR$281,'Row selector'!$O207,135)),"")</f>
        <v/>
      </c>
      <c r="S218" s="161" t="str">
        <f>IFERROR(IF(INDEX(SourceData!$A$2:$FR$281,'Row selector'!$O207,136)=0,"-",INDEX(SourceData!$A$2:$FR$281,'Row selector'!$O207,136)),"")</f>
        <v/>
      </c>
      <c r="T218" s="162" t="str">
        <f>IFERROR(IF(INDEX(SourceData!$A$2:$FR$281,'Row selector'!$O207,141)=0,"-",INDEX(SourceData!$A$2:$FR$281,'Row selector'!$O207,141)),"")</f>
        <v/>
      </c>
      <c r="U218" s="163" t="str">
        <f>IFERROR(IF(INDEX(SourceData!$A$2:$FR$281,'Row selector'!$O207,146)=0,"-",INDEX(SourceData!$A$2:$FR$281,'Row selector'!$O207,146)),"")</f>
        <v/>
      </c>
      <c r="V218" s="161" t="str">
        <f>IFERROR(IF(INDEX(SourceData!$A$2:$FR$281,'Row selector'!$O207,137)=0,"-",INDEX(SourceData!$A$2:$FR$281,'Row selector'!$O207,137)),"")</f>
        <v/>
      </c>
      <c r="W218" s="162" t="str">
        <f>IFERROR(IF(INDEX(SourceData!$A$2:$FR$281,'Row selector'!$O207,142)=0,"-",INDEX(SourceData!$A$2:$FR$281,'Row selector'!$O207,142)),"")</f>
        <v/>
      </c>
      <c r="X218" s="163" t="str">
        <f>IFERROR(IF(INDEX(SourceData!$A$2:$FR$281,'Row selector'!$O207,147)=0,"-",INDEX(SourceData!$A$2:$FR$281,'Row selector'!$O207,147)),"")</f>
        <v/>
      </c>
      <c r="Y218" s="161" t="str">
        <f>IFERROR(IF(INDEX(SourceData!$A$2:$FR$281,'Row selector'!$O207,138)=0,"-",INDEX(SourceData!$A$2:$FR$281,'Row selector'!$O207,138)),"")</f>
        <v/>
      </c>
      <c r="Z218" s="166" t="str">
        <f>IFERROR(IF(INDEX(SourceData!$A$2:$FR$281,'Row selector'!$O207,143)=0,"-",INDEX(SourceData!$A$2:$FR$281,'Row selector'!$O207,143)),"")</f>
        <v/>
      </c>
      <c r="AA218" s="167" t="str">
        <f>IFERROR(IF(INDEX(SourceData!$A$2:$FR$281,'Row selector'!$O207,148)=0,"-",INDEX(SourceData!$A$2:$FR$281,'Row selector'!$O207,148)),"")</f>
        <v/>
      </c>
      <c r="AB218" s="161" t="str">
        <f>IFERROR(IF(INDEX(SourceData!$A$2:$FR$281,'Row selector'!$O207,139)=0,"-",INDEX(SourceData!$A$2:$FR$281,'Row selector'!$O207,139)),"")</f>
        <v/>
      </c>
      <c r="AC218" s="162" t="str">
        <f>IFERROR(IF(INDEX(SourceData!$A$2:$FR$281,'Row selector'!$O207,144)=0,"-",INDEX(SourceData!$A$2:$FR$281,'Row selector'!$O207,144)),"")</f>
        <v/>
      </c>
      <c r="AD218" s="163" t="str">
        <f>IFERROR(IF(INDEX(SourceData!$A$2:$FR$281,'Row selector'!$O207,149)=0,"-",INDEX(SourceData!$A$2:$FR$281,'Row selector'!$O207,149)),"")</f>
        <v/>
      </c>
      <c r="AE218" s="161" t="str">
        <f>IFERROR(IF(INDEX(SourceData!$A$2:$FR$281,'Row selector'!$O207,140)=0,"-",INDEX(SourceData!$A$2:$FR$281,'Row selector'!$O207,140)),"")</f>
        <v/>
      </c>
      <c r="AF218" s="162" t="str">
        <f>IFERROR(IF(INDEX(SourceData!$A$2:$FR$281,'Row selector'!$O207,145)=0,"-",INDEX(SourceData!$A$2:$FR$281,'Row selector'!$O207,145)),"")</f>
        <v/>
      </c>
      <c r="AG218" s="163" t="str">
        <f>IFERROR(IF(INDEX(SourceData!$A$2:$FR$281,'Row selector'!$O207,150)=0,"-",INDEX(SourceData!$A$2:$FR$281,'Row selector'!$O207,150)),"")</f>
        <v/>
      </c>
      <c r="AH218" s="161" t="str">
        <f>IFERROR(IF(INDEX(SourceData!$A$2:$FR$281,'Row selector'!$O207,151)=0,"-",INDEX(SourceData!$A$2:$FR$281,'Row selector'!$O207,151)),"")</f>
        <v/>
      </c>
      <c r="AI218" s="162" t="str">
        <f>IFERROR(IF(INDEX(SourceData!$A$2:$FR$281,'Row selector'!$O207,156)=0,"-",INDEX(SourceData!$A$2:$FR$281,'Row selector'!$O207,156)),"")</f>
        <v/>
      </c>
      <c r="AJ218" s="163" t="str">
        <f>IFERROR(IF(INDEX(SourceData!$A$2:$FR$281,'Row selector'!$O207,161)=0,"-",INDEX(SourceData!$A$2:$FR$281,'Row selector'!$O207,161)),"")</f>
        <v/>
      </c>
      <c r="AK218" s="161" t="str">
        <f>IFERROR(IF(INDEX(SourceData!$A$2:$FR$281,'Row selector'!$O207,152)=0,"-",INDEX(SourceData!$A$2:$FR$281,'Row selector'!$O207,152)),"")</f>
        <v/>
      </c>
      <c r="AL218" s="162" t="str">
        <f>IFERROR(IF(INDEX(SourceData!$A$2:$FR$281,'Row selector'!$O207,157)=0,"-",INDEX(SourceData!$A$2:$FR$281,'Row selector'!$O207,157)),"")</f>
        <v/>
      </c>
      <c r="AM218" s="163" t="str">
        <f>IFERROR(IF(INDEX(SourceData!$A$2:$FR$281,'Row selector'!$O207,162)=0,"-",INDEX(SourceData!$A$2:$FR$281,'Row selector'!$O207,162)),"")</f>
        <v/>
      </c>
      <c r="AN218" s="161" t="str">
        <f>IFERROR(IF(INDEX(SourceData!$A$2:$FR$281,'Row selector'!$O207,153)=0,"-",INDEX(SourceData!$A$2:$FR$281,'Row selector'!$O207,153)),"")</f>
        <v/>
      </c>
      <c r="AO218" s="162" t="str">
        <f>IFERROR(IF(INDEX(SourceData!$A$2:$FR$281,'Row selector'!$O207,158)=0,"-",INDEX(SourceData!$A$2:$FR$281,'Row selector'!$O207,158)),"")</f>
        <v/>
      </c>
      <c r="AP218" s="163" t="str">
        <f>IFERROR(IF(INDEX(SourceData!$A$2:$FR$281,'Row selector'!$O207,163)=0,"-",INDEX(SourceData!$A$2:$FR$281,'Row selector'!$O207,163)),"")</f>
        <v/>
      </c>
      <c r="AQ218" s="161" t="str">
        <f>IFERROR(IF(INDEX(SourceData!$A$2:$FR$281,'Row selector'!$O207,154)=0,"-",INDEX(SourceData!$A$2:$FR$281,'Row selector'!$O207,154)),"")</f>
        <v/>
      </c>
      <c r="AR218" s="166" t="str">
        <f>IFERROR(IF(INDEX(SourceData!$A$2:$FR$281,'Row selector'!$O207,159)=0,"-",INDEX(SourceData!$A$2:$FR$281,'Row selector'!$O207,159)),"")</f>
        <v/>
      </c>
      <c r="AS218" s="167" t="str">
        <f>IFERROR(IF(INDEX(SourceData!$A$2:$FR$281,'Row selector'!$O207,164)=0,"-",INDEX(SourceData!$A$2:$FR$281,'Row selector'!$O207,164)),"")</f>
        <v/>
      </c>
      <c r="AT218" s="161" t="str">
        <f>IFERROR(IF(INDEX(SourceData!$A$2:$FR$281,'Row selector'!$O207,155)=0,"-",INDEX(SourceData!$A$2:$FR$281,'Row selector'!$O207,155)),"")</f>
        <v/>
      </c>
      <c r="AU218" s="162" t="str">
        <f>IFERROR(IF(INDEX(SourceData!$A$2:$FR$281,'Row selector'!$O207,160)=0,"-",INDEX(SourceData!$A$2:$FR$281,'Row selector'!$O207,160)),"")</f>
        <v/>
      </c>
      <c r="AV218" s="163" t="str">
        <f>IFERROR(IF(INDEX(SourceData!$A$2:$FR$281,'Row selector'!$O207,165)=0,"-",INDEX(SourceData!$A$2:$FR$281,'Row selector'!$O207,165)),"")</f>
        <v/>
      </c>
      <c r="AW218" s="115"/>
    </row>
    <row r="219" spans="1:49">
      <c r="A219" s="171" t="str">
        <f>IFERROR(INDEX(SourceData!$A$2:$FR$281,'Row selector'!$O208,1),"")</f>
        <v/>
      </c>
      <c r="B219" s="168" t="str">
        <f>IFERROR(INDEX(SourceData!$A$2:$FR$281,'Row selector'!$O208,2),"")</f>
        <v/>
      </c>
      <c r="C219" s="199" t="str">
        <f t="shared" si="3"/>
        <v/>
      </c>
      <c r="D219" s="161" t="str">
        <f>IFERROR(IF(INDEX(SourceData!$A$2:$FR$281,'Row selector'!$O208,121)=0,"-",INDEX(SourceData!$A$2:$FR$281,'Row selector'!$O208,121)),"")</f>
        <v/>
      </c>
      <c r="E219" s="162" t="str">
        <f>IFERROR(IF(INDEX(SourceData!$A$2:$FR$281,'Row selector'!$O208,126)=0,"-",INDEX(SourceData!$A$2:$FR$281,'Row selector'!$O208,126)),"")</f>
        <v/>
      </c>
      <c r="F219" s="163" t="str">
        <f>IFERROR(IF(INDEX(SourceData!$A$2:$FR$281,'Row selector'!$O208,131)=0,"-",INDEX(SourceData!$A$2:$FR$281,'Row selector'!$O208,131)),"")</f>
        <v/>
      </c>
      <c r="G219" s="161" t="str">
        <f>IFERROR(IF(INDEX(SourceData!$A$2:$FR$281,'Row selector'!$O208,122)=0,"-",INDEX(SourceData!$A$2:$FR$281,'Row selector'!$O208,122)),"")</f>
        <v/>
      </c>
      <c r="H219" s="166" t="str">
        <f>IFERROR(IF(INDEX(SourceData!$A$2:$FR$281,'Row selector'!$O208,127)=0,"-",INDEX(SourceData!$A$2:$FR$281,'Row selector'!$O208,127)),"")</f>
        <v/>
      </c>
      <c r="I219" s="167" t="str">
        <f>IFERROR(IF(INDEX(SourceData!$A$2:$FR$281,'Row selector'!$O208,132)=0,"-",INDEX(SourceData!$A$2:$FR$281,'Row selector'!$O208,132)),"")</f>
        <v/>
      </c>
      <c r="J219" s="161" t="str">
        <f>IFERROR(IF(INDEX(SourceData!$A$2:$FR$281,'Row selector'!$O208,123)=0,"-",INDEX(SourceData!$A$2:$FR$281,'Row selector'!$O208,123)),"")</f>
        <v/>
      </c>
      <c r="K219" s="162" t="str">
        <f>IFERROR(IF(INDEX(SourceData!$A$2:$FR$281,'Row selector'!$O208,128)=0,"-",INDEX(SourceData!$A$2:$FR$281,'Row selector'!$O208,128)),"")</f>
        <v/>
      </c>
      <c r="L219" s="163" t="str">
        <f>IFERROR(IF(INDEX(SourceData!$A$2:$FR$281,'Row selector'!$O208,133)=0,"-",INDEX(SourceData!$A$2:$FR$281,'Row selector'!$O208,133)),"")</f>
        <v/>
      </c>
      <c r="M219" s="161" t="str">
        <f>IFERROR(IF(INDEX(SourceData!$A$2:$FR$281,'Row selector'!$O208,124)=0,"-",INDEX(SourceData!$A$2:$FR$281,'Row selector'!$O208,124)),"")</f>
        <v/>
      </c>
      <c r="N219" s="162" t="str">
        <f>IFERROR(IF(INDEX(SourceData!$A$2:$FR$281,'Row selector'!$O208,129)=0,"-",INDEX(SourceData!$A$2:$FR$281,'Row selector'!$O208,129)),"")</f>
        <v/>
      </c>
      <c r="O219" s="163" t="str">
        <f>IFERROR(IF(INDEX(SourceData!$A$2:$FR$281,'Row selector'!$O208,134)=0,"-",INDEX(SourceData!$A$2:$FR$281,'Row selector'!$O208,134)),"")</f>
        <v/>
      </c>
      <c r="P219" s="161" t="str">
        <f>IFERROR(IF(INDEX(SourceData!$A$2:$FR$281,'Row selector'!$O208,125)=0,"-",INDEX(SourceData!$A$2:$FR$281,'Row selector'!$O208,125)),"")</f>
        <v/>
      </c>
      <c r="Q219" s="162" t="str">
        <f>IFERROR(IF(INDEX(SourceData!$A$2:$FR$281,'Row selector'!$O208,130)=0,"-",INDEX(SourceData!$A$2:$FR$281,'Row selector'!$O208,130)),"")</f>
        <v/>
      </c>
      <c r="R219" s="163" t="str">
        <f>IFERROR(IF(INDEX(SourceData!$A$2:$FR$281,'Row selector'!$O208,135)=0,"-",INDEX(SourceData!$A$2:$FR$281,'Row selector'!$O208,135)),"")</f>
        <v/>
      </c>
      <c r="S219" s="161" t="str">
        <f>IFERROR(IF(INDEX(SourceData!$A$2:$FR$281,'Row selector'!$O208,136)=0,"-",INDEX(SourceData!$A$2:$FR$281,'Row selector'!$O208,136)),"")</f>
        <v/>
      </c>
      <c r="T219" s="162" t="str">
        <f>IFERROR(IF(INDEX(SourceData!$A$2:$FR$281,'Row selector'!$O208,141)=0,"-",INDEX(SourceData!$A$2:$FR$281,'Row selector'!$O208,141)),"")</f>
        <v/>
      </c>
      <c r="U219" s="163" t="str">
        <f>IFERROR(IF(INDEX(SourceData!$A$2:$FR$281,'Row selector'!$O208,146)=0,"-",INDEX(SourceData!$A$2:$FR$281,'Row selector'!$O208,146)),"")</f>
        <v/>
      </c>
      <c r="V219" s="161" t="str">
        <f>IFERROR(IF(INDEX(SourceData!$A$2:$FR$281,'Row selector'!$O208,137)=0,"-",INDEX(SourceData!$A$2:$FR$281,'Row selector'!$O208,137)),"")</f>
        <v/>
      </c>
      <c r="W219" s="162" t="str">
        <f>IFERROR(IF(INDEX(SourceData!$A$2:$FR$281,'Row selector'!$O208,142)=0,"-",INDEX(SourceData!$A$2:$FR$281,'Row selector'!$O208,142)),"")</f>
        <v/>
      </c>
      <c r="X219" s="163" t="str">
        <f>IFERROR(IF(INDEX(SourceData!$A$2:$FR$281,'Row selector'!$O208,147)=0,"-",INDEX(SourceData!$A$2:$FR$281,'Row selector'!$O208,147)),"")</f>
        <v/>
      </c>
      <c r="Y219" s="161" t="str">
        <f>IFERROR(IF(INDEX(SourceData!$A$2:$FR$281,'Row selector'!$O208,138)=0,"-",INDEX(SourceData!$A$2:$FR$281,'Row selector'!$O208,138)),"")</f>
        <v/>
      </c>
      <c r="Z219" s="166" t="str">
        <f>IFERROR(IF(INDEX(SourceData!$A$2:$FR$281,'Row selector'!$O208,143)=0,"-",INDEX(SourceData!$A$2:$FR$281,'Row selector'!$O208,143)),"")</f>
        <v/>
      </c>
      <c r="AA219" s="167" t="str">
        <f>IFERROR(IF(INDEX(SourceData!$A$2:$FR$281,'Row selector'!$O208,148)=0,"-",INDEX(SourceData!$A$2:$FR$281,'Row selector'!$O208,148)),"")</f>
        <v/>
      </c>
      <c r="AB219" s="161" t="str">
        <f>IFERROR(IF(INDEX(SourceData!$A$2:$FR$281,'Row selector'!$O208,139)=0,"-",INDEX(SourceData!$A$2:$FR$281,'Row selector'!$O208,139)),"")</f>
        <v/>
      </c>
      <c r="AC219" s="162" t="str">
        <f>IFERROR(IF(INDEX(SourceData!$A$2:$FR$281,'Row selector'!$O208,144)=0,"-",INDEX(SourceData!$A$2:$FR$281,'Row selector'!$O208,144)),"")</f>
        <v/>
      </c>
      <c r="AD219" s="163" t="str">
        <f>IFERROR(IF(INDEX(SourceData!$A$2:$FR$281,'Row selector'!$O208,149)=0,"-",INDEX(SourceData!$A$2:$FR$281,'Row selector'!$O208,149)),"")</f>
        <v/>
      </c>
      <c r="AE219" s="161" t="str">
        <f>IFERROR(IF(INDEX(SourceData!$A$2:$FR$281,'Row selector'!$O208,140)=0,"-",INDEX(SourceData!$A$2:$FR$281,'Row selector'!$O208,140)),"")</f>
        <v/>
      </c>
      <c r="AF219" s="162" t="str">
        <f>IFERROR(IF(INDEX(SourceData!$A$2:$FR$281,'Row selector'!$O208,145)=0,"-",INDEX(SourceData!$A$2:$FR$281,'Row selector'!$O208,145)),"")</f>
        <v/>
      </c>
      <c r="AG219" s="163" t="str">
        <f>IFERROR(IF(INDEX(SourceData!$A$2:$FR$281,'Row selector'!$O208,150)=0,"-",INDEX(SourceData!$A$2:$FR$281,'Row selector'!$O208,150)),"")</f>
        <v/>
      </c>
      <c r="AH219" s="161" t="str">
        <f>IFERROR(IF(INDEX(SourceData!$A$2:$FR$281,'Row selector'!$O208,151)=0,"-",INDEX(SourceData!$A$2:$FR$281,'Row selector'!$O208,151)),"")</f>
        <v/>
      </c>
      <c r="AI219" s="162" t="str">
        <f>IFERROR(IF(INDEX(SourceData!$A$2:$FR$281,'Row selector'!$O208,156)=0,"-",INDEX(SourceData!$A$2:$FR$281,'Row selector'!$O208,156)),"")</f>
        <v/>
      </c>
      <c r="AJ219" s="163" t="str">
        <f>IFERROR(IF(INDEX(SourceData!$A$2:$FR$281,'Row selector'!$O208,161)=0,"-",INDEX(SourceData!$A$2:$FR$281,'Row selector'!$O208,161)),"")</f>
        <v/>
      </c>
      <c r="AK219" s="161" t="str">
        <f>IFERROR(IF(INDEX(SourceData!$A$2:$FR$281,'Row selector'!$O208,152)=0,"-",INDEX(SourceData!$A$2:$FR$281,'Row selector'!$O208,152)),"")</f>
        <v/>
      </c>
      <c r="AL219" s="162" t="str">
        <f>IFERROR(IF(INDEX(SourceData!$A$2:$FR$281,'Row selector'!$O208,157)=0,"-",INDEX(SourceData!$A$2:$FR$281,'Row selector'!$O208,157)),"")</f>
        <v/>
      </c>
      <c r="AM219" s="163" t="str">
        <f>IFERROR(IF(INDEX(SourceData!$A$2:$FR$281,'Row selector'!$O208,162)=0,"-",INDEX(SourceData!$A$2:$FR$281,'Row selector'!$O208,162)),"")</f>
        <v/>
      </c>
      <c r="AN219" s="161" t="str">
        <f>IFERROR(IF(INDEX(SourceData!$A$2:$FR$281,'Row selector'!$O208,153)=0,"-",INDEX(SourceData!$A$2:$FR$281,'Row selector'!$O208,153)),"")</f>
        <v/>
      </c>
      <c r="AO219" s="162" t="str">
        <f>IFERROR(IF(INDEX(SourceData!$A$2:$FR$281,'Row selector'!$O208,158)=0,"-",INDEX(SourceData!$A$2:$FR$281,'Row selector'!$O208,158)),"")</f>
        <v/>
      </c>
      <c r="AP219" s="163" t="str">
        <f>IFERROR(IF(INDEX(SourceData!$A$2:$FR$281,'Row selector'!$O208,163)=0,"-",INDEX(SourceData!$A$2:$FR$281,'Row selector'!$O208,163)),"")</f>
        <v/>
      </c>
      <c r="AQ219" s="161" t="str">
        <f>IFERROR(IF(INDEX(SourceData!$A$2:$FR$281,'Row selector'!$O208,154)=0,"-",INDEX(SourceData!$A$2:$FR$281,'Row selector'!$O208,154)),"")</f>
        <v/>
      </c>
      <c r="AR219" s="166" t="str">
        <f>IFERROR(IF(INDEX(SourceData!$A$2:$FR$281,'Row selector'!$O208,159)=0,"-",INDEX(SourceData!$A$2:$FR$281,'Row selector'!$O208,159)),"")</f>
        <v/>
      </c>
      <c r="AS219" s="167" t="str">
        <f>IFERROR(IF(INDEX(SourceData!$A$2:$FR$281,'Row selector'!$O208,164)=0,"-",INDEX(SourceData!$A$2:$FR$281,'Row selector'!$O208,164)),"")</f>
        <v/>
      </c>
      <c r="AT219" s="161" t="str">
        <f>IFERROR(IF(INDEX(SourceData!$A$2:$FR$281,'Row selector'!$O208,155)=0,"-",INDEX(SourceData!$A$2:$FR$281,'Row selector'!$O208,155)),"")</f>
        <v/>
      </c>
      <c r="AU219" s="162" t="str">
        <f>IFERROR(IF(INDEX(SourceData!$A$2:$FR$281,'Row selector'!$O208,160)=0,"-",INDEX(SourceData!$A$2:$FR$281,'Row selector'!$O208,160)),"")</f>
        <v/>
      </c>
      <c r="AV219" s="163" t="str">
        <f>IFERROR(IF(INDEX(SourceData!$A$2:$FR$281,'Row selector'!$O208,165)=0,"-",INDEX(SourceData!$A$2:$FR$281,'Row selector'!$O208,165)),"")</f>
        <v/>
      </c>
      <c r="AW219" s="179"/>
    </row>
    <row r="220" spans="1:49" ht="11.25" customHeight="1">
      <c r="A220" s="179"/>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row>
  </sheetData>
  <mergeCells count="21">
    <mergeCell ref="D10:F10"/>
    <mergeCell ref="G10:I10"/>
    <mergeCell ref="J10:L10"/>
    <mergeCell ref="AT10:AV10"/>
    <mergeCell ref="M10:O10"/>
    <mergeCell ref="P10:R10"/>
    <mergeCell ref="S10:U10"/>
    <mergeCell ref="V10:X10"/>
    <mergeCell ref="Y10:AA10"/>
    <mergeCell ref="AB10:AD10"/>
    <mergeCell ref="AE10:AG10"/>
    <mergeCell ref="AH10:AJ10"/>
    <mergeCell ref="AK10:AM10"/>
    <mergeCell ref="AN10:AP10"/>
    <mergeCell ref="AQ10:AS10"/>
    <mergeCell ref="D8:R8"/>
    <mergeCell ref="S8:AG8"/>
    <mergeCell ref="AH8:AV8"/>
    <mergeCell ref="D9:R9"/>
    <mergeCell ref="S9:AG9"/>
    <mergeCell ref="AH9:AV9"/>
  </mergeCells>
  <conditionalFormatting sqref="A13:C219">
    <cfRule type="containsBlanks" dxfId="1" priority="3">
      <formula>LEN(TRIM(A13))=0</formula>
    </cfRule>
  </conditionalFormatting>
  <conditionalFormatting sqref="D13:AV219">
    <cfRule type="containsBlanks" dxfId="0" priority="1">
      <formula>LEN(TRIM(D13))=0</formula>
    </cfRule>
  </conditionalFormatting>
  <hyperlinks>
    <hyperlink ref="C8" location="'4. Deprivation'!B8" display=""/>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List!$A$2:$A$6</xm:f>
          </x14:formula1>
          <xm:sqref>B8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281"/>
  <sheetViews>
    <sheetView topLeftCell="DJ1" workbookViewId="0">
      <selection activeCell="DT236" sqref="DT236"/>
    </sheetView>
  </sheetViews>
  <sheetFormatPr defaultRowHeight="15"/>
  <cols>
    <col min="4" max="4" width="10.42578125" customWidth="1"/>
    <col min="18" max="18" width="13.28515625" customWidth="1"/>
    <col min="19" max="19" width="12.85546875" customWidth="1"/>
    <col min="21" max="21" width="12" customWidth="1"/>
    <col min="24" max="24" width="12.28515625" customWidth="1"/>
    <col min="28" max="28" width="14.28515625" customWidth="1"/>
    <col min="31" max="31" width="13.28515625" customWidth="1"/>
    <col min="165" max="165" width="14.42578125" customWidth="1"/>
  </cols>
  <sheetData>
    <row r="1" spans="1:174">
      <c r="A1" t="s">
        <v>0</v>
      </c>
      <c r="B1" t="s">
        <v>5</v>
      </c>
      <c r="C1" t="s">
        <v>275</v>
      </c>
      <c r="D1" t="s">
        <v>555</v>
      </c>
      <c r="E1" t="s">
        <v>556</v>
      </c>
      <c r="F1" t="s">
        <v>557</v>
      </c>
      <c r="G1" t="s">
        <v>558</v>
      </c>
      <c r="H1" t="s">
        <v>559</v>
      </c>
      <c r="I1" t="s">
        <v>560</v>
      </c>
      <c r="J1" t="s">
        <v>561</v>
      </c>
      <c r="K1" t="s">
        <v>562</v>
      </c>
      <c r="L1" t="s">
        <v>563</v>
      </c>
      <c r="M1" t="s">
        <v>564</v>
      </c>
      <c r="N1" t="s">
        <v>565</v>
      </c>
      <c r="O1" t="s">
        <v>566</v>
      </c>
      <c r="P1" t="s">
        <v>567</v>
      </c>
      <c r="Q1" t="s">
        <v>568</v>
      </c>
      <c r="R1" t="s">
        <v>569</v>
      </c>
      <c r="S1" t="s">
        <v>777</v>
      </c>
      <c r="T1" t="s">
        <v>778</v>
      </c>
      <c r="U1" t="s">
        <v>779</v>
      </c>
      <c r="V1" t="s">
        <v>780</v>
      </c>
      <c r="W1" t="s">
        <v>781</v>
      </c>
      <c r="X1" t="s">
        <v>782</v>
      </c>
      <c r="Y1" t="s">
        <v>570</v>
      </c>
      <c r="Z1" t="s">
        <v>571</v>
      </c>
      <c r="AA1" t="s">
        <v>572</v>
      </c>
      <c r="AB1" t="s">
        <v>573</v>
      </c>
      <c r="AC1" t="s">
        <v>574</v>
      </c>
      <c r="AD1" t="s">
        <v>575</v>
      </c>
      <c r="AE1" t="s">
        <v>576</v>
      </c>
      <c r="AF1" t="s">
        <v>577</v>
      </c>
      <c r="AG1" t="s">
        <v>578</v>
      </c>
      <c r="AH1" t="s">
        <v>579</v>
      </c>
      <c r="AI1" t="s">
        <v>580</v>
      </c>
      <c r="AJ1" t="s">
        <v>581</v>
      </c>
      <c r="AK1" t="s">
        <v>582</v>
      </c>
      <c r="AL1" t="s">
        <v>583</v>
      </c>
      <c r="AM1" t="s">
        <v>584</v>
      </c>
      <c r="AN1" t="s">
        <v>585</v>
      </c>
      <c r="AO1" t="s">
        <v>586</v>
      </c>
      <c r="AP1" t="s">
        <v>587</v>
      </c>
      <c r="AQ1" t="s">
        <v>588</v>
      </c>
      <c r="AR1" t="s">
        <v>589</v>
      </c>
      <c r="AS1" t="s">
        <v>590</v>
      </c>
      <c r="AT1" t="s">
        <v>591</v>
      </c>
      <c r="AU1" t="s">
        <v>592</v>
      </c>
      <c r="AV1" t="s">
        <v>593</v>
      </c>
      <c r="AW1" t="s">
        <v>594</v>
      </c>
      <c r="AX1" t="s">
        <v>595</v>
      </c>
      <c r="AY1" t="s">
        <v>596</v>
      </c>
      <c r="AZ1" t="s">
        <v>597</v>
      </c>
      <c r="BA1" t="s">
        <v>598</v>
      </c>
      <c r="BB1" t="s">
        <v>599</v>
      </c>
      <c r="BC1" t="s">
        <v>783</v>
      </c>
      <c r="BD1" t="s">
        <v>784</v>
      </c>
      <c r="BE1" t="s">
        <v>785</v>
      </c>
      <c r="BF1" t="s">
        <v>786</v>
      </c>
      <c r="BG1" t="s">
        <v>787</v>
      </c>
      <c r="BH1" t="s">
        <v>788</v>
      </c>
      <c r="BI1" t="s">
        <v>600</v>
      </c>
      <c r="BJ1" t="s">
        <v>601</v>
      </c>
      <c r="BK1" t="s">
        <v>602</v>
      </c>
      <c r="BL1" t="s">
        <v>603</v>
      </c>
      <c r="BM1" t="s">
        <v>604</v>
      </c>
      <c r="BN1" t="s">
        <v>605</v>
      </c>
      <c r="BO1" t="s">
        <v>606</v>
      </c>
      <c r="BP1" t="s">
        <v>607</v>
      </c>
      <c r="BQ1" t="s">
        <v>608</v>
      </c>
      <c r="BR1" t="s">
        <v>609</v>
      </c>
      <c r="BS1" t="s">
        <v>610</v>
      </c>
      <c r="BT1" t="s">
        <v>611</v>
      </c>
      <c r="BU1" t="s">
        <v>612</v>
      </c>
      <c r="BV1" t="s">
        <v>613</v>
      </c>
      <c r="BW1" t="s">
        <v>614</v>
      </c>
      <c r="BX1" t="s">
        <v>615</v>
      </c>
      <c r="BY1" t="s">
        <v>616</v>
      </c>
      <c r="BZ1" t="s">
        <v>617</v>
      </c>
      <c r="CA1" t="s">
        <v>618</v>
      </c>
      <c r="CB1" t="s">
        <v>619</v>
      </c>
      <c r="CC1" t="s">
        <v>620</v>
      </c>
      <c r="CD1" t="s">
        <v>621</v>
      </c>
      <c r="CE1" t="s">
        <v>622</v>
      </c>
      <c r="CF1" t="s">
        <v>623</v>
      </c>
      <c r="CG1" t="s">
        <v>624</v>
      </c>
      <c r="CH1" t="s">
        <v>625</v>
      </c>
      <c r="CI1" t="s">
        <v>626</v>
      </c>
      <c r="CJ1" t="s">
        <v>627</v>
      </c>
      <c r="CK1" t="s">
        <v>628</v>
      </c>
      <c r="CL1" t="s">
        <v>629</v>
      </c>
      <c r="CM1" t="s">
        <v>630</v>
      </c>
      <c r="CN1" t="s">
        <v>631</v>
      </c>
      <c r="CO1" t="s">
        <v>632</v>
      </c>
      <c r="CP1" t="s">
        <v>633</v>
      </c>
      <c r="CQ1" t="s">
        <v>634</v>
      </c>
      <c r="CR1" t="s">
        <v>635</v>
      </c>
      <c r="CS1" t="s">
        <v>636</v>
      </c>
      <c r="CT1" t="s">
        <v>637</v>
      </c>
      <c r="CU1" t="s">
        <v>638</v>
      </c>
      <c r="CV1" t="s">
        <v>639</v>
      </c>
      <c r="CW1" t="s">
        <v>640</v>
      </c>
      <c r="CX1" t="s">
        <v>641</v>
      </c>
      <c r="CY1" t="s">
        <v>642</v>
      </c>
      <c r="CZ1" t="s">
        <v>643</v>
      </c>
      <c r="DA1" t="s">
        <v>644</v>
      </c>
      <c r="DB1" t="s">
        <v>645</v>
      </c>
      <c r="DC1" t="s">
        <v>646</v>
      </c>
      <c r="DD1" t="s">
        <v>647</v>
      </c>
      <c r="DE1" t="s">
        <v>648</v>
      </c>
      <c r="DF1" t="s">
        <v>649</v>
      </c>
      <c r="DG1" t="s">
        <v>650</v>
      </c>
      <c r="DH1" t="s">
        <v>651</v>
      </c>
      <c r="DI1" t="s">
        <v>652</v>
      </c>
      <c r="DJ1" t="s">
        <v>653</v>
      </c>
      <c r="DK1" t="s">
        <v>654</v>
      </c>
      <c r="DL1" t="s">
        <v>655</v>
      </c>
      <c r="DM1" t="s">
        <v>656</v>
      </c>
      <c r="DN1" t="s">
        <v>657</v>
      </c>
      <c r="DO1" t="s">
        <v>658</v>
      </c>
      <c r="DP1" t="s">
        <v>659</v>
      </c>
      <c r="DQ1" t="s">
        <v>660</v>
      </c>
      <c r="DR1" t="s">
        <v>661</v>
      </c>
      <c r="DS1" t="s">
        <v>662</v>
      </c>
      <c r="DT1" t="s">
        <v>663</v>
      </c>
      <c r="DU1" t="s">
        <v>664</v>
      </c>
      <c r="DV1" t="s">
        <v>665</v>
      </c>
      <c r="DW1" t="s">
        <v>666</v>
      </c>
      <c r="DX1" t="s">
        <v>667</v>
      </c>
      <c r="DY1" t="s">
        <v>668</v>
      </c>
      <c r="DZ1" t="s">
        <v>669</v>
      </c>
      <c r="EA1" t="s">
        <v>670</v>
      </c>
      <c r="EB1" t="s">
        <v>671</v>
      </c>
      <c r="EC1" t="s">
        <v>672</v>
      </c>
      <c r="ED1" t="s">
        <v>673</v>
      </c>
      <c r="EE1" t="s">
        <v>674</v>
      </c>
      <c r="EF1" t="s">
        <v>675</v>
      </c>
      <c r="EG1" t="s">
        <v>676</v>
      </c>
      <c r="EH1" t="s">
        <v>677</v>
      </c>
      <c r="EI1" t="s">
        <v>678</v>
      </c>
      <c r="EJ1" t="s">
        <v>679</v>
      </c>
      <c r="EK1" t="s">
        <v>680</v>
      </c>
      <c r="EL1" t="s">
        <v>681</v>
      </c>
      <c r="EM1" t="s">
        <v>682</v>
      </c>
      <c r="EN1" t="s">
        <v>683</v>
      </c>
      <c r="EO1" t="s">
        <v>684</v>
      </c>
      <c r="EP1" t="s">
        <v>685</v>
      </c>
      <c r="EQ1" t="s">
        <v>686</v>
      </c>
      <c r="ER1" t="s">
        <v>687</v>
      </c>
      <c r="ES1" t="s">
        <v>688</v>
      </c>
      <c r="ET1" t="s">
        <v>689</v>
      </c>
      <c r="EU1" t="s">
        <v>690</v>
      </c>
      <c r="EV1" t="s">
        <v>691</v>
      </c>
      <c r="EW1" t="s">
        <v>692</v>
      </c>
      <c r="EX1" t="s">
        <v>693</v>
      </c>
      <c r="EY1" t="s">
        <v>694</v>
      </c>
      <c r="EZ1" t="s">
        <v>695</v>
      </c>
      <c r="FA1" t="s">
        <v>696</v>
      </c>
      <c r="FB1" t="s">
        <v>697</v>
      </c>
      <c r="FC1" t="s">
        <v>698</v>
      </c>
      <c r="FD1" t="s">
        <v>699</v>
      </c>
      <c r="FE1" t="s">
        <v>700</v>
      </c>
      <c r="FF1" t="s">
        <v>701</v>
      </c>
      <c r="FG1" t="s">
        <v>702</v>
      </c>
      <c r="FH1" s="75" t="s">
        <v>703</v>
      </c>
      <c r="FI1" s="75" t="s">
        <v>704</v>
      </c>
      <c r="FJ1" s="75" t="s">
        <v>696</v>
      </c>
      <c r="FK1" t="s">
        <v>697</v>
      </c>
      <c r="FL1" t="s">
        <v>698</v>
      </c>
      <c r="FM1" t="s">
        <v>699</v>
      </c>
      <c r="FN1" t="s">
        <v>700</v>
      </c>
      <c r="FO1" t="s">
        <v>701</v>
      </c>
      <c r="FP1" t="s">
        <v>702</v>
      </c>
      <c r="FQ1" t="s">
        <v>703</v>
      </c>
      <c r="FR1" t="s">
        <v>704</v>
      </c>
    </row>
    <row r="2" spans="1:174">
      <c r="A2" t="s">
        <v>1</v>
      </c>
      <c r="B2" t="s">
        <v>6</v>
      </c>
      <c r="C2" t="s">
        <v>276</v>
      </c>
      <c r="D2" s="1">
        <v>165</v>
      </c>
      <c r="E2" s="1">
        <v>181</v>
      </c>
      <c r="F2" s="1">
        <v>346</v>
      </c>
      <c r="G2" s="1">
        <v>201.04054260253906</v>
      </c>
      <c r="H2" s="1">
        <v>232.37600708007812</v>
      </c>
      <c r="I2" s="1">
        <v>216.29866027832031</v>
      </c>
      <c r="J2" s="1">
        <v>4.718329906463623</v>
      </c>
      <c r="K2" s="1">
        <v>6.3912429809570313</v>
      </c>
      <c r="L2" s="1">
        <v>5.4668984413146973</v>
      </c>
      <c r="M2" s="1"/>
      <c r="N2" s="1"/>
      <c r="O2" s="1">
        <v>24</v>
      </c>
      <c r="P2" s="1">
        <v>57</v>
      </c>
      <c r="Q2" s="1">
        <v>48</v>
      </c>
      <c r="R2" s="1">
        <v>21</v>
      </c>
      <c r="S2" s="1"/>
      <c r="T2" s="1"/>
      <c r="U2" s="1">
        <v>221.62710571289062</v>
      </c>
      <c r="V2" s="1">
        <v>590.3065185546875</v>
      </c>
      <c r="W2" s="1">
        <v>769.97113037109375</v>
      </c>
      <c r="X2" s="1">
        <v>612.4234619140625</v>
      </c>
      <c r="Y2" s="1"/>
      <c r="Z2" s="1"/>
      <c r="AA2" s="1">
        <v>3.4782607555389404</v>
      </c>
      <c r="AB2" s="1">
        <v>5.5718474388122559</v>
      </c>
      <c r="AC2" s="1">
        <v>6.6024761199951172</v>
      </c>
      <c r="AD2" s="1">
        <v>5.7220706939697266</v>
      </c>
      <c r="AE2" s="1"/>
      <c r="AF2" s="1"/>
      <c r="AG2" s="1">
        <v>12</v>
      </c>
      <c r="AH2" s="1">
        <v>65</v>
      </c>
      <c r="AI2" s="1">
        <v>63</v>
      </c>
      <c r="AJ2" s="1">
        <v>34</v>
      </c>
      <c r="AK2" s="1"/>
      <c r="AL2" s="1"/>
      <c r="AM2" s="1">
        <v>115.37351989746094</v>
      </c>
      <c r="AN2" s="1">
        <v>725.20361328125</v>
      </c>
      <c r="AO2" s="1">
        <v>1313.32080078125</v>
      </c>
      <c r="AP2" s="1">
        <v>1963.0484619140625</v>
      </c>
      <c r="AQ2" s="1"/>
      <c r="AR2" s="1"/>
      <c r="AS2" s="1">
        <v>2.7397260665893555</v>
      </c>
      <c r="AT2" s="1">
        <v>6.8783068656921387</v>
      </c>
      <c r="AU2" s="1">
        <v>7.9145727157592773</v>
      </c>
      <c r="AV2" s="1">
        <v>10.725551605224609</v>
      </c>
      <c r="AW2" s="1"/>
      <c r="AX2" s="1"/>
      <c r="AY2" s="1">
        <v>36</v>
      </c>
      <c r="AZ2" s="1">
        <v>122</v>
      </c>
      <c r="BA2" s="1">
        <v>111</v>
      </c>
      <c r="BB2" s="1">
        <v>55</v>
      </c>
      <c r="BC2" s="1"/>
      <c r="BD2" s="1"/>
      <c r="BE2" s="1">
        <v>169.57136535644531</v>
      </c>
      <c r="BF2" s="1">
        <v>655.24462890625</v>
      </c>
      <c r="BG2" s="1">
        <v>1006.255126953125</v>
      </c>
      <c r="BH2" s="1">
        <v>1065.6849365234375</v>
      </c>
      <c r="BI2" s="1"/>
      <c r="BJ2" s="1"/>
      <c r="BK2" s="1">
        <v>3.1914894580841064</v>
      </c>
      <c r="BL2" s="1">
        <v>6.1991868019104004</v>
      </c>
      <c r="BM2" s="1">
        <v>7.2882471084594727</v>
      </c>
      <c r="BN2" s="1">
        <v>8.0409355163574219</v>
      </c>
      <c r="BO2" s="1"/>
      <c r="BP2" s="1"/>
      <c r="BQ2" s="1"/>
      <c r="BR2" s="1"/>
      <c r="BS2" s="1"/>
      <c r="BT2" s="1">
        <v>81</v>
      </c>
      <c r="BU2" s="1"/>
      <c r="BV2" s="1"/>
      <c r="BW2" s="1"/>
      <c r="BX2" s="1"/>
      <c r="BY2" s="1"/>
      <c r="BZ2" s="1">
        <v>98.692626953125</v>
      </c>
      <c r="CA2" s="1"/>
      <c r="CB2" s="1"/>
      <c r="CC2" s="1"/>
      <c r="CD2" s="1"/>
      <c r="CE2" s="1"/>
      <c r="CF2" s="1">
        <v>3.4556314945220947</v>
      </c>
      <c r="CG2" s="1"/>
      <c r="CH2" s="1"/>
      <c r="CI2" s="1"/>
      <c r="CJ2" s="1"/>
      <c r="CK2" s="1"/>
      <c r="CL2" s="1">
        <v>116</v>
      </c>
      <c r="CM2" s="1"/>
      <c r="CN2" s="1"/>
      <c r="CO2" s="1"/>
      <c r="CP2" s="1"/>
      <c r="CQ2" s="1"/>
      <c r="CR2" s="1">
        <v>148.92605590820312</v>
      </c>
      <c r="CS2" s="1"/>
      <c r="CT2" s="1"/>
      <c r="CU2" s="1"/>
      <c r="CV2" s="1"/>
      <c r="CW2" s="1"/>
      <c r="CX2" s="1">
        <v>5.2679381370544434</v>
      </c>
      <c r="CY2" s="1"/>
      <c r="CZ2" s="1"/>
      <c r="DA2" s="1"/>
      <c r="DB2" s="1"/>
      <c r="DC2" s="1"/>
      <c r="DD2" s="1">
        <v>197</v>
      </c>
      <c r="DE2" s="1"/>
      <c r="DF2" s="1"/>
      <c r="DG2" s="1"/>
      <c r="DH2" s="1"/>
      <c r="DI2" s="1"/>
      <c r="DJ2" s="1">
        <v>123.1527099609375</v>
      </c>
      <c r="DK2" s="1"/>
      <c r="DL2" s="1"/>
      <c r="DM2" s="1"/>
      <c r="DN2" s="1"/>
      <c r="DO2" s="1"/>
      <c r="DP2" s="1">
        <v>4.3334798812866211</v>
      </c>
      <c r="DQ2" s="1">
        <v>65</v>
      </c>
      <c r="DR2" s="1">
        <v>51</v>
      </c>
      <c r="DS2" s="1">
        <v>21</v>
      </c>
      <c r="DT2" s="1">
        <v>17</v>
      </c>
      <c r="DU2" s="1">
        <v>11</v>
      </c>
      <c r="DV2" s="1">
        <v>79.197784423828125</v>
      </c>
      <c r="DW2" s="1">
        <v>62.139801025390625</v>
      </c>
      <c r="DX2" s="1">
        <v>25.586977005004883</v>
      </c>
      <c r="DY2" s="1">
        <v>20.713268280029297</v>
      </c>
      <c r="DZ2" s="1">
        <v>13.402702331542969</v>
      </c>
      <c r="EA2" s="1">
        <v>5.0038490295410156</v>
      </c>
      <c r="EB2" s="1">
        <v>4.4933919906616211</v>
      </c>
      <c r="EC2" s="1">
        <v>4.6979866027832031</v>
      </c>
      <c r="ED2" s="1">
        <v>6.5134100914001465</v>
      </c>
      <c r="EE2" s="1">
        <v>3.0985915660858154</v>
      </c>
      <c r="EF2" s="1">
        <v>68</v>
      </c>
      <c r="EG2" s="1">
        <v>46</v>
      </c>
      <c r="EH2" s="1">
        <v>26</v>
      </c>
      <c r="EI2" s="1">
        <v>19</v>
      </c>
      <c r="EJ2" s="1">
        <v>22</v>
      </c>
      <c r="EK2" s="1">
        <v>87.301483154296875</v>
      </c>
      <c r="EL2" s="1">
        <v>59.056888580322266</v>
      </c>
      <c r="EM2" s="1">
        <v>33.379978179931641</v>
      </c>
      <c r="EN2" s="1">
        <v>24.393062591552734</v>
      </c>
      <c r="EO2" s="1">
        <v>28.244598388671875</v>
      </c>
      <c r="EP2" s="1">
        <v>6.2442607879638672</v>
      </c>
      <c r="EQ2" s="1">
        <v>5.0941305160522461</v>
      </c>
      <c r="ER2" s="1">
        <v>7.2829132080078125</v>
      </c>
      <c r="ES2" s="1">
        <v>9.6938772201538086</v>
      </c>
      <c r="ET2" s="1">
        <v>7.6655054092407227</v>
      </c>
      <c r="EU2" s="1">
        <v>133</v>
      </c>
      <c r="EV2" s="1">
        <v>97</v>
      </c>
      <c r="EW2" s="1">
        <v>47</v>
      </c>
      <c r="EX2" s="1">
        <v>36</v>
      </c>
      <c r="EY2" s="1">
        <v>33</v>
      </c>
      <c r="EZ2" s="1">
        <v>83.143707275390625</v>
      </c>
      <c r="FA2" s="1">
        <v>60.638645172119141</v>
      </c>
      <c r="FB2" s="1">
        <v>29.381610870361328</v>
      </c>
      <c r="FC2" s="1">
        <v>22.505064010620117</v>
      </c>
      <c r="FD2" s="1">
        <v>20.629642486572266</v>
      </c>
      <c r="FE2" s="1">
        <v>5.569514274597168</v>
      </c>
      <c r="FF2" s="1">
        <v>4.7595682144165039</v>
      </c>
      <c r="FG2" s="1">
        <v>5.845771312713623</v>
      </c>
      <c r="FH2" s="1">
        <v>7.8774619102478027</v>
      </c>
      <c r="FI2" s="1">
        <v>5.1401867866516113</v>
      </c>
      <c r="FJ2" s="1">
        <v>60.638645172119141</v>
      </c>
      <c r="FK2" s="1">
        <v>29.381610870361328</v>
      </c>
      <c r="FL2" s="1">
        <v>22.505064010620117</v>
      </c>
      <c r="FM2" s="1">
        <v>20.629642486572266</v>
      </c>
      <c r="FN2" s="1">
        <v>5.569514274597168</v>
      </c>
      <c r="FO2" s="1">
        <v>4.7595682144165039</v>
      </c>
      <c r="FP2" s="1">
        <v>5.845771312713623</v>
      </c>
      <c r="FQ2" s="1">
        <v>7.8774619102478027</v>
      </c>
      <c r="FR2" s="1">
        <v>5.1401867866516113</v>
      </c>
    </row>
    <row r="3" spans="1:174">
      <c r="A3" t="s">
        <v>1</v>
      </c>
      <c r="B3" t="s">
        <v>7</v>
      </c>
      <c r="C3" t="s">
        <v>277</v>
      </c>
      <c r="D3" s="1">
        <v>75</v>
      </c>
      <c r="E3" s="1">
        <v>104</v>
      </c>
      <c r="F3" s="1">
        <v>179</v>
      </c>
      <c r="G3" s="1">
        <v>115.71038818359375</v>
      </c>
      <c r="H3" s="1">
        <v>169.56336975097656</v>
      </c>
      <c r="I3" s="1">
        <v>141.89344787597656</v>
      </c>
      <c r="J3" s="1">
        <v>3.3647375106811523</v>
      </c>
      <c r="K3" s="1">
        <v>5.226130485534668</v>
      </c>
      <c r="L3" s="1">
        <v>4.2427115440368652</v>
      </c>
      <c r="M3" s="1"/>
      <c r="N3" s="1"/>
      <c r="O3" s="1">
        <v>13</v>
      </c>
      <c r="P3" s="1">
        <v>27</v>
      </c>
      <c r="Q3" s="1"/>
      <c r="R3" s="1">
        <v>12</v>
      </c>
      <c r="S3" s="1"/>
      <c r="T3" s="1"/>
      <c r="U3" s="1">
        <v>178.81706237792969</v>
      </c>
      <c r="V3" s="1">
        <v>375.41714477539062</v>
      </c>
      <c r="W3" s="1"/>
      <c r="X3" s="1">
        <v>602.71221923828125</v>
      </c>
      <c r="Y3" s="1"/>
      <c r="Z3" s="1"/>
      <c r="AA3" s="1">
        <v>2.8953230381011963</v>
      </c>
      <c r="AB3" s="1">
        <v>4.2319750785827637</v>
      </c>
      <c r="AC3" s="1"/>
      <c r="AD3" s="1">
        <v>5.5045871734619141</v>
      </c>
      <c r="AE3" s="1"/>
      <c r="AF3" s="1"/>
      <c r="AG3" s="1">
        <v>10</v>
      </c>
      <c r="AH3" s="1">
        <v>46</v>
      </c>
      <c r="AI3" s="1">
        <v>31</v>
      </c>
      <c r="AJ3" s="1">
        <v>13</v>
      </c>
      <c r="AK3" s="1"/>
      <c r="AL3" s="1"/>
      <c r="AM3" s="1">
        <v>139.93843078613281</v>
      </c>
      <c r="AN3" s="1">
        <v>699.8326416015625</v>
      </c>
      <c r="AO3" s="1">
        <v>952.08843994140625</v>
      </c>
      <c r="AP3" s="1">
        <v>1176.4705810546875</v>
      </c>
      <c r="AQ3" s="1"/>
      <c r="AR3" s="1"/>
      <c r="AS3" s="1">
        <v>3.5211267471313477</v>
      </c>
      <c r="AT3" s="1">
        <v>6.6860466003417969</v>
      </c>
      <c r="AU3" s="1">
        <v>5.6466302871704102</v>
      </c>
      <c r="AV3" s="1">
        <v>6.6666665077209473</v>
      </c>
      <c r="AW3" s="1"/>
      <c r="AX3" s="1"/>
      <c r="AY3" s="1">
        <v>23</v>
      </c>
      <c r="AZ3" s="1">
        <v>73</v>
      </c>
      <c r="BA3" s="1">
        <v>49</v>
      </c>
      <c r="BB3" s="1">
        <v>25</v>
      </c>
      <c r="BC3" s="1"/>
      <c r="BD3" s="1"/>
      <c r="BE3" s="1">
        <v>159.54495239257812</v>
      </c>
      <c r="BF3" s="1">
        <v>530.33056640625</v>
      </c>
      <c r="BG3" s="1">
        <v>680.3665771484375</v>
      </c>
      <c r="BH3" s="1">
        <v>807.4935302734375</v>
      </c>
      <c r="BI3" s="1"/>
      <c r="BJ3" s="1"/>
      <c r="BK3" s="1">
        <v>3.1377899646759033</v>
      </c>
      <c r="BL3" s="1">
        <v>5.5052790641784668</v>
      </c>
      <c r="BM3" s="1">
        <v>4.8804779052734375</v>
      </c>
      <c r="BN3" s="1">
        <v>6.0532689094543457</v>
      </c>
      <c r="BO3" s="1"/>
      <c r="BP3" s="1"/>
      <c r="BQ3" s="1"/>
      <c r="BR3" s="1"/>
      <c r="BS3" s="1"/>
      <c r="BT3" s="1">
        <v>42</v>
      </c>
      <c r="BU3" s="1"/>
      <c r="BV3" s="1"/>
      <c r="BW3" s="1"/>
      <c r="BX3" s="1"/>
      <c r="BY3" s="1"/>
      <c r="BZ3" s="1">
        <v>64.797813415527344</v>
      </c>
      <c r="CA3" s="1"/>
      <c r="CB3" s="1"/>
      <c r="CC3" s="1"/>
      <c r="CD3" s="1"/>
      <c r="CE3" s="1"/>
      <c r="CF3" s="1">
        <v>2.5766870975494385</v>
      </c>
      <c r="CG3" s="1"/>
      <c r="CH3" s="1"/>
      <c r="CI3" s="1"/>
      <c r="CJ3" s="1"/>
      <c r="CK3" s="1"/>
      <c r="CL3" s="1">
        <v>73</v>
      </c>
      <c r="CM3" s="1"/>
      <c r="CN3" s="1"/>
      <c r="CO3" s="1"/>
      <c r="CP3" s="1"/>
      <c r="CQ3" s="1"/>
      <c r="CR3" s="1">
        <v>119.02044677734375</v>
      </c>
      <c r="CS3" s="1"/>
      <c r="CT3" s="1"/>
      <c r="CU3" s="1"/>
      <c r="CV3" s="1"/>
      <c r="CW3" s="1"/>
      <c r="CX3" s="1">
        <v>4.7066407203674316</v>
      </c>
      <c r="CY3" s="1"/>
      <c r="CZ3" s="1"/>
      <c r="DA3" s="1"/>
      <c r="DB3" s="1"/>
      <c r="DC3" s="1"/>
      <c r="DD3" s="1">
        <v>115</v>
      </c>
      <c r="DE3" s="1"/>
      <c r="DF3" s="1"/>
      <c r="DG3" s="1"/>
      <c r="DH3" s="1"/>
      <c r="DI3" s="1"/>
      <c r="DJ3" s="1">
        <v>91.160591125488281</v>
      </c>
      <c r="DK3" s="1"/>
      <c r="DL3" s="1"/>
      <c r="DM3" s="1"/>
      <c r="DN3" s="1"/>
      <c r="DO3" s="1"/>
      <c r="DP3" s="1">
        <v>3.6152153015136719</v>
      </c>
      <c r="DQ3" s="1"/>
      <c r="DR3" s="1">
        <v>21</v>
      </c>
      <c r="DS3" s="1">
        <v>31</v>
      </c>
      <c r="DT3" s="1">
        <v>12</v>
      </c>
      <c r="DU3" s="1"/>
      <c r="DV3" s="1"/>
      <c r="DW3" s="1">
        <v>32.398906707763672</v>
      </c>
      <c r="DX3" s="1">
        <v>47.826957702636719</v>
      </c>
      <c r="DY3" s="1">
        <v>18.513662338256836</v>
      </c>
      <c r="DZ3" s="1"/>
      <c r="EA3" s="1"/>
      <c r="EB3" s="1">
        <v>2.8455283641815186</v>
      </c>
      <c r="EC3" s="1">
        <v>4.1443848609924316</v>
      </c>
      <c r="ED3" s="1">
        <v>3.8095238208770752</v>
      </c>
      <c r="EE3" s="1"/>
      <c r="EF3" s="1"/>
      <c r="EG3" s="1">
        <v>33</v>
      </c>
      <c r="EH3" s="1">
        <v>37</v>
      </c>
      <c r="EI3" s="1">
        <v>14</v>
      </c>
      <c r="EJ3" s="1"/>
      <c r="EK3" s="1"/>
      <c r="EL3" s="1">
        <v>53.803764343261719</v>
      </c>
      <c r="EM3" s="1">
        <v>60.325431823730469</v>
      </c>
      <c r="EN3" s="1">
        <v>22.825838088989258</v>
      </c>
      <c r="EO3" s="1"/>
      <c r="EP3" s="1"/>
      <c r="EQ3" s="1">
        <v>4.8316249847412109</v>
      </c>
      <c r="ER3" s="1">
        <v>5.514157772064209</v>
      </c>
      <c r="ES3" s="1">
        <v>5.1470589637756348</v>
      </c>
      <c r="ET3" s="1"/>
      <c r="EU3" s="1">
        <v>19</v>
      </c>
      <c r="EV3" s="1">
        <v>54</v>
      </c>
      <c r="EW3" s="1">
        <v>68</v>
      </c>
      <c r="EX3" s="1">
        <v>26</v>
      </c>
      <c r="EY3" s="1">
        <v>12</v>
      </c>
      <c r="EZ3" s="1">
        <v>15.061315536499023</v>
      </c>
      <c r="FA3" s="1">
        <v>42.805843353271484</v>
      </c>
      <c r="FB3" s="1">
        <v>53.903656005859375</v>
      </c>
      <c r="FC3" s="1">
        <v>20.610221862792969</v>
      </c>
      <c r="FD3" s="1">
        <v>9.5124101638793945</v>
      </c>
      <c r="FE3" s="1">
        <v>3.5514018535614014</v>
      </c>
      <c r="FF3" s="1">
        <v>3.8001408576965332</v>
      </c>
      <c r="FG3" s="1">
        <v>4.792107105255127</v>
      </c>
      <c r="FH3" s="1">
        <v>4.4293017387390137</v>
      </c>
      <c r="FI3" s="1">
        <v>4.6692605018615723</v>
      </c>
      <c r="FJ3" s="1">
        <v>42.805843353271484</v>
      </c>
      <c r="FK3" s="1">
        <v>53.903656005859375</v>
      </c>
      <c r="FL3" s="1">
        <v>20.610221862792969</v>
      </c>
      <c r="FM3" s="1">
        <v>9.5124101638793945</v>
      </c>
      <c r="FN3" s="1">
        <v>3.5514018535614014</v>
      </c>
      <c r="FO3" s="1">
        <v>3.8001408576965332</v>
      </c>
      <c r="FP3" s="1">
        <v>4.792107105255127</v>
      </c>
      <c r="FQ3" s="1">
        <v>4.4293017387390137</v>
      </c>
      <c r="FR3" s="1">
        <v>4.6692605018615723</v>
      </c>
    </row>
    <row r="4" spans="1:174">
      <c r="A4" t="s">
        <v>1</v>
      </c>
      <c r="B4" t="s">
        <v>8</v>
      </c>
      <c r="C4" t="s">
        <v>278</v>
      </c>
      <c r="D4" s="1">
        <v>184</v>
      </c>
      <c r="E4" s="1">
        <v>170</v>
      </c>
      <c r="F4" s="1">
        <v>354</v>
      </c>
      <c r="G4" s="1">
        <v>171.99636840820312</v>
      </c>
      <c r="H4" s="1">
        <v>162.72613525390625</v>
      </c>
      <c r="I4" s="1">
        <v>167.416259765625</v>
      </c>
      <c r="J4" s="1">
        <v>4.491091251373291</v>
      </c>
      <c r="K4" s="1">
        <v>5.2131247520446777</v>
      </c>
      <c r="L4" s="1">
        <v>4.8110899925231934</v>
      </c>
      <c r="M4" s="1"/>
      <c r="N4" s="1"/>
      <c r="O4" s="1">
        <v>27</v>
      </c>
      <c r="P4" s="1">
        <v>68</v>
      </c>
      <c r="Q4" s="1">
        <v>55</v>
      </c>
      <c r="R4" s="1">
        <v>17</v>
      </c>
      <c r="S4" s="1"/>
      <c r="T4" s="1"/>
      <c r="U4" s="1">
        <v>214.43888854980469</v>
      </c>
      <c r="V4" s="1">
        <v>640.7236328125</v>
      </c>
      <c r="W4" s="1">
        <v>898.25250244140625</v>
      </c>
      <c r="X4" s="1">
        <v>538.48590087890625</v>
      </c>
      <c r="Y4" s="1"/>
      <c r="Z4" s="1"/>
      <c r="AA4" s="1">
        <v>3.0751707553863525</v>
      </c>
      <c r="AB4" s="1">
        <v>5.6198348999023437</v>
      </c>
      <c r="AC4" s="1">
        <v>7.1614584922790527</v>
      </c>
      <c r="AD4" s="1">
        <v>5.7046980857849121</v>
      </c>
      <c r="AE4" s="1"/>
      <c r="AF4" s="1"/>
      <c r="AG4" s="1">
        <v>17</v>
      </c>
      <c r="AH4" s="1">
        <v>48</v>
      </c>
      <c r="AI4" s="1">
        <v>67</v>
      </c>
      <c r="AJ4" s="1">
        <v>32</v>
      </c>
      <c r="AK4" s="1"/>
      <c r="AL4" s="1"/>
      <c r="AM4" s="1">
        <v>134.50431823730469</v>
      </c>
      <c r="AN4" s="1">
        <v>490.5467529296875</v>
      </c>
      <c r="AO4" s="1">
        <v>1300.71826171875</v>
      </c>
      <c r="AP4" s="1">
        <v>2026.59912109375</v>
      </c>
      <c r="AQ4" s="1"/>
      <c r="AR4" s="1"/>
      <c r="AS4" s="1">
        <v>3.2504780292510986</v>
      </c>
      <c r="AT4" s="1">
        <v>4.4158234596252441</v>
      </c>
      <c r="AU4" s="1">
        <v>7.4944071769714355</v>
      </c>
      <c r="AV4" s="1">
        <v>13.502109527587891</v>
      </c>
      <c r="AW4" s="1">
        <v>8</v>
      </c>
      <c r="AX4" s="1">
        <v>15</v>
      </c>
      <c r="AY4" s="1">
        <v>44</v>
      </c>
      <c r="AZ4" s="1">
        <v>116</v>
      </c>
      <c r="BA4" s="1">
        <v>122</v>
      </c>
      <c r="BB4" s="1">
        <v>49</v>
      </c>
      <c r="BC4" s="1">
        <v>6.8171553611755371</v>
      </c>
      <c r="BD4" s="1">
        <v>46.210720062255859</v>
      </c>
      <c r="BE4" s="1">
        <v>174.39555358886719</v>
      </c>
      <c r="BF4" s="1">
        <v>568.6832275390625</v>
      </c>
      <c r="BG4" s="1">
        <v>1082.1358642578125</v>
      </c>
      <c r="BH4" s="1">
        <v>1034.62841796875</v>
      </c>
      <c r="BI4" s="1">
        <v>1.4414414167404175</v>
      </c>
      <c r="BJ4" s="1">
        <v>1.6519824266433716</v>
      </c>
      <c r="BK4" s="1">
        <v>3.1406137943267822</v>
      </c>
      <c r="BL4" s="1">
        <v>5.0500655174255371</v>
      </c>
      <c r="BM4" s="1">
        <v>7.3405537605285645</v>
      </c>
      <c r="BN4" s="1">
        <v>9.1588783264160156</v>
      </c>
      <c r="BO4" s="1"/>
      <c r="BP4" s="1"/>
      <c r="BQ4" s="1"/>
      <c r="BR4" s="1"/>
      <c r="BS4" s="1"/>
      <c r="BT4" s="1">
        <v>84</v>
      </c>
      <c r="BU4" s="1"/>
      <c r="BV4" s="1"/>
      <c r="BW4" s="1"/>
      <c r="BX4" s="1"/>
      <c r="BY4" s="1"/>
      <c r="BZ4" s="1">
        <v>78.52008056640625</v>
      </c>
      <c r="CA4" s="1"/>
      <c r="CB4" s="1"/>
      <c r="CC4" s="1"/>
      <c r="CD4" s="1"/>
      <c r="CE4" s="1"/>
      <c r="CF4" s="1">
        <v>3.3057851791381836</v>
      </c>
      <c r="CG4" s="1"/>
      <c r="CH4" s="1"/>
      <c r="CI4" s="1"/>
      <c r="CJ4" s="1"/>
      <c r="CK4" s="1"/>
      <c r="CL4" s="1">
        <v>84</v>
      </c>
      <c r="CM4" s="1"/>
      <c r="CN4" s="1"/>
      <c r="CO4" s="1"/>
      <c r="CP4" s="1"/>
      <c r="CQ4" s="1"/>
      <c r="CR4" s="1">
        <v>80.405860900878906</v>
      </c>
      <c r="CS4" s="1"/>
      <c r="CT4" s="1"/>
      <c r="CU4" s="1"/>
      <c r="CV4" s="1"/>
      <c r="CW4" s="1"/>
      <c r="CX4" s="1">
        <v>3.7769784927368164</v>
      </c>
      <c r="CY4" s="1"/>
      <c r="CZ4" s="1"/>
      <c r="DA4" s="1"/>
      <c r="DB4" s="1"/>
      <c r="DC4" s="1">
        <v>7</v>
      </c>
      <c r="DD4" s="1">
        <v>168</v>
      </c>
      <c r="DE4" s="1"/>
      <c r="DF4" s="1"/>
      <c r="DG4" s="1"/>
      <c r="DH4" s="1"/>
      <c r="DI4" s="1">
        <v>3.3104908466339111</v>
      </c>
      <c r="DJ4" s="1">
        <v>79.4517822265625</v>
      </c>
      <c r="DK4" s="1"/>
      <c r="DL4" s="1"/>
      <c r="DM4" s="1"/>
      <c r="DN4" s="1"/>
      <c r="DO4" s="1">
        <v>1.5765765905380249</v>
      </c>
      <c r="DP4" s="1">
        <v>3.5257081985473633</v>
      </c>
      <c r="DQ4" s="1">
        <v>106</v>
      </c>
      <c r="DR4" s="1">
        <v>39</v>
      </c>
      <c r="DS4" s="1"/>
      <c r="DT4" s="1">
        <v>18</v>
      </c>
      <c r="DU4" s="1"/>
      <c r="DV4" s="1">
        <v>99.084869384765625</v>
      </c>
      <c r="DW4" s="1">
        <v>36.455753326416016</v>
      </c>
      <c r="DX4" s="1"/>
      <c r="DY4" s="1">
        <v>16.82573127746582</v>
      </c>
      <c r="DZ4" s="1"/>
      <c r="EA4" s="1">
        <v>4.3819761276245117</v>
      </c>
      <c r="EB4" s="1">
        <v>4.4267878532409668</v>
      </c>
      <c r="EC4" s="1"/>
      <c r="ED4" s="1">
        <v>5.6962027549743652</v>
      </c>
      <c r="EE4" s="1"/>
      <c r="EF4" s="1">
        <v>98</v>
      </c>
      <c r="EG4" s="1">
        <v>40</v>
      </c>
      <c r="EH4" s="1"/>
      <c r="EI4" s="1">
        <v>15</v>
      </c>
      <c r="EJ4" s="1"/>
      <c r="EK4" s="1">
        <v>93.806831359863281</v>
      </c>
      <c r="EL4" s="1">
        <v>38.288505554199219</v>
      </c>
      <c r="EM4" s="1"/>
      <c r="EN4" s="1">
        <v>14.358188629150391</v>
      </c>
      <c r="EO4" s="1"/>
      <c r="EP4" s="1">
        <v>4.8902196884155273</v>
      </c>
      <c r="EQ4" s="1">
        <v>5.934718132019043</v>
      </c>
      <c r="ER4" s="1"/>
      <c r="ES4" s="1">
        <v>6.8181819915771484</v>
      </c>
      <c r="ET4" s="1"/>
      <c r="EU4" s="1">
        <v>204</v>
      </c>
      <c r="EV4" s="1">
        <v>79</v>
      </c>
      <c r="EW4" s="1">
        <v>31</v>
      </c>
      <c r="EX4" s="1">
        <v>33</v>
      </c>
      <c r="EY4" s="1">
        <v>7</v>
      </c>
      <c r="EZ4" s="1">
        <v>96.477165222167969</v>
      </c>
      <c r="FA4" s="1">
        <v>37.361255645751953</v>
      </c>
      <c r="FB4" s="1">
        <v>14.660745620727539</v>
      </c>
      <c r="FC4" s="1">
        <v>15.606599807739258</v>
      </c>
      <c r="FD4" s="1">
        <v>3.3104908466339111</v>
      </c>
      <c r="FE4" s="1">
        <v>4.6122541427612305</v>
      </c>
      <c r="FF4" s="1">
        <v>5.080385684967041</v>
      </c>
      <c r="FG4" s="1">
        <v>4.2699723243713379</v>
      </c>
      <c r="FH4" s="1">
        <v>6.1567163467407227</v>
      </c>
      <c r="FI4" s="1">
        <v>5.9322032928466797</v>
      </c>
      <c r="FJ4" s="1">
        <v>37.361255645751953</v>
      </c>
      <c r="FK4" s="1">
        <v>14.660745620727539</v>
      </c>
      <c r="FL4" s="1">
        <v>15.606599807739258</v>
      </c>
      <c r="FM4" s="1">
        <v>3.3104908466339111</v>
      </c>
      <c r="FN4" s="1">
        <v>4.6122541427612305</v>
      </c>
      <c r="FO4" s="1">
        <v>5.080385684967041</v>
      </c>
      <c r="FP4" s="1">
        <v>4.2699723243713379</v>
      </c>
      <c r="FQ4" s="1">
        <v>6.1567163467407227</v>
      </c>
      <c r="FR4" s="1">
        <v>5.9322032928466797</v>
      </c>
    </row>
    <row r="5" spans="1:174">
      <c r="A5" t="s">
        <v>1</v>
      </c>
      <c r="B5" t="s">
        <v>9</v>
      </c>
      <c r="C5" t="s">
        <v>279</v>
      </c>
      <c r="D5" s="1">
        <v>90</v>
      </c>
      <c r="E5" s="1">
        <v>74</v>
      </c>
      <c r="F5" s="1">
        <v>164</v>
      </c>
      <c r="G5" s="1">
        <v>85.693069458007813</v>
      </c>
      <c r="H5" s="1">
        <v>72.953842163085938</v>
      </c>
      <c r="I5" s="1">
        <v>79.434272766113281</v>
      </c>
      <c r="J5" s="1">
        <v>3.7735848426818848</v>
      </c>
      <c r="K5" s="1">
        <v>3.9112050533294678</v>
      </c>
      <c r="L5" s="1">
        <v>3.834463357925415</v>
      </c>
      <c r="M5" s="1"/>
      <c r="N5" s="1"/>
      <c r="O5" s="1">
        <v>12</v>
      </c>
      <c r="P5" s="1">
        <v>31</v>
      </c>
      <c r="Q5" s="1">
        <v>25</v>
      </c>
      <c r="R5" s="1">
        <v>15</v>
      </c>
      <c r="S5" s="1"/>
      <c r="T5" s="1"/>
      <c r="U5" s="1">
        <v>143.43772888183594</v>
      </c>
      <c r="V5" s="1">
        <v>562.4093017578125</v>
      </c>
      <c r="W5" s="1">
        <v>674.581787109375</v>
      </c>
      <c r="X5" s="1">
        <v>712.250732421875</v>
      </c>
      <c r="Y5" s="1"/>
      <c r="Z5" s="1"/>
      <c r="AA5" s="1">
        <v>2.5862069129943848</v>
      </c>
      <c r="AB5" s="1">
        <v>5.3819446563720703</v>
      </c>
      <c r="AC5" s="1">
        <v>5.9101653099060059</v>
      </c>
      <c r="AD5" s="1">
        <v>7.0093460083007812</v>
      </c>
      <c r="AE5" s="1"/>
      <c r="AF5" s="1"/>
      <c r="AG5" s="1">
        <v>11</v>
      </c>
      <c r="AH5" s="1">
        <v>18</v>
      </c>
      <c r="AI5" s="1">
        <v>30</v>
      </c>
      <c r="AJ5" s="1">
        <v>11</v>
      </c>
      <c r="AK5" s="1"/>
      <c r="AL5" s="1"/>
      <c r="AM5" s="1">
        <v>131.28057861328125</v>
      </c>
      <c r="AN5" s="1">
        <v>374.84381103515625</v>
      </c>
      <c r="AO5" s="1">
        <v>1134.2154541015625</v>
      </c>
      <c r="AP5" s="1">
        <v>1076.3209228515625</v>
      </c>
      <c r="AQ5" s="1"/>
      <c r="AR5" s="1"/>
      <c r="AS5" s="1">
        <v>3.1976745128631592</v>
      </c>
      <c r="AT5" s="1">
        <v>3.422053337097168</v>
      </c>
      <c r="AU5" s="1">
        <v>6.3025212287902832</v>
      </c>
      <c r="AV5" s="1">
        <v>5.8823528289794922</v>
      </c>
      <c r="AW5" s="1"/>
      <c r="AX5" s="1"/>
      <c r="AY5" s="1">
        <v>23</v>
      </c>
      <c r="AZ5" s="1">
        <v>49</v>
      </c>
      <c r="BA5" s="1">
        <v>55</v>
      </c>
      <c r="BB5" s="1">
        <v>26</v>
      </c>
      <c r="BC5" s="1"/>
      <c r="BD5" s="1"/>
      <c r="BE5" s="1">
        <v>137.35443115234375</v>
      </c>
      <c r="BF5" s="1">
        <v>475.0823974609375</v>
      </c>
      <c r="BG5" s="1">
        <v>866.00537109375</v>
      </c>
      <c r="BH5" s="1">
        <v>831.2020263671875</v>
      </c>
      <c r="BI5" s="1"/>
      <c r="BJ5" s="1"/>
      <c r="BK5" s="1">
        <v>2.8465347290039062</v>
      </c>
      <c r="BL5" s="1">
        <v>4.4464612007141113</v>
      </c>
      <c r="BM5" s="1">
        <v>6.1179089546203613</v>
      </c>
      <c r="BN5" s="1">
        <v>6.483790397644043</v>
      </c>
      <c r="BO5" s="1"/>
      <c r="BP5" s="1"/>
      <c r="BQ5" s="1"/>
      <c r="BR5" s="1"/>
      <c r="BS5" s="1"/>
      <c r="BT5" s="1">
        <v>37</v>
      </c>
      <c r="BU5" s="1"/>
      <c r="BV5" s="1"/>
      <c r="BW5" s="1"/>
      <c r="BX5" s="1"/>
      <c r="BY5" s="1"/>
      <c r="BZ5" s="1">
        <v>35.2293701171875</v>
      </c>
      <c r="CA5" s="1"/>
      <c r="CB5" s="1"/>
      <c r="CC5" s="1"/>
      <c r="CD5" s="1"/>
      <c r="CE5" s="1"/>
      <c r="CF5" s="1">
        <v>2.8158295154571533</v>
      </c>
      <c r="CG5" s="1"/>
      <c r="CH5" s="1"/>
      <c r="CI5" s="1"/>
      <c r="CJ5" s="1"/>
      <c r="CK5" s="1"/>
      <c r="CL5" s="1">
        <v>43</v>
      </c>
      <c r="CM5" s="1"/>
      <c r="CN5" s="1"/>
      <c r="CO5" s="1"/>
      <c r="CP5" s="1"/>
      <c r="CQ5" s="1"/>
      <c r="CR5" s="1">
        <v>42.392097473144531</v>
      </c>
      <c r="CS5" s="1"/>
      <c r="CT5" s="1"/>
      <c r="CU5" s="1"/>
      <c r="CV5" s="1"/>
      <c r="CW5" s="1"/>
      <c r="CX5" s="1">
        <v>3.7261698246002197</v>
      </c>
      <c r="CY5" s="1">
        <v>6</v>
      </c>
      <c r="CZ5" s="1">
        <v>6</v>
      </c>
      <c r="DA5" s="1"/>
      <c r="DB5" s="1"/>
      <c r="DC5" s="1"/>
      <c r="DD5" s="1">
        <v>80</v>
      </c>
      <c r="DE5" s="1">
        <v>2.9061319828033447</v>
      </c>
      <c r="DF5" s="1">
        <v>2.9061319828033447</v>
      </c>
      <c r="DG5" s="1"/>
      <c r="DH5" s="1"/>
      <c r="DI5" s="1"/>
      <c r="DJ5" s="1">
        <v>38.748424530029297</v>
      </c>
      <c r="DK5" s="1">
        <v>2.985074520111084</v>
      </c>
      <c r="DL5" s="1">
        <v>1.5915119647979736</v>
      </c>
      <c r="DM5" s="1"/>
      <c r="DN5" s="1"/>
      <c r="DO5" s="1"/>
      <c r="DP5" s="1">
        <v>3.2414910793304443</v>
      </c>
      <c r="DQ5" s="1"/>
      <c r="DR5" s="1"/>
      <c r="DS5" s="1"/>
      <c r="DT5" s="1">
        <v>34</v>
      </c>
      <c r="DU5" s="1">
        <v>52</v>
      </c>
      <c r="DV5" s="1"/>
      <c r="DW5" s="1"/>
      <c r="DX5" s="1"/>
      <c r="DY5" s="1">
        <v>32.372936248779297</v>
      </c>
      <c r="DZ5" s="1">
        <v>49.511550903320313</v>
      </c>
      <c r="EA5" s="1"/>
      <c r="EB5" s="1"/>
      <c r="EC5" s="1"/>
      <c r="ED5" s="1">
        <v>4.2394013404846191</v>
      </c>
      <c r="EE5" s="1">
        <v>3.8404726982116699</v>
      </c>
      <c r="EF5" s="1"/>
      <c r="EG5" s="1"/>
      <c r="EH5" s="1"/>
      <c r="EI5" s="1">
        <v>23</v>
      </c>
      <c r="EJ5" s="1">
        <v>47</v>
      </c>
      <c r="EK5" s="1"/>
      <c r="EL5" s="1"/>
      <c r="EM5" s="1"/>
      <c r="EN5" s="1">
        <v>22.674842834472656</v>
      </c>
      <c r="EO5" s="1">
        <v>46.335548400878906</v>
      </c>
      <c r="EP5" s="1"/>
      <c r="EQ5" s="1"/>
      <c r="ER5" s="1"/>
      <c r="ES5" s="1">
        <v>3.795379638671875</v>
      </c>
      <c r="ET5" s="1">
        <v>4.3238272666931152</v>
      </c>
      <c r="EU5" s="1"/>
      <c r="EV5" s="1"/>
      <c r="EW5" s="1">
        <v>7</v>
      </c>
      <c r="EX5" s="1">
        <v>57</v>
      </c>
      <c r="EY5" s="1">
        <v>99</v>
      </c>
      <c r="EZ5" s="1"/>
      <c r="FA5" s="1"/>
      <c r="FB5" s="1">
        <v>3.3904871940612793</v>
      </c>
      <c r="FC5" s="1">
        <v>27.608253479003906</v>
      </c>
      <c r="FD5" s="1">
        <v>47.951175689697266</v>
      </c>
      <c r="FE5" s="1"/>
      <c r="FF5" s="1"/>
      <c r="FG5" s="1">
        <v>1.8041237592697144</v>
      </c>
      <c r="FH5" s="1">
        <v>4.0482954978942871</v>
      </c>
      <c r="FI5" s="1">
        <v>4.0557150840759277</v>
      </c>
      <c r="FJ5" s="1"/>
      <c r="FK5" s="1">
        <v>3.3904871940612793</v>
      </c>
      <c r="FL5" s="1">
        <v>27.608253479003906</v>
      </c>
      <c r="FM5" s="1">
        <v>47.951175689697266</v>
      </c>
      <c r="FN5" s="1"/>
      <c r="FO5" s="1"/>
      <c r="FP5" s="1">
        <v>1.8041237592697144</v>
      </c>
      <c r="FQ5" s="1">
        <v>4.0482954978942871</v>
      </c>
      <c r="FR5" s="1">
        <v>4.0557150840759277</v>
      </c>
    </row>
    <row r="6" spans="1:174">
      <c r="A6" t="s">
        <v>1</v>
      </c>
      <c r="B6" t="s">
        <v>10</v>
      </c>
      <c r="C6" t="s">
        <v>280</v>
      </c>
      <c r="D6" s="1">
        <v>224</v>
      </c>
      <c r="E6" s="1">
        <v>222</v>
      </c>
      <c r="F6" s="1">
        <v>446</v>
      </c>
      <c r="G6" s="1">
        <v>114.72765350341797</v>
      </c>
      <c r="H6" s="1">
        <v>116.32903289794922</v>
      </c>
      <c r="I6" s="1">
        <v>115.51920318603516</v>
      </c>
      <c r="J6" s="1">
        <v>3.7426900863647461</v>
      </c>
      <c r="K6" s="1">
        <v>4.830286979675293</v>
      </c>
      <c r="L6" s="1">
        <v>4.2151026725769043</v>
      </c>
      <c r="M6" s="1"/>
      <c r="N6" s="1"/>
      <c r="O6" s="1">
        <v>35</v>
      </c>
      <c r="P6" s="1">
        <v>76</v>
      </c>
      <c r="Q6" s="1">
        <v>54</v>
      </c>
      <c r="R6" s="1">
        <v>33</v>
      </c>
      <c r="S6" s="1"/>
      <c r="T6" s="1"/>
      <c r="U6" s="1">
        <v>182.12092590332031</v>
      </c>
      <c r="V6" s="1">
        <v>494.40542602539062</v>
      </c>
      <c r="W6" s="1">
        <v>566.0377197265625</v>
      </c>
      <c r="X6" s="1">
        <v>617.9775390625</v>
      </c>
      <c r="Y6" s="1"/>
      <c r="Z6" s="1"/>
      <c r="AA6" s="1">
        <v>2.6656510829925537</v>
      </c>
      <c r="AB6" s="1">
        <v>4.6826863288879395</v>
      </c>
      <c r="AC6" s="1">
        <v>5.0373134613037109</v>
      </c>
      <c r="AD6" s="1">
        <v>5.7894735336303711</v>
      </c>
      <c r="AE6" s="1"/>
      <c r="AF6" s="1"/>
      <c r="AG6" s="1">
        <v>20</v>
      </c>
      <c r="AH6" s="1">
        <v>66</v>
      </c>
      <c r="AI6" s="1">
        <v>89</v>
      </c>
      <c r="AJ6" s="1">
        <v>40</v>
      </c>
      <c r="AK6" s="1"/>
      <c r="AL6" s="1"/>
      <c r="AM6" s="1">
        <v>109.98680114746094</v>
      </c>
      <c r="AN6" s="1">
        <v>492.46380615234375</v>
      </c>
      <c r="AO6" s="1">
        <v>1192.709716796875</v>
      </c>
      <c r="AP6" s="1">
        <v>1290.7388916015625</v>
      </c>
      <c r="AQ6" s="1"/>
      <c r="AR6" s="1"/>
      <c r="AS6" s="1">
        <v>2.8985507488250732</v>
      </c>
      <c r="AT6" s="1">
        <v>4.8422598838806152</v>
      </c>
      <c r="AU6" s="1">
        <v>7.3010663986206055</v>
      </c>
      <c r="AV6" s="1">
        <v>7.7972707748413086</v>
      </c>
      <c r="AW6" s="1">
        <v>11</v>
      </c>
      <c r="AX6" s="1">
        <v>22</v>
      </c>
      <c r="AY6" s="1">
        <v>55</v>
      </c>
      <c r="AZ6" s="1">
        <v>142</v>
      </c>
      <c r="BA6" s="1">
        <v>143</v>
      </c>
      <c r="BB6" s="1">
        <v>73</v>
      </c>
      <c r="BC6" s="1">
        <v>4.5231938362121582</v>
      </c>
      <c r="BD6" s="1">
        <v>42.905899047851563</v>
      </c>
      <c r="BE6" s="1">
        <v>147.05096435546875</v>
      </c>
      <c r="BF6" s="1">
        <v>493.50106811523438</v>
      </c>
      <c r="BG6" s="1">
        <v>841.0775146484375</v>
      </c>
      <c r="BH6" s="1">
        <v>865.0313720703125</v>
      </c>
      <c r="BI6" s="1">
        <v>1.0710808038711548</v>
      </c>
      <c r="BJ6" s="1">
        <v>1.8471872806549072</v>
      </c>
      <c r="BK6" s="1">
        <v>2.7458810806274414</v>
      </c>
      <c r="BL6" s="1">
        <v>4.7555255889892578</v>
      </c>
      <c r="BM6" s="1">
        <v>6.2418155670166016</v>
      </c>
      <c r="BN6" s="1">
        <v>6.7405357360839844</v>
      </c>
      <c r="BO6" s="1">
        <v>7</v>
      </c>
      <c r="BP6" s="1"/>
      <c r="BQ6" s="1"/>
      <c r="BR6" s="1"/>
      <c r="BS6" s="1"/>
      <c r="BT6" s="1">
        <v>113</v>
      </c>
      <c r="BU6" s="1">
        <v>3.5852391719818115</v>
      </c>
      <c r="BV6" s="1"/>
      <c r="BW6" s="1"/>
      <c r="BX6" s="1"/>
      <c r="BY6" s="1"/>
      <c r="BZ6" s="1">
        <v>57.876003265380859</v>
      </c>
      <c r="CA6" s="1">
        <v>1.3618676662445068</v>
      </c>
      <c r="CB6" s="1"/>
      <c r="CC6" s="1"/>
      <c r="CD6" s="1"/>
      <c r="CE6" s="1"/>
      <c r="CF6" s="1">
        <v>3.7367725372314453</v>
      </c>
      <c r="CG6" s="1">
        <v>11</v>
      </c>
      <c r="CH6" s="1"/>
      <c r="CI6" s="1"/>
      <c r="CJ6" s="1"/>
      <c r="CK6" s="1"/>
      <c r="CL6" s="1">
        <v>123</v>
      </c>
      <c r="CM6" s="1">
        <v>5.7640509605407715</v>
      </c>
      <c r="CN6" s="1"/>
      <c r="CO6" s="1"/>
      <c r="CP6" s="1"/>
      <c r="CQ6" s="1"/>
      <c r="CR6" s="1">
        <v>64.45257568359375</v>
      </c>
      <c r="CS6" s="1">
        <v>2.7638189792633057</v>
      </c>
      <c r="CT6" s="1"/>
      <c r="CU6" s="1"/>
      <c r="CV6" s="1"/>
      <c r="CW6" s="1"/>
      <c r="CX6" s="1">
        <v>4.7822704315185547</v>
      </c>
      <c r="CY6" s="1">
        <v>18</v>
      </c>
      <c r="CZ6" s="1">
        <v>11</v>
      </c>
      <c r="DA6" s="1"/>
      <c r="DB6" s="1">
        <v>6</v>
      </c>
      <c r="DC6" s="1"/>
      <c r="DD6" s="1">
        <v>236</v>
      </c>
      <c r="DE6" s="1">
        <v>4.6622099876403809</v>
      </c>
      <c r="DF6" s="1">
        <v>2.849128246307373</v>
      </c>
      <c r="DG6" s="1"/>
      <c r="DH6" s="1">
        <v>1.554069995880127</v>
      </c>
      <c r="DI6" s="1"/>
      <c r="DJ6" s="1">
        <v>61.126750946044922</v>
      </c>
      <c r="DK6" s="1">
        <v>1.9736841917037964</v>
      </c>
      <c r="DL6" s="1">
        <v>2.6252982616424561</v>
      </c>
      <c r="DM6" s="1"/>
      <c r="DN6" s="1">
        <v>1.2738853693008423</v>
      </c>
      <c r="DO6" s="1"/>
      <c r="DP6" s="1">
        <v>4.2172980308532715</v>
      </c>
      <c r="DQ6" s="1">
        <v>35</v>
      </c>
      <c r="DR6" s="1">
        <v>53</v>
      </c>
      <c r="DS6" s="1">
        <v>59</v>
      </c>
      <c r="DT6" s="1">
        <v>49</v>
      </c>
      <c r="DU6" s="1">
        <v>28</v>
      </c>
      <c r="DV6" s="1">
        <v>17.92619514465332</v>
      </c>
      <c r="DW6" s="1">
        <v>27.145381927490234</v>
      </c>
      <c r="DX6" s="1">
        <v>30.218442916870117</v>
      </c>
      <c r="DY6" s="1">
        <v>25.096673965454102</v>
      </c>
      <c r="DZ6" s="1">
        <v>14.340956687927246</v>
      </c>
      <c r="EA6" s="1">
        <v>4.3695383071899414</v>
      </c>
      <c r="EB6" s="1">
        <v>3.9405205249786377</v>
      </c>
      <c r="EC6" s="1">
        <v>3.2117583751678467</v>
      </c>
      <c r="ED6" s="1">
        <v>3.8582677841186523</v>
      </c>
      <c r="EE6" s="1">
        <v>3.825136661529541</v>
      </c>
      <c r="EF6" s="1">
        <v>33</v>
      </c>
      <c r="EG6" s="1">
        <v>48</v>
      </c>
      <c r="EH6" s="1">
        <v>82</v>
      </c>
      <c r="EI6" s="1">
        <v>34</v>
      </c>
      <c r="EJ6" s="1">
        <v>25</v>
      </c>
      <c r="EK6" s="1">
        <v>17.292154312133789</v>
      </c>
      <c r="EL6" s="1">
        <v>25.152223587036133</v>
      </c>
      <c r="EM6" s="1">
        <v>42.968379974365234</v>
      </c>
      <c r="EN6" s="1">
        <v>17.816158294677734</v>
      </c>
      <c r="EO6" s="1">
        <v>13.100116729736328</v>
      </c>
      <c r="EP6" s="1">
        <v>4.7008547782897949</v>
      </c>
      <c r="EQ6" s="1">
        <v>4.7713718414306641</v>
      </c>
      <c r="ER6" s="1">
        <v>5.7142858505249023</v>
      </c>
      <c r="ES6" s="1">
        <v>3.5527691841125488</v>
      </c>
      <c r="ET6" s="1">
        <v>5.0403227806091309</v>
      </c>
      <c r="EU6" s="1">
        <v>68</v>
      </c>
      <c r="EV6" s="1">
        <v>101</v>
      </c>
      <c r="EW6" s="1">
        <v>141</v>
      </c>
      <c r="EX6" s="1">
        <v>83</v>
      </c>
      <c r="EY6" s="1">
        <v>53</v>
      </c>
      <c r="EZ6" s="1">
        <v>17.61279296875</v>
      </c>
      <c r="FA6" s="1">
        <v>26.160177230834961</v>
      </c>
      <c r="FB6" s="1">
        <v>36.520645141601563</v>
      </c>
      <c r="FC6" s="1">
        <v>21.497968673706055</v>
      </c>
      <c r="FD6" s="1">
        <v>13.727618217468262</v>
      </c>
      <c r="FE6" s="1">
        <v>4.524284839630127</v>
      </c>
      <c r="FF6" s="1">
        <v>4.2960443496704102</v>
      </c>
      <c r="FG6" s="1">
        <v>4.309290885925293</v>
      </c>
      <c r="FH6" s="1">
        <v>3.7269868850708008</v>
      </c>
      <c r="FI6" s="1">
        <v>4.3159608840942383</v>
      </c>
      <c r="FJ6" s="1">
        <v>26.160177230834961</v>
      </c>
      <c r="FK6" s="1">
        <v>36.520645141601563</v>
      </c>
      <c r="FL6" s="1">
        <v>21.497968673706055</v>
      </c>
      <c r="FM6" s="1">
        <v>13.727618217468262</v>
      </c>
      <c r="FN6" s="1">
        <v>4.524284839630127</v>
      </c>
      <c r="FO6" s="1">
        <v>4.2960443496704102</v>
      </c>
      <c r="FP6" s="1">
        <v>4.309290885925293</v>
      </c>
      <c r="FQ6" s="1">
        <v>3.7269868850708008</v>
      </c>
      <c r="FR6" s="1">
        <v>4.3159608840942383</v>
      </c>
    </row>
    <row r="7" spans="1:174">
      <c r="A7" t="s">
        <v>1</v>
      </c>
      <c r="B7" t="s">
        <v>11</v>
      </c>
      <c r="C7" t="s">
        <v>281</v>
      </c>
      <c r="D7" s="1">
        <v>201</v>
      </c>
      <c r="E7" s="1">
        <v>183</v>
      </c>
      <c r="F7" s="1">
        <v>384</v>
      </c>
      <c r="G7" s="1">
        <v>164.5814208984375</v>
      </c>
      <c r="H7" s="1">
        <v>153.66529846191406</v>
      </c>
      <c r="I7" s="1">
        <v>159.19209289550781</v>
      </c>
      <c r="J7" s="1">
        <v>4.3838605880737305</v>
      </c>
      <c r="K7" s="1">
        <v>5.4286561012268066</v>
      </c>
      <c r="L7" s="1">
        <v>4.8265461921691895</v>
      </c>
      <c r="M7" s="1"/>
      <c r="N7" s="1"/>
      <c r="O7" s="1">
        <v>26</v>
      </c>
      <c r="P7" s="1">
        <v>62</v>
      </c>
      <c r="Q7" s="1">
        <v>73</v>
      </c>
      <c r="R7" s="1">
        <v>22</v>
      </c>
      <c r="S7" s="1"/>
      <c r="T7" s="1"/>
      <c r="U7" s="1">
        <v>169.65742492675781</v>
      </c>
      <c r="V7" s="1">
        <v>472.27301025390625</v>
      </c>
      <c r="W7" s="1">
        <v>924.1676025390625</v>
      </c>
      <c r="X7" s="1">
        <v>610.77178955078125</v>
      </c>
      <c r="Y7" s="1"/>
      <c r="Z7" s="1"/>
      <c r="AA7" s="1">
        <v>2.7718551158905029</v>
      </c>
      <c r="AB7" s="1">
        <v>4.9402389526367187</v>
      </c>
      <c r="AC7" s="1">
        <v>7.7004218101501465</v>
      </c>
      <c r="AD7" s="1">
        <v>5.2884616851806641</v>
      </c>
      <c r="AE7" s="1"/>
      <c r="AF7" s="1"/>
      <c r="AG7" s="1">
        <v>12</v>
      </c>
      <c r="AH7" s="1">
        <v>64</v>
      </c>
      <c r="AI7" s="1">
        <v>81</v>
      </c>
      <c r="AJ7" s="1">
        <v>19</v>
      </c>
      <c r="AK7" s="1"/>
      <c r="AL7" s="1"/>
      <c r="AM7" s="1">
        <v>78.334091186523438</v>
      </c>
      <c r="AN7" s="1">
        <v>503.58013916015625</v>
      </c>
      <c r="AO7" s="1">
        <v>1253.8699951171875</v>
      </c>
      <c r="AP7" s="1">
        <v>1011.714599609375</v>
      </c>
      <c r="AQ7" s="1"/>
      <c r="AR7" s="1"/>
      <c r="AS7" s="1">
        <v>2.3210830688476562</v>
      </c>
      <c r="AT7" s="1">
        <v>5.8986177444458008</v>
      </c>
      <c r="AU7" s="1">
        <v>8.4816751480102539</v>
      </c>
      <c r="AV7" s="1">
        <v>6.6202092170715332</v>
      </c>
      <c r="AW7" s="1">
        <v>11</v>
      </c>
      <c r="AX7" s="1">
        <v>14</v>
      </c>
      <c r="AY7" s="1">
        <v>38</v>
      </c>
      <c r="AZ7" s="1">
        <v>126</v>
      </c>
      <c r="BA7" s="1">
        <v>154</v>
      </c>
      <c r="BB7" s="1">
        <v>41</v>
      </c>
      <c r="BC7" s="1">
        <v>8.5584468841552734</v>
      </c>
      <c r="BD7" s="1">
        <v>38.493263244628906</v>
      </c>
      <c r="BE7" s="1">
        <v>124.00469970703125</v>
      </c>
      <c r="BF7" s="1">
        <v>487.6727294921875</v>
      </c>
      <c r="BG7" s="1">
        <v>1072.498046875</v>
      </c>
      <c r="BH7" s="1">
        <v>748.1751708984375</v>
      </c>
      <c r="BI7" s="1">
        <v>1.7268445491790771</v>
      </c>
      <c r="BJ7" s="1">
        <v>1.5250544548034668</v>
      </c>
      <c r="BK7" s="1">
        <v>2.6116838455200195</v>
      </c>
      <c r="BL7" s="1">
        <v>5.384615421295166</v>
      </c>
      <c r="BM7" s="1">
        <v>8.0924854278564453</v>
      </c>
      <c r="BN7" s="1">
        <v>5.8321480751037598</v>
      </c>
      <c r="BO7" s="1"/>
      <c r="BP7" s="1"/>
      <c r="BQ7" s="1"/>
      <c r="BR7" s="1"/>
      <c r="BS7" s="1"/>
      <c r="BT7" s="1">
        <v>112</v>
      </c>
      <c r="BU7" s="1"/>
      <c r="BV7" s="1"/>
      <c r="BW7" s="1"/>
      <c r="BX7" s="1"/>
      <c r="BY7" s="1"/>
      <c r="BZ7" s="1">
        <v>91.707061767578125</v>
      </c>
      <c r="CA7" s="1"/>
      <c r="CB7" s="1"/>
      <c r="CC7" s="1"/>
      <c r="CD7" s="1"/>
      <c r="CE7" s="1"/>
      <c r="CF7" s="1">
        <v>3.3684210777282715</v>
      </c>
      <c r="CG7" s="1"/>
      <c r="CH7" s="1"/>
      <c r="CI7" s="1"/>
      <c r="CJ7" s="1"/>
      <c r="CK7" s="1"/>
      <c r="CL7" s="1">
        <v>118</v>
      </c>
      <c r="CM7" s="1"/>
      <c r="CN7" s="1"/>
      <c r="CO7" s="1"/>
      <c r="CP7" s="1"/>
      <c r="CQ7" s="1"/>
      <c r="CR7" s="1">
        <v>99.084724426269531</v>
      </c>
      <c r="CS7" s="1"/>
      <c r="CT7" s="1"/>
      <c r="CU7" s="1"/>
      <c r="CV7" s="1"/>
      <c r="CW7" s="1"/>
      <c r="CX7" s="1">
        <v>4.39642333984375</v>
      </c>
      <c r="CY7" s="1"/>
      <c r="CZ7" s="1"/>
      <c r="DA7" s="1"/>
      <c r="DB7" s="1"/>
      <c r="DC7" s="1"/>
      <c r="DD7" s="1">
        <v>230</v>
      </c>
      <c r="DE7" s="1"/>
      <c r="DF7" s="1"/>
      <c r="DG7" s="1"/>
      <c r="DH7" s="1"/>
      <c r="DI7" s="1"/>
      <c r="DJ7" s="1">
        <v>95.349433898925781</v>
      </c>
      <c r="DK7" s="1"/>
      <c r="DL7" s="1"/>
      <c r="DM7" s="1"/>
      <c r="DN7" s="1"/>
      <c r="DO7" s="1"/>
      <c r="DP7" s="1">
        <v>3.8275918960571289</v>
      </c>
      <c r="DQ7" s="1">
        <v>20</v>
      </c>
      <c r="DR7" s="1">
        <v>38</v>
      </c>
      <c r="DS7" s="1">
        <v>28</v>
      </c>
      <c r="DT7" s="1">
        <v>59</v>
      </c>
      <c r="DU7" s="1">
        <v>56</v>
      </c>
      <c r="DV7" s="1">
        <v>16.376260757446289</v>
      </c>
      <c r="DW7" s="1">
        <v>31.114896774291992</v>
      </c>
      <c r="DX7" s="1">
        <v>22.926765441894531</v>
      </c>
      <c r="DY7" s="1">
        <v>48.309970855712891</v>
      </c>
      <c r="DZ7" s="1">
        <v>45.853530883789063</v>
      </c>
      <c r="EA7" s="1">
        <v>6.1162080764770508</v>
      </c>
      <c r="EB7" s="1">
        <v>4.8969073295593262</v>
      </c>
      <c r="EC7" s="1">
        <v>3.0871002674102783</v>
      </c>
      <c r="ED7" s="1">
        <v>4.4227886199951172</v>
      </c>
      <c r="EE7" s="1">
        <v>4.5124897956848145</v>
      </c>
      <c r="EF7" s="1">
        <v>12</v>
      </c>
      <c r="EG7" s="1">
        <v>32</v>
      </c>
      <c r="EH7" s="1">
        <v>31</v>
      </c>
      <c r="EI7" s="1">
        <v>53</v>
      </c>
      <c r="EJ7" s="1">
        <v>55</v>
      </c>
      <c r="EK7" s="1">
        <v>10.076413154602051</v>
      </c>
      <c r="EL7" s="1">
        <v>26.870433807373047</v>
      </c>
      <c r="EM7" s="1">
        <v>26.030733108520508</v>
      </c>
      <c r="EN7" s="1">
        <v>44.504158020019531</v>
      </c>
      <c r="EO7" s="1">
        <v>46.183559417724609</v>
      </c>
      <c r="EP7" s="1">
        <v>4.819277286529541</v>
      </c>
      <c r="EQ7" s="1">
        <v>5.3067994117736816</v>
      </c>
      <c r="ER7" s="1">
        <v>4.5387992858886719</v>
      </c>
      <c r="ES7" s="1">
        <v>5.856353759765625</v>
      </c>
      <c r="ET7" s="1">
        <v>5.9076261520385742</v>
      </c>
      <c r="EU7" s="1">
        <v>32</v>
      </c>
      <c r="EV7" s="1">
        <v>70</v>
      </c>
      <c r="EW7" s="1">
        <v>59</v>
      </c>
      <c r="EX7" s="1">
        <v>112</v>
      </c>
      <c r="EY7" s="1">
        <v>111</v>
      </c>
      <c r="EZ7" s="1">
        <v>13.266008377075195</v>
      </c>
      <c r="FA7" s="1">
        <v>29.019393920898438</v>
      </c>
      <c r="FB7" s="1">
        <v>24.459203720092773</v>
      </c>
      <c r="FC7" s="1">
        <v>46.4310302734375</v>
      </c>
      <c r="FD7" s="1">
        <v>46.016468048095703</v>
      </c>
      <c r="FE7" s="1">
        <v>5.5555553436279297</v>
      </c>
      <c r="FF7" s="1">
        <v>5.0761423110961914</v>
      </c>
      <c r="FG7" s="1">
        <v>3.7106919288635254</v>
      </c>
      <c r="FH7" s="1">
        <v>5.0022330284118652</v>
      </c>
      <c r="FI7" s="1">
        <v>5.1104974746704102</v>
      </c>
      <c r="FJ7" s="1">
        <v>29.019393920898438</v>
      </c>
      <c r="FK7" s="1">
        <v>24.459203720092773</v>
      </c>
      <c r="FL7" s="1">
        <v>46.4310302734375</v>
      </c>
      <c r="FM7" s="1">
        <v>46.016468048095703</v>
      </c>
      <c r="FN7" s="1">
        <v>5.5555553436279297</v>
      </c>
      <c r="FO7" s="1">
        <v>5.0761423110961914</v>
      </c>
      <c r="FP7" s="1">
        <v>3.7106919288635254</v>
      </c>
      <c r="FQ7" s="1">
        <v>5.0022330284118652</v>
      </c>
      <c r="FR7" s="1">
        <v>5.1104974746704102</v>
      </c>
    </row>
    <row r="8" spans="1:174">
      <c r="A8" t="s">
        <v>1</v>
      </c>
      <c r="B8" t="s">
        <v>12</v>
      </c>
      <c r="C8" t="s">
        <v>282</v>
      </c>
      <c r="D8" s="1">
        <v>206</v>
      </c>
      <c r="E8" s="1">
        <v>195</v>
      </c>
      <c r="F8" s="1">
        <v>401</v>
      </c>
      <c r="G8" s="1">
        <v>154.16853332519531</v>
      </c>
      <c r="H8" s="1">
        <v>154.58523559570312</v>
      </c>
      <c r="I8" s="1">
        <v>154.37089538574219</v>
      </c>
      <c r="J8" s="1">
        <v>4.2952461242675781</v>
      </c>
      <c r="K8" s="1">
        <v>5.1999998092651367</v>
      </c>
      <c r="L8" s="1">
        <v>4.692253589630127</v>
      </c>
      <c r="M8" s="1"/>
      <c r="N8" s="1"/>
      <c r="O8" s="1">
        <v>31</v>
      </c>
      <c r="P8" s="1">
        <v>63</v>
      </c>
      <c r="Q8" s="1">
        <v>65</v>
      </c>
      <c r="R8" s="1">
        <v>34</v>
      </c>
      <c r="S8" s="1"/>
      <c r="T8" s="1"/>
      <c r="U8" s="1">
        <v>202.68061828613281</v>
      </c>
      <c r="V8" s="1">
        <v>476.26248168945312</v>
      </c>
      <c r="W8" s="1">
        <v>748.58917236328125</v>
      </c>
      <c r="X8" s="1">
        <v>799.24774169921875</v>
      </c>
      <c r="Y8" s="1"/>
      <c r="Z8" s="1"/>
      <c r="AA8" s="1">
        <v>3.2528855800628662</v>
      </c>
      <c r="AB8" s="1">
        <v>4.622157096862793</v>
      </c>
      <c r="AC8" s="1">
        <v>6.3725490570068359</v>
      </c>
      <c r="AD8" s="1">
        <v>7.3434123992919922</v>
      </c>
      <c r="AE8" s="1"/>
      <c r="AF8" s="1"/>
      <c r="AG8" s="1">
        <v>21</v>
      </c>
      <c r="AH8" s="1">
        <v>65</v>
      </c>
      <c r="AI8" s="1">
        <v>74</v>
      </c>
      <c r="AJ8" s="1">
        <v>29</v>
      </c>
      <c r="AK8" s="1"/>
      <c r="AL8" s="1"/>
      <c r="AM8" s="1">
        <v>143.90461730957031</v>
      </c>
      <c r="AN8" s="1">
        <v>546.40216064453125</v>
      </c>
      <c r="AO8" s="1">
        <v>1112.9493408203125</v>
      </c>
      <c r="AP8" s="1">
        <v>1228.8135986328125</v>
      </c>
      <c r="AQ8" s="1"/>
      <c r="AR8" s="1"/>
      <c r="AS8" s="1">
        <v>3.5234899520874023</v>
      </c>
      <c r="AT8" s="1">
        <v>5.4347825050354004</v>
      </c>
      <c r="AU8" s="1">
        <v>7.1636013984680176</v>
      </c>
      <c r="AV8" s="1">
        <v>8.3333330154418945</v>
      </c>
      <c r="AW8" s="1">
        <v>9</v>
      </c>
      <c r="AX8" s="1">
        <v>10</v>
      </c>
      <c r="AY8" s="1">
        <v>52</v>
      </c>
      <c r="AZ8" s="1">
        <v>128</v>
      </c>
      <c r="BA8" s="1">
        <v>139</v>
      </c>
      <c r="BB8" s="1">
        <v>63</v>
      </c>
      <c r="BC8" s="1">
        <v>6.2148256301879883</v>
      </c>
      <c r="BD8" s="1">
        <v>26.322023391723633</v>
      </c>
      <c r="BE8" s="1">
        <v>173.98286437988281</v>
      </c>
      <c r="BF8" s="1">
        <v>509.4730224609375</v>
      </c>
      <c r="BG8" s="1">
        <v>906.6005859375</v>
      </c>
      <c r="BH8" s="1">
        <v>952.52496337890625</v>
      </c>
      <c r="BI8" s="1">
        <v>1.3996889591217041</v>
      </c>
      <c r="BJ8" s="1">
        <v>1.0741138458251953</v>
      </c>
      <c r="BK8" s="1">
        <v>3.3570044040679932</v>
      </c>
      <c r="BL8" s="1">
        <v>5.0019540786743164</v>
      </c>
      <c r="BM8" s="1">
        <v>6.7705798149108887</v>
      </c>
      <c r="BN8" s="1">
        <v>7.7681875228881836</v>
      </c>
      <c r="BO8" s="1"/>
      <c r="BP8" s="1"/>
      <c r="BQ8" s="1"/>
      <c r="BR8" s="1"/>
      <c r="BS8" s="1"/>
      <c r="BT8" s="1">
        <v>96</v>
      </c>
      <c r="BU8" s="1"/>
      <c r="BV8" s="1"/>
      <c r="BW8" s="1"/>
      <c r="BX8" s="1"/>
      <c r="BY8" s="1"/>
      <c r="BZ8" s="1">
        <v>71.845535278320312</v>
      </c>
      <c r="CA8" s="1"/>
      <c r="CB8" s="1"/>
      <c r="CC8" s="1"/>
      <c r="CD8" s="1"/>
      <c r="CE8" s="1"/>
      <c r="CF8" s="1">
        <v>2.9538462162017822</v>
      </c>
      <c r="CG8" s="1"/>
      <c r="CH8" s="1"/>
      <c r="CI8" s="1"/>
      <c r="CJ8" s="1"/>
      <c r="CK8" s="1"/>
      <c r="CL8" s="1">
        <v>120</v>
      </c>
      <c r="CM8" s="1"/>
      <c r="CN8" s="1"/>
      <c r="CO8" s="1"/>
      <c r="CP8" s="1"/>
      <c r="CQ8" s="1"/>
      <c r="CR8" s="1">
        <v>95.129379272460938</v>
      </c>
      <c r="CS8" s="1"/>
      <c r="CT8" s="1"/>
      <c r="CU8" s="1"/>
      <c r="CV8" s="1"/>
      <c r="CW8" s="1"/>
      <c r="CX8" s="1">
        <v>4.3087973594665527</v>
      </c>
      <c r="CY8" s="1"/>
      <c r="CZ8" s="1"/>
      <c r="DA8" s="1"/>
      <c r="DB8" s="1"/>
      <c r="DC8" s="1"/>
      <c r="DD8" s="1">
        <v>216</v>
      </c>
      <c r="DE8" s="1"/>
      <c r="DF8" s="1"/>
      <c r="DG8" s="1"/>
      <c r="DH8" s="1"/>
      <c r="DI8" s="1"/>
      <c r="DJ8" s="1">
        <v>83.152397155761719</v>
      </c>
      <c r="DK8" s="1"/>
      <c r="DL8" s="1"/>
      <c r="DM8" s="1"/>
      <c r="DN8" s="1"/>
      <c r="DO8" s="1"/>
      <c r="DP8" s="1">
        <v>3.5791218280792236</v>
      </c>
      <c r="DQ8" s="1">
        <v>58</v>
      </c>
      <c r="DR8" s="1">
        <v>23</v>
      </c>
      <c r="DS8" s="1">
        <v>30</v>
      </c>
      <c r="DT8" s="1">
        <v>60</v>
      </c>
      <c r="DU8" s="1">
        <v>35</v>
      </c>
      <c r="DV8" s="1">
        <v>43.40667724609375</v>
      </c>
      <c r="DW8" s="1">
        <v>17.212991714477539</v>
      </c>
      <c r="DX8" s="1">
        <v>22.451728820800781</v>
      </c>
      <c r="DY8" s="1">
        <v>44.903457641601563</v>
      </c>
      <c r="DZ8" s="1">
        <v>26.193683624267578</v>
      </c>
      <c r="EA8" s="1">
        <v>3.7013401985168457</v>
      </c>
      <c r="EB8" s="1">
        <v>2.937420129776001</v>
      </c>
      <c r="EC8" s="1">
        <v>4.3290042877197266</v>
      </c>
      <c r="ED8" s="1">
        <v>5.8997049331665039</v>
      </c>
      <c r="EE8" s="1">
        <v>4.7554349899291992</v>
      </c>
      <c r="EF8" s="1">
        <v>72</v>
      </c>
      <c r="EG8" s="1">
        <v>32</v>
      </c>
      <c r="EH8" s="1">
        <v>25</v>
      </c>
      <c r="EI8" s="1">
        <v>35</v>
      </c>
      <c r="EJ8" s="1">
        <v>31</v>
      </c>
      <c r="EK8" s="1">
        <v>57.077625274658203</v>
      </c>
      <c r="EL8" s="1">
        <v>25.367834091186523</v>
      </c>
      <c r="EM8" s="1">
        <v>19.818620681762695</v>
      </c>
      <c r="EN8" s="1">
        <v>27.746067047119141</v>
      </c>
      <c r="EO8" s="1">
        <v>24.575088500976563</v>
      </c>
      <c r="EP8" s="1">
        <v>5.5512723922729492</v>
      </c>
      <c r="EQ8" s="1">
        <v>4.7690014839172363</v>
      </c>
      <c r="ER8" s="1">
        <v>4.8543691635131836</v>
      </c>
      <c r="ES8" s="1">
        <v>4.9226441383361816</v>
      </c>
      <c r="ET8" s="1">
        <v>5.5755395889282227</v>
      </c>
      <c r="EU8" s="1">
        <v>130</v>
      </c>
      <c r="EV8" s="1">
        <v>55</v>
      </c>
      <c r="EW8" s="1">
        <v>55</v>
      </c>
      <c r="EX8" s="1">
        <v>95</v>
      </c>
      <c r="EY8" s="1">
        <v>66</v>
      </c>
      <c r="EZ8" s="1">
        <v>50.045425415039062</v>
      </c>
      <c r="FA8" s="1">
        <v>21.173065185546875</v>
      </c>
      <c r="FB8" s="1">
        <v>21.173065185546875</v>
      </c>
      <c r="FC8" s="1">
        <v>36.571659088134766</v>
      </c>
      <c r="FD8" s="1">
        <v>25.407678604125977</v>
      </c>
      <c r="FE8" s="1">
        <v>4.5391063690185547</v>
      </c>
      <c r="FF8" s="1">
        <v>3.7826685905456543</v>
      </c>
      <c r="FG8" s="1">
        <v>4.5529799461364746</v>
      </c>
      <c r="FH8" s="1">
        <v>5.4976849555969238</v>
      </c>
      <c r="FI8" s="1">
        <v>5.1083593368530273</v>
      </c>
      <c r="FJ8" s="1">
        <v>21.173065185546875</v>
      </c>
      <c r="FK8" s="1">
        <v>21.173065185546875</v>
      </c>
      <c r="FL8" s="1">
        <v>36.571659088134766</v>
      </c>
      <c r="FM8" s="1">
        <v>25.407678604125977</v>
      </c>
      <c r="FN8" s="1">
        <v>4.5391063690185547</v>
      </c>
      <c r="FO8" s="1">
        <v>3.7826685905456543</v>
      </c>
      <c r="FP8" s="1">
        <v>4.5529799461364746</v>
      </c>
      <c r="FQ8" s="1">
        <v>5.4976849555969238</v>
      </c>
      <c r="FR8" s="1">
        <v>5.1083593368530273</v>
      </c>
    </row>
    <row r="9" spans="1:174">
      <c r="A9" t="s">
        <v>1</v>
      </c>
      <c r="B9" t="s">
        <v>13</v>
      </c>
      <c r="C9" t="s">
        <v>283</v>
      </c>
      <c r="D9" s="1">
        <v>88</v>
      </c>
      <c r="E9" s="1">
        <v>110</v>
      </c>
      <c r="F9" s="1">
        <v>198</v>
      </c>
      <c r="G9" s="1">
        <v>152.12542724609375</v>
      </c>
      <c r="H9" s="1">
        <v>192.98245239257812</v>
      </c>
      <c r="I9" s="1">
        <v>172.40328979492187</v>
      </c>
      <c r="J9" s="1">
        <v>3.8095238208770752</v>
      </c>
      <c r="K9" s="1">
        <v>5.8823528289794922</v>
      </c>
      <c r="L9" s="1">
        <v>4.736842155456543</v>
      </c>
      <c r="M9" s="1"/>
      <c r="N9" s="1"/>
      <c r="O9" s="1">
        <v>15</v>
      </c>
      <c r="P9" s="1">
        <v>31</v>
      </c>
      <c r="Q9" s="1">
        <v>29</v>
      </c>
      <c r="R9" s="1">
        <v>8</v>
      </c>
      <c r="S9" s="1"/>
      <c r="T9" s="1"/>
      <c r="U9" s="1">
        <v>195.38882446289062</v>
      </c>
      <c r="V9" s="1">
        <v>434.2344970703125</v>
      </c>
      <c r="W9" s="1">
        <v>708.69989013671875</v>
      </c>
      <c r="X9" s="1">
        <v>433.60433959960937</v>
      </c>
      <c r="Y9" s="1"/>
      <c r="Z9" s="1"/>
      <c r="AA9" s="1">
        <v>3.5046730041503906</v>
      </c>
      <c r="AB9" s="1">
        <v>4.2349724769592285</v>
      </c>
      <c r="AC9" s="1">
        <v>5.9183673858642578</v>
      </c>
      <c r="AD9" s="1">
        <v>3.5874438285827637</v>
      </c>
      <c r="AE9" s="1"/>
      <c r="AF9" s="1"/>
      <c r="AG9" s="1">
        <v>8</v>
      </c>
      <c r="AH9" s="1">
        <v>41</v>
      </c>
      <c r="AI9" s="1">
        <v>43</v>
      </c>
      <c r="AJ9" s="1">
        <v>14</v>
      </c>
      <c r="AK9" s="1"/>
      <c r="AL9" s="1"/>
      <c r="AM9" s="1">
        <v>103.07949829101562</v>
      </c>
      <c r="AN9" s="1">
        <v>596.45037841796875</v>
      </c>
      <c r="AO9" s="1">
        <v>1237.0540771484375</v>
      </c>
      <c r="AP9" s="1">
        <v>1310.8614501953125</v>
      </c>
      <c r="AQ9" s="1"/>
      <c r="AR9" s="1"/>
      <c r="AS9" s="1">
        <v>2.555910587310791</v>
      </c>
      <c r="AT9" s="1">
        <v>6.1469264030456543</v>
      </c>
      <c r="AU9" s="1">
        <v>8.4645671844482422</v>
      </c>
      <c r="AV9" s="1">
        <v>9.1503267288208008</v>
      </c>
      <c r="AW9" s="1"/>
      <c r="AX9" s="1"/>
      <c r="AY9" s="1">
        <v>23</v>
      </c>
      <c r="AZ9" s="1">
        <v>72</v>
      </c>
      <c r="BA9" s="1">
        <v>72</v>
      </c>
      <c r="BB9" s="1">
        <v>22</v>
      </c>
      <c r="BC9" s="1"/>
      <c r="BD9" s="1"/>
      <c r="BE9" s="1">
        <v>148.9830322265625</v>
      </c>
      <c r="BF9" s="1">
        <v>513.80859375</v>
      </c>
      <c r="BG9" s="1">
        <v>951.37420654296875</v>
      </c>
      <c r="BH9" s="1">
        <v>755.23516845703125</v>
      </c>
      <c r="BI9" s="1"/>
      <c r="BJ9" s="1"/>
      <c r="BK9" s="1">
        <v>3.1039135456085205</v>
      </c>
      <c r="BL9" s="1">
        <v>5.1465330123901367</v>
      </c>
      <c r="BM9" s="1">
        <v>7.2144289016723633</v>
      </c>
      <c r="BN9" s="1">
        <v>5.8510637283325195</v>
      </c>
      <c r="BO9" s="1"/>
      <c r="BP9" s="1"/>
      <c r="BQ9" s="1"/>
      <c r="BR9" s="1"/>
      <c r="BS9" s="1"/>
      <c r="BT9" s="1">
        <v>47</v>
      </c>
      <c r="BU9" s="1"/>
      <c r="BV9" s="1"/>
      <c r="BW9" s="1"/>
      <c r="BX9" s="1"/>
      <c r="BY9" s="1"/>
      <c r="BZ9" s="1">
        <v>81.248809814453125</v>
      </c>
      <c r="CA9" s="1"/>
      <c r="CB9" s="1"/>
      <c r="CC9" s="1"/>
      <c r="CD9" s="1"/>
      <c r="CE9" s="1"/>
      <c r="CF9" s="1">
        <v>2.7794203758239746</v>
      </c>
      <c r="CG9" s="1"/>
      <c r="CH9" s="1"/>
      <c r="CI9" s="1"/>
      <c r="CJ9" s="1"/>
      <c r="CK9" s="1"/>
      <c r="CL9" s="1">
        <v>65</v>
      </c>
      <c r="CM9" s="1"/>
      <c r="CN9" s="1"/>
      <c r="CO9" s="1"/>
      <c r="CP9" s="1"/>
      <c r="CQ9" s="1"/>
      <c r="CR9" s="1">
        <v>114.03508758544922</v>
      </c>
      <c r="CS9" s="1"/>
      <c r="CT9" s="1"/>
      <c r="CU9" s="1"/>
      <c r="CV9" s="1"/>
      <c r="CW9" s="1"/>
      <c r="CX9" s="1">
        <v>4.2455911636352539</v>
      </c>
      <c r="CY9" s="1"/>
      <c r="CZ9" s="1"/>
      <c r="DA9" s="1"/>
      <c r="DB9" s="1"/>
      <c r="DC9" s="1"/>
      <c r="DD9" s="1">
        <v>112</v>
      </c>
      <c r="DE9" s="1"/>
      <c r="DF9" s="1"/>
      <c r="DG9" s="1"/>
      <c r="DH9" s="1"/>
      <c r="DI9" s="1"/>
      <c r="DJ9" s="1">
        <v>97.521049499511719</v>
      </c>
      <c r="DK9" s="1"/>
      <c r="DL9" s="1"/>
      <c r="DM9" s="1"/>
      <c r="DN9" s="1"/>
      <c r="DO9" s="1"/>
      <c r="DP9" s="1">
        <v>3.4761018753051758</v>
      </c>
      <c r="DQ9" s="1">
        <v>15</v>
      </c>
      <c r="DR9" s="1">
        <v>22</v>
      </c>
      <c r="DS9" s="1">
        <v>26</v>
      </c>
      <c r="DT9" s="1">
        <v>19</v>
      </c>
      <c r="DU9" s="1">
        <v>6</v>
      </c>
      <c r="DV9" s="1">
        <v>25.930471420288086</v>
      </c>
      <c r="DW9" s="1">
        <v>38.031356811523438</v>
      </c>
      <c r="DX9" s="1">
        <v>44.946151733398437</v>
      </c>
      <c r="DY9" s="1">
        <v>32.845264434814453</v>
      </c>
      <c r="DZ9" s="1">
        <v>10.372188568115234</v>
      </c>
      <c r="EA9" s="1">
        <v>5.3003535270690918</v>
      </c>
      <c r="EB9" s="1">
        <v>3.1746032238006592</v>
      </c>
      <c r="EC9" s="1">
        <v>4.4827585220336914</v>
      </c>
      <c r="ED9" s="1">
        <v>4.2600898742675781</v>
      </c>
      <c r="EE9" s="1">
        <v>1.948051929473877</v>
      </c>
      <c r="EF9" s="1">
        <v>12</v>
      </c>
      <c r="EG9" s="1">
        <v>36</v>
      </c>
      <c r="EH9" s="1">
        <v>36</v>
      </c>
      <c r="EI9" s="1">
        <v>18</v>
      </c>
      <c r="EJ9" s="1">
        <v>8</v>
      </c>
      <c r="EK9" s="1">
        <v>21.052631378173828</v>
      </c>
      <c r="EL9" s="1">
        <v>63.157894134521484</v>
      </c>
      <c r="EM9" s="1">
        <v>63.157894134521484</v>
      </c>
      <c r="EN9" s="1">
        <v>31.578947067260742</v>
      </c>
      <c r="EO9" s="1">
        <v>14.035087585449219</v>
      </c>
      <c r="EP9" s="1">
        <v>4.615384578704834</v>
      </c>
      <c r="EQ9" s="1">
        <v>6.0402684211730957</v>
      </c>
      <c r="ER9" s="1">
        <v>8.0357141494750977</v>
      </c>
      <c r="ES9" s="1">
        <v>5.0279331207275391</v>
      </c>
      <c r="ET9" s="1">
        <v>3.846153736114502</v>
      </c>
      <c r="EU9" s="1">
        <v>27</v>
      </c>
      <c r="EV9" s="1">
        <v>58</v>
      </c>
      <c r="EW9" s="1">
        <v>62</v>
      </c>
      <c r="EX9" s="1">
        <v>37</v>
      </c>
      <c r="EY9" s="1">
        <v>14</v>
      </c>
      <c r="EZ9" s="1">
        <v>23.509538650512695</v>
      </c>
      <c r="FA9" s="1">
        <v>50.501972198486328</v>
      </c>
      <c r="FB9" s="1">
        <v>53.984867095947266</v>
      </c>
      <c r="FC9" s="1">
        <v>32.216773986816406</v>
      </c>
      <c r="FD9" s="1">
        <v>12.190131187438965</v>
      </c>
      <c r="FE9" s="1">
        <v>4.9723758697509766</v>
      </c>
      <c r="FF9" s="1">
        <v>4.4996123313903809</v>
      </c>
      <c r="FG9" s="1">
        <v>6.0311284065246582</v>
      </c>
      <c r="FH9" s="1">
        <v>4.6019902229309082</v>
      </c>
      <c r="FI9" s="1">
        <v>2.7131783962249756</v>
      </c>
      <c r="FJ9" s="1">
        <v>50.501972198486328</v>
      </c>
      <c r="FK9" s="1">
        <v>53.984867095947266</v>
      </c>
      <c r="FL9" s="1">
        <v>32.216773986816406</v>
      </c>
      <c r="FM9" s="1">
        <v>12.190131187438965</v>
      </c>
      <c r="FN9" s="1">
        <v>4.9723758697509766</v>
      </c>
      <c r="FO9" s="1">
        <v>4.4996123313903809</v>
      </c>
      <c r="FP9" s="1">
        <v>6.0311284065246582</v>
      </c>
      <c r="FQ9" s="1">
        <v>4.6019902229309082</v>
      </c>
      <c r="FR9" s="1">
        <v>2.7131783962249756</v>
      </c>
    </row>
    <row r="10" spans="1:174">
      <c r="A10" t="s">
        <v>1</v>
      </c>
      <c r="B10" t="s">
        <v>14</v>
      </c>
      <c r="C10" t="s">
        <v>284</v>
      </c>
      <c r="D10" s="1">
        <v>175</v>
      </c>
      <c r="E10" s="1">
        <v>207</v>
      </c>
      <c r="F10" s="1">
        <v>382</v>
      </c>
      <c r="G10" s="1">
        <v>183.98007202148437</v>
      </c>
      <c r="H10" s="1">
        <v>223.46488952636719</v>
      </c>
      <c r="I10" s="1">
        <v>203.46096801757812</v>
      </c>
      <c r="J10" s="1">
        <v>4.4722719192504883</v>
      </c>
      <c r="K10" s="1">
        <v>6.4992151260375977</v>
      </c>
      <c r="L10" s="1">
        <v>5.3817977905273437</v>
      </c>
      <c r="M10" s="1"/>
      <c r="N10" s="1"/>
      <c r="O10" s="1">
        <v>19</v>
      </c>
      <c r="P10" s="1">
        <v>62</v>
      </c>
      <c r="Q10" s="1">
        <v>54</v>
      </c>
      <c r="R10" s="1">
        <v>25</v>
      </c>
      <c r="S10" s="1"/>
      <c r="T10" s="1"/>
      <c r="U10" s="1">
        <v>177.93594360351562</v>
      </c>
      <c r="V10" s="1">
        <v>634.98565673828125</v>
      </c>
      <c r="W10" s="1">
        <v>862.61981201171875</v>
      </c>
      <c r="X10" s="1">
        <v>736.16021728515625</v>
      </c>
      <c r="Y10" s="1"/>
      <c r="Z10" s="1"/>
      <c r="AA10" s="1">
        <v>2.3602485656738281</v>
      </c>
      <c r="AB10" s="1">
        <v>5.4006967544555664</v>
      </c>
      <c r="AC10" s="1">
        <v>6.8268013000488281</v>
      </c>
      <c r="AD10" s="1">
        <v>5.8685445785522461</v>
      </c>
      <c r="AE10" s="1"/>
      <c r="AF10" s="1"/>
      <c r="AG10" s="1">
        <v>21</v>
      </c>
      <c r="AH10" s="1">
        <v>52</v>
      </c>
      <c r="AI10" s="1">
        <v>90</v>
      </c>
      <c r="AJ10" s="1">
        <v>38</v>
      </c>
      <c r="AK10" s="1"/>
      <c r="AL10" s="1"/>
      <c r="AM10" s="1">
        <v>207.40740966796875</v>
      </c>
      <c r="AN10" s="1">
        <v>577.84197998046875</v>
      </c>
      <c r="AO10" s="1">
        <v>1768.1728515625</v>
      </c>
      <c r="AP10" s="1">
        <v>2028.830810546875</v>
      </c>
      <c r="AQ10" s="1"/>
      <c r="AR10" s="1"/>
      <c r="AS10" s="1">
        <v>5.1219511032104492</v>
      </c>
      <c r="AT10" s="1">
        <v>5.038759708404541</v>
      </c>
      <c r="AU10" s="1">
        <v>9.5338983535766602</v>
      </c>
      <c r="AV10" s="1">
        <v>10.270270347595215</v>
      </c>
      <c r="AW10" s="1">
        <v>6</v>
      </c>
      <c r="AX10" s="1">
        <v>15</v>
      </c>
      <c r="AY10" s="1">
        <v>40</v>
      </c>
      <c r="AZ10" s="1">
        <v>114</v>
      </c>
      <c r="BA10" s="1">
        <v>144</v>
      </c>
      <c r="BB10" s="1">
        <v>63</v>
      </c>
      <c r="BC10" s="1">
        <v>5.622715950012207</v>
      </c>
      <c r="BD10" s="1">
        <v>60.347602844238281</v>
      </c>
      <c r="BE10" s="1">
        <v>192.27995300292969</v>
      </c>
      <c r="BF10" s="1">
        <v>607.5787353515625</v>
      </c>
      <c r="BG10" s="1">
        <v>1268.722412109375</v>
      </c>
      <c r="BH10" s="1">
        <v>1195.6728515625</v>
      </c>
      <c r="BI10" s="1">
        <v>1.2903225421905518</v>
      </c>
      <c r="BJ10" s="1">
        <v>2.121640682220459</v>
      </c>
      <c r="BK10" s="1">
        <v>3.2921810150146484</v>
      </c>
      <c r="BL10" s="1">
        <v>5.2293577194213867</v>
      </c>
      <c r="BM10" s="1">
        <v>8.2997121810913086</v>
      </c>
      <c r="BN10" s="1">
        <v>7.9145727157592773</v>
      </c>
      <c r="BO10" s="1"/>
      <c r="BP10" s="1"/>
      <c r="BQ10" s="1"/>
      <c r="BR10" s="1"/>
      <c r="BS10" s="1"/>
      <c r="BT10" s="1">
        <v>72</v>
      </c>
      <c r="BU10" s="1"/>
      <c r="BV10" s="1"/>
      <c r="BW10" s="1"/>
      <c r="BX10" s="1"/>
      <c r="BY10" s="1"/>
      <c r="BZ10" s="1">
        <v>75.694656372070313</v>
      </c>
      <c r="CA10" s="1"/>
      <c r="CB10" s="1"/>
      <c r="CC10" s="1"/>
      <c r="CD10" s="1"/>
      <c r="CE10" s="1"/>
      <c r="CF10" s="1">
        <v>2.8753993511199951</v>
      </c>
      <c r="CG10" s="1"/>
      <c r="CH10" s="1"/>
      <c r="CI10" s="1"/>
      <c r="CJ10" s="1"/>
      <c r="CK10" s="1"/>
      <c r="CL10" s="1">
        <v>120</v>
      </c>
      <c r="CM10" s="1"/>
      <c r="CN10" s="1"/>
      <c r="CO10" s="1"/>
      <c r="CP10" s="1"/>
      <c r="CQ10" s="1"/>
      <c r="CR10" s="1">
        <v>129.54486083984375</v>
      </c>
      <c r="CS10" s="1"/>
      <c r="CT10" s="1"/>
      <c r="CU10" s="1"/>
      <c r="CV10" s="1"/>
      <c r="CW10" s="1"/>
      <c r="CX10" s="1">
        <v>5.3715310096740723</v>
      </c>
      <c r="CY10" s="1"/>
      <c r="CZ10" s="1"/>
      <c r="DA10" s="1"/>
      <c r="DB10" s="1"/>
      <c r="DC10" s="1"/>
      <c r="DD10" s="1">
        <v>192</v>
      </c>
      <c r="DE10" s="1"/>
      <c r="DF10" s="1"/>
      <c r="DG10" s="1"/>
      <c r="DH10" s="1"/>
      <c r="DI10" s="1"/>
      <c r="DJ10" s="1">
        <v>102.26310729980469</v>
      </c>
      <c r="DK10" s="1"/>
      <c r="DL10" s="1"/>
      <c r="DM10" s="1"/>
      <c r="DN10" s="1"/>
      <c r="DO10" s="1"/>
      <c r="DP10" s="1">
        <v>4.0523428916931152</v>
      </c>
      <c r="DQ10" s="1">
        <v>63</v>
      </c>
      <c r="DR10" s="1">
        <v>42</v>
      </c>
      <c r="DS10" s="1">
        <v>34</v>
      </c>
      <c r="DT10" s="1">
        <v>30</v>
      </c>
      <c r="DU10" s="1">
        <v>6</v>
      </c>
      <c r="DV10" s="1">
        <v>66.232826232910156</v>
      </c>
      <c r="DW10" s="1">
        <v>44.155216217041016</v>
      </c>
      <c r="DX10" s="1">
        <v>35.744697570800781</v>
      </c>
      <c r="DY10" s="1">
        <v>31.539440155029297</v>
      </c>
      <c r="DZ10" s="1">
        <v>6.3078880310058594</v>
      </c>
      <c r="EA10" s="1">
        <v>4.3121151924133301</v>
      </c>
      <c r="EB10" s="1">
        <v>4.0658278465270996</v>
      </c>
      <c r="EC10" s="1">
        <v>4.3037972450256348</v>
      </c>
      <c r="ED10" s="1">
        <v>5.8708415031433105</v>
      </c>
      <c r="EE10" s="1">
        <v>5.0847458839416504</v>
      </c>
      <c r="EF10" s="1">
        <v>90</v>
      </c>
      <c r="EG10" s="1">
        <v>44</v>
      </c>
      <c r="EH10" s="1">
        <v>43</v>
      </c>
      <c r="EI10" s="1">
        <v>23</v>
      </c>
      <c r="EJ10" s="1">
        <v>7</v>
      </c>
      <c r="EK10" s="1">
        <v>97.158645629882813</v>
      </c>
      <c r="EL10" s="1">
        <v>47.499782562255859</v>
      </c>
      <c r="EM10" s="1">
        <v>46.420242309570312</v>
      </c>
      <c r="EN10" s="1">
        <v>24.829433441162109</v>
      </c>
      <c r="EO10" s="1">
        <v>7.5567836761474609</v>
      </c>
      <c r="EP10" s="1">
        <v>6.9767441749572754</v>
      </c>
      <c r="EQ10" s="1">
        <v>5.1341891288757324</v>
      </c>
      <c r="ER10" s="1">
        <v>7.7060933113098145</v>
      </c>
      <c r="ES10" s="1">
        <v>6.1007957458496094</v>
      </c>
      <c r="ET10" s="1">
        <v>6.7961163520812988</v>
      </c>
      <c r="EU10" s="1">
        <v>153</v>
      </c>
      <c r="EV10" s="1">
        <v>86</v>
      </c>
      <c r="EW10" s="1">
        <v>77</v>
      </c>
      <c r="EX10" s="1">
        <v>53</v>
      </c>
      <c r="EY10" s="1">
        <v>13</v>
      </c>
      <c r="EZ10" s="1">
        <v>81.490913391113281</v>
      </c>
      <c r="FA10" s="1">
        <v>45.805347442626953</v>
      </c>
      <c r="FB10" s="1">
        <v>41.011764526367187</v>
      </c>
      <c r="FC10" s="1">
        <v>28.228878021240234</v>
      </c>
      <c r="FD10" s="1">
        <v>6.9240641593933105</v>
      </c>
      <c r="FE10" s="1">
        <v>5.5616140365600586</v>
      </c>
      <c r="FF10" s="1">
        <v>4.5502643585205078</v>
      </c>
      <c r="FG10" s="1">
        <v>5.7121663093566895</v>
      </c>
      <c r="FH10" s="1">
        <v>5.9684686660766602</v>
      </c>
      <c r="FI10" s="1">
        <v>5.8823528289794922</v>
      </c>
      <c r="FJ10" s="1">
        <v>45.805347442626953</v>
      </c>
      <c r="FK10" s="1">
        <v>41.011764526367187</v>
      </c>
      <c r="FL10" s="1">
        <v>28.228878021240234</v>
      </c>
      <c r="FM10" s="1">
        <v>6.9240641593933105</v>
      </c>
      <c r="FN10" s="1">
        <v>5.5616140365600586</v>
      </c>
      <c r="FO10" s="1">
        <v>4.5502643585205078</v>
      </c>
      <c r="FP10" s="1">
        <v>5.7121663093566895</v>
      </c>
      <c r="FQ10" s="1">
        <v>5.9684686660766602</v>
      </c>
      <c r="FR10" s="1">
        <v>5.8823528289794922</v>
      </c>
    </row>
    <row r="11" spans="1:174">
      <c r="A11" t="s">
        <v>1</v>
      </c>
      <c r="B11" t="s">
        <v>15</v>
      </c>
      <c r="C11" t="s">
        <v>285</v>
      </c>
      <c r="D11" s="1">
        <v>319</v>
      </c>
      <c r="E11" s="1">
        <v>399</v>
      </c>
      <c r="F11" s="1">
        <v>718</v>
      </c>
      <c r="G11" s="1">
        <v>141.04747009277344</v>
      </c>
      <c r="H11" s="1">
        <v>180.11672973632812</v>
      </c>
      <c r="I11" s="1">
        <v>160.37954711914062</v>
      </c>
      <c r="J11" s="1">
        <v>3.9706249237060547</v>
      </c>
      <c r="K11" s="1">
        <v>5.7024440765380859</v>
      </c>
      <c r="L11" s="1">
        <v>4.77679443359375</v>
      </c>
      <c r="M11" s="1"/>
      <c r="N11" s="1"/>
      <c r="O11" s="1">
        <v>58</v>
      </c>
      <c r="P11" s="1">
        <v>102</v>
      </c>
      <c r="Q11" s="1">
        <v>87</v>
      </c>
      <c r="R11" s="1">
        <v>46</v>
      </c>
      <c r="S11" s="1"/>
      <c r="T11" s="1"/>
      <c r="U11" s="1">
        <v>218.58747863769531</v>
      </c>
      <c r="V11" s="1">
        <v>455.29617309570312</v>
      </c>
      <c r="W11" s="1">
        <v>671.5035400390625</v>
      </c>
      <c r="X11" s="1">
        <v>749.06365966796875</v>
      </c>
      <c r="Y11" s="1"/>
      <c r="Z11" s="1"/>
      <c r="AA11" s="1">
        <v>3.3760185241699219</v>
      </c>
      <c r="AB11" s="1">
        <v>4.3571124076843262</v>
      </c>
      <c r="AC11" s="1">
        <v>5.5203046798706055</v>
      </c>
      <c r="AD11" s="1">
        <v>7.0229005813598633</v>
      </c>
      <c r="AE11" s="1"/>
      <c r="AF11" s="1"/>
      <c r="AG11" s="1">
        <v>40</v>
      </c>
      <c r="AH11" s="1">
        <v>141</v>
      </c>
      <c r="AI11" s="1">
        <v>155</v>
      </c>
      <c r="AJ11" s="1">
        <v>55</v>
      </c>
      <c r="AK11" s="1"/>
      <c r="AL11" s="1"/>
      <c r="AM11" s="1">
        <v>152.52621459960937</v>
      </c>
      <c r="AN11" s="1">
        <v>662.1583251953125</v>
      </c>
      <c r="AO11" s="1">
        <v>1396.2706298828125</v>
      </c>
      <c r="AP11" s="1">
        <v>1479.6878662109375</v>
      </c>
      <c r="AQ11" s="1"/>
      <c r="AR11" s="1"/>
      <c r="AS11" s="1">
        <v>3.7771482467651367</v>
      </c>
      <c r="AT11" s="1">
        <v>6.0153584480285645</v>
      </c>
      <c r="AU11" s="1">
        <v>8.0144777297973633</v>
      </c>
      <c r="AV11" s="1">
        <v>7.6177287101745605</v>
      </c>
      <c r="AW11" s="1">
        <v>6</v>
      </c>
      <c r="AX11" s="1">
        <v>28</v>
      </c>
      <c r="AY11" s="1">
        <v>98</v>
      </c>
      <c r="AZ11" s="1">
        <v>243</v>
      </c>
      <c r="BA11" s="1">
        <v>242</v>
      </c>
      <c r="BB11" s="1">
        <v>101</v>
      </c>
      <c r="BC11" s="1">
        <v>2.3947889804840088</v>
      </c>
      <c r="BD11" s="1">
        <v>41.933116912841797</v>
      </c>
      <c r="BE11" s="1">
        <v>185.75030517578125</v>
      </c>
      <c r="BF11" s="1">
        <v>556.10223388671875</v>
      </c>
      <c r="BG11" s="1">
        <v>1005.9442138671875</v>
      </c>
      <c r="BH11" s="1">
        <v>1024.548583984375</v>
      </c>
      <c r="BI11" s="1">
        <v>0.58651024103164673</v>
      </c>
      <c r="BJ11" s="1">
        <v>1.6877636909484863</v>
      </c>
      <c r="BK11" s="1">
        <v>3.5289881229400635</v>
      </c>
      <c r="BL11" s="1">
        <v>5.1867661476135254</v>
      </c>
      <c r="BM11" s="1">
        <v>6.8945870399475098</v>
      </c>
      <c r="BN11" s="1">
        <v>7.3347859382629395</v>
      </c>
      <c r="BO11" s="1"/>
      <c r="BP11" s="1"/>
      <c r="BQ11" s="1"/>
      <c r="BR11" s="1"/>
      <c r="BS11" s="1"/>
      <c r="BT11" s="1">
        <v>156</v>
      </c>
      <c r="BU11" s="1"/>
      <c r="BV11" s="1"/>
      <c r="BW11" s="1"/>
      <c r="BX11" s="1"/>
      <c r="BY11" s="1"/>
      <c r="BZ11" s="1">
        <v>68.976188659667969</v>
      </c>
      <c r="CA11" s="1"/>
      <c r="CB11" s="1"/>
      <c r="CC11" s="1"/>
      <c r="CD11" s="1"/>
      <c r="CE11" s="1"/>
      <c r="CF11" s="1">
        <v>2.9450633525848389</v>
      </c>
      <c r="CG11" s="1"/>
      <c r="CH11" s="1"/>
      <c r="CI11" s="1"/>
      <c r="CJ11" s="1"/>
      <c r="CK11" s="1"/>
      <c r="CL11" s="1">
        <v>240</v>
      </c>
      <c r="CM11" s="1"/>
      <c r="CN11" s="1"/>
      <c r="CO11" s="1"/>
      <c r="CP11" s="1"/>
      <c r="CQ11" s="1"/>
      <c r="CR11" s="1">
        <v>108.34089660644531</v>
      </c>
      <c r="CS11" s="1"/>
      <c r="CT11" s="1"/>
      <c r="CU11" s="1"/>
      <c r="CV11" s="1"/>
      <c r="CW11" s="1"/>
      <c r="CX11" s="1">
        <v>4.5827765464782715</v>
      </c>
      <c r="CY11" s="1">
        <v>6</v>
      </c>
      <c r="CZ11" s="1"/>
      <c r="DA11" s="1"/>
      <c r="DB11" s="1"/>
      <c r="DC11" s="1"/>
      <c r="DD11" s="1">
        <v>396</v>
      </c>
      <c r="DE11" s="1">
        <v>1.3402191400527954</v>
      </c>
      <c r="DF11" s="1"/>
      <c r="DG11" s="1"/>
      <c r="DH11" s="1"/>
      <c r="DI11" s="1"/>
      <c r="DJ11" s="1">
        <v>88.454460144042969</v>
      </c>
      <c r="DK11" s="1">
        <v>2.4590163230895996</v>
      </c>
      <c r="DL11" s="1"/>
      <c r="DM11" s="1"/>
      <c r="DN11" s="1"/>
      <c r="DO11" s="1"/>
      <c r="DP11" s="1">
        <v>3.7592556476593018</v>
      </c>
      <c r="DQ11" s="1">
        <v>104</v>
      </c>
      <c r="DR11" s="1">
        <v>99</v>
      </c>
      <c r="DS11" s="1">
        <v>64</v>
      </c>
      <c r="DT11" s="1">
        <v>27</v>
      </c>
      <c r="DU11" s="1">
        <v>25</v>
      </c>
      <c r="DV11" s="1">
        <v>45.984127044677734</v>
      </c>
      <c r="DW11" s="1">
        <v>43.773349761962891</v>
      </c>
      <c r="DX11" s="1">
        <v>28.297924041748047</v>
      </c>
      <c r="DY11" s="1">
        <v>11.938186645507813</v>
      </c>
      <c r="DZ11" s="1">
        <v>11.053876876831055</v>
      </c>
      <c r="EA11" s="1">
        <v>3.92897629737854</v>
      </c>
      <c r="EB11" s="1">
        <v>4.125</v>
      </c>
      <c r="EC11" s="1">
        <v>3.9287905693054199</v>
      </c>
      <c r="ED11" s="1">
        <v>3.375</v>
      </c>
      <c r="EE11" s="1">
        <v>4.4802865982055664</v>
      </c>
      <c r="EF11" s="1">
        <v>141</v>
      </c>
      <c r="EG11" s="1">
        <v>113</v>
      </c>
      <c r="EH11" s="1">
        <v>87</v>
      </c>
      <c r="EI11" s="1">
        <v>43</v>
      </c>
      <c r="EJ11" s="1">
        <v>15</v>
      </c>
      <c r="EK11" s="1">
        <v>63.650276184082031</v>
      </c>
      <c r="EL11" s="1">
        <v>51.010505676269531</v>
      </c>
      <c r="EM11" s="1">
        <v>39.273574829101563</v>
      </c>
      <c r="EN11" s="1">
        <v>19.411077499389648</v>
      </c>
      <c r="EO11" s="1">
        <v>6.771306037902832</v>
      </c>
      <c r="EP11" s="1">
        <v>6.176084041595459</v>
      </c>
      <c r="EQ11" s="1">
        <v>5.2073731422424316</v>
      </c>
      <c r="ER11" s="1">
        <v>6.0711793899536133</v>
      </c>
      <c r="ES11" s="1">
        <v>6.5250377655029297</v>
      </c>
      <c r="ET11" s="1">
        <v>3.3185839653015137</v>
      </c>
      <c r="EU11" s="1">
        <v>245</v>
      </c>
      <c r="EV11" s="1">
        <v>212</v>
      </c>
      <c r="EW11" s="1">
        <v>151</v>
      </c>
      <c r="EX11" s="1">
        <v>70</v>
      </c>
      <c r="EY11" s="1">
        <v>40</v>
      </c>
      <c r="EZ11" s="1">
        <v>54.725612640380859</v>
      </c>
      <c r="FA11" s="1">
        <v>47.354408264160156</v>
      </c>
      <c r="FB11" s="1">
        <v>33.728847503662109</v>
      </c>
      <c r="FC11" s="1">
        <v>15.635889053344727</v>
      </c>
      <c r="FD11" s="1">
        <v>8.9347934722900391</v>
      </c>
      <c r="FE11" s="1">
        <v>4.969573974609375</v>
      </c>
      <c r="FF11" s="1">
        <v>4.6389498710632324</v>
      </c>
      <c r="FG11" s="1">
        <v>4.9314174652099609</v>
      </c>
      <c r="FH11" s="1">
        <v>4.7978067398071289</v>
      </c>
      <c r="FI11" s="1">
        <v>3.9603960514068604</v>
      </c>
      <c r="FJ11" s="1">
        <v>47.354408264160156</v>
      </c>
      <c r="FK11" s="1">
        <v>33.728847503662109</v>
      </c>
      <c r="FL11" s="1">
        <v>15.635889053344727</v>
      </c>
      <c r="FM11" s="1">
        <v>8.9347934722900391</v>
      </c>
      <c r="FN11" s="1">
        <v>4.969573974609375</v>
      </c>
      <c r="FO11" s="1">
        <v>4.6389498710632324</v>
      </c>
      <c r="FP11" s="1">
        <v>4.9314174652099609</v>
      </c>
      <c r="FQ11" s="1">
        <v>4.7978067398071289</v>
      </c>
      <c r="FR11" s="1">
        <v>3.9603960514068604</v>
      </c>
    </row>
    <row r="12" spans="1:174">
      <c r="A12" t="s">
        <v>1</v>
      </c>
      <c r="B12" t="s">
        <v>16</v>
      </c>
      <c r="C12" t="s">
        <v>286</v>
      </c>
      <c r="D12" s="1">
        <v>198</v>
      </c>
      <c r="E12" s="1">
        <v>196</v>
      </c>
      <c r="F12" s="1">
        <v>394</v>
      </c>
      <c r="G12" s="1">
        <v>156.42158508300781</v>
      </c>
      <c r="H12" s="1">
        <v>165.85011291503906</v>
      </c>
      <c r="I12" s="1">
        <v>160.97401428222656</v>
      </c>
      <c r="J12" s="1">
        <v>4.5759186744689941</v>
      </c>
      <c r="K12" s="1">
        <v>5.3860950469970703</v>
      </c>
      <c r="L12" s="1">
        <v>4.9460206031799316</v>
      </c>
      <c r="M12" s="1"/>
      <c r="N12" s="1"/>
      <c r="O12" s="1">
        <v>32</v>
      </c>
      <c r="P12" s="1">
        <v>53</v>
      </c>
      <c r="Q12" s="1">
        <v>70</v>
      </c>
      <c r="R12" s="1">
        <v>30</v>
      </c>
      <c r="S12" s="1"/>
      <c r="T12" s="1"/>
      <c r="U12" s="1">
        <v>238.64569091796875</v>
      </c>
      <c r="V12" s="1">
        <v>481.99343872070313</v>
      </c>
      <c r="W12" s="1">
        <v>890.35870361328125</v>
      </c>
      <c r="X12" s="1">
        <v>743.8631591796875</v>
      </c>
      <c r="Y12" s="1"/>
      <c r="Z12" s="1"/>
      <c r="AA12" s="1">
        <v>3.725261926651001</v>
      </c>
      <c r="AB12" s="1">
        <v>4.2845592498779297</v>
      </c>
      <c r="AC12" s="1">
        <v>7.2538862228393555</v>
      </c>
      <c r="AD12" s="1">
        <v>7.1770334243774414</v>
      </c>
      <c r="AE12" s="1"/>
      <c r="AF12" s="1"/>
      <c r="AG12" s="1">
        <v>17</v>
      </c>
      <c r="AH12" s="1">
        <v>64</v>
      </c>
      <c r="AI12" s="1">
        <v>82</v>
      </c>
      <c r="AJ12" s="1">
        <v>30</v>
      </c>
      <c r="AK12" s="1"/>
      <c r="AL12" s="1"/>
      <c r="AM12" s="1">
        <v>129.16950988769531</v>
      </c>
      <c r="AN12" s="1">
        <v>662.731689453125</v>
      </c>
      <c r="AO12" s="1">
        <v>1422.37646484375</v>
      </c>
      <c r="AP12" s="1">
        <v>1459.85400390625</v>
      </c>
      <c r="AQ12" s="1"/>
      <c r="AR12" s="1"/>
      <c r="AS12" s="1">
        <v>2.9310345649719238</v>
      </c>
      <c r="AT12" s="1">
        <v>5.6437387466430664</v>
      </c>
      <c r="AU12" s="1">
        <v>7.8998074531555176</v>
      </c>
      <c r="AV12" s="1">
        <v>7.8328981399536133</v>
      </c>
      <c r="AW12" s="1">
        <v>8</v>
      </c>
      <c r="AX12" s="1">
        <v>8</v>
      </c>
      <c r="AY12" s="1">
        <v>49</v>
      </c>
      <c r="AZ12" s="1">
        <v>117</v>
      </c>
      <c r="BA12" s="1">
        <v>152</v>
      </c>
      <c r="BB12" s="1">
        <v>60</v>
      </c>
      <c r="BC12" s="1">
        <v>5.6145076751708984</v>
      </c>
      <c r="BD12" s="1">
        <v>22.641082763671875</v>
      </c>
      <c r="BE12" s="1">
        <v>184.41851806640625</v>
      </c>
      <c r="BF12" s="1">
        <v>566.503662109375</v>
      </c>
      <c r="BG12" s="1">
        <v>1115.4326171875</v>
      </c>
      <c r="BH12" s="1">
        <v>985.54534912109375</v>
      </c>
      <c r="BI12" s="1">
        <v>1.3816925287246704</v>
      </c>
      <c r="BJ12" s="1">
        <v>1.0349287986755371</v>
      </c>
      <c r="BK12" s="1">
        <v>3.4051425457000732</v>
      </c>
      <c r="BL12" s="1">
        <v>4.934626579284668</v>
      </c>
      <c r="BM12" s="1">
        <v>7.5886168479919434</v>
      </c>
      <c r="BN12" s="1">
        <v>7.4906368255615234</v>
      </c>
      <c r="BO12" s="1"/>
      <c r="BP12" s="1"/>
      <c r="BQ12" s="1"/>
      <c r="BR12" s="1"/>
      <c r="BS12" s="1"/>
      <c r="BT12" s="1">
        <v>96</v>
      </c>
      <c r="BU12" s="1"/>
      <c r="BV12" s="1"/>
      <c r="BW12" s="1"/>
      <c r="BX12" s="1"/>
      <c r="BY12" s="1"/>
      <c r="BZ12" s="1">
        <v>75.840766906738281</v>
      </c>
      <c r="CA12" s="1"/>
      <c r="CB12" s="1"/>
      <c r="CC12" s="1"/>
      <c r="CD12" s="1"/>
      <c r="CE12" s="1"/>
      <c r="CF12" s="1">
        <v>3.5568728446960449</v>
      </c>
      <c r="CG12" s="1"/>
      <c r="CH12" s="1"/>
      <c r="CI12" s="1"/>
      <c r="CJ12" s="1"/>
      <c r="CK12" s="1"/>
      <c r="CL12" s="1">
        <v>130</v>
      </c>
      <c r="CM12" s="1"/>
      <c r="CN12" s="1"/>
      <c r="CO12" s="1"/>
      <c r="CP12" s="1"/>
      <c r="CQ12" s="1"/>
      <c r="CR12" s="1">
        <v>110.00262451171875</v>
      </c>
      <c r="CS12" s="1"/>
      <c r="CT12" s="1"/>
      <c r="CU12" s="1"/>
      <c r="CV12" s="1"/>
      <c r="CW12" s="1"/>
      <c r="CX12" s="1">
        <v>5.0154318809509277</v>
      </c>
      <c r="CY12" s="1"/>
      <c r="CZ12" s="1"/>
      <c r="DA12" s="1"/>
      <c r="DB12" s="1"/>
      <c r="DC12" s="1"/>
      <c r="DD12" s="1">
        <v>226</v>
      </c>
      <c r="DE12" s="1"/>
      <c r="DF12" s="1"/>
      <c r="DG12" s="1"/>
      <c r="DH12" s="1"/>
      <c r="DI12" s="1"/>
      <c r="DJ12" s="1">
        <v>92.335350036621094</v>
      </c>
      <c r="DK12" s="1"/>
      <c r="DL12" s="1"/>
      <c r="DM12" s="1"/>
      <c r="DN12" s="1"/>
      <c r="DO12" s="1"/>
      <c r="DP12" s="1">
        <v>4.2714042663574219</v>
      </c>
      <c r="DQ12" s="1">
        <v>45</v>
      </c>
      <c r="DR12" s="1">
        <v>55</v>
      </c>
      <c r="DS12" s="1">
        <v>38</v>
      </c>
      <c r="DT12" s="1">
        <v>42</v>
      </c>
      <c r="DU12" s="1">
        <v>18</v>
      </c>
      <c r="DV12" s="1">
        <v>35.550357818603516</v>
      </c>
      <c r="DW12" s="1">
        <v>43.450439453125</v>
      </c>
      <c r="DX12" s="1">
        <v>30.020303726196289</v>
      </c>
      <c r="DY12" s="1">
        <v>33.180335998535156</v>
      </c>
      <c r="DZ12" s="1">
        <v>14.22014331817627</v>
      </c>
      <c r="EA12" s="1">
        <v>4.0178570747375488</v>
      </c>
      <c r="EB12" s="1">
        <v>5.2083334922790527</v>
      </c>
      <c r="EC12" s="1">
        <v>4.1621031761169434</v>
      </c>
      <c r="ED12" s="1">
        <v>4.7085204124450684</v>
      </c>
      <c r="EE12" s="1">
        <v>5.2023119926452637</v>
      </c>
      <c r="EF12" s="1">
        <v>50</v>
      </c>
      <c r="EG12" s="1">
        <v>67</v>
      </c>
      <c r="EH12" s="1">
        <v>36</v>
      </c>
      <c r="EI12" s="1">
        <v>29</v>
      </c>
      <c r="EJ12" s="1">
        <v>14</v>
      </c>
      <c r="EK12" s="1">
        <v>42.308700561523438</v>
      </c>
      <c r="EL12" s="1">
        <v>56.693660736083984</v>
      </c>
      <c r="EM12" s="1">
        <v>30.462265014648438</v>
      </c>
      <c r="EN12" s="1">
        <v>24.539047241210937</v>
      </c>
      <c r="EO12" s="1">
        <v>11.846436500549316</v>
      </c>
      <c r="EP12" s="1">
        <v>4.9554014205932617</v>
      </c>
      <c r="EQ12" s="1">
        <v>7.2668113708496094</v>
      </c>
      <c r="ER12" s="1">
        <v>4.6997389793395996</v>
      </c>
      <c r="ES12" s="1">
        <v>4.4140028953552246</v>
      </c>
      <c r="ET12" s="1">
        <v>4.9122805595397949</v>
      </c>
      <c r="EU12" s="1">
        <v>95</v>
      </c>
      <c r="EV12" s="1">
        <v>122</v>
      </c>
      <c r="EW12" s="1">
        <v>74</v>
      </c>
      <c r="EX12" s="1">
        <v>71</v>
      </c>
      <c r="EY12" s="1">
        <v>32</v>
      </c>
      <c r="EZ12" s="1">
        <v>38.813529968261719</v>
      </c>
      <c r="FA12" s="1">
        <v>49.844745635986328</v>
      </c>
      <c r="FB12" s="1">
        <v>30.233697891235352</v>
      </c>
      <c r="FC12" s="1">
        <v>29.008007049560547</v>
      </c>
      <c r="FD12" s="1">
        <v>13.074031829833984</v>
      </c>
      <c r="FE12" s="1">
        <v>4.462188720703125</v>
      </c>
      <c r="FF12" s="1">
        <v>6.1678462028503418</v>
      </c>
      <c r="FG12" s="1">
        <v>4.4073853492736816</v>
      </c>
      <c r="FH12" s="1">
        <v>4.5836024284362793</v>
      </c>
      <c r="FI12" s="1">
        <v>5.0713152885437012</v>
      </c>
      <c r="FJ12" s="1">
        <v>49.844745635986328</v>
      </c>
      <c r="FK12" s="1">
        <v>30.233697891235352</v>
      </c>
      <c r="FL12" s="1">
        <v>29.008007049560547</v>
      </c>
      <c r="FM12" s="1">
        <v>13.074031829833984</v>
      </c>
      <c r="FN12" s="1">
        <v>4.462188720703125</v>
      </c>
      <c r="FO12" s="1">
        <v>6.1678462028503418</v>
      </c>
      <c r="FP12" s="1">
        <v>4.4073853492736816</v>
      </c>
      <c r="FQ12" s="1">
        <v>4.5836024284362793</v>
      </c>
      <c r="FR12" s="1">
        <v>5.0713152885437012</v>
      </c>
    </row>
    <row r="13" spans="1:174">
      <c r="A13" t="s">
        <v>1</v>
      </c>
      <c r="B13" t="s">
        <v>17</v>
      </c>
      <c r="C13" t="s">
        <v>287</v>
      </c>
      <c r="D13" s="1">
        <v>516</v>
      </c>
      <c r="E13" s="1">
        <v>540</v>
      </c>
      <c r="F13" s="1">
        <v>1056</v>
      </c>
      <c r="G13" s="1">
        <v>135.50312805175781</v>
      </c>
      <c r="H13" s="1">
        <v>146.95956420898437</v>
      </c>
      <c r="I13" s="1">
        <v>141.12911987304687</v>
      </c>
      <c r="J13" s="1">
        <v>4.3933587074279785</v>
      </c>
      <c r="K13" s="1">
        <v>5.5147056579589844</v>
      </c>
      <c r="L13" s="1">
        <v>4.9031896591186523</v>
      </c>
      <c r="M13" s="1"/>
      <c r="N13" s="1"/>
      <c r="O13" s="1">
        <v>74</v>
      </c>
      <c r="P13" s="1">
        <v>173</v>
      </c>
      <c r="Q13" s="1">
        <v>142</v>
      </c>
      <c r="R13" s="1">
        <v>74</v>
      </c>
      <c r="S13" s="1"/>
      <c r="T13" s="1"/>
      <c r="U13" s="1">
        <v>207.11466979980469</v>
      </c>
      <c r="V13" s="1">
        <v>613.0186767578125</v>
      </c>
      <c r="W13" s="1">
        <v>732.03424072265625</v>
      </c>
      <c r="X13" s="1">
        <v>750.73553466796875</v>
      </c>
      <c r="Y13" s="1"/>
      <c r="Z13" s="1"/>
      <c r="AA13" s="1">
        <v>2.9671211242675781</v>
      </c>
      <c r="AB13" s="1">
        <v>5.6187071800231934</v>
      </c>
      <c r="AC13" s="1">
        <v>6.039982795715332</v>
      </c>
      <c r="AD13" s="1">
        <v>6.7889909744262695</v>
      </c>
      <c r="AE13" s="1"/>
      <c r="AF13" s="1"/>
      <c r="AG13" s="1">
        <v>63</v>
      </c>
      <c r="AH13" s="1">
        <v>168</v>
      </c>
      <c r="AI13" s="1">
        <v>209</v>
      </c>
      <c r="AJ13" s="1">
        <v>83</v>
      </c>
      <c r="AK13" s="1"/>
      <c r="AL13" s="1"/>
      <c r="AM13" s="1">
        <v>180.71771240234375</v>
      </c>
      <c r="AN13" s="1">
        <v>654.63897705078125</v>
      </c>
      <c r="AO13" s="1">
        <v>1388.0587158203125</v>
      </c>
      <c r="AP13" s="1">
        <v>1557.5155029296875</v>
      </c>
      <c r="AQ13" s="1"/>
      <c r="AR13" s="1"/>
      <c r="AS13" s="1">
        <v>3.9203484058380127</v>
      </c>
      <c r="AT13" s="1">
        <v>5.6130971908569336</v>
      </c>
      <c r="AU13" s="1">
        <v>7.700810432434082</v>
      </c>
      <c r="AV13" s="1">
        <v>8.6729364395141602</v>
      </c>
      <c r="AW13" s="1">
        <v>12</v>
      </c>
      <c r="AX13" s="1">
        <v>58</v>
      </c>
      <c r="AY13" s="1">
        <v>137</v>
      </c>
      <c r="AZ13" s="1">
        <v>341</v>
      </c>
      <c r="BA13" s="1">
        <v>351</v>
      </c>
      <c r="BB13" s="1">
        <v>157</v>
      </c>
      <c r="BC13" s="1">
        <v>2.4906187057495117</v>
      </c>
      <c r="BD13" s="1">
        <v>62.819511413574219</v>
      </c>
      <c r="BE13" s="1">
        <v>194.07847595214844</v>
      </c>
      <c r="BF13" s="1">
        <v>632.8409423828125</v>
      </c>
      <c r="BG13" s="1">
        <v>1018.7200927734375</v>
      </c>
      <c r="BH13" s="1">
        <v>1033.846923828125</v>
      </c>
      <c r="BI13" s="1">
        <v>0.64102566242218018</v>
      </c>
      <c r="BJ13" s="1">
        <v>2.4369747638702393</v>
      </c>
      <c r="BK13" s="1">
        <v>3.3406486511230469</v>
      </c>
      <c r="BL13" s="1">
        <v>5.6159420013427734</v>
      </c>
      <c r="BM13" s="1">
        <v>6.9299111366271973</v>
      </c>
      <c r="BN13" s="1">
        <v>7.6697607040405273</v>
      </c>
      <c r="BO13" s="1">
        <v>9</v>
      </c>
      <c r="BP13" s="1">
        <v>12</v>
      </c>
      <c r="BQ13" s="1"/>
      <c r="BR13" s="1"/>
      <c r="BS13" s="1"/>
      <c r="BT13" s="1">
        <v>221</v>
      </c>
      <c r="BU13" s="1">
        <v>2.363426685333252</v>
      </c>
      <c r="BV13" s="1">
        <v>3.1512355804443359</v>
      </c>
      <c r="BW13" s="1"/>
      <c r="BX13" s="1"/>
      <c r="BY13" s="1"/>
      <c r="BZ13" s="1">
        <v>58.035255432128906</v>
      </c>
      <c r="CA13" s="1">
        <v>1.2552300691604614</v>
      </c>
      <c r="CB13" s="1">
        <v>3.3149170875549316</v>
      </c>
      <c r="CC13" s="1"/>
      <c r="CD13" s="1"/>
      <c r="CE13" s="1"/>
      <c r="CF13" s="1">
        <v>3.2229838371276855</v>
      </c>
      <c r="CG13" s="1">
        <v>9</v>
      </c>
      <c r="CH13" s="1">
        <v>15</v>
      </c>
      <c r="CI13" s="1"/>
      <c r="CJ13" s="1"/>
      <c r="CK13" s="1"/>
      <c r="CL13" s="1">
        <v>279</v>
      </c>
      <c r="CM13" s="1">
        <v>2.4493262767791748</v>
      </c>
      <c r="CN13" s="1">
        <v>4.0822100639343262</v>
      </c>
      <c r="CO13" s="1"/>
      <c r="CP13" s="1"/>
      <c r="CQ13" s="1"/>
      <c r="CR13" s="1">
        <v>75.929107666015625</v>
      </c>
      <c r="CS13" s="1">
        <v>1.8367346525192261</v>
      </c>
      <c r="CT13" s="1">
        <v>3.4403669834136963</v>
      </c>
      <c r="CU13" s="1"/>
      <c r="CV13" s="1"/>
      <c r="CW13" s="1"/>
      <c r="CX13" s="1">
        <v>4.5270161628723145</v>
      </c>
      <c r="CY13" s="1">
        <v>18</v>
      </c>
      <c r="CZ13" s="1">
        <v>27</v>
      </c>
      <c r="DA13" s="1"/>
      <c r="DB13" s="1">
        <v>7</v>
      </c>
      <c r="DC13" s="1"/>
      <c r="DD13" s="1">
        <v>500</v>
      </c>
      <c r="DE13" s="1">
        <v>2.4056098461151123</v>
      </c>
      <c r="DF13" s="1">
        <v>3.608414888381958</v>
      </c>
      <c r="DG13" s="1"/>
      <c r="DH13" s="1">
        <v>0.93551492691040039</v>
      </c>
      <c r="DI13" s="1"/>
      <c r="DJ13" s="1">
        <v>66.822494506835938</v>
      </c>
      <c r="DK13" s="1">
        <v>1.4913007020950317</v>
      </c>
      <c r="DL13" s="1">
        <v>3.3834586143493652</v>
      </c>
      <c r="DM13" s="1"/>
      <c r="DN13" s="1">
        <v>2.8925619125366211</v>
      </c>
      <c r="DO13" s="1"/>
      <c r="DP13" s="1">
        <v>3.8402457237243652</v>
      </c>
      <c r="DQ13" s="1">
        <v>52</v>
      </c>
      <c r="DR13" s="1">
        <v>50</v>
      </c>
      <c r="DS13" s="1">
        <v>85</v>
      </c>
      <c r="DT13" s="1">
        <v>102</v>
      </c>
      <c r="DU13" s="1">
        <v>227</v>
      </c>
      <c r="DV13" s="1">
        <v>13.655354499816895</v>
      </c>
      <c r="DW13" s="1">
        <v>13.130148887634277</v>
      </c>
      <c r="DX13" s="1">
        <v>22.321252822875977</v>
      </c>
      <c r="DY13" s="1">
        <v>26.785503387451172</v>
      </c>
      <c r="DZ13" s="1">
        <v>59.610874176025391</v>
      </c>
      <c r="EA13" s="1">
        <v>4.2414355278015137</v>
      </c>
      <c r="EB13" s="1">
        <v>4.0749797821044922</v>
      </c>
      <c r="EC13" s="1">
        <v>3.9664022922515869</v>
      </c>
      <c r="ED13" s="1">
        <v>4.551539421081543</v>
      </c>
      <c r="EE13" s="1">
        <v>4.6251020431518555</v>
      </c>
      <c r="EF13" s="1">
        <v>55</v>
      </c>
      <c r="EG13" s="1">
        <v>47</v>
      </c>
      <c r="EH13" s="1">
        <v>94</v>
      </c>
      <c r="EI13" s="1">
        <v>115</v>
      </c>
      <c r="EJ13" s="1">
        <v>229</v>
      </c>
      <c r="EK13" s="1">
        <v>14.968104362487793</v>
      </c>
      <c r="EL13" s="1">
        <v>12.790925979614258</v>
      </c>
      <c r="EM13" s="1">
        <v>25.581851959228516</v>
      </c>
      <c r="EN13" s="1">
        <v>31.296945571899414</v>
      </c>
      <c r="EO13" s="1">
        <v>62.321743011474609</v>
      </c>
      <c r="EP13" s="1">
        <v>5.1691727638244629</v>
      </c>
      <c r="EQ13" s="1">
        <v>4.8254618644714355</v>
      </c>
      <c r="ER13" s="1">
        <v>5.316741943359375</v>
      </c>
      <c r="ES13" s="1">
        <v>6.0335783958435059</v>
      </c>
      <c r="ET13" s="1">
        <v>5.6127452850341797</v>
      </c>
      <c r="EU13" s="1">
        <v>107</v>
      </c>
      <c r="EV13" s="1">
        <v>97</v>
      </c>
      <c r="EW13" s="1">
        <v>179</v>
      </c>
      <c r="EX13" s="1">
        <v>217</v>
      </c>
      <c r="EY13" s="1">
        <v>456</v>
      </c>
      <c r="EZ13" s="1">
        <v>14.300014495849609</v>
      </c>
      <c r="FA13" s="1">
        <v>12.963563919067383</v>
      </c>
      <c r="FB13" s="1">
        <v>23.922452926635742</v>
      </c>
      <c r="FC13" s="1">
        <v>29.00096321105957</v>
      </c>
      <c r="FD13" s="1">
        <v>60.942115783691406</v>
      </c>
      <c r="FE13" s="1">
        <v>4.6724891662597656</v>
      </c>
      <c r="FF13" s="1">
        <v>4.4070878028869629</v>
      </c>
      <c r="FG13" s="1">
        <v>4.5768346786499023</v>
      </c>
      <c r="FH13" s="1">
        <v>5.2326984405517578</v>
      </c>
      <c r="FI13" s="1">
        <v>5.0734310150146484</v>
      </c>
      <c r="FJ13" s="1">
        <v>12.963563919067383</v>
      </c>
      <c r="FK13" s="1">
        <v>23.922452926635742</v>
      </c>
      <c r="FL13" s="1">
        <v>29.00096321105957</v>
      </c>
      <c r="FM13" s="1">
        <v>60.942115783691406</v>
      </c>
      <c r="FN13" s="1">
        <v>4.6724891662597656</v>
      </c>
      <c r="FO13" s="1">
        <v>4.4070878028869629</v>
      </c>
      <c r="FP13" s="1">
        <v>4.5768346786499023</v>
      </c>
      <c r="FQ13" s="1">
        <v>5.2326984405517578</v>
      </c>
      <c r="FR13" s="1">
        <v>5.0734310150146484</v>
      </c>
    </row>
    <row r="14" spans="1:174">
      <c r="A14" t="s">
        <v>1</v>
      </c>
      <c r="B14" t="s">
        <v>18</v>
      </c>
      <c r="C14" t="s">
        <v>288</v>
      </c>
      <c r="D14" s="1">
        <v>106</v>
      </c>
      <c r="E14" s="1">
        <v>138</v>
      </c>
      <c r="F14" s="1">
        <v>244</v>
      </c>
      <c r="G14" s="1">
        <v>102.74205017089844</v>
      </c>
      <c r="H14" s="1">
        <v>136.8966064453125</v>
      </c>
      <c r="I14" s="1">
        <v>119.62133026123047</v>
      </c>
      <c r="J14" s="1">
        <v>3.4415583610534668</v>
      </c>
      <c r="K14" s="1">
        <v>5.6627001762390137</v>
      </c>
      <c r="L14" s="1">
        <v>4.4226937294006348</v>
      </c>
      <c r="M14" s="1"/>
      <c r="N14" s="1"/>
      <c r="O14" s="1">
        <v>23</v>
      </c>
      <c r="P14" s="1">
        <v>25</v>
      </c>
      <c r="Q14" s="1">
        <v>30</v>
      </c>
      <c r="R14" s="1">
        <v>17</v>
      </c>
      <c r="S14" s="1"/>
      <c r="T14" s="1"/>
      <c r="U14" s="1">
        <v>248.54116821289062</v>
      </c>
      <c r="V14" s="1">
        <v>336.51904296875</v>
      </c>
      <c r="W14" s="1">
        <v>611.49615478515625</v>
      </c>
      <c r="X14" s="1">
        <v>679.72808837890625</v>
      </c>
      <c r="Y14" s="1"/>
      <c r="Z14" s="1"/>
      <c r="AA14" s="1">
        <v>3.4690799713134766</v>
      </c>
      <c r="AB14" s="1">
        <v>3.1766200065612793</v>
      </c>
      <c r="AC14" s="1">
        <v>5.2724075317382813</v>
      </c>
      <c r="AD14" s="1">
        <v>6.2730627059936523</v>
      </c>
      <c r="AE14" s="1"/>
      <c r="AF14" s="1"/>
      <c r="AG14" s="1">
        <v>14</v>
      </c>
      <c r="AH14" s="1">
        <v>44</v>
      </c>
      <c r="AI14" s="1">
        <v>55</v>
      </c>
      <c r="AJ14" s="1">
        <v>21</v>
      </c>
      <c r="AK14" s="1"/>
      <c r="AL14" s="1"/>
      <c r="AM14" s="1">
        <v>155.90200805664062</v>
      </c>
      <c r="AN14" s="1">
        <v>666.565673828125</v>
      </c>
      <c r="AO14" s="1">
        <v>1409.8948974609375</v>
      </c>
      <c r="AP14" s="1">
        <v>1538.4615478515625</v>
      </c>
      <c r="AQ14" s="1"/>
      <c r="AR14" s="1"/>
      <c r="AS14" s="1">
        <v>3.3333332538604736</v>
      </c>
      <c r="AT14" s="1">
        <v>6.4516129493713379</v>
      </c>
      <c r="AU14" s="1">
        <v>8.3713846206665039</v>
      </c>
      <c r="AV14" s="1">
        <v>7.8947367668151855</v>
      </c>
      <c r="AW14" s="1"/>
      <c r="AX14" s="1"/>
      <c r="AY14" s="1">
        <v>37</v>
      </c>
      <c r="AZ14" s="1">
        <v>69</v>
      </c>
      <c r="BA14" s="1">
        <v>85</v>
      </c>
      <c r="BB14" s="1">
        <v>38</v>
      </c>
      <c r="BC14" s="1"/>
      <c r="BD14" s="1"/>
      <c r="BE14" s="1">
        <v>202.91763305664062</v>
      </c>
      <c r="BF14" s="1">
        <v>491.80328369140625</v>
      </c>
      <c r="BG14" s="1">
        <v>965.141357421875</v>
      </c>
      <c r="BH14" s="1">
        <v>982.9281005859375</v>
      </c>
      <c r="BI14" s="1"/>
      <c r="BJ14" s="1"/>
      <c r="BK14" s="1">
        <v>3.416435718536377</v>
      </c>
      <c r="BL14" s="1">
        <v>4.6970729827880859</v>
      </c>
      <c r="BM14" s="1">
        <v>6.9331159591674805</v>
      </c>
      <c r="BN14" s="1">
        <v>7.076350212097168</v>
      </c>
      <c r="BO14" s="1"/>
      <c r="BP14" s="1"/>
      <c r="BQ14" s="1"/>
      <c r="BR14" s="1"/>
      <c r="BS14" s="1"/>
      <c r="BT14" s="1">
        <v>37</v>
      </c>
      <c r="BU14" s="1"/>
      <c r="BV14" s="1"/>
      <c r="BW14" s="1"/>
      <c r="BX14" s="1"/>
      <c r="BY14" s="1"/>
      <c r="BZ14" s="1">
        <v>35.862789154052734</v>
      </c>
      <c r="CA14" s="1"/>
      <c r="CB14" s="1"/>
      <c r="CC14" s="1"/>
      <c r="CD14" s="1"/>
      <c r="CE14" s="1"/>
      <c r="CF14" s="1">
        <v>2.2616136074066162</v>
      </c>
      <c r="CG14" s="1"/>
      <c r="CH14" s="1"/>
      <c r="CI14" s="1"/>
      <c r="CJ14" s="1"/>
      <c r="CK14" s="1"/>
      <c r="CL14" s="1">
        <v>59</v>
      </c>
      <c r="CM14" s="1"/>
      <c r="CN14" s="1"/>
      <c r="CO14" s="1"/>
      <c r="CP14" s="1"/>
      <c r="CQ14" s="1"/>
      <c r="CR14" s="1">
        <v>58.528263092041016</v>
      </c>
      <c r="CS14" s="1"/>
      <c r="CT14" s="1"/>
      <c r="CU14" s="1"/>
      <c r="CV14" s="1"/>
      <c r="CW14" s="1"/>
      <c r="CX14" s="1">
        <v>4.2446041107177734</v>
      </c>
      <c r="CY14" s="1">
        <v>10</v>
      </c>
      <c r="CZ14" s="1"/>
      <c r="DA14" s="1"/>
      <c r="DB14" s="1"/>
      <c r="DC14" s="1"/>
      <c r="DD14" s="1">
        <v>96</v>
      </c>
      <c r="DE14" s="1">
        <v>4.9025135040283203</v>
      </c>
      <c r="DF14" s="1"/>
      <c r="DG14" s="1"/>
      <c r="DH14" s="1"/>
      <c r="DI14" s="1"/>
      <c r="DJ14" s="1">
        <v>47.064128875732422</v>
      </c>
      <c r="DK14" s="1">
        <v>2.0833332538604736</v>
      </c>
      <c r="DL14" s="1"/>
      <c r="DM14" s="1"/>
      <c r="DN14" s="1"/>
      <c r="DO14" s="1"/>
      <c r="DP14" s="1">
        <v>3.1725049018859863</v>
      </c>
      <c r="DQ14" s="1"/>
      <c r="DR14" s="1"/>
      <c r="DS14" s="1">
        <v>28</v>
      </c>
      <c r="DT14" s="1">
        <v>27</v>
      </c>
      <c r="DU14" s="1">
        <v>44</v>
      </c>
      <c r="DV14" s="1"/>
      <c r="DW14" s="1"/>
      <c r="DX14" s="1">
        <v>27.139410018920898</v>
      </c>
      <c r="DY14" s="1">
        <v>26.170145034790039</v>
      </c>
      <c r="DZ14" s="1">
        <v>42.64764404296875</v>
      </c>
      <c r="EA14" s="1"/>
      <c r="EB14" s="1"/>
      <c r="EC14" s="1">
        <v>3.7433154582977295</v>
      </c>
      <c r="ED14" s="1">
        <v>3.6784741878509521</v>
      </c>
      <c r="EE14" s="1">
        <v>3.4029388427734375</v>
      </c>
      <c r="EF14" s="1"/>
      <c r="EG14" s="1"/>
      <c r="EH14" s="1">
        <v>37</v>
      </c>
      <c r="EI14" s="1">
        <v>42</v>
      </c>
      <c r="EJ14" s="1">
        <v>51</v>
      </c>
      <c r="EK14" s="1"/>
      <c r="EL14" s="1"/>
      <c r="EM14" s="1">
        <v>36.70416259765625</v>
      </c>
      <c r="EN14" s="1">
        <v>41.664188385009766</v>
      </c>
      <c r="EO14" s="1">
        <v>50.592227935791016</v>
      </c>
      <c r="EP14" s="1"/>
      <c r="EQ14" s="1"/>
      <c r="ER14" s="1">
        <v>6.5486726760864258</v>
      </c>
      <c r="ES14" s="1">
        <v>6.9767441749572754</v>
      </c>
      <c r="ET14" s="1">
        <v>5.0049066543579102</v>
      </c>
      <c r="EU14" s="1"/>
      <c r="EV14" s="1"/>
      <c r="EW14" s="1">
        <v>65</v>
      </c>
      <c r="EX14" s="1">
        <v>69</v>
      </c>
      <c r="EY14" s="1">
        <v>95</v>
      </c>
      <c r="EZ14" s="1"/>
      <c r="FA14" s="1"/>
      <c r="FB14" s="1">
        <v>31.866338729858398</v>
      </c>
      <c r="FC14" s="1">
        <v>33.827342987060547</v>
      </c>
      <c r="FD14" s="1">
        <v>46.573879241943359</v>
      </c>
      <c r="FE14" s="1"/>
      <c r="FF14" s="1"/>
      <c r="FG14" s="1">
        <v>4.9504952430725098</v>
      </c>
      <c r="FH14" s="1">
        <v>5.164670467376709</v>
      </c>
      <c r="FI14" s="1">
        <v>4.1089963912963867</v>
      </c>
      <c r="FJ14" s="1"/>
      <c r="FK14" s="1">
        <v>31.866338729858398</v>
      </c>
      <c r="FL14" s="1">
        <v>33.827342987060547</v>
      </c>
      <c r="FM14" s="1">
        <v>46.573879241943359</v>
      </c>
      <c r="FN14" s="1"/>
      <c r="FO14" s="1"/>
      <c r="FP14" s="1">
        <v>4.9504952430725098</v>
      </c>
      <c r="FQ14" s="1">
        <v>5.164670467376709</v>
      </c>
      <c r="FR14" s="1">
        <v>4.1089963912963867</v>
      </c>
    </row>
    <row r="15" spans="1:174">
      <c r="A15" t="s">
        <v>1</v>
      </c>
      <c r="B15" t="s">
        <v>19</v>
      </c>
      <c r="C15" t="s">
        <v>289</v>
      </c>
      <c r="D15" s="1">
        <v>90</v>
      </c>
      <c r="E15" s="1">
        <v>88</v>
      </c>
      <c r="F15" s="1">
        <v>178</v>
      </c>
      <c r="G15" s="1">
        <v>122.25603485107422</v>
      </c>
      <c r="H15" s="1">
        <v>119.83712768554687</v>
      </c>
      <c r="I15" s="1">
        <v>121.04808807373047</v>
      </c>
      <c r="J15" s="1">
        <v>3.7297968864440918</v>
      </c>
      <c r="K15" s="1">
        <v>4.9801921844482422</v>
      </c>
      <c r="L15" s="1">
        <v>4.2583732604980469</v>
      </c>
      <c r="M15" s="1"/>
      <c r="N15" s="1"/>
      <c r="O15" s="1">
        <v>13</v>
      </c>
      <c r="P15" s="1">
        <v>30</v>
      </c>
      <c r="Q15" s="1">
        <v>26</v>
      </c>
      <c r="R15" s="1">
        <v>11</v>
      </c>
      <c r="S15" s="1"/>
      <c r="T15" s="1"/>
      <c r="U15" s="1">
        <v>163.23455810546875</v>
      </c>
      <c r="V15" s="1">
        <v>485.35836791992187</v>
      </c>
      <c r="W15" s="1">
        <v>732.1881103515625</v>
      </c>
      <c r="X15" s="1">
        <v>689.6551513671875</v>
      </c>
      <c r="Y15" s="1"/>
      <c r="Z15" s="1"/>
      <c r="AA15" s="1">
        <v>2.4074075222015381</v>
      </c>
      <c r="AB15" s="1">
        <v>4.6511626243591309</v>
      </c>
      <c r="AC15" s="1">
        <v>6.2650604248046875</v>
      </c>
      <c r="AD15" s="1">
        <v>5.5555553436279297</v>
      </c>
      <c r="AE15" s="1"/>
      <c r="AF15" s="1"/>
      <c r="AG15" s="1">
        <v>10</v>
      </c>
      <c r="AH15" s="1">
        <v>39</v>
      </c>
      <c r="AI15" s="1">
        <v>24</v>
      </c>
      <c r="AJ15" s="1">
        <v>11</v>
      </c>
      <c r="AK15" s="1"/>
      <c r="AL15" s="1"/>
      <c r="AM15" s="1">
        <v>126.582275390625</v>
      </c>
      <c r="AN15" s="1">
        <v>655.35205078125</v>
      </c>
      <c r="AO15" s="1">
        <v>801.87103271484375</v>
      </c>
      <c r="AP15" s="1">
        <v>1318.94482421875</v>
      </c>
      <c r="AQ15" s="1"/>
      <c r="AR15" s="1"/>
      <c r="AS15" s="1">
        <v>3.115264892578125</v>
      </c>
      <c r="AT15" s="1">
        <v>7.3308272361755371</v>
      </c>
      <c r="AU15" s="1">
        <v>5.5172414779663086</v>
      </c>
      <c r="AV15" s="1">
        <v>6.25</v>
      </c>
      <c r="AW15" s="1">
        <v>6</v>
      </c>
      <c r="AX15" s="1">
        <v>8</v>
      </c>
      <c r="AY15" s="1">
        <v>23</v>
      </c>
      <c r="AZ15" s="1">
        <v>69</v>
      </c>
      <c r="BA15" s="1">
        <v>50</v>
      </c>
      <c r="BB15" s="1">
        <v>22</v>
      </c>
      <c r="BC15" s="1">
        <v>6.6560168266296387</v>
      </c>
      <c r="BD15" s="1">
        <v>40.128410339355469</v>
      </c>
      <c r="BE15" s="1">
        <v>144.98234558105469</v>
      </c>
      <c r="BF15" s="1">
        <v>568.74383544921875</v>
      </c>
      <c r="BG15" s="1">
        <v>764.05865478515625</v>
      </c>
      <c r="BH15" s="1">
        <v>905.7225341796875</v>
      </c>
      <c r="BI15" s="1">
        <v>1.5037593841552734</v>
      </c>
      <c r="BJ15" s="1">
        <v>1.5414258241653442</v>
      </c>
      <c r="BK15" s="1">
        <v>2.6713123321533203</v>
      </c>
      <c r="BL15" s="1">
        <v>5.8623619079589844</v>
      </c>
      <c r="BM15" s="1">
        <v>5.8823528289794922</v>
      </c>
      <c r="BN15" s="1">
        <v>5.8823528289794922</v>
      </c>
      <c r="BO15" s="1"/>
      <c r="BP15" s="1"/>
      <c r="BQ15" s="1"/>
      <c r="BR15" s="1"/>
      <c r="BS15" s="1"/>
      <c r="BT15" s="1">
        <v>43</v>
      </c>
      <c r="BU15" s="1"/>
      <c r="BV15" s="1"/>
      <c r="BW15" s="1"/>
      <c r="BX15" s="1"/>
      <c r="BY15" s="1"/>
      <c r="BZ15" s="1">
        <v>58.411216735839844</v>
      </c>
      <c r="CA15" s="1"/>
      <c r="CB15" s="1"/>
      <c r="CC15" s="1"/>
      <c r="CD15" s="1"/>
      <c r="CE15" s="1"/>
      <c r="CF15" s="1">
        <v>2.775984525680542</v>
      </c>
      <c r="CG15" s="1"/>
      <c r="CH15" s="1"/>
      <c r="CI15" s="1"/>
      <c r="CJ15" s="1"/>
      <c r="CK15" s="1"/>
      <c r="CL15" s="1">
        <v>62</v>
      </c>
      <c r="CM15" s="1"/>
      <c r="CN15" s="1"/>
      <c r="CO15" s="1"/>
      <c r="CP15" s="1"/>
      <c r="CQ15" s="1"/>
      <c r="CR15" s="1">
        <v>84.430702209472656</v>
      </c>
      <c r="CS15" s="1"/>
      <c r="CT15" s="1"/>
      <c r="CU15" s="1"/>
      <c r="CV15" s="1"/>
      <c r="CW15" s="1"/>
      <c r="CX15" s="1">
        <v>5.0944948196411133</v>
      </c>
      <c r="CY15" s="1">
        <v>6</v>
      </c>
      <c r="CZ15" s="1"/>
      <c r="DA15" s="1"/>
      <c r="DB15" s="1"/>
      <c r="DC15" s="1"/>
      <c r="DD15" s="1">
        <v>105</v>
      </c>
      <c r="DE15" s="1">
        <v>4.0802726745605469</v>
      </c>
      <c r="DF15" s="1"/>
      <c r="DG15" s="1"/>
      <c r="DH15" s="1"/>
      <c r="DI15" s="1"/>
      <c r="DJ15" s="1">
        <v>71.404769897460938</v>
      </c>
      <c r="DK15" s="1">
        <v>1.9736841917037964</v>
      </c>
      <c r="DL15" s="1"/>
      <c r="DM15" s="1"/>
      <c r="DN15" s="1"/>
      <c r="DO15" s="1"/>
      <c r="DP15" s="1">
        <v>3.7960953712463379</v>
      </c>
      <c r="DQ15" s="1">
        <v>23</v>
      </c>
      <c r="DR15" s="1">
        <v>11</v>
      </c>
      <c r="DS15" s="1">
        <v>9</v>
      </c>
      <c r="DT15" s="1">
        <v>20</v>
      </c>
      <c r="DU15" s="1">
        <v>27</v>
      </c>
      <c r="DV15" s="1">
        <v>31.243207931518555</v>
      </c>
      <c r="DW15" s="1">
        <v>14.942403793334961</v>
      </c>
      <c r="DX15" s="1">
        <v>12.225603103637695</v>
      </c>
      <c r="DY15" s="1">
        <v>27.168006896972656</v>
      </c>
      <c r="DZ15" s="1">
        <v>36.676811218261719</v>
      </c>
      <c r="EA15" s="1">
        <v>4.9676027297973633</v>
      </c>
      <c r="EB15" s="1">
        <v>3.0054645538330078</v>
      </c>
      <c r="EC15" s="1">
        <v>4.7619047164916992</v>
      </c>
      <c r="ED15" s="1">
        <v>4.2918453216552734</v>
      </c>
      <c r="EE15" s="1">
        <v>2.90635085105896</v>
      </c>
      <c r="EF15" s="1">
        <v>19</v>
      </c>
      <c r="EG15" s="1">
        <v>17</v>
      </c>
      <c r="EH15" s="1">
        <v>11</v>
      </c>
      <c r="EI15" s="1">
        <v>24</v>
      </c>
      <c r="EJ15" s="1">
        <v>17</v>
      </c>
      <c r="EK15" s="1">
        <v>25.873926162719727</v>
      </c>
      <c r="EL15" s="1">
        <v>23.150354385375977</v>
      </c>
      <c r="EM15" s="1">
        <v>14.979640960693359</v>
      </c>
      <c r="EN15" s="1">
        <v>32.682853698730469</v>
      </c>
      <c r="EO15" s="1">
        <v>23.150354385375977</v>
      </c>
      <c r="EP15" s="1">
        <v>5.0938339233398437</v>
      </c>
      <c r="EQ15" s="1">
        <v>6.0931901931762695</v>
      </c>
      <c r="ER15" s="1">
        <v>7.8571429252624512</v>
      </c>
      <c r="ES15" s="1">
        <v>7.3619632720947266</v>
      </c>
      <c r="ET15" s="1">
        <v>2.6194145679473877</v>
      </c>
      <c r="EU15" s="1">
        <v>42</v>
      </c>
      <c r="EV15" s="1">
        <v>28</v>
      </c>
      <c r="EW15" s="1">
        <v>20</v>
      </c>
      <c r="EX15" s="1">
        <v>44</v>
      </c>
      <c r="EY15" s="1">
        <v>44</v>
      </c>
      <c r="EZ15" s="1">
        <v>28.561908721923828</v>
      </c>
      <c r="FA15" s="1">
        <v>19.041271209716797</v>
      </c>
      <c r="FB15" s="1">
        <v>13.600908279418945</v>
      </c>
      <c r="FC15" s="1">
        <v>29.921998977661133</v>
      </c>
      <c r="FD15" s="1">
        <v>29.921998977661133</v>
      </c>
      <c r="FE15" s="1">
        <v>5.023923397064209</v>
      </c>
      <c r="FF15" s="1">
        <v>4.3410854339599609</v>
      </c>
      <c r="FG15" s="1">
        <v>6.0790271759033203</v>
      </c>
      <c r="FH15" s="1">
        <v>5.5555553436279297</v>
      </c>
      <c r="FI15" s="1">
        <v>2.7883396148681641</v>
      </c>
      <c r="FJ15" s="1">
        <v>19.041271209716797</v>
      </c>
      <c r="FK15" s="1">
        <v>13.600908279418945</v>
      </c>
      <c r="FL15" s="1">
        <v>29.921998977661133</v>
      </c>
      <c r="FM15" s="1">
        <v>29.921998977661133</v>
      </c>
      <c r="FN15" s="1">
        <v>5.023923397064209</v>
      </c>
      <c r="FO15" s="1">
        <v>4.3410854339599609</v>
      </c>
      <c r="FP15" s="1">
        <v>6.0790271759033203</v>
      </c>
      <c r="FQ15" s="1">
        <v>5.5555553436279297</v>
      </c>
      <c r="FR15" s="1">
        <v>2.7883396148681641</v>
      </c>
    </row>
    <row r="16" spans="1:174">
      <c r="A16" t="s">
        <v>1</v>
      </c>
      <c r="B16" t="s">
        <v>20</v>
      </c>
      <c r="C16" t="s">
        <v>290</v>
      </c>
      <c r="D16" s="1">
        <v>144</v>
      </c>
      <c r="E16" s="1">
        <v>141</v>
      </c>
      <c r="F16" s="1">
        <v>285</v>
      </c>
      <c r="G16" s="1">
        <v>204.42930603027344</v>
      </c>
      <c r="H16" s="1">
        <v>205.07598876953125</v>
      </c>
      <c r="I16" s="1">
        <v>204.74873352050781</v>
      </c>
      <c r="J16" s="1">
        <v>4.7012734413146973</v>
      </c>
      <c r="K16" s="1">
        <v>5.9069962501525879</v>
      </c>
      <c r="L16" s="1">
        <v>5.2293577194213867</v>
      </c>
      <c r="M16" s="1"/>
      <c r="N16" s="1"/>
      <c r="O16" s="1">
        <v>26</v>
      </c>
      <c r="P16" s="1">
        <v>43</v>
      </c>
      <c r="Q16" s="1">
        <v>48</v>
      </c>
      <c r="R16" s="1"/>
      <c r="S16" s="1"/>
      <c r="T16" s="1"/>
      <c r="U16" s="1">
        <v>302.78326416015625</v>
      </c>
      <c r="V16" s="1">
        <v>546.72601318359375</v>
      </c>
      <c r="W16" s="1">
        <v>919.7164306640625</v>
      </c>
      <c r="X16" s="1"/>
      <c r="Y16" s="1"/>
      <c r="Z16" s="1"/>
      <c r="AA16" s="1">
        <v>4.4293017387390137</v>
      </c>
      <c r="AB16" s="1">
        <v>4.9883990287780762</v>
      </c>
      <c r="AC16" s="1">
        <v>7.4766354560852051</v>
      </c>
      <c r="AD16" s="1"/>
      <c r="AE16" s="1"/>
      <c r="AF16" s="1"/>
      <c r="AG16" s="1">
        <v>14</v>
      </c>
      <c r="AH16" s="1">
        <v>42</v>
      </c>
      <c r="AI16" s="1">
        <v>49</v>
      </c>
      <c r="AJ16" s="1"/>
      <c r="AK16" s="1"/>
      <c r="AL16" s="1"/>
      <c r="AM16" s="1">
        <v>158.874267578125</v>
      </c>
      <c r="AN16" s="1">
        <v>553.35968017578125</v>
      </c>
      <c r="AO16" s="1">
        <v>1191.924072265625</v>
      </c>
      <c r="AP16" s="1"/>
      <c r="AQ16" s="1"/>
      <c r="AR16" s="1"/>
      <c r="AS16" s="1">
        <v>3.825136661529541</v>
      </c>
      <c r="AT16" s="1">
        <v>5.8011050224304199</v>
      </c>
      <c r="AU16" s="1">
        <v>6.9111423492431641</v>
      </c>
      <c r="AV16" s="1"/>
      <c r="AW16" s="1">
        <v>7</v>
      </c>
      <c r="AX16" s="1">
        <v>16</v>
      </c>
      <c r="AY16" s="1">
        <v>40</v>
      </c>
      <c r="AZ16" s="1">
        <v>85</v>
      </c>
      <c r="BA16" s="1">
        <v>97</v>
      </c>
      <c r="BB16" s="1">
        <v>40</v>
      </c>
      <c r="BC16" s="1">
        <v>9.7103538513183594</v>
      </c>
      <c r="BD16" s="1">
        <v>75.436111450195313</v>
      </c>
      <c r="BE16" s="1">
        <v>229.89826965332031</v>
      </c>
      <c r="BF16" s="1">
        <v>549.98382568359375</v>
      </c>
      <c r="BG16" s="1">
        <v>1039.656982421875</v>
      </c>
      <c r="BH16" s="1">
        <v>1077.2960205078125</v>
      </c>
      <c r="BI16" s="1">
        <v>1.6393442153930664</v>
      </c>
      <c r="BJ16" s="1">
        <v>2.5437202453613281</v>
      </c>
      <c r="BK16" s="1">
        <v>4.1972718238830566</v>
      </c>
      <c r="BL16" s="1">
        <v>5.3593945503234863</v>
      </c>
      <c r="BM16" s="1">
        <v>7.1798667907714844</v>
      </c>
      <c r="BN16" s="1">
        <v>7.9365077018737793</v>
      </c>
      <c r="BO16" s="1"/>
      <c r="BP16" s="1"/>
      <c r="BQ16" s="1"/>
      <c r="BR16" s="1"/>
      <c r="BS16" s="1"/>
      <c r="BT16" s="1">
        <v>72</v>
      </c>
      <c r="BU16" s="1"/>
      <c r="BV16" s="1"/>
      <c r="BW16" s="1"/>
      <c r="BX16" s="1"/>
      <c r="BY16" s="1"/>
      <c r="BZ16" s="1">
        <v>102.21465301513672</v>
      </c>
      <c r="CA16" s="1"/>
      <c r="CB16" s="1"/>
      <c r="CC16" s="1"/>
      <c r="CD16" s="1"/>
      <c r="CE16" s="1"/>
      <c r="CF16" s="1">
        <v>3.2891731262207031</v>
      </c>
      <c r="CG16" s="1"/>
      <c r="CH16" s="1"/>
      <c r="CI16" s="1"/>
      <c r="CJ16" s="1"/>
      <c r="CK16" s="1"/>
      <c r="CL16" s="1">
        <v>85</v>
      </c>
      <c r="CM16" s="1"/>
      <c r="CN16" s="1"/>
      <c r="CO16" s="1"/>
      <c r="CP16" s="1"/>
      <c r="CQ16" s="1"/>
      <c r="CR16" s="1">
        <v>123.62737274169922</v>
      </c>
      <c r="CS16" s="1"/>
      <c r="CT16" s="1"/>
      <c r="CU16" s="1"/>
      <c r="CV16" s="1"/>
      <c r="CW16" s="1"/>
      <c r="CX16" s="1">
        <v>4.6652030944824219</v>
      </c>
      <c r="CY16" s="1"/>
      <c r="CZ16" s="1"/>
      <c r="DA16" s="1"/>
      <c r="DB16" s="1"/>
      <c r="DC16" s="1"/>
      <c r="DD16" s="1">
        <v>157</v>
      </c>
      <c r="DE16" s="1"/>
      <c r="DF16" s="1"/>
      <c r="DG16" s="1"/>
      <c r="DH16" s="1"/>
      <c r="DI16" s="1"/>
      <c r="DJ16" s="1">
        <v>112.79140472412109</v>
      </c>
      <c r="DK16" s="1"/>
      <c r="DL16" s="1"/>
      <c r="DM16" s="1"/>
      <c r="DN16" s="1"/>
      <c r="DO16" s="1"/>
      <c r="DP16" s="1">
        <v>3.9142358303070068</v>
      </c>
      <c r="DQ16" s="1"/>
      <c r="DR16" s="1"/>
      <c r="DS16" s="1">
        <v>38</v>
      </c>
      <c r="DT16" s="1">
        <v>41</v>
      </c>
      <c r="DU16" s="1">
        <v>51</v>
      </c>
      <c r="DV16" s="1"/>
      <c r="DW16" s="1"/>
      <c r="DX16" s="1">
        <v>53.946620941162109</v>
      </c>
      <c r="DY16" s="1">
        <v>58.20556640625</v>
      </c>
      <c r="DZ16" s="1">
        <v>72.402046203613281</v>
      </c>
      <c r="EA16" s="1"/>
      <c r="EB16" s="1"/>
      <c r="EC16" s="1">
        <v>4.6454768180847168</v>
      </c>
      <c r="ED16" s="1">
        <v>4.399141788482666</v>
      </c>
      <c r="EE16" s="1">
        <v>4.6279492378234863</v>
      </c>
      <c r="EF16" s="1"/>
      <c r="EG16" s="1"/>
      <c r="EH16" s="1">
        <v>35</v>
      </c>
      <c r="EI16" s="1">
        <v>46</v>
      </c>
      <c r="EJ16" s="1">
        <v>42</v>
      </c>
      <c r="EK16" s="1"/>
      <c r="EL16" s="1"/>
      <c r="EM16" s="1">
        <v>50.905387878417969</v>
      </c>
      <c r="EN16" s="1">
        <v>66.904228210449219</v>
      </c>
      <c r="EO16" s="1">
        <v>61.086467742919922</v>
      </c>
      <c r="EP16" s="1"/>
      <c r="EQ16" s="1"/>
      <c r="ER16" s="1">
        <v>5.3272452354431152</v>
      </c>
      <c r="ES16" s="1">
        <v>6.7153286933898926</v>
      </c>
      <c r="ET16" s="1">
        <v>4.8723897933959961</v>
      </c>
      <c r="EU16" s="1"/>
      <c r="EV16" s="1"/>
      <c r="EW16" s="1">
        <v>73</v>
      </c>
      <c r="EX16" s="1">
        <v>87</v>
      </c>
      <c r="EY16" s="1">
        <v>93</v>
      </c>
      <c r="EZ16" s="1"/>
      <c r="FA16" s="1"/>
      <c r="FB16" s="1">
        <v>52.444412231445313</v>
      </c>
      <c r="FC16" s="1">
        <v>62.502246856689453</v>
      </c>
      <c r="FD16" s="1">
        <v>66.812744140625</v>
      </c>
      <c r="FE16" s="1"/>
      <c r="FF16" s="1"/>
      <c r="FG16" s="1">
        <v>4.9491524696350098</v>
      </c>
      <c r="FH16" s="1">
        <v>5.3803339004516602</v>
      </c>
      <c r="FI16" s="1">
        <v>4.735234260559082</v>
      </c>
      <c r="FJ16" s="1"/>
      <c r="FK16" s="1">
        <v>52.444412231445313</v>
      </c>
      <c r="FL16" s="1">
        <v>62.502246856689453</v>
      </c>
      <c r="FM16" s="1">
        <v>66.812744140625</v>
      </c>
      <c r="FN16" s="1"/>
      <c r="FO16" s="1"/>
      <c r="FP16" s="1">
        <v>4.9491524696350098</v>
      </c>
      <c r="FQ16" s="1">
        <v>5.3803339004516602</v>
      </c>
      <c r="FR16" s="1">
        <v>4.735234260559082</v>
      </c>
    </row>
    <row r="17" spans="1:174">
      <c r="A17" t="s">
        <v>1</v>
      </c>
      <c r="B17" t="s">
        <v>21</v>
      </c>
      <c r="C17" t="s">
        <v>291</v>
      </c>
      <c r="D17" s="1">
        <v>222</v>
      </c>
      <c r="E17" s="1">
        <v>196</v>
      </c>
      <c r="F17" s="1">
        <v>418</v>
      </c>
      <c r="G17" s="1">
        <v>155.66056823730469</v>
      </c>
      <c r="H17" s="1">
        <v>139.5047607421875</v>
      </c>
      <c r="I17" s="1">
        <v>147.6431884765625</v>
      </c>
      <c r="J17" s="1">
        <v>4.3359375</v>
      </c>
      <c r="K17" s="1">
        <v>5.124183177947998</v>
      </c>
      <c r="L17" s="1">
        <v>4.673001766204834</v>
      </c>
      <c r="M17" s="1"/>
      <c r="N17" s="1"/>
      <c r="O17" s="1">
        <v>41</v>
      </c>
      <c r="P17" s="1">
        <v>82</v>
      </c>
      <c r="Q17" s="1">
        <v>58</v>
      </c>
      <c r="R17" s="1">
        <v>25</v>
      </c>
      <c r="S17" s="1"/>
      <c r="T17" s="1"/>
      <c r="U17" s="1">
        <v>255.14967346191406</v>
      </c>
      <c r="V17" s="1">
        <v>579.75115966796875</v>
      </c>
      <c r="W17" s="1">
        <v>707.05841064453125</v>
      </c>
      <c r="X17" s="1">
        <v>697.15557861328125</v>
      </c>
      <c r="Y17" s="1"/>
      <c r="Z17" s="1"/>
      <c r="AA17" s="1">
        <v>3.8033394813537598</v>
      </c>
      <c r="AB17" s="1">
        <v>5.263157844543457</v>
      </c>
      <c r="AC17" s="1">
        <v>6.1181435585021973</v>
      </c>
      <c r="AD17" s="1">
        <v>6.4102563858032227</v>
      </c>
      <c r="AE17" s="1"/>
      <c r="AF17" s="1"/>
      <c r="AG17" s="1">
        <v>21</v>
      </c>
      <c r="AH17" s="1">
        <v>69</v>
      </c>
      <c r="AI17" s="1">
        <v>64</v>
      </c>
      <c r="AJ17" s="1">
        <v>32</v>
      </c>
      <c r="AK17" s="1"/>
      <c r="AL17" s="1"/>
      <c r="AM17" s="1">
        <v>134.41720581054687</v>
      </c>
      <c r="AN17" s="1">
        <v>517.7847900390625</v>
      </c>
      <c r="AO17" s="1">
        <v>949.69580078125</v>
      </c>
      <c r="AP17" s="1">
        <v>1618.614013671875</v>
      </c>
      <c r="AQ17" s="1"/>
      <c r="AR17" s="1"/>
      <c r="AS17" s="1">
        <v>3.5836176872253418</v>
      </c>
      <c r="AT17" s="1">
        <v>5.4416403770446777</v>
      </c>
      <c r="AU17" s="1">
        <v>6.2930188179016113</v>
      </c>
      <c r="AV17" s="1">
        <v>9.5522384643554687</v>
      </c>
      <c r="AW17" s="1"/>
      <c r="AX17" s="1"/>
      <c r="AY17" s="1">
        <v>62</v>
      </c>
      <c r="AZ17" s="1">
        <v>151</v>
      </c>
      <c r="BA17" s="1">
        <v>122</v>
      </c>
      <c r="BB17" s="1">
        <v>57</v>
      </c>
      <c r="BC17" s="1"/>
      <c r="BD17" s="1"/>
      <c r="BE17" s="1">
        <v>195.63296508789063</v>
      </c>
      <c r="BF17" s="1">
        <v>549.6905517578125</v>
      </c>
      <c r="BG17" s="1">
        <v>816.49041748046875</v>
      </c>
      <c r="BH17" s="1">
        <v>1024.626953125</v>
      </c>
      <c r="BI17" s="1"/>
      <c r="BJ17" s="1"/>
      <c r="BK17" s="1">
        <v>3.725961446762085</v>
      </c>
      <c r="BL17" s="1">
        <v>5.3432412147521973</v>
      </c>
      <c r="BM17" s="1">
        <v>6.2086515426635742</v>
      </c>
      <c r="BN17" s="1">
        <v>7.8620691299438477</v>
      </c>
      <c r="BO17" s="1"/>
      <c r="BP17" s="1"/>
      <c r="BQ17" s="1"/>
      <c r="BR17" s="1"/>
      <c r="BS17" s="1"/>
      <c r="BT17" s="1">
        <v>102</v>
      </c>
      <c r="BU17" s="1"/>
      <c r="BV17" s="1"/>
      <c r="BW17" s="1"/>
      <c r="BX17" s="1"/>
      <c r="BY17" s="1"/>
      <c r="BZ17" s="1">
        <v>71.519721984863281</v>
      </c>
      <c r="CA17" s="1"/>
      <c r="CB17" s="1"/>
      <c r="CC17" s="1"/>
      <c r="CD17" s="1"/>
      <c r="CE17" s="1"/>
      <c r="CF17" s="1">
        <v>3.1269159317016602</v>
      </c>
      <c r="CG17" s="1"/>
      <c r="CH17" s="1"/>
      <c r="CI17" s="1"/>
      <c r="CJ17" s="1"/>
      <c r="CK17" s="1"/>
      <c r="CL17" s="1">
        <v>122</v>
      </c>
      <c r="CM17" s="1"/>
      <c r="CN17" s="1"/>
      <c r="CO17" s="1"/>
      <c r="CP17" s="1"/>
      <c r="CQ17" s="1"/>
      <c r="CR17" s="1">
        <v>86.8345947265625</v>
      </c>
      <c r="CS17" s="1"/>
      <c r="CT17" s="1"/>
      <c r="CU17" s="1"/>
      <c r="CV17" s="1"/>
      <c r="CW17" s="1"/>
      <c r="CX17" s="1">
        <v>4.2776999473571777</v>
      </c>
      <c r="CY17" s="1">
        <v>6</v>
      </c>
      <c r="CZ17" s="1"/>
      <c r="DA17" s="1"/>
      <c r="DB17" s="1"/>
      <c r="DC17" s="1"/>
      <c r="DD17" s="1">
        <v>224</v>
      </c>
      <c r="DE17" s="1">
        <v>2.1192800998687744</v>
      </c>
      <c r="DF17" s="1"/>
      <c r="DG17" s="1"/>
      <c r="DH17" s="1"/>
      <c r="DI17" s="1"/>
      <c r="DJ17" s="1">
        <v>79.119789123535156</v>
      </c>
      <c r="DK17" s="1">
        <v>2.0066890716552734</v>
      </c>
      <c r="DL17" s="1"/>
      <c r="DM17" s="1"/>
      <c r="DN17" s="1"/>
      <c r="DO17" s="1"/>
      <c r="DP17" s="1">
        <v>3.6637225151062012</v>
      </c>
      <c r="DQ17" s="1">
        <v>45</v>
      </c>
      <c r="DR17" s="1">
        <v>38</v>
      </c>
      <c r="DS17" s="1">
        <v>38</v>
      </c>
      <c r="DT17" s="1">
        <v>49</v>
      </c>
      <c r="DU17" s="1">
        <v>52</v>
      </c>
      <c r="DV17" s="1">
        <v>31.552820205688477</v>
      </c>
      <c r="DW17" s="1">
        <v>26.644603729248047</v>
      </c>
      <c r="DX17" s="1">
        <v>26.644603729248047</v>
      </c>
      <c r="DY17" s="1">
        <v>34.357513427734375</v>
      </c>
      <c r="DZ17" s="1">
        <v>36.461036682128906</v>
      </c>
      <c r="EA17" s="1">
        <v>3.8659794330596924</v>
      </c>
      <c r="EB17" s="1">
        <v>5.0666666030883789</v>
      </c>
      <c r="EC17" s="1">
        <v>4.5893721580505371</v>
      </c>
      <c r="ED17" s="1">
        <v>4.6139359474182129</v>
      </c>
      <c r="EE17" s="1">
        <v>3.9513678550720215</v>
      </c>
      <c r="EF17" s="1">
        <v>55</v>
      </c>
      <c r="EG17" s="1">
        <v>29</v>
      </c>
      <c r="EH17" s="1">
        <v>33</v>
      </c>
      <c r="EI17" s="1">
        <v>37</v>
      </c>
      <c r="EJ17" s="1">
        <v>42</v>
      </c>
      <c r="EK17" s="1">
        <v>39.146743774414063</v>
      </c>
      <c r="EL17" s="1">
        <v>20.641010284423828</v>
      </c>
      <c r="EM17" s="1">
        <v>23.488046646118164</v>
      </c>
      <c r="EN17" s="1">
        <v>26.335081100463867</v>
      </c>
      <c r="EO17" s="1">
        <v>29.893877029418945</v>
      </c>
      <c r="EP17" s="1">
        <v>5.7531380653381348</v>
      </c>
      <c r="EQ17" s="1">
        <v>4.8821549415588379</v>
      </c>
      <c r="ER17" s="1">
        <v>5.4817276000976563</v>
      </c>
      <c r="ES17" s="1">
        <v>5.0477490425109863</v>
      </c>
      <c r="ET17" s="1">
        <v>4.4680852890014648</v>
      </c>
      <c r="EU17" s="1">
        <v>100</v>
      </c>
      <c r="EV17" s="1">
        <v>67</v>
      </c>
      <c r="EW17" s="1">
        <v>71</v>
      </c>
      <c r="EX17" s="1">
        <v>86</v>
      </c>
      <c r="EY17" s="1">
        <v>94</v>
      </c>
      <c r="EZ17" s="1">
        <v>35.321334838867187</v>
      </c>
      <c r="FA17" s="1">
        <v>23.665294647216797</v>
      </c>
      <c r="FB17" s="1">
        <v>25.078147888183594</v>
      </c>
      <c r="FC17" s="1">
        <v>30.376348495483398</v>
      </c>
      <c r="FD17" s="1">
        <v>33.202056884765625</v>
      </c>
      <c r="FE17" s="1">
        <v>4.7169809341430664</v>
      </c>
      <c r="FF17" s="1">
        <v>4.9851188659667969</v>
      </c>
      <c r="FG17" s="1">
        <v>4.9650349617004395</v>
      </c>
      <c r="FH17" s="1">
        <v>4.7910861968994141</v>
      </c>
      <c r="FI17" s="1">
        <v>4.1666665077209473</v>
      </c>
      <c r="FJ17" s="1">
        <v>23.665294647216797</v>
      </c>
      <c r="FK17" s="1">
        <v>25.078147888183594</v>
      </c>
      <c r="FL17" s="1">
        <v>30.376348495483398</v>
      </c>
      <c r="FM17" s="1">
        <v>33.202056884765625</v>
      </c>
      <c r="FN17" s="1">
        <v>4.7169809341430664</v>
      </c>
      <c r="FO17" s="1">
        <v>4.9851188659667969</v>
      </c>
      <c r="FP17" s="1">
        <v>4.9650349617004395</v>
      </c>
      <c r="FQ17" s="1">
        <v>4.7910861968994141</v>
      </c>
      <c r="FR17" s="1">
        <v>4.1666665077209473</v>
      </c>
    </row>
    <row r="18" spans="1:174">
      <c r="A18" t="s">
        <v>1</v>
      </c>
      <c r="B18" t="s">
        <v>22</v>
      </c>
      <c r="C18" t="s">
        <v>292</v>
      </c>
      <c r="D18" s="1">
        <v>92</v>
      </c>
      <c r="E18" s="1">
        <v>120</v>
      </c>
      <c r="F18" s="1">
        <v>212</v>
      </c>
      <c r="G18" s="1">
        <v>132.13264465332031</v>
      </c>
      <c r="H18" s="1">
        <v>176.38758850097656</v>
      </c>
      <c r="I18" s="1">
        <v>154.00373840332031</v>
      </c>
      <c r="J18" s="1">
        <v>3.6947791576385498</v>
      </c>
      <c r="K18" s="1">
        <v>6.0240964889526367</v>
      </c>
      <c r="L18" s="1">
        <v>4.7300310134887695</v>
      </c>
      <c r="M18" s="1"/>
      <c r="N18" s="1"/>
      <c r="O18" s="1">
        <v>14</v>
      </c>
      <c r="P18" s="1">
        <v>26</v>
      </c>
      <c r="Q18" s="1">
        <v>27</v>
      </c>
      <c r="R18" s="1">
        <v>15</v>
      </c>
      <c r="S18" s="1"/>
      <c r="T18" s="1"/>
      <c r="U18" s="1">
        <v>177.48478698730469</v>
      </c>
      <c r="V18" s="1">
        <v>443.08111572265625</v>
      </c>
      <c r="W18" s="1">
        <v>775.63916015625</v>
      </c>
      <c r="X18" s="1">
        <v>890.736328125</v>
      </c>
      <c r="Y18" s="1"/>
      <c r="Z18" s="1"/>
      <c r="AA18" s="1">
        <v>2.5547444820404053</v>
      </c>
      <c r="AB18" s="1">
        <v>3.7037036418914795</v>
      </c>
      <c r="AC18" s="1">
        <v>5.9866962432861328</v>
      </c>
      <c r="AD18" s="1">
        <v>7.6923074722290039</v>
      </c>
      <c r="AE18" s="1"/>
      <c r="AF18" s="1"/>
      <c r="AG18" s="1">
        <v>11</v>
      </c>
      <c r="AH18" s="1">
        <v>35</v>
      </c>
      <c r="AI18" s="1">
        <v>53</v>
      </c>
      <c r="AJ18" s="1">
        <v>19</v>
      </c>
      <c r="AK18" s="1"/>
      <c r="AL18" s="1"/>
      <c r="AM18" s="1">
        <v>138.81877136230469</v>
      </c>
      <c r="AN18" s="1">
        <v>643.26409912109375</v>
      </c>
      <c r="AO18" s="1">
        <v>1869.488525390625</v>
      </c>
      <c r="AP18" s="1">
        <v>1923.076904296875</v>
      </c>
      <c r="AQ18" s="1"/>
      <c r="AR18" s="1"/>
      <c r="AS18" s="1">
        <v>3.3132529258728027</v>
      </c>
      <c r="AT18" s="1">
        <v>6.0034303665161133</v>
      </c>
      <c r="AU18" s="1">
        <v>9.5495491027832031</v>
      </c>
      <c r="AV18" s="1">
        <v>10.439560890197754</v>
      </c>
      <c r="AW18" s="1"/>
      <c r="AX18" s="1"/>
      <c r="AY18" s="1">
        <v>25</v>
      </c>
      <c r="AZ18" s="1">
        <v>61</v>
      </c>
      <c r="BA18" s="1">
        <v>80</v>
      </c>
      <c r="BB18" s="1">
        <v>34</v>
      </c>
      <c r="BC18" s="1"/>
      <c r="BD18" s="1"/>
      <c r="BE18" s="1">
        <v>158.10777282714844</v>
      </c>
      <c r="BF18" s="1">
        <v>539.3934326171875</v>
      </c>
      <c r="BG18" s="1">
        <v>1266.6243896484375</v>
      </c>
      <c r="BH18" s="1">
        <v>1272.455078125</v>
      </c>
      <c r="BI18" s="1"/>
      <c r="BJ18" s="1"/>
      <c r="BK18" s="1">
        <v>2.8409090042114258</v>
      </c>
      <c r="BL18" s="1">
        <v>4.7470817565917969</v>
      </c>
      <c r="BM18" s="1">
        <v>7.9522862434387207</v>
      </c>
      <c r="BN18" s="1">
        <v>9.0185680389404297</v>
      </c>
      <c r="BO18" s="1"/>
      <c r="BP18" s="1"/>
      <c r="BQ18" s="1"/>
      <c r="BR18" s="1"/>
      <c r="BS18" s="1"/>
      <c r="BT18" s="1">
        <v>52</v>
      </c>
      <c r="BU18" s="1"/>
      <c r="BV18" s="1"/>
      <c r="BW18" s="1"/>
      <c r="BX18" s="1"/>
      <c r="BY18" s="1"/>
      <c r="BZ18" s="1">
        <v>74.683670043945312</v>
      </c>
      <c r="CA18" s="1"/>
      <c r="CB18" s="1"/>
      <c r="CC18" s="1"/>
      <c r="CD18" s="1"/>
      <c r="CE18" s="1"/>
      <c r="CF18" s="1">
        <v>3.2911391258239746</v>
      </c>
      <c r="CG18" s="1"/>
      <c r="CH18" s="1"/>
      <c r="CI18" s="1"/>
      <c r="CJ18" s="1"/>
      <c r="CK18" s="1"/>
      <c r="CL18" s="1">
        <v>69</v>
      </c>
      <c r="CM18" s="1"/>
      <c r="CN18" s="1"/>
      <c r="CO18" s="1"/>
      <c r="CP18" s="1"/>
      <c r="CQ18" s="1"/>
      <c r="CR18" s="1">
        <v>101.42285919189453</v>
      </c>
      <c r="CS18" s="1"/>
      <c r="CT18" s="1"/>
      <c r="CU18" s="1"/>
      <c r="CV18" s="1"/>
      <c r="CW18" s="1"/>
      <c r="CX18" s="1">
        <v>5.0960116386413574</v>
      </c>
      <c r="CY18" s="1"/>
      <c r="CZ18" s="1"/>
      <c r="DA18" s="1"/>
      <c r="DB18" s="1"/>
      <c r="DC18" s="1"/>
      <c r="DD18" s="1">
        <v>121</v>
      </c>
      <c r="DE18" s="1"/>
      <c r="DF18" s="1"/>
      <c r="DG18" s="1"/>
      <c r="DH18" s="1"/>
      <c r="DI18" s="1"/>
      <c r="DJ18" s="1">
        <v>87.898361206054687</v>
      </c>
      <c r="DK18" s="1"/>
      <c r="DL18" s="1"/>
      <c r="DM18" s="1"/>
      <c r="DN18" s="1"/>
      <c r="DO18" s="1"/>
      <c r="DP18" s="1">
        <v>4.1240625381469727</v>
      </c>
      <c r="DQ18" s="1">
        <v>41</v>
      </c>
      <c r="DR18" s="1">
        <v>19</v>
      </c>
      <c r="DS18" s="1">
        <v>28</v>
      </c>
      <c r="DT18" s="1"/>
      <c r="DU18" s="1"/>
      <c r="DV18" s="1">
        <v>58.885204315185547</v>
      </c>
      <c r="DW18" s="1">
        <v>27.288265228271484</v>
      </c>
      <c r="DX18" s="1">
        <v>40.214282989501953</v>
      </c>
      <c r="DY18" s="1"/>
      <c r="DZ18" s="1"/>
      <c r="EA18" s="1">
        <v>3.382838249206543</v>
      </c>
      <c r="EB18" s="1">
        <v>4</v>
      </c>
      <c r="EC18" s="1">
        <v>4.5234251022338867</v>
      </c>
      <c r="ED18" s="1"/>
      <c r="EE18" s="1"/>
      <c r="EF18" s="1">
        <v>50</v>
      </c>
      <c r="EG18" s="1">
        <v>30</v>
      </c>
      <c r="EH18" s="1">
        <v>30</v>
      </c>
      <c r="EI18" s="1"/>
      <c r="EJ18" s="1"/>
      <c r="EK18" s="1">
        <v>73.494827270507812</v>
      </c>
      <c r="EL18" s="1">
        <v>44.096897125244141</v>
      </c>
      <c r="EM18" s="1">
        <v>44.096897125244141</v>
      </c>
      <c r="EN18" s="1"/>
      <c r="EO18" s="1"/>
      <c r="EP18" s="1">
        <v>4.84027099609375</v>
      </c>
      <c r="EQ18" s="1">
        <v>8.7719297409057617</v>
      </c>
      <c r="ER18" s="1">
        <v>6.2893080711364746</v>
      </c>
      <c r="ES18" s="1"/>
      <c r="ET18" s="1"/>
      <c r="EU18" s="1">
        <v>91</v>
      </c>
      <c r="EV18" s="1">
        <v>49</v>
      </c>
      <c r="EW18" s="1">
        <v>58</v>
      </c>
      <c r="EX18" s="1">
        <v>14</v>
      </c>
      <c r="EY18" s="1"/>
      <c r="EZ18" s="1">
        <v>66.105377197265625</v>
      </c>
      <c r="FA18" s="1">
        <v>35.595203399658203</v>
      </c>
      <c r="FB18" s="1">
        <v>42.133098602294922</v>
      </c>
      <c r="FC18" s="1">
        <v>10.170058250427246</v>
      </c>
      <c r="FD18" s="1"/>
      <c r="FE18" s="1">
        <v>4.0534520149230957</v>
      </c>
      <c r="FF18" s="1">
        <v>5.9975519180297852</v>
      </c>
      <c r="FG18" s="1">
        <v>5.2919707298278809</v>
      </c>
      <c r="FH18" s="1">
        <v>4.3209877014160156</v>
      </c>
      <c r="FI18" s="1"/>
      <c r="FJ18" s="1">
        <v>35.595203399658203</v>
      </c>
      <c r="FK18" s="1">
        <v>42.133098602294922</v>
      </c>
      <c r="FL18" s="1">
        <v>10.170058250427246</v>
      </c>
      <c r="FM18" s="1"/>
      <c r="FN18" s="1">
        <v>4.0534520149230957</v>
      </c>
      <c r="FO18" s="1">
        <v>5.9975519180297852</v>
      </c>
      <c r="FP18" s="1">
        <v>5.2919707298278809</v>
      </c>
      <c r="FQ18" s="1">
        <v>4.3209877014160156</v>
      </c>
      <c r="FR18" s="1"/>
    </row>
    <row r="19" spans="1:174">
      <c r="A19" t="s">
        <v>1</v>
      </c>
      <c r="B19" t="s">
        <v>23</v>
      </c>
      <c r="C19" t="s">
        <v>293</v>
      </c>
      <c r="D19" s="1">
        <v>21</v>
      </c>
      <c r="E19" s="1">
        <v>27</v>
      </c>
      <c r="F19" s="1">
        <v>48</v>
      </c>
      <c r="G19" s="1">
        <v>51.225757598876953</v>
      </c>
      <c r="H19" s="1">
        <v>61.490810394287109</v>
      </c>
      <c r="I19" s="1">
        <v>56.534439086914063</v>
      </c>
      <c r="J19" s="1">
        <v>3.0215828418731689</v>
      </c>
      <c r="K19" s="1">
        <v>4.5</v>
      </c>
      <c r="L19" s="1">
        <v>3.7065637111663818</v>
      </c>
      <c r="M19" s="1"/>
      <c r="N19" s="1"/>
      <c r="O19" s="1"/>
      <c r="P19" s="1">
        <v>7</v>
      </c>
      <c r="Q19" s="1"/>
      <c r="R19" s="1"/>
      <c r="S19" s="1"/>
      <c r="T19" s="1"/>
      <c r="U19" s="1"/>
      <c r="V19" s="1">
        <v>443.31854248046875</v>
      </c>
      <c r="W19" s="1"/>
      <c r="X19" s="1"/>
      <c r="Y19" s="1"/>
      <c r="Z19" s="1"/>
      <c r="AA19" s="1"/>
      <c r="AB19" s="1">
        <v>4.9295773506164551</v>
      </c>
      <c r="AC19" s="1"/>
      <c r="AD19" s="1"/>
      <c r="AE19" s="1"/>
      <c r="AF19" s="1"/>
      <c r="AG19" s="1"/>
      <c r="AH19" s="1">
        <v>10</v>
      </c>
      <c r="AI19" s="1"/>
      <c r="AJ19" s="1"/>
      <c r="AK19" s="1"/>
      <c r="AL19" s="1"/>
      <c r="AM19" s="1"/>
      <c r="AN19" s="1">
        <v>669.7923583984375</v>
      </c>
      <c r="AO19" s="1"/>
      <c r="AP19" s="1"/>
      <c r="AQ19" s="1"/>
      <c r="AR19" s="1"/>
      <c r="AS19" s="1"/>
      <c r="AT19" s="1">
        <v>6.8493151664733887</v>
      </c>
      <c r="AU19" s="1"/>
      <c r="AV19" s="1"/>
      <c r="AW19" s="1"/>
      <c r="AX19" s="1"/>
      <c r="AY19" s="1">
        <v>10</v>
      </c>
      <c r="AZ19" s="1">
        <v>17</v>
      </c>
      <c r="BA19" s="1">
        <v>10</v>
      </c>
      <c r="BB19" s="1"/>
      <c r="BC19" s="1"/>
      <c r="BD19" s="1"/>
      <c r="BE19" s="1">
        <v>174.947509765625</v>
      </c>
      <c r="BF19" s="1">
        <v>553.38543701171875</v>
      </c>
      <c r="BG19" s="1">
        <v>493.09664916992187</v>
      </c>
      <c r="BH19" s="1"/>
      <c r="BI19" s="1"/>
      <c r="BJ19" s="1"/>
      <c r="BK19" s="1">
        <v>3.6764705181121826</v>
      </c>
      <c r="BL19" s="1">
        <v>5.9027776718139648</v>
      </c>
      <c r="BM19" s="1">
        <v>4.4642858505249023</v>
      </c>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v>13</v>
      </c>
      <c r="CZ19" s="1"/>
      <c r="DA19" s="1"/>
      <c r="DB19" s="1"/>
      <c r="DC19" s="1"/>
      <c r="DD19" s="1">
        <v>12</v>
      </c>
      <c r="DE19" s="1">
        <v>15.311410903930664</v>
      </c>
      <c r="DF19" s="1"/>
      <c r="DG19" s="1"/>
      <c r="DH19" s="1"/>
      <c r="DI19" s="1"/>
      <c r="DJ19" s="1">
        <v>14.133609771728516</v>
      </c>
      <c r="DK19" s="1">
        <v>3.5422344207763672</v>
      </c>
      <c r="DL19" s="1"/>
      <c r="DM19" s="1"/>
      <c r="DN19" s="1"/>
      <c r="DO19" s="1"/>
      <c r="DP19" s="1">
        <v>2.4539878368377686</v>
      </c>
      <c r="DQ19" s="1"/>
      <c r="DR19" s="1"/>
      <c r="DS19" s="1"/>
      <c r="DT19" s="1"/>
      <c r="DU19" s="1">
        <v>20</v>
      </c>
      <c r="DV19" s="1"/>
      <c r="DW19" s="1"/>
      <c r="DX19" s="1"/>
      <c r="DY19" s="1"/>
      <c r="DZ19" s="1">
        <v>48.78643798828125</v>
      </c>
      <c r="EA19" s="1"/>
      <c r="EB19" s="1"/>
      <c r="EC19" s="1"/>
      <c r="ED19" s="1"/>
      <c r="EE19" s="1">
        <v>3.2000000476837158</v>
      </c>
      <c r="EF19" s="1"/>
      <c r="EG19" s="1"/>
      <c r="EH19" s="1"/>
      <c r="EI19" s="1"/>
      <c r="EJ19" s="1">
        <v>24</v>
      </c>
      <c r="EK19" s="1"/>
      <c r="EL19" s="1"/>
      <c r="EM19" s="1"/>
      <c r="EN19" s="1"/>
      <c r="EO19" s="1">
        <v>54.658496856689453</v>
      </c>
      <c r="EP19" s="1"/>
      <c r="EQ19" s="1"/>
      <c r="ER19" s="1"/>
      <c r="ES19" s="1"/>
      <c r="ET19" s="1">
        <v>4.4198894500732422</v>
      </c>
      <c r="EU19" s="1"/>
      <c r="EV19" s="1"/>
      <c r="EW19" s="1"/>
      <c r="EX19" s="1"/>
      <c r="EY19" s="1">
        <v>44</v>
      </c>
      <c r="EZ19" s="1"/>
      <c r="FA19" s="1"/>
      <c r="FB19" s="1"/>
      <c r="FC19" s="1"/>
      <c r="FD19" s="1">
        <v>51.823234558105469</v>
      </c>
      <c r="FE19" s="1"/>
      <c r="FF19" s="1"/>
      <c r="FG19" s="1"/>
      <c r="FH19" s="1"/>
      <c r="FI19" s="1">
        <v>3.7671232223510742</v>
      </c>
      <c r="FJ19" s="1"/>
      <c r="FK19" s="1"/>
      <c r="FL19" s="1"/>
      <c r="FM19" s="1">
        <v>51.823234558105469</v>
      </c>
      <c r="FN19" s="1"/>
      <c r="FO19" s="1"/>
      <c r="FP19" s="1"/>
      <c r="FQ19" s="1"/>
      <c r="FR19" s="1">
        <v>3.7671232223510742</v>
      </c>
    </row>
    <row r="20" spans="1:174">
      <c r="A20" t="s">
        <v>1</v>
      </c>
      <c r="B20" t="s">
        <v>24</v>
      </c>
      <c r="C20" t="s">
        <v>294</v>
      </c>
      <c r="D20" s="1">
        <v>223</v>
      </c>
      <c r="E20" s="1">
        <v>256</v>
      </c>
      <c r="F20" s="1">
        <v>479</v>
      </c>
      <c r="G20" s="1">
        <v>128.47694396972656</v>
      </c>
      <c r="H20" s="1">
        <v>154.13700866699219</v>
      </c>
      <c r="I20" s="1">
        <v>141.02420043945312</v>
      </c>
      <c r="J20" s="1">
        <v>3.9455060958862305</v>
      </c>
      <c r="K20" s="1">
        <v>6.1568059921264648</v>
      </c>
      <c r="L20" s="1">
        <v>4.8827724456787109</v>
      </c>
      <c r="M20" s="1"/>
      <c r="N20" s="1"/>
      <c r="O20" s="1">
        <v>40</v>
      </c>
      <c r="P20" s="1">
        <v>58</v>
      </c>
      <c r="Q20" s="1">
        <v>71</v>
      </c>
      <c r="R20" s="1">
        <v>31</v>
      </c>
      <c r="S20" s="1"/>
      <c r="T20" s="1"/>
      <c r="U20" s="1">
        <v>208.00831604003906</v>
      </c>
      <c r="V20" s="1">
        <v>412.60580444335937</v>
      </c>
      <c r="W20" s="1">
        <v>769.73114013671875</v>
      </c>
      <c r="X20" s="1">
        <v>753.3414306640625</v>
      </c>
      <c r="Y20" s="1"/>
      <c r="Z20" s="1"/>
      <c r="AA20" s="1">
        <v>3.2948930263519287</v>
      </c>
      <c r="AB20" s="1">
        <v>3.874415397644043</v>
      </c>
      <c r="AC20" s="1">
        <v>6.5740742683410645</v>
      </c>
      <c r="AD20" s="1">
        <v>6.2248997688293457</v>
      </c>
      <c r="AE20" s="1"/>
      <c r="AF20" s="1"/>
      <c r="AG20" s="1">
        <v>33</v>
      </c>
      <c r="AH20" s="1">
        <v>88</v>
      </c>
      <c r="AI20" s="1">
        <v>89</v>
      </c>
      <c r="AJ20" s="1">
        <v>34</v>
      </c>
      <c r="AK20" s="1"/>
      <c r="AL20" s="1"/>
      <c r="AM20" s="1">
        <v>180.92105102539062</v>
      </c>
      <c r="AN20" s="1">
        <v>677.96612548828125</v>
      </c>
      <c r="AO20" s="1">
        <v>1279.287109375</v>
      </c>
      <c r="AP20" s="1">
        <v>1607.5650634765625</v>
      </c>
      <c r="AQ20" s="1"/>
      <c r="AR20" s="1"/>
      <c r="AS20" s="1">
        <v>4.417670726776123</v>
      </c>
      <c r="AT20" s="1">
        <v>7.0343723297119141</v>
      </c>
      <c r="AU20" s="1">
        <v>8.2790699005126953</v>
      </c>
      <c r="AV20" s="1">
        <v>8.7855300903320312</v>
      </c>
      <c r="AW20" s="1"/>
      <c r="AX20" s="1"/>
      <c r="AY20" s="1">
        <v>73</v>
      </c>
      <c r="AZ20" s="1">
        <v>146</v>
      </c>
      <c r="BA20" s="1">
        <v>160</v>
      </c>
      <c r="BB20" s="1">
        <v>65</v>
      </c>
      <c r="BC20" s="1"/>
      <c r="BD20" s="1"/>
      <c r="BE20" s="1">
        <v>194.82252502441406</v>
      </c>
      <c r="BF20" s="1">
        <v>540.000732421875</v>
      </c>
      <c r="BG20" s="1">
        <v>988.81402587890625</v>
      </c>
      <c r="BH20" s="1">
        <v>1043.338623046875</v>
      </c>
      <c r="BI20" s="1"/>
      <c r="BJ20" s="1"/>
      <c r="BK20" s="1">
        <v>3.722590446472168</v>
      </c>
      <c r="BL20" s="1">
        <v>5.3129549026489258</v>
      </c>
      <c r="BM20" s="1">
        <v>7.4245939254760742</v>
      </c>
      <c r="BN20" s="1">
        <v>7.344632625579834</v>
      </c>
      <c r="BO20" s="1">
        <v>9</v>
      </c>
      <c r="BP20" s="1"/>
      <c r="BQ20" s="1"/>
      <c r="BR20" s="1"/>
      <c r="BS20" s="1"/>
      <c r="BT20" s="1">
        <v>109</v>
      </c>
      <c r="BU20" s="1">
        <v>5.1851682662963867</v>
      </c>
      <c r="BV20" s="1"/>
      <c r="BW20" s="1"/>
      <c r="BX20" s="1"/>
      <c r="BY20" s="1"/>
      <c r="BZ20" s="1">
        <v>62.798145294189453</v>
      </c>
      <c r="CA20" s="1">
        <v>2.4456522464752197</v>
      </c>
      <c r="CB20" s="1"/>
      <c r="CC20" s="1"/>
      <c r="CD20" s="1"/>
      <c r="CE20" s="1"/>
      <c r="CF20" s="1">
        <v>3.1806244850158691</v>
      </c>
      <c r="CG20" s="1">
        <v>8</v>
      </c>
      <c r="CH20" s="1"/>
      <c r="CI20" s="1"/>
      <c r="CJ20" s="1"/>
      <c r="CK20" s="1"/>
      <c r="CL20" s="1">
        <v>156</v>
      </c>
      <c r="CM20" s="1">
        <v>4.8167815208435059</v>
      </c>
      <c r="CN20" s="1"/>
      <c r="CO20" s="1"/>
      <c r="CP20" s="1"/>
      <c r="CQ20" s="1"/>
      <c r="CR20" s="1">
        <v>93.92724609375</v>
      </c>
      <c r="CS20" s="1">
        <v>2.8880865573883057</v>
      </c>
      <c r="CT20" s="1"/>
      <c r="CU20" s="1"/>
      <c r="CV20" s="1"/>
      <c r="CW20" s="1"/>
      <c r="CX20" s="1">
        <v>5.5065302848815918</v>
      </c>
      <c r="CY20" s="1">
        <v>17</v>
      </c>
      <c r="CZ20" s="1"/>
      <c r="DA20" s="1"/>
      <c r="DB20" s="1"/>
      <c r="DC20" s="1"/>
      <c r="DD20" s="1">
        <v>265</v>
      </c>
      <c r="DE20" s="1">
        <v>5.0050344467163086</v>
      </c>
      <c r="DF20" s="1"/>
      <c r="DG20" s="1"/>
      <c r="DH20" s="1"/>
      <c r="DI20" s="1"/>
      <c r="DJ20" s="1">
        <v>78.0196533203125</v>
      </c>
      <c r="DK20" s="1">
        <v>2.6356589794158936</v>
      </c>
      <c r="DL20" s="1"/>
      <c r="DM20" s="1"/>
      <c r="DN20" s="1"/>
      <c r="DO20" s="1"/>
      <c r="DP20" s="1">
        <v>4.2332267761230469</v>
      </c>
      <c r="DQ20" s="1">
        <v>19</v>
      </c>
      <c r="DR20" s="1">
        <v>36</v>
      </c>
      <c r="DS20" s="1">
        <v>80</v>
      </c>
      <c r="DT20" s="1">
        <v>39</v>
      </c>
      <c r="DU20" s="1">
        <v>49</v>
      </c>
      <c r="DV20" s="1">
        <v>10.946466445922852</v>
      </c>
      <c r="DW20" s="1">
        <v>20.740673065185547</v>
      </c>
      <c r="DX20" s="1">
        <v>46.090381622314453</v>
      </c>
      <c r="DY20" s="1">
        <v>22.469060897827148</v>
      </c>
      <c r="DZ20" s="1">
        <v>28.23036003112793</v>
      </c>
      <c r="EA20" s="1">
        <v>3.1986532211303711</v>
      </c>
      <c r="EB20" s="1">
        <v>4.3902440071105957</v>
      </c>
      <c r="EC20" s="1">
        <v>5.2459015846252441</v>
      </c>
      <c r="ED20" s="1">
        <v>3.2690696716308594</v>
      </c>
      <c r="EE20" s="1">
        <v>3.2236843109130859</v>
      </c>
      <c r="EF20" s="1">
        <v>27</v>
      </c>
      <c r="EG20" s="1">
        <v>44</v>
      </c>
      <c r="EH20" s="1">
        <v>77</v>
      </c>
      <c r="EI20" s="1">
        <v>54</v>
      </c>
      <c r="EJ20" s="1">
        <v>54</v>
      </c>
      <c r="EK20" s="1">
        <v>16.256637573242188</v>
      </c>
      <c r="EL20" s="1">
        <v>26.492300033569336</v>
      </c>
      <c r="EM20" s="1">
        <v>46.361522674560547</v>
      </c>
      <c r="EN20" s="1">
        <v>32.513275146484375</v>
      </c>
      <c r="EO20" s="1">
        <v>32.513275146484375</v>
      </c>
      <c r="EP20" s="1">
        <v>5.5441479682922363</v>
      </c>
      <c r="EQ20" s="1">
        <v>7.0063695907592773</v>
      </c>
      <c r="ER20" s="1">
        <v>7.1230340003967285</v>
      </c>
      <c r="ES20" s="1">
        <v>6.047032356262207</v>
      </c>
      <c r="ET20" s="1">
        <v>5.0514497756958008</v>
      </c>
      <c r="EU20" s="1">
        <v>46</v>
      </c>
      <c r="EV20" s="1">
        <v>80</v>
      </c>
      <c r="EW20" s="1">
        <v>157</v>
      </c>
      <c r="EX20" s="1">
        <v>93</v>
      </c>
      <c r="EY20" s="1">
        <v>103</v>
      </c>
      <c r="EZ20" s="1">
        <v>13.543034553527832</v>
      </c>
      <c r="FA20" s="1">
        <v>23.553102493286133</v>
      </c>
      <c r="FB20" s="1">
        <v>46.222965240478516</v>
      </c>
      <c r="FC20" s="1">
        <v>27.380483627319336</v>
      </c>
      <c r="FD20" s="1">
        <v>30.324621200561523</v>
      </c>
      <c r="FE20" s="1">
        <v>4.2553191184997559</v>
      </c>
      <c r="FF20" s="1">
        <v>5.5248618125915527</v>
      </c>
      <c r="FG20" s="1">
        <v>6.0245585441589355</v>
      </c>
      <c r="FH20" s="1">
        <v>4.4582934379577637</v>
      </c>
      <c r="FI20" s="1">
        <v>3.9783699512481689</v>
      </c>
      <c r="FJ20" s="1">
        <v>23.553102493286133</v>
      </c>
      <c r="FK20" s="1">
        <v>46.222965240478516</v>
      </c>
      <c r="FL20" s="1">
        <v>27.380483627319336</v>
      </c>
      <c r="FM20" s="1">
        <v>30.324621200561523</v>
      </c>
      <c r="FN20" s="1">
        <v>4.2553191184997559</v>
      </c>
      <c r="FO20" s="1">
        <v>5.5248618125915527</v>
      </c>
      <c r="FP20" s="1">
        <v>6.0245585441589355</v>
      </c>
      <c r="FQ20" s="1">
        <v>4.4582934379577637</v>
      </c>
      <c r="FR20" s="1">
        <v>3.9783699512481689</v>
      </c>
    </row>
    <row r="21" spans="1:174">
      <c r="A21" t="s">
        <v>1</v>
      </c>
      <c r="B21" t="s">
        <v>25</v>
      </c>
      <c r="C21" t="s">
        <v>295</v>
      </c>
      <c r="D21" s="1">
        <v>130</v>
      </c>
      <c r="E21" s="1">
        <v>154</v>
      </c>
      <c r="F21" s="1">
        <v>284</v>
      </c>
      <c r="G21" s="1">
        <v>80.645164489746094</v>
      </c>
      <c r="H21" s="1">
        <v>92.185760498046875</v>
      </c>
      <c r="I21" s="1">
        <v>86.518363952636719</v>
      </c>
      <c r="J21" s="1">
        <v>3.125</v>
      </c>
      <c r="K21" s="1">
        <v>4.3368062973022461</v>
      </c>
      <c r="L21" s="1">
        <v>3.6830501556396484</v>
      </c>
      <c r="M21" s="1"/>
      <c r="N21" s="1"/>
      <c r="O21" s="1">
        <v>24</v>
      </c>
      <c r="P21" s="1">
        <v>35</v>
      </c>
      <c r="Q21" s="1">
        <v>32</v>
      </c>
      <c r="R21" s="1">
        <v>25</v>
      </c>
      <c r="S21" s="1"/>
      <c r="T21" s="1"/>
      <c r="U21" s="1">
        <v>146.70823669433594</v>
      </c>
      <c r="V21" s="1">
        <v>324.97677612304687</v>
      </c>
      <c r="W21" s="1">
        <v>466.81253051757812</v>
      </c>
      <c r="X21" s="1">
        <v>841.7508544921875</v>
      </c>
      <c r="Y21" s="1"/>
      <c r="Z21" s="1"/>
      <c r="AA21" s="1">
        <v>2.429149866104126</v>
      </c>
      <c r="AB21" s="1">
        <v>3.5677878856658936</v>
      </c>
      <c r="AC21" s="1">
        <v>4.0506329536437988</v>
      </c>
      <c r="AD21" s="1">
        <v>8.196721076965332</v>
      </c>
      <c r="AE21" s="1"/>
      <c r="AF21" s="1"/>
      <c r="AG21" s="1">
        <v>20</v>
      </c>
      <c r="AH21" s="1">
        <v>43</v>
      </c>
      <c r="AI21" s="1">
        <v>61</v>
      </c>
      <c r="AJ21" s="1">
        <v>21</v>
      </c>
      <c r="AK21" s="1"/>
      <c r="AL21" s="1"/>
      <c r="AM21" s="1">
        <v>123.29695892333984</v>
      </c>
      <c r="AN21" s="1">
        <v>445.59585571289062</v>
      </c>
      <c r="AO21" s="1">
        <v>1059.763671875</v>
      </c>
      <c r="AP21" s="1">
        <v>1194.539306640625</v>
      </c>
      <c r="AQ21" s="1"/>
      <c r="AR21" s="1"/>
      <c r="AS21" s="1">
        <v>3.4071550369262695</v>
      </c>
      <c r="AT21" s="1">
        <v>4.4057378768920898</v>
      </c>
      <c r="AU21" s="1">
        <v>6.2118124961853027</v>
      </c>
      <c r="AV21" s="1">
        <v>6.8627452850341797</v>
      </c>
      <c r="AW21" s="1">
        <v>6</v>
      </c>
      <c r="AX21" s="1">
        <v>17</v>
      </c>
      <c r="AY21" s="1">
        <v>44</v>
      </c>
      <c r="AZ21" s="1">
        <v>78</v>
      </c>
      <c r="BA21" s="1">
        <v>93</v>
      </c>
      <c r="BB21" s="1">
        <v>46</v>
      </c>
      <c r="BC21" s="1">
        <v>2.7730276584625244</v>
      </c>
      <c r="BD21" s="1">
        <v>40.919483184814453</v>
      </c>
      <c r="BE21" s="1">
        <v>135.05218505859375</v>
      </c>
      <c r="BF21" s="1">
        <v>381.97845458984375</v>
      </c>
      <c r="BG21" s="1">
        <v>737.451416015625</v>
      </c>
      <c r="BH21" s="1">
        <v>972.92724609375</v>
      </c>
      <c r="BI21" s="1">
        <v>0.71174377202987671</v>
      </c>
      <c r="BJ21" s="1">
        <v>1.783840537071228</v>
      </c>
      <c r="BK21" s="1">
        <v>2.7936508655548096</v>
      </c>
      <c r="BL21" s="1">
        <v>3.9856925010681152</v>
      </c>
      <c r="BM21" s="1">
        <v>5.2483072280883789</v>
      </c>
      <c r="BN21" s="1">
        <v>7.5286417007446289</v>
      </c>
      <c r="BO21" s="1">
        <v>13</v>
      </c>
      <c r="BP21" s="1">
        <v>8</v>
      </c>
      <c r="BQ21" s="1"/>
      <c r="BR21" s="1">
        <v>7</v>
      </c>
      <c r="BS21" s="1"/>
      <c r="BT21" s="1">
        <v>34</v>
      </c>
      <c r="BU21" s="1">
        <v>8.0645160675048828</v>
      </c>
      <c r="BV21" s="1">
        <v>4.9627790451049805</v>
      </c>
      <c r="BW21" s="1"/>
      <c r="BX21" s="1">
        <v>4.3424315452575684</v>
      </c>
      <c r="BY21" s="1"/>
      <c r="BZ21" s="1">
        <v>21.091812133789063</v>
      </c>
      <c r="CA21" s="1">
        <v>1.8439716100692749</v>
      </c>
      <c r="CB21" s="1">
        <v>1.6393442153930664</v>
      </c>
      <c r="CC21" s="1"/>
      <c r="CD21" s="1">
        <v>2.5925924777984619</v>
      </c>
      <c r="CE21" s="1"/>
      <c r="CF21" s="1">
        <v>2.5757575035095215</v>
      </c>
      <c r="CG21" s="1">
        <v>13</v>
      </c>
      <c r="CH21" s="1">
        <v>24</v>
      </c>
      <c r="CI21" s="1"/>
      <c r="CJ21" s="1">
        <v>6</v>
      </c>
      <c r="CK21" s="1"/>
      <c r="CL21" s="1">
        <v>42</v>
      </c>
      <c r="CM21" s="1">
        <v>7.7819147109985352</v>
      </c>
      <c r="CN21" s="1">
        <v>14.366612434387207</v>
      </c>
      <c r="CO21" s="1"/>
      <c r="CP21" s="1">
        <v>3.5916531085968018</v>
      </c>
      <c r="CQ21" s="1"/>
      <c r="CR21" s="1">
        <v>25.141571044921875</v>
      </c>
      <c r="CS21" s="1">
        <v>2.3255813121795654</v>
      </c>
      <c r="CT21" s="1">
        <v>4.0677967071533203</v>
      </c>
      <c r="CU21" s="1"/>
      <c r="CV21" s="1">
        <v>2.955665111541748</v>
      </c>
      <c r="CW21" s="1"/>
      <c r="CX21" s="1">
        <v>3.5805625915527344</v>
      </c>
      <c r="CY21" s="1">
        <v>26</v>
      </c>
      <c r="CZ21" s="1">
        <v>32</v>
      </c>
      <c r="DA21" s="1"/>
      <c r="DB21" s="1">
        <v>13</v>
      </c>
      <c r="DC21" s="1"/>
      <c r="DD21" s="1">
        <v>76</v>
      </c>
      <c r="DE21" s="1">
        <v>7.9206957817077637</v>
      </c>
      <c r="DF21" s="1">
        <v>9.7485485076904297</v>
      </c>
      <c r="DG21" s="1"/>
      <c r="DH21" s="1">
        <v>3.9603478908538818</v>
      </c>
      <c r="DI21" s="1"/>
      <c r="DJ21" s="1">
        <v>23.152801513671875</v>
      </c>
      <c r="DK21" s="1">
        <v>2.0569620132446289</v>
      </c>
      <c r="DL21" s="1">
        <v>2.9684600830078125</v>
      </c>
      <c r="DM21" s="1"/>
      <c r="DN21" s="1">
        <v>2.7484142780303955</v>
      </c>
      <c r="DO21" s="1"/>
      <c r="DP21" s="1">
        <v>3.0485358238220215</v>
      </c>
      <c r="DQ21" s="1"/>
      <c r="DR21" s="1"/>
      <c r="DS21" s="1">
        <v>17</v>
      </c>
      <c r="DT21" s="1">
        <v>69</v>
      </c>
      <c r="DU21" s="1">
        <v>36</v>
      </c>
      <c r="DV21" s="1"/>
      <c r="DW21" s="1"/>
      <c r="DX21" s="1">
        <v>10.545906066894531</v>
      </c>
      <c r="DY21" s="1">
        <v>42.803970336914063</v>
      </c>
      <c r="DZ21" s="1">
        <v>22.33250617980957</v>
      </c>
      <c r="EA21" s="1"/>
      <c r="EB21" s="1"/>
      <c r="EC21" s="1">
        <v>1.5902712345123291</v>
      </c>
      <c r="ED21" s="1">
        <v>3.7912087440490723</v>
      </c>
      <c r="EE21" s="1">
        <v>3.4648699760437012</v>
      </c>
      <c r="EF21" s="1"/>
      <c r="EG21" s="1">
        <v>12</v>
      </c>
      <c r="EH21" s="1">
        <v>28</v>
      </c>
      <c r="EI21" s="1">
        <v>71</v>
      </c>
      <c r="EJ21" s="1">
        <v>43</v>
      </c>
      <c r="EK21" s="1"/>
      <c r="EL21" s="1">
        <v>7.1833062171936035</v>
      </c>
      <c r="EM21" s="1">
        <v>16.76104736328125</v>
      </c>
      <c r="EN21" s="1">
        <v>42.501228332519531</v>
      </c>
      <c r="EO21" s="1">
        <v>25.740179061889648</v>
      </c>
      <c r="EP21" s="1"/>
      <c r="EQ21" s="1">
        <v>7.7419352531433105</v>
      </c>
      <c r="ER21" s="1">
        <v>3.125</v>
      </c>
      <c r="ES21" s="1">
        <v>4.7364912033081055</v>
      </c>
      <c r="ET21" s="1">
        <v>4.3922371864318848</v>
      </c>
      <c r="EU21" s="1"/>
      <c r="EV21" s="1"/>
      <c r="EW21" s="1">
        <v>45</v>
      </c>
      <c r="EX21" s="1">
        <v>140</v>
      </c>
      <c r="EY21" s="1">
        <v>79</v>
      </c>
      <c r="EZ21" s="1"/>
      <c r="FA21" s="1"/>
      <c r="FB21" s="1">
        <v>13.708895683288574</v>
      </c>
      <c r="FC21" s="1">
        <v>42.649898529052734</v>
      </c>
      <c r="FD21" s="1">
        <v>24.066728591918945</v>
      </c>
      <c r="FE21" s="1"/>
      <c r="FF21" s="1"/>
      <c r="FG21" s="1">
        <v>2.2900762557983398</v>
      </c>
      <c r="FH21" s="1">
        <v>4.2181382179260254</v>
      </c>
      <c r="FI21" s="1">
        <v>3.9147670269012451</v>
      </c>
      <c r="FJ21" s="1"/>
      <c r="FK21" s="1">
        <v>13.708895683288574</v>
      </c>
      <c r="FL21" s="1">
        <v>42.649898529052734</v>
      </c>
      <c r="FM21" s="1">
        <v>24.066728591918945</v>
      </c>
      <c r="FN21" s="1"/>
      <c r="FO21" s="1"/>
      <c r="FP21" s="1">
        <v>2.2900762557983398</v>
      </c>
      <c r="FQ21" s="1">
        <v>4.2181382179260254</v>
      </c>
      <c r="FR21" s="1">
        <v>3.9147670269012451</v>
      </c>
    </row>
    <row r="22" spans="1:174">
      <c r="A22" t="s">
        <v>1</v>
      </c>
      <c r="B22" t="s">
        <v>26</v>
      </c>
      <c r="C22" t="s">
        <v>296</v>
      </c>
      <c r="D22" s="1">
        <v>184</v>
      </c>
      <c r="E22" s="1">
        <v>197</v>
      </c>
      <c r="F22" s="1">
        <v>381</v>
      </c>
      <c r="G22" s="1">
        <v>127.97507476806641</v>
      </c>
      <c r="H22" s="1">
        <v>135.4407958984375</v>
      </c>
      <c r="I22" s="1">
        <v>131.72952270507812</v>
      </c>
      <c r="J22" s="1">
        <v>4.0870723724365234</v>
      </c>
      <c r="K22" s="1">
        <v>5.3795738220214844</v>
      </c>
      <c r="L22" s="1">
        <v>4.6668300628662109</v>
      </c>
      <c r="M22" s="1"/>
      <c r="N22" s="1"/>
      <c r="O22" s="1">
        <v>32</v>
      </c>
      <c r="P22" s="1">
        <v>68</v>
      </c>
      <c r="Q22" s="1">
        <v>40</v>
      </c>
      <c r="R22" s="1">
        <v>28</v>
      </c>
      <c r="S22" s="1"/>
      <c r="T22" s="1"/>
      <c r="U22" s="1">
        <v>241.81968688964844</v>
      </c>
      <c r="V22" s="1">
        <v>668.43603515625</v>
      </c>
      <c r="W22" s="1">
        <v>601.413330078125</v>
      </c>
      <c r="X22" s="1">
        <v>710.84033203125</v>
      </c>
      <c r="Y22" s="1"/>
      <c r="Z22" s="1"/>
      <c r="AA22" s="1">
        <v>3.4519956111907959</v>
      </c>
      <c r="AB22" s="1">
        <v>6.0552091598510742</v>
      </c>
      <c r="AC22" s="1">
        <v>4.7846889495849609</v>
      </c>
      <c r="AD22" s="1">
        <v>5.9574465751647949</v>
      </c>
      <c r="AE22" s="1"/>
      <c r="AF22" s="1"/>
      <c r="AG22" s="1">
        <v>24</v>
      </c>
      <c r="AH22" s="1">
        <v>56</v>
      </c>
      <c r="AI22" s="1">
        <v>77</v>
      </c>
      <c r="AJ22" s="1">
        <v>27</v>
      </c>
      <c r="AK22" s="1"/>
      <c r="AL22" s="1"/>
      <c r="AM22" s="1">
        <v>181.84573364257812</v>
      </c>
      <c r="AN22" s="1">
        <v>550.7474365234375</v>
      </c>
      <c r="AO22" s="1">
        <v>1437.3717041015625</v>
      </c>
      <c r="AP22" s="1">
        <v>1280.8349609375</v>
      </c>
      <c r="AQ22" s="1"/>
      <c r="AR22" s="1"/>
      <c r="AS22" s="1">
        <v>4.1594452857971191</v>
      </c>
      <c r="AT22" s="1">
        <v>5.2483596801757812</v>
      </c>
      <c r="AU22" s="1">
        <v>7.9463362693786621</v>
      </c>
      <c r="AV22" s="1">
        <v>8.4639501571655273</v>
      </c>
      <c r="AW22" s="1">
        <v>9</v>
      </c>
      <c r="AX22" s="1">
        <v>20</v>
      </c>
      <c r="AY22" s="1">
        <v>56</v>
      </c>
      <c r="AZ22" s="1">
        <v>124</v>
      </c>
      <c r="BA22" s="1">
        <v>117</v>
      </c>
      <c r="BB22" s="1">
        <v>55</v>
      </c>
      <c r="BC22" s="1">
        <v>4.906825065612793</v>
      </c>
      <c r="BD22" s="1">
        <v>48.799530029296875</v>
      </c>
      <c r="BE22" s="1">
        <v>211.87242126464844</v>
      </c>
      <c r="BF22" s="1">
        <v>609.606201171875</v>
      </c>
      <c r="BG22" s="1">
        <v>974.35040283203125</v>
      </c>
      <c r="BH22" s="1">
        <v>909.54193115234375</v>
      </c>
      <c r="BI22" s="1">
        <v>1.1583011150360107</v>
      </c>
      <c r="BJ22" s="1">
        <v>1.8198362588882446</v>
      </c>
      <c r="BK22" s="1">
        <v>3.7234041690826416</v>
      </c>
      <c r="BL22" s="1">
        <v>5.6621003150939941</v>
      </c>
      <c r="BM22" s="1">
        <v>6.48199462890625</v>
      </c>
      <c r="BN22" s="1">
        <v>6.9708490371704102</v>
      </c>
      <c r="BO22" s="1"/>
      <c r="BP22" s="1"/>
      <c r="BQ22" s="1"/>
      <c r="BR22" s="1"/>
      <c r="BS22" s="1"/>
      <c r="BT22" s="1">
        <v>105</v>
      </c>
      <c r="BU22" s="1"/>
      <c r="BV22" s="1"/>
      <c r="BW22" s="1"/>
      <c r="BX22" s="1"/>
      <c r="BY22" s="1"/>
      <c r="BZ22" s="1">
        <v>73.029251098632812</v>
      </c>
      <c r="CA22" s="1"/>
      <c r="CB22" s="1"/>
      <c r="CC22" s="1"/>
      <c r="CD22" s="1"/>
      <c r="CE22" s="1"/>
      <c r="CF22" s="1">
        <v>3.4482758045196533</v>
      </c>
      <c r="CG22" s="1"/>
      <c r="CH22" s="1"/>
      <c r="CI22" s="1"/>
      <c r="CJ22" s="1"/>
      <c r="CK22" s="1"/>
      <c r="CL22" s="1">
        <v>119</v>
      </c>
      <c r="CM22" s="1"/>
      <c r="CN22" s="1"/>
      <c r="CO22" s="1"/>
      <c r="CP22" s="1"/>
      <c r="CQ22" s="1"/>
      <c r="CR22" s="1">
        <v>81.814491271972656</v>
      </c>
      <c r="CS22" s="1"/>
      <c r="CT22" s="1"/>
      <c r="CU22" s="1"/>
      <c r="CV22" s="1"/>
      <c r="CW22" s="1"/>
      <c r="CX22" s="1">
        <v>4.407407283782959</v>
      </c>
      <c r="CY22" s="1"/>
      <c r="CZ22" s="1"/>
      <c r="DA22" s="1"/>
      <c r="DB22" s="1"/>
      <c r="DC22" s="1"/>
      <c r="DD22" s="1">
        <v>224</v>
      </c>
      <c r="DE22" s="1"/>
      <c r="DF22" s="1"/>
      <c r="DG22" s="1"/>
      <c r="DH22" s="1"/>
      <c r="DI22" s="1"/>
      <c r="DJ22" s="1">
        <v>77.447280883789063</v>
      </c>
      <c r="DK22" s="1"/>
      <c r="DL22" s="1"/>
      <c r="DM22" s="1"/>
      <c r="DN22" s="1"/>
      <c r="DO22" s="1"/>
      <c r="DP22" s="1">
        <v>3.8990426063537598</v>
      </c>
      <c r="DQ22" s="1">
        <v>19</v>
      </c>
      <c r="DR22" s="1">
        <v>51</v>
      </c>
      <c r="DS22" s="1">
        <v>48</v>
      </c>
      <c r="DT22" s="1">
        <v>46</v>
      </c>
      <c r="DU22" s="1">
        <v>20</v>
      </c>
      <c r="DV22" s="1">
        <v>13.214817047119141</v>
      </c>
      <c r="DW22" s="1">
        <v>35.471351623535156</v>
      </c>
      <c r="DX22" s="1">
        <v>33.384799957275391</v>
      </c>
      <c r="DY22" s="1">
        <v>31.993768692016602</v>
      </c>
      <c r="DZ22" s="1">
        <v>13.910333633422852</v>
      </c>
      <c r="EA22" s="1">
        <v>5.3824362754821777</v>
      </c>
      <c r="EB22" s="1">
        <v>4.2394013404846191</v>
      </c>
      <c r="EC22" s="1">
        <v>3.5216434001922607</v>
      </c>
      <c r="ED22" s="1">
        <v>4.6700506210327148</v>
      </c>
      <c r="EE22" s="1">
        <v>3.3444817066192627</v>
      </c>
      <c r="EF22" s="1">
        <v>21</v>
      </c>
      <c r="EG22" s="1">
        <v>46</v>
      </c>
      <c r="EH22" s="1">
        <v>62</v>
      </c>
      <c r="EI22" s="1">
        <v>43</v>
      </c>
      <c r="EJ22" s="1">
        <v>25</v>
      </c>
      <c r="EK22" s="1">
        <v>14.437851905822754</v>
      </c>
      <c r="EL22" s="1">
        <v>31.625770568847656</v>
      </c>
      <c r="EM22" s="1">
        <v>42.62603759765625</v>
      </c>
      <c r="EN22" s="1">
        <v>29.563220977783203</v>
      </c>
      <c r="EO22" s="1">
        <v>17.187919616699219</v>
      </c>
      <c r="EP22" s="1">
        <v>6.5830721855163574</v>
      </c>
      <c r="EQ22" s="1">
        <v>4.9891538619995117</v>
      </c>
      <c r="ER22" s="1">
        <v>5.4290719032287598</v>
      </c>
      <c r="ES22" s="1">
        <v>5.6504597663879395</v>
      </c>
      <c r="ET22" s="1">
        <v>4.8262548446655273</v>
      </c>
      <c r="EU22" s="1">
        <v>40</v>
      </c>
      <c r="EV22" s="1">
        <v>97</v>
      </c>
      <c r="EW22" s="1">
        <v>110</v>
      </c>
      <c r="EX22" s="1">
        <v>89</v>
      </c>
      <c r="EY22" s="1">
        <v>45</v>
      </c>
      <c r="EZ22" s="1">
        <v>13.829872131347656</v>
      </c>
      <c r="FA22" s="1">
        <v>33.537437438964844</v>
      </c>
      <c r="FB22" s="1">
        <v>38.032146453857422</v>
      </c>
      <c r="FC22" s="1">
        <v>30.771465301513672</v>
      </c>
      <c r="FD22" s="1">
        <v>15.558606147766113</v>
      </c>
      <c r="FE22" s="1">
        <v>5.9523811340332031</v>
      </c>
      <c r="FF22" s="1">
        <v>4.5647058486938477</v>
      </c>
      <c r="FG22" s="1">
        <v>4.3912177085876465</v>
      </c>
      <c r="FH22" s="1">
        <v>5.0973653793334961</v>
      </c>
      <c r="FI22" s="1">
        <v>4.0322580337524414</v>
      </c>
      <c r="FJ22" s="1">
        <v>33.537437438964844</v>
      </c>
      <c r="FK22" s="1">
        <v>38.032146453857422</v>
      </c>
      <c r="FL22" s="1">
        <v>30.771465301513672</v>
      </c>
      <c r="FM22" s="1">
        <v>15.558606147766113</v>
      </c>
      <c r="FN22" s="1">
        <v>5.9523811340332031</v>
      </c>
      <c r="FO22" s="1">
        <v>4.5647058486938477</v>
      </c>
      <c r="FP22" s="1">
        <v>4.3912177085876465</v>
      </c>
      <c r="FQ22" s="1">
        <v>5.0973653793334961</v>
      </c>
      <c r="FR22" s="1">
        <v>4.0322580337524414</v>
      </c>
    </row>
    <row r="23" spans="1:174">
      <c r="A23" t="s">
        <v>1</v>
      </c>
      <c r="B23" t="s">
        <v>27</v>
      </c>
      <c r="C23" t="s">
        <v>297</v>
      </c>
      <c r="D23" s="1">
        <v>349</v>
      </c>
      <c r="E23" s="1">
        <v>376</v>
      </c>
      <c r="F23" s="1">
        <v>725</v>
      </c>
      <c r="G23" s="1">
        <v>153.90313720703125</v>
      </c>
      <c r="H23" s="1">
        <v>165.313232421875</v>
      </c>
      <c r="I23" s="1">
        <v>159.61674499511719</v>
      </c>
      <c r="J23" s="1">
        <v>4.5806536674499512</v>
      </c>
      <c r="K23" s="1">
        <v>6.2231049537658691</v>
      </c>
      <c r="L23" s="1">
        <v>5.3070783615112305</v>
      </c>
      <c r="M23" s="1"/>
      <c r="N23" s="1"/>
      <c r="O23" s="1">
        <v>60</v>
      </c>
      <c r="P23" s="1">
        <v>104</v>
      </c>
      <c r="Q23" s="1">
        <v>115</v>
      </c>
      <c r="R23" s="1">
        <v>45</v>
      </c>
      <c r="S23" s="1"/>
      <c r="T23" s="1"/>
      <c r="U23" s="1">
        <v>292.84005737304687</v>
      </c>
      <c r="V23" s="1">
        <v>644.8812255859375</v>
      </c>
      <c r="W23" s="1">
        <v>1085.62255859375</v>
      </c>
      <c r="X23" s="1">
        <v>755.413818359375</v>
      </c>
      <c r="Y23" s="1"/>
      <c r="Z23" s="1"/>
      <c r="AA23" s="1">
        <v>3.7593984603881836</v>
      </c>
      <c r="AB23" s="1">
        <v>5.4110302925109863</v>
      </c>
      <c r="AC23" s="1">
        <v>8.0701751708984375</v>
      </c>
      <c r="AD23" s="1">
        <v>6.3291139602661133</v>
      </c>
      <c r="AE23" s="1"/>
      <c r="AF23" s="1"/>
      <c r="AG23" s="1">
        <v>46</v>
      </c>
      <c r="AH23" s="1">
        <v>127</v>
      </c>
      <c r="AI23" s="1">
        <v>136</v>
      </c>
      <c r="AJ23" s="1">
        <v>51</v>
      </c>
      <c r="AK23" s="1"/>
      <c r="AL23" s="1"/>
      <c r="AM23" s="1">
        <v>230.64581298828125</v>
      </c>
      <c r="AN23" s="1">
        <v>822.53887939453125</v>
      </c>
      <c r="AO23" s="1">
        <v>1625.239013671875</v>
      </c>
      <c r="AP23" s="1">
        <v>1652.624755859375</v>
      </c>
      <c r="AQ23" s="1"/>
      <c r="AR23" s="1"/>
      <c r="AS23" s="1">
        <v>4.4921875</v>
      </c>
      <c r="AT23" s="1">
        <v>7.1428570747375488</v>
      </c>
      <c r="AU23" s="1">
        <v>9.0185680389404297</v>
      </c>
      <c r="AV23" s="1">
        <v>8.7030715942382812</v>
      </c>
      <c r="AW23" s="1">
        <v>9</v>
      </c>
      <c r="AX23" s="1">
        <v>32</v>
      </c>
      <c r="AY23" s="1">
        <v>106</v>
      </c>
      <c r="AZ23" s="1">
        <v>231</v>
      </c>
      <c r="BA23" s="1">
        <v>251</v>
      </c>
      <c r="BB23" s="1">
        <v>96</v>
      </c>
      <c r="BC23" s="1">
        <v>2.9757082462310791</v>
      </c>
      <c r="BD23" s="1">
        <v>61.823802947998047</v>
      </c>
      <c r="BE23" s="1">
        <v>262.162109375</v>
      </c>
      <c r="BF23" s="1">
        <v>731.77685546875</v>
      </c>
      <c r="BG23" s="1">
        <v>1323.7698974609375</v>
      </c>
      <c r="BH23" s="1">
        <v>1061.5946044921875</v>
      </c>
      <c r="BI23" s="1">
        <v>0.62068963050842285</v>
      </c>
      <c r="BJ23" s="1">
        <v>1.9265502691268921</v>
      </c>
      <c r="BK23" s="1">
        <v>4.0458016395568848</v>
      </c>
      <c r="BL23" s="1">
        <v>6.2432432174682617</v>
      </c>
      <c r="BM23" s="1">
        <v>8.5577907562255859</v>
      </c>
      <c r="BN23" s="1">
        <v>7.4016962051391602</v>
      </c>
      <c r="BO23" s="1"/>
      <c r="BP23" s="1"/>
      <c r="BQ23" s="1"/>
      <c r="BR23" s="1"/>
      <c r="BS23" s="1"/>
      <c r="BT23" s="1">
        <v>183</v>
      </c>
      <c r="BU23" s="1"/>
      <c r="BV23" s="1"/>
      <c r="BW23" s="1"/>
      <c r="BX23" s="1"/>
      <c r="BY23" s="1"/>
      <c r="BZ23" s="1">
        <v>80.699928283691406</v>
      </c>
      <c r="CA23" s="1"/>
      <c r="CB23" s="1"/>
      <c r="CC23" s="1"/>
      <c r="CD23" s="1"/>
      <c r="CE23" s="1"/>
      <c r="CF23" s="1">
        <v>3.70595383644104</v>
      </c>
      <c r="CG23" s="1"/>
      <c r="CH23" s="1"/>
      <c r="CI23" s="1"/>
      <c r="CJ23" s="1"/>
      <c r="CK23" s="1"/>
      <c r="CL23" s="1">
        <v>212</v>
      </c>
      <c r="CM23" s="1"/>
      <c r="CN23" s="1"/>
      <c r="CO23" s="1"/>
      <c r="CP23" s="1"/>
      <c r="CQ23" s="1"/>
      <c r="CR23" s="1">
        <v>93.208526611328125</v>
      </c>
      <c r="CS23" s="1"/>
      <c r="CT23" s="1"/>
      <c r="CU23" s="1"/>
      <c r="CV23" s="1"/>
      <c r="CW23" s="1"/>
      <c r="CX23" s="1">
        <v>5.0900359153747559</v>
      </c>
      <c r="CY23" s="1">
        <v>10</v>
      </c>
      <c r="CZ23" s="1">
        <v>8</v>
      </c>
      <c r="DA23" s="1"/>
      <c r="DB23" s="1"/>
      <c r="DC23" s="1"/>
      <c r="DD23" s="1">
        <v>395</v>
      </c>
      <c r="DE23" s="1">
        <v>2.2016103267669678</v>
      </c>
      <c r="DF23" s="1">
        <v>1.7612881660461426</v>
      </c>
      <c r="DG23" s="1"/>
      <c r="DH23" s="1"/>
      <c r="DI23" s="1"/>
      <c r="DJ23" s="1">
        <v>86.963607788085938</v>
      </c>
      <c r="DK23" s="1">
        <v>5.7142858505249023</v>
      </c>
      <c r="DL23" s="1">
        <v>2.7303755283355713</v>
      </c>
      <c r="DM23" s="1"/>
      <c r="DN23" s="1"/>
      <c r="DO23" s="1"/>
      <c r="DP23" s="1">
        <v>4.339228630065918</v>
      </c>
      <c r="DQ23" s="1">
        <v>69</v>
      </c>
      <c r="DR23" s="1">
        <v>63</v>
      </c>
      <c r="DS23" s="1">
        <v>51</v>
      </c>
      <c r="DT23" s="1">
        <v>89</v>
      </c>
      <c r="DU23" s="1">
        <v>77</v>
      </c>
      <c r="DV23" s="1">
        <v>30.427841186523437</v>
      </c>
      <c r="DW23" s="1">
        <v>27.781942367553711</v>
      </c>
      <c r="DX23" s="1">
        <v>22.490144729614258</v>
      </c>
      <c r="DY23" s="1">
        <v>39.247505187988281</v>
      </c>
      <c r="DZ23" s="1">
        <v>33.955707550048828</v>
      </c>
      <c r="EA23" s="1">
        <v>4.8117156028747559</v>
      </c>
      <c r="EB23" s="1">
        <v>4.7727274894714355</v>
      </c>
      <c r="EC23" s="1">
        <v>4.0832667350769043</v>
      </c>
      <c r="ED23" s="1">
        <v>4.8901100158691406</v>
      </c>
      <c r="EE23" s="1">
        <v>4.2873053550720215</v>
      </c>
      <c r="EF23" s="1">
        <v>72</v>
      </c>
      <c r="EG23" s="1">
        <v>62</v>
      </c>
      <c r="EH23" s="1">
        <v>57</v>
      </c>
      <c r="EI23" s="1">
        <v>100</v>
      </c>
      <c r="EJ23" s="1">
        <v>85</v>
      </c>
      <c r="EK23" s="1">
        <v>31.655725479125977</v>
      </c>
      <c r="EL23" s="1">
        <v>27.259098052978516</v>
      </c>
      <c r="EM23" s="1">
        <v>25.060783386230469</v>
      </c>
      <c r="EN23" s="1">
        <v>43.966285705566406</v>
      </c>
      <c r="EO23" s="1">
        <v>37.371345520019531</v>
      </c>
      <c r="EP23" s="1">
        <v>6.4806480407714844</v>
      </c>
      <c r="EQ23" s="1">
        <v>5.6466302871704102</v>
      </c>
      <c r="ER23" s="1">
        <v>6.1755146980285645</v>
      </c>
      <c r="ES23" s="1">
        <v>6.6934404373168945</v>
      </c>
      <c r="ET23" s="1">
        <v>6.0028247833251953</v>
      </c>
      <c r="EU23" s="1">
        <v>141</v>
      </c>
      <c r="EV23" s="1">
        <v>125</v>
      </c>
      <c r="EW23" s="1">
        <v>108</v>
      </c>
      <c r="EX23" s="1">
        <v>189</v>
      </c>
      <c r="EY23" s="1">
        <v>162</v>
      </c>
      <c r="EZ23" s="1">
        <v>31.042705535888672</v>
      </c>
      <c r="FA23" s="1">
        <v>27.52012825012207</v>
      </c>
      <c r="FB23" s="1">
        <v>23.77739143371582</v>
      </c>
      <c r="FC23" s="1">
        <v>41.610435485839844</v>
      </c>
      <c r="FD23" s="1">
        <v>35.666084289550781</v>
      </c>
      <c r="FE23" s="1">
        <v>5.5402750968933105</v>
      </c>
      <c r="FF23" s="1">
        <v>5.1695613861083984</v>
      </c>
      <c r="FG23" s="1">
        <v>4.9723758697509766</v>
      </c>
      <c r="FH23" s="1">
        <v>5.7030777931213379</v>
      </c>
      <c r="FI23" s="1">
        <v>5.0435867309570312</v>
      </c>
      <c r="FJ23" s="1">
        <v>27.52012825012207</v>
      </c>
      <c r="FK23" s="1">
        <v>23.77739143371582</v>
      </c>
      <c r="FL23" s="1">
        <v>41.610435485839844</v>
      </c>
      <c r="FM23" s="1">
        <v>35.666084289550781</v>
      </c>
      <c r="FN23" s="1">
        <v>5.5402750968933105</v>
      </c>
      <c r="FO23" s="1">
        <v>5.1695613861083984</v>
      </c>
      <c r="FP23" s="1">
        <v>4.9723758697509766</v>
      </c>
      <c r="FQ23" s="1">
        <v>5.7030777931213379</v>
      </c>
      <c r="FR23" s="1">
        <v>5.0435867309570312</v>
      </c>
    </row>
    <row r="24" spans="1:174">
      <c r="A24" t="s">
        <v>1</v>
      </c>
      <c r="B24" t="s">
        <v>28</v>
      </c>
      <c r="C24" t="s">
        <v>298</v>
      </c>
      <c r="D24" s="1">
        <v>241</v>
      </c>
      <c r="E24" s="1">
        <v>240</v>
      </c>
      <c r="F24" s="1">
        <v>481</v>
      </c>
      <c r="G24" s="1">
        <v>141.89741516113281</v>
      </c>
      <c r="H24" s="1">
        <v>152.81951904296875</v>
      </c>
      <c r="I24" s="1">
        <v>147.14474487304688</v>
      </c>
      <c r="J24" s="1">
        <v>3.8187291622161865</v>
      </c>
      <c r="K24" s="1">
        <v>4.9240870475769043</v>
      </c>
      <c r="L24" s="1">
        <v>4.3004021644592285</v>
      </c>
      <c r="M24" s="1"/>
      <c r="N24" s="1"/>
      <c r="O24" s="1">
        <v>26</v>
      </c>
      <c r="P24" s="1">
        <v>73</v>
      </c>
      <c r="Q24" s="1">
        <v>81</v>
      </c>
      <c r="R24" s="1">
        <v>39</v>
      </c>
      <c r="S24" s="1"/>
      <c r="T24" s="1"/>
      <c r="U24" s="1">
        <v>141.16624450683594</v>
      </c>
      <c r="V24" s="1">
        <v>453.89541625976562</v>
      </c>
      <c r="W24" s="1">
        <v>767.62701416015625</v>
      </c>
      <c r="X24" s="1">
        <v>682.77313232421875</v>
      </c>
      <c r="Y24" s="1"/>
      <c r="Z24" s="1"/>
      <c r="AA24" s="1">
        <v>2.0602219104766846</v>
      </c>
      <c r="AB24" s="1">
        <v>4.2640185356140137</v>
      </c>
      <c r="AC24" s="1">
        <v>6.0357675552368164</v>
      </c>
      <c r="AD24" s="1">
        <v>5.8208956718444824</v>
      </c>
      <c r="AE24" s="1"/>
      <c r="AF24" s="1"/>
      <c r="AG24" s="1">
        <v>23</v>
      </c>
      <c r="AH24" s="1">
        <v>69</v>
      </c>
      <c r="AI24" s="1">
        <v>108</v>
      </c>
      <c r="AJ24" s="1">
        <v>27</v>
      </c>
      <c r="AK24" s="1"/>
      <c r="AL24" s="1"/>
      <c r="AM24" s="1">
        <v>132.25991821289062</v>
      </c>
      <c r="AN24" s="1">
        <v>493.27996826171875</v>
      </c>
      <c r="AO24" s="1">
        <v>1363.4642333984375</v>
      </c>
      <c r="AP24" s="1">
        <v>874.35235595703125</v>
      </c>
      <c r="AQ24" s="1"/>
      <c r="AR24" s="1"/>
      <c r="AS24" s="1">
        <v>3.2258064746856689</v>
      </c>
      <c r="AT24" s="1">
        <v>4.4863457679748535</v>
      </c>
      <c r="AU24" s="1">
        <v>7.4792242050170898</v>
      </c>
      <c r="AV24" s="1">
        <v>5.4655871391296387</v>
      </c>
      <c r="AW24" s="1">
        <v>11</v>
      </c>
      <c r="AX24" s="1">
        <v>24</v>
      </c>
      <c r="AY24" s="1">
        <v>49</v>
      </c>
      <c r="AZ24" s="1">
        <v>142</v>
      </c>
      <c r="BA24" s="1">
        <v>189</v>
      </c>
      <c r="BB24" s="1">
        <v>66</v>
      </c>
      <c r="BC24" s="1">
        <v>5.9574098587036133</v>
      </c>
      <c r="BD24" s="1">
        <v>48.886806488037109</v>
      </c>
      <c r="BE24" s="1">
        <v>136.84092712402344</v>
      </c>
      <c r="BF24" s="1">
        <v>472.21575927734375</v>
      </c>
      <c r="BG24" s="1">
        <v>1023.1148071289062</v>
      </c>
      <c r="BH24" s="1">
        <v>750</v>
      </c>
      <c r="BI24" s="1">
        <v>1.4102563858032227</v>
      </c>
      <c r="BJ24" s="1">
        <v>1.9512195587158203</v>
      </c>
      <c r="BK24" s="1">
        <v>2.4810125827789307</v>
      </c>
      <c r="BL24" s="1">
        <v>4.3692307472229004</v>
      </c>
      <c r="BM24" s="1">
        <v>6.7839198112487793</v>
      </c>
      <c r="BN24" s="1">
        <v>5.6701030731201172</v>
      </c>
      <c r="BO24" s="1"/>
      <c r="BP24" s="1"/>
      <c r="BQ24" s="1"/>
      <c r="BR24" s="1"/>
      <c r="BS24" s="1"/>
      <c r="BT24" s="1">
        <v>107</v>
      </c>
      <c r="BU24" s="1"/>
      <c r="BV24" s="1"/>
      <c r="BW24" s="1"/>
      <c r="BX24" s="1"/>
      <c r="BY24" s="1"/>
      <c r="BZ24" s="1">
        <v>63.000099182128906</v>
      </c>
      <c r="CA24" s="1"/>
      <c r="CB24" s="1"/>
      <c r="CC24" s="1"/>
      <c r="CD24" s="1"/>
      <c r="CE24" s="1"/>
      <c r="CF24" s="1">
        <v>2.7478170394897461</v>
      </c>
      <c r="CG24" s="1"/>
      <c r="CH24" s="1"/>
      <c r="CI24" s="1"/>
      <c r="CJ24" s="1"/>
      <c r="CK24" s="1"/>
      <c r="CL24" s="1">
        <v>160</v>
      </c>
      <c r="CM24" s="1"/>
      <c r="CN24" s="1"/>
      <c r="CO24" s="1"/>
      <c r="CP24" s="1"/>
      <c r="CQ24" s="1"/>
      <c r="CR24" s="1">
        <v>101.87967681884766</v>
      </c>
      <c r="CS24" s="1"/>
      <c r="CT24" s="1"/>
      <c r="CU24" s="1"/>
      <c r="CV24" s="1"/>
      <c r="CW24" s="1"/>
      <c r="CX24" s="1">
        <v>4.5937409400939941</v>
      </c>
      <c r="CY24" s="1">
        <v>6</v>
      </c>
      <c r="CZ24" s="1"/>
      <c r="DA24" s="1"/>
      <c r="DB24" s="1"/>
      <c r="DC24" s="1"/>
      <c r="DD24" s="1">
        <v>267</v>
      </c>
      <c r="DE24" s="1">
        <v>1.8354854583740234</v>
      </c>
      <c r="DF24" s="1"/>
      <c r="DG24" s="1"/>
      <c r="DH24" s="1"/>
      <c r="DI24" s="1"/>
      <c r="DJ24" s="1">
        <v>81.679100036621094</v>
      </c>
      <c r="DK24" s="1">
        <v>3.9473683834075928</v>
      </c>
      <c r="DL24" s="1"/>
      <c r="DM24" s="1"/>
      <c r="DN24" s="1"/>
      <c r="DO24" s="1"/>
      <c r="DP24" s="1">
        <v>3.6193573474884033</v>
      </c>
      <c r="DQ24" s="1">
        <v>83</v>
      </c>
      <c r="DR24" s="1">
        <v>72</v>
      </c>
      <c r="DS24" s="1">
        <v>41</v>
      </c>
      <c r="DT24" s="1">
        <v>32</v>
      </c>
      <c r="DU24" s="1">
        <v>13</v>
      </c>
      <c r="DV24" s="1">
        <v>48.869235992431641</v>
      </c>
      <c r="DW24" s="1">
        <v>42.392589569091797</v>
      </c>
      <c r="DX24" s="1">
        <v>24.140224456787109</v>
      </c>
      <c r="DY24" s="1">
        <v>18.841152191162109</v>
      </c>
      <c r="DZ24" s="1">
        <v>7.6542177200317383</v>
      </c>
      <c r="EA24" s="1">
        <v>3.8073394298553467</v>
      </c>
      <c r="EB24" s="1">
        <v>4.1884818077087402</v>
      </c>
      <c r="EC24" s="1">
        <v>3.9883267879486084</v>
      </c>
      <c r="ED24" s="1">
        <v>3.4445641040802002</v>
      </c>
      <c r="EE24" s="1">
        <v>2.8571429252624512</v>
      </c>
      <c r="EF24" s="1">
        <v>93</v>
      </c>
      <c r="EG24" s="1">
        <v>56</v>
      </c>
      <c r="EH24" s="1">
        <v>50</v>
      </c>
      <c r="EI24" s="1">
        <v>27</v>
      </c>
      <c r="EJ24" s="1">
        <v>14</v>
      </c>
      <c r="EK24" s="1">
        <v>59.217563629150391</v>
      </c>
      <c r="EL24" s="1">
        <v>35.657886505126953</v>
      </c>
      <c r="EM24" s="1">
        <v>31.837400436401367</v>
      </c>
      <c r="EN24" s="1">
        <v>17.192195892333984</v>
      </c>
      <c r="EO24" s="1">
        <v>8.9144716262817383</v>
      </c>
      <c r="EP24" s="1">
        <v>5.107083797454834</v>
      </c>
      <c r="EQ24" s="1">
        <v>4.1666665077209473</v>
      </c>
      <c r="ER24" s="1">
        <v>6.5530800819396973</v>
      </c>
      <c r="ES24" s="1">
        <v>4.3130989074707031</v>
      </c>
      <c r="ET24" s="1">
        <v>4.375</v>
      </c>
      <c r="EU24" s="1">
        <v>176</v>
      </c>
      <c r="EV24" s="1">
        <v>128</v>
      </c>
      <c r="EW24" s="1">
        <v>91</v>
      </c>
      <c r="EX24" s="1">
        <v>59</v>
      </c>
      <c r="EY24" s="1">
        <v>27</v>
      </c>
      <c r="EZ24" s="1">
        <v>53.840908050537109</v>
      </c>
      <c r="FA24" s="1">
        <v>39.157024383544922</v>
      </c>
      <c r="FB24" s="1">
        <v>27.83819580078125</v>
      </c>
      <c r="FC24" s="1">
        <v>18.048940658569336</v>
      </c>
      <c r="FD24" s="1">
        <v>8.2596845626831055</v>
      </c>
      <c r="FE24" s="1">
        <v>4.3989005088806152</v>
      </c>
      <c r="FF24" s="1">
        <v>4.1789097785949707</v>
      </c>
      <c r="FG24" s="1">
        <v>5.0809602737426758</v>
      </c>
      <c r="FH24" s="1">
        <v>3.7942121028900146</v>
      </c>
      <c r="FI24" s="1">
        <v>3.4838709831237793</v>
      </c>
      <c r="FJ24" s="1">
        <v>39.157024383544922</v>
      </c>
      <c r="FK24" s="1">
        <v>27.83819580078125</v>
      </c>
      <c r="FL24" s="1">
        <v>18.048940658569336</v>
      </c>
      <c r="FM24" s="1">
        <v>8.2596845626831055</v>
      </c>
      <c r="FN24" s="1">
        <v>4.3989005088806152</v>
      </c>
      <c r="FO24" s="1">
        <v>4.1789097785949707</v>
      </c>
      <c r="FP24" s="1">
        <v>5.0809602737426758</v>
      </c>
      <c r="FQ24" s="1">
        <v>3.7942121028900146</v>
      </c>
      <c r="FR24" s="1">
        <v>3.4838709831237793</v>
      </c>
    </row>
    <row r="25" spans="1:174">
      <c r="A25" t="s">
        <v>1</v>
      </c>
      <c r="B25" t="s">
        <v>29</v>
      </c>
      <c r="C25" t="s">
        <v>299</v>
      </c>
      <c r="D25" s="1">
        <v>170</v>
      </c>
      <c r="E25" s="1">
        <v>180</v>
      </c>
      <c r="F25" s="1">
        <v>350</v>
      </c>
      <c r="G25" s="1">
        <v>176.78132629394531</v>
      </c>
      <c r="H25" s="1">
        <v>194.58407592773437</v>
      </c>
      <c r="I25" s="1">
        <v>185.51007080078125</v>
      </c>
      <c r="J25" s="1">
        <v>4.567436695098877</v>
      </c>
      <c r="K25" s="1">
        <v>5.9602646827697754</v>
      </c>
      <c r="L25" s="1">
        <v>5.191338062286377</v>
      </c>
      <c r="M25" s="1"/>
      <c r="N25" s="1"/>
      <c r="O25" s="1">
        <v>24</v>
      </c>
      <c r="P25" s="1">
        <v>64</v>
      </c>
      <c r="Q25" s="1">
        <v>58</v>
      </c>
      <c r="R25" s="1">
        <v>15</v>
      </c>
      <c r="S25" s="1"/>
      <c r="T25" s="1"/>
      <c r="U25" s="1">
        <v>213.31437683105469</v>
      </c>
      <c r="V25" s="1">
        <v>648.6925048828125</v>
      </c>
      <c r="W25" s="1">
        <v>965.3795166015625</v>
      </c>
      <c r="X25" s="1">
        <v>589.3909912109375</v>
      </c>
      <c r="Y25" s="1"/>
      <c r="Z25" s="1"/>
      <c r="AA25" s="1">
        <v>3.1830239295959473</v>
      </c>
      <c r="AB25" s="1">
        <v>5.7709646224975586</v>
      </c>
      <c r="AC25" s="1">
        <v>7.3791346549987793</v>
      </c>
      <c r="AD25" s="1">
        <v>5.3763442039489746</v>
      </c>
      <c r="AE25" s="1"/>
      <c r="AF25" s="1"/>
      <c r="AG25" s="1">
        <v>15</v>
      </c>
      <c r="AH25" s="1">
        <v>64</v>
      </c>
      <c r="AI25" s="1">
        <v>79</v>
      </c>
      <c r="AJ25" s="1">
        <v>20</v>
      </c>
      <c r="AK25" s="1"/>
      <c r="AL25" s="1"/>
      <c r="AM25" s="1">
        <v>139.49595642089844</v>
      </c>
      <c r="AN25" s="1">
        <v>691.2193603515625</v>
      </c>
      <c r="AO25" s="1">
        <v>1714.0377197265625</v>
      </c>
      <c r="AP25" s="1">
        <v>1403.5087890625</v>
      </c>
      <c r="AQ25" s="1"/>
      <c r="AR25" s="1"/>
      <c r="AS25" s="1">
        <v>3.0120482444763184</v>
      </c>
      <c r="AT25" s="1">
        <v>6.25</v>
      </c>
      <c r="AU25" s="1">
        <v>9.2723007202148437</v>
      </c>
      <c r="AV25" s="1">
        <v>8.7719297409057617</v>
      </c>
      <c r="AW25" s="1"/>
      <c r="AX25" s="1"/>
      <c r="AY25" s="1">
        <v>39</v>
      </c>
      <c r="AZ25" s="1">
        <v>128</v>
      </c>
      <c r="BA25" s="1">
        <v>137</v>
      </c>
      <c r="BB25" s="1">
        <v>35</v>
      </c>
      <c r="BC25" s="1"/>
      <c r="BD25" s="1"/>
      <c r="BE25" s="1">
        <v>177.24050903320312</v>
      </c>
      <c r="BF25" s="1">
        <v>669.28106689453125</v>
      </c>
      <c r="BG25" s="1">
        <v>1290.38330078125</v>
      </c>
      <c r="BH25" s="1">
        <v>881.612060546875</v>
      </c>
      <c r="BI25" s="1"/>
      <c r="BJ25" s="1"/>
      <c r="BK25" s="1">
        <v>3.115015983581543</v>
      </c>
      <c r="BL25" s="1">
        <v>6.0009374618530273</v>
      </c>
      <c r="BM25" s="1">
        <v>8.3638582229614258</v>
      </c>
      <c r="BN25" s="1">
        <v>6.903353214263916</v>
      </c>
      <c r="BO25" s="1"/>
      <c r="BP25" s="1"/>
      <c r="BQ25" s="1"/>
      <c r="BR25" s="1"/>
      <c r="BS25" s="1"/>
      <c r="BT25" s="1">
        <v>95</v>
      </c>
      <c r="BU25" s="1"/>
      <c r="BV25" s="1"/>
      <c r="BW25" s="1"/>
      <c r="BX25" s="1"/>
      <c r="BY25" s="1"/>
      <c r="BZ25" s="1">
        <v>98.789566040039063</v>
      </c>
      <c r="CA25" s="1"/>
      <c r="CB25" s="1"/>
      <c r="CC25" s="1"/>
      <c r="CD25" s="1"/>
      <c r="CE25" s="1"/>
      <c r="CF25" s="1">
        <v>3.8617885112762451</v>
      </c>
      <c r="CG25" s="1"/>
      <c r="CH25" s="1"/>
      <c r="CI25" s="1"/>
      <c r="CJ25" s="1"/>
      <c r="CK25" s="1"/>
      <c r="CL25" s="1">
        <v>125</v>
      </c>
      <c r="CM25" s="1"/>
      <c r="CN25" s="1"/>
      <c r="CO25" s="1"/>
      <c r="CP25" s="1"/>
      <c r="CQ25" s="1"/>
      <c r="CR25" s="1">
        <v>135.12783813476562</v>
      </c>
      <c r="CS25" s="1"/>
      <c r="CT25" s="1"/>
      <c r="CU25" s="1"/>
      <c r="CV25" s="1"/>
      <c r="CW25" s="1"/>
      <c r="CX25" s="1">
        <v>5.3972368240356445</v>
      </c>
      <c r="CY25" s="1"/>
      <c r="CZ25" s="1"/>
      <c r="DA25" s="1"/>
      <c r="DB25" s="1"/>
      <c r="DC25" s="1"/>
      <c r="DD25" s="1">
        <v>220</v>
      </c>
      <c r="DE25" s="1"/>
      <c r="DF25" s="1"/>
      <c r="DG25" s="1"/>
      <c r="DH25" s="1"/>
      <c r="DI25" s="1"/>
      <c r="DJ25" s="1">
        <v>116.60633087158203</v>
      </c>
      <c r="DK25" s="1"/>
      <c r="DL25" s="1"/>
      <c r="DM25" s="1"/>
      <c r="DN25" s="1"/>
      <c r="DO25" s="1"/>
      <c r="DP25" s="1">
        <v>4.6063652038574219</v>
      </c>
      <c r="DQ25" s="1">
        <v>31</v>
      </c>
      <c r="DR25" s="1">
        <v>43</v>
      </c>
      <c r="DS25" s="1">
        <v>41</v>
      </c>
      <c r="DT25" s="1">
        <v>31</v>
      </c>
      <c r="DU25" s="1">
        <v>24</v>
      </c>
      <c r="DV25" s="1">
        <v>32.236595153808594</v>
      </c>
      <c r="DW25" s="1">
        <v>44.715278625488281</v>
      </c>
      <c r="DX25" s="1">
        <v>42.635498046875</v>
      </c>
      <c r="DY25" s="1">
        <v>32.236595153808594</v>
      </c>
      <c r="DZ25" s="1">
        <v>24.957365036010742</v>
      </c>
      <c r="EA25" s="1">
        <v>4.661653995513916</v>
      </c>
      <c r="EB25" s="1">
        <v>4.9086756706237793</v>
      </c>
      <c r="EC25" s="1">
        <v>4.8809523582458496</v>
      </c>
      <c r="ED25" s="1">
        <v>4.2524003982543945</v>
      </c>
      <c r="EE25" s="1">
        <v>3.9215686321258545</v>
      </c>
      <c r="EF25" s="1">
        <v>37</v>
      </c>
      <c r="EG25" s="1">
        <v>55</v>
      </c>
      <c r="EH25" s="1">
        <v>31</v>
      </c>
      <c r="EI25" s="1">
        <v>27</v>
      </c>
      <c r="EJ25" s="1">
        <v>30</v>
      </c>
      <c r="EK25" s="1">
        <v>39.997837066650391</v>
      </c>
      <c r="EL25" s="1">
        <v>59.456245422363281</v>
      </c>
      <c r="EM25" s="1">
        <v>33.511703491210937</v>
      </c>
      <c r="EN25" s="1">
        <v>29.187610626220703</v>
      </c>
      <c r="EO25" s="1">
        <v>32.430679321289063</v>
      </c>
      <c r="EP25" s="1">
        <v>6.5602836608886719</v>
      </c>
      <c r="EQ25" s="1">
        <v>7.5342464447021484</v>
      </c>
      <c r="ER25" s="1">
        <v>4.3539323806762695</v>
      </c>
      <c r="ES25" s="1">
        <v>5.1923074722290039</v>
      </c>
      <c r="ET25" s="1">
        <v>6.0728745460510254</v>
      </c>
      <c r="EU25" s="1">
        <v>68</v>
      </c>
      <c r="EV25" s="1">
        <v>98</v>
      </c>
      <c r="EW25" s="1">
        <v>72</v>
      </c>
      <c r="EX25" s="1">
        <v>58</v>
      </c>
      <c r="EY25" s="1">
        <v>54</v>
      </c>
      <c r="EZ25" s="1">
        <v>36.041957855224609</v>
      </c>
      <c r="FA25" s="1">
        <v>51.942821502685547</v>
      </c>
      <c r="FB25" s="1">
        <v>38.162071228027344</v>
      </c>
      <c r="FC25" s="1">
        <v>30.741668701171875</v>
      </c>
      <c r="FD25" s="1">
        <v>28.621553421020508</v>
      </c>
      <c r="FE25" s="1">
        <v>5.5329537391662598</v>
      </c>
      <c r="FF25" s="1">
        <v>6.1021170616149902</v>
      </c>
      <c r="FG25" s="1">
        <v>4.6391754150390625</v>
      </c>
      <c r="FH25" s="1">
        <v>4.6437149047851562</v>
      </c>
      <c r="FI25" s="1">
        <v>4.8824591636657715</v>
      </c>
      <c r="FJ25" s="1">
        <v>51.942821502685547</v>
      </c>
      <c r="FK25" s="1">
        <v>38.162071228027344</v>
      </c>
      <c r="FL25" s="1">
        <v>30.741668701171875</v>
      </c>
      <c r="FM25" s="1">
        <v>28.621553421020508</v>
      </c>
      <c r="FN25" s="1">
        <v>5.5329537391662598</v>
      </c>
      <c r="FO25" s="1">
        <v>6.1021170616149902</v>
      </c>
      <c r="FP25" s="1">
        <v>4.6391754150390625</v>
      </c>
      <c r="FQ25" s="1">
        <v>4.6437149047851562</v>
      </c>
      <c r="FR25" s="1">
        <v>4.8824591636657715</v>
      </c>
    </row>
    <row r="26" spans="1:174">
      <c r="A26" t="s">
        <v>1</v>
      </c>
      <c r="B26" t="s">
        <v>30</v>
      </c>
      <c r="C26" t="s">
        <v>300</v>
      </c>
      <c r="D26" s="1">
        <v>149</v>
      </c>
      <c r="E26" s="1">
        <v>159</v>
      </c>
      <c r="F26" s="1">
        <v>308</v>
      </c>
      <c r="G26" s="1">
        <v>139.65171813964844</v>
      </c>
      <c r="H26" s="1">
        <v>154.25511169433594</v>
      </c>
      <c r="I26" s="1">
        <v>146.82748413085937</v>
      </c>
      <c r="J26" s="1">
        <v>3.9376320838928223</v>
      </c>
      <c r="K26" s="1">
        <v>5.1076130867004395</v>
      </c>
      <c r="L26" s="1">
        <v>4.4657096862792969</v>
      </c>
      <c r="M26" s="1"/>
      <c r="N26" s="1"/>
      <c r="O26" s="1">
        <v>29</v>
      </c>
      <c r="P26" s="1">
        <v>48</v>
      </c>
      <c r="Q26" s="1">
        <v>36</v>
      </c>
      <c r="R26" s="1">
        <v>18</v>
      </c>
      <c r="S26" s="1"/>
      <c r="T26" s="1"/>
      <c r="U26" s="1">
        <v>222.5120849609375</v>
      </c>
      <c r="V26" s="1">
        <v>428.26553344726562</v>
      </c>
      <c r="W26" s="1">
        <v>561.00982666015625</v>
      </c>
      <c r="X26" s="1">
        <v>553.67578125</v>
      </c>
      <c r="Y26" s="1"/>
      <c r="Z26" s="1"/>
      <c r="AA26" s="1">
        <v>3.415783166885376</v>
      </c>
      <c r="AB26" s="1">
        <v>4.3755698204040527</v>
      </c>
      <c r="AC26" s="1">
        <v>5.2708640098571777</v>
      </c>
      <c r="AD26" s="1">
        <v>5.9602646827697754</v>
      </c>
      <c r="AE26" s="1"/>
      <c r="AF26" s="1"/>
      <c r="AG26" s="1">
        <v>14</v>
      </c>
      <c r="AH26" s="1">
        <v>57</v>
      </c>
      <c r="AI26" s="1">
        <v>65</v>
      </c>
      <c r="AJ26" s="1">
        <v>17</v>
      </c>
      <c r="AK26" s="1"/>
      <c r="AL26" s="1"/>
      <c r="AM26" s="1">
        <v>107.79180908203125</v>
      </c>
      <c r="AN26" s="1">
        <v>539.8238525390625</v>
      </c>
      <c r="AO26" s="1">
        <v>1304.6968994140625</v>
      </c>
      <c r="AP26" s="1">
        <v>1163.5865478515625</v>
      </c>
      <c r="AQ26" s="1"/>
      <c r="AR26" s="1"/>
      <c r="AS26" s="1">
        <v>2.7504911422729492</v>
      </c>
      <c r="AT26" s="1">
        <v>5.4493308067321777</v>
      </c>
      <c r="AU26" s="1">
        <v>7.859734058380127</v>
      </c>
      <c r="AV26" s="1">
        <v>5.8219180107116699</v>
      </c>
      <c r="AW26" s="1">
        <v>7</v>
      </c>
      <c r="AX26" s="1">
        <v>17</v>
      </c>
      <c r="AY26" s="1">
        <v>43</v>
      </c>
      <c r="AZ26" s="1">
        <v>105</v>
      </c>
      <c r="BA26" s="1">
        <v>101</v>
      </c>
      <c r="BB26" s="1">
        <v>35</v>
      </c>
      <c r="BC26" s="1">
        <v>6.1560111045837402</v>
      </c>
      <c r="BD26" s="1">
        <v>52.859054565429687</v>
      </c>
      <c r="BE26" s="1">
        <v>165.25114440917969</v>
      </c>
      <c r="BF26" s="1">
        <v>482.381591796875</v>
      </c>
      <c r="BG26" s="1">
        <v>886.04266357421875</v>
      </c>
      <c r="BH26" s="1">
        <v>742.78436279296875</v>
      </c>
      <c r="BI26" s="1">
        <v>1.3592232465744019</v>
      </c>
      <c r="BJ26" s="1">
        <v>2.1879022121429443</v>
      </c>
      <c r="BK26" s="1">
        <v>3.1664211750030518</v>
      </c>
      <c r="BL26" s="1">
        <v>4.8996734619140625</v>
      </c>
      <c r="BM26" s="1">
        <v>6.6887416839599609</v>
      </c>
      <c r="BN26" s="1">
        <v>5.8922557830810547</v>
      </c>
      <c r="BO26" s="1"/>
      <c r="BP26" s="1"/>
      <c r="BQ26" s="1"/>
      <c r="BR26" s="1"/>
      <c r="BS26" s="1"/>
      <c r="BT26" s="1">
        <v>78</v>
      </c>
      <c r="BU26" s="1"/>
      <c r="BV26" s="1"/>
      <c r="BW26" s="1"/>
      <c r="BX26" s="1"/>
      <c r="BY26" s="1"/>
      <c r="BZ26" s="1">
        <v>73.106269836425781</v>
      </c>
      <c r="CA26" s="1"/>
      <c r="CB26" s="1"/>
      <c r="CC26" s="1"/>
      <c r="CD26" s="1"/>
      <c r="CE26" s="1"/>
      <c r="CF26" s="1">
        <v>2.9907975196838379</v>
      </c>
      <c r="CG26" s="1"/>
      <c r="CH26" s="1"/>
      <c r="CI26" s="1"/>
      <c r="CJ26" s="1"/>
      <c r="CK26" s="1"/>
      <c r="CL26" s="1">
        <v>111</v>
      </c>
      <c r="CM26" s="1"/>
      <c r="CN26" s="1"/>
      <c r="CO26" s="1"/>
      <c r="CP26" s="1"/>
      <c r="CQ26" s="1"/>
      <c r="CR26" s="1">
        <v>107.68753051757812</v>
      </c>
      <c r="CS26" s="1"/>
      <c r="CT26" s="1"/>
      <c r="CU26" s="1"/>
      <c r="CV26" s="1"/>
      <c r="CW26" s="1"/>
      <c r="CX26" s="1">
        <v>4.5697817802429199</v>
      </c>
      <c r="CY26" s="1"/>
      <c r="CZ26" s="1"/>
      <c r="DA26" s="1"/>
      <c r="DB26" s="1"/>
      <c r="DC26" s="1"/>
      <c r="DD26" s="1">
        <v>189</v>
      </c>
      <c r="DE26" s="1"/>
      <c r="DF26" s="1"/>
      <c r="DG26" s="1"/>
      <c r="DH26" s="1"/>
      <c r="DI26" s="1"/>
      <c r="DJ26" s="1">
        <v>90.098678588867187</v>
      </c>
      <c r="DK26" s="1"/>
      <c r="DL26" s="1"/>
      <c r="DM26" s="1"/>
      <c r="DN26" s="1"/>
      <c r="DO26" s="1"/>
      <c r="DP26" s="1">
        <v>3.7522335052490234</v>
      </c>
      <c r="DQ26" s="1">
        <v>20</v>
      </c>
      <c r="DR26" s="1">
        <v>44</v>
      </c>
      <c r="DS26" s="1">
        <v>25</v>
      </c>
      <c r="DT26" s="1">
        <v>34</v>
      </c>
      <c r="DU26" s="1">
        <v>26</v>
      </c>
      <c r="DV26" s="1">
        <v>18.745197296142578</v>
      </c>
      <c r="DW26" s="1">
        <v>41.239433288574219</v>
      </c>
      <c r="DX26" s="1">
        <v>23.431495666503906</v>
      </c>
      <c r="DY26" s="1">
        <v>31.86683464050293</v>
      </c>
      <c r="DZ26" s="1">
        <v>24.368755340576172</v>
      </c>
      <c r="EA26" s="1">
        <v>3.0075187683105469</v>
      </c>
      <c r="EB26" s="1">
        <v>4.3737573623657227</v>
      </c>
      <c r="EC26" s="1">
        <v>3.5663337707519531</v>
      </c>
      <c r="ED26" s="1">
        <v>4.3256998062133789</v>
      </c>
      <c r="EE26" s="1">
        <v>4.1533546447753906</v>
      </c>
      <c r="EF26" s="1">
        <v>27</v>
      </c>
      <c r="EG26" s="1">
        <v>39</v>
      </c>
      <c r="EH26" s="1">
        <v>24</v>
      </c>
      <c r="EI26" s="1">
        <v>35</v>
      </c>
      <c r="EJ26" s="1">
        <v>34</v>
      </c>
      <c r="EK26" s="1">
        <v>26.194265365600586</v>
      </c>
      <c r="EL26" s="1">
        <v>37.836158752441406</v>
      </c>
      <c r="EM26" s="1">
        <v>23.283790588378906</v>
      </c>
      <c r="EN26" s="1">
        <v>33.955528259277344</v>
      </c>
      <c r="EO26" s="1">
        <v>32.985370635986328</v>
      </c>
      <c r="EP26" s="1">
        <v>4.8913044929504395</v>
      </c>
      <c r="EQ26" s="1">
        <v>4.372197151184082</v>
      </c>
      <c r="ER26" s="1">
        <v>4.5283017158508301</v>
      </c>
      <c r="ES26" s="1">
        <v>5.5292258262634277</v>
      </c>
      <c r="ET26" s="1">
        <v>6.719367504119873</v>
      </c>
      <c r="EU26" s="1">
        <v>47</v>
      </c>
      <c r="EV26" s="1">
        <v>83</v>
      </c>
      <c r="EW26" s="1">
        <v>49</v>
      </c>
      <c r="EX26" s="1">
        <v>69</v>
      </c>
      <c r="EY26" s="1">
        <v>60</v>
      </c>
      <c r="EZ26" s="1">
        <v>22.405490875244141</v>
      </c>
      <c r="FA26" s="1">
        <v>39.567146301269531</v>
      </c>
      <c r="FB26" s="1">
        <v>23.358917236328125</v>
      </c>
      <c r="FC26" s="1">
        <v>32.893169403076172</v>
      </c>
      <c r="FD26" s="1">
        <v>28.602754592895508</v>
      </c>
      <c r="FE26" s="1">
        <v>3.8619556427001953</v>
      </c>
      <c r="FF26" s="1">
        <v>4.3730244636535645</v>
      </c>
      <c r="FG26" s="1">
        <v>3.9805035591125488</v>
      </c>
      <c r="FH26" s="1">
        <v>4.862579345703125</v>
      </c>
      <c r="FI26" s="1">
        <v>5.3003535270690918</v>
      </c>
      <c r="FJ26" s="1">
        <v>39.567146301269531</v>
      </c>
      <c r="FK26" s="1">
        <v>23.358917236328125</v>
      </c>
      <c r="FL26" s="1">
        <v>32.893169403076172</v>
      </c>
      <c r="FM26" s="1">
        <v>28.602754592895508</v>
      </c>
      <c r="FN26" s="1">
        <v>3.8619556427001953</v>
      </c>
      <c r="FO26" s="1">
        <v>4.3730244636535645</v>
      </c>
      <c r="FP26" s="1">
        <v>3.9805035591125488</v>
      </c>
      <c r="FQ26" s="1">
        <v>4.862579345703125</v>
      </c>
      <c r="FR26" s="1">
        <v>5.3003535270690918</v>
      </c>
    </row>
    <row r="27" spans="1:174">
      <c r="A27" t="s">
        <v>1</v>
      </c>
      <c r="B27" t="s">
        <v>31</v>
      </c>
      <c r="C27" t="s">
        <v>301</v>
      </c>
      <c r="D27" s="1">
        <v>815</v>
      </c>
      <c r="E27" s="1">
        <v>860</v>
      </c>
      <c r="F27" s="1">
        <v>1675</v>
      </c>
      <c r="G27" s="1">
        <v>184.48597717285156</v>
      </c>
      <c r="H27" s="1">
        <v>194.2216796875</v>
      </c>
      <c r="I27" s="1">
        <v>189.35946655273438</v>
      </c>
      <c r="J27" s="1">
        <v>4.874110221862793</v>
      </c>
      <c r="K27" s="1">
        <v>6.2066974639892578</v>
      </c>
      <c r="L27" s="1">
        <v>5.477973461151123</v>
      </c>
      <c r="M27" s="1">
        <v>18</v>
      </c>
      <c r="N27" s="1">
        <v>45</v>
      </c>
      <c r="O27" s="1">
        <v>129</v>
      </c>
      <c r="P27" s="1">
        <v>275</v>
      </c>
      <c r="Q27" s="1">
        <v>238</v>
      </c>
      <c r="R27" s="1">
        <v>110</v>
      </c>
      <c r="S27" s="1">
        <v>7.3041572570800781</v>
      </c>
      <c r="T27" s="1">
        <v>72.533851623535156</v>
      </c>
      <c r="U27" s="1">
        <v>256.7113037109375</v>
      </c>
      <c r="V27" s="1">
        <v>629.65081787109375</v>
      </c>
      <c r="W27" s="1">
        <v>921.0169677734375</v>
      </c>
      <c r="X27" s="1">
        <v>813.24853515625</v>
      </c>
      <c r="Y27" s="1">
        <v>1.3422819375991821</v>
      </c>
      <c r="Z27" s="1">
        <v>1.941328763961792</v>
      </c>
      <c r="AA27" s="1">
        <v>3.901996374130249</v>
      </c>
      <c r="AB27" s="1">
        <v>5.6019554138183594</v>
      </c>
      <c r="AC27" s="1">
        <v>7.1514425277709961</v>
      </c>
      <c r="AD27" s="1">
        <v>7.2416062355041504</v>
      </c>
      <c r="AE27" s="1">
        <v>6</v>
      </c>
      <c r="AF27" s="1">
        <v>21</v>
      </c>
      <c r="AG27" s="1">
        <v>81</v>
      </c>
      <c r="AH27" s="1">
        <v>257</v>
      </c>
      <c r="AI27" s="1">
        <v>355</v>
      </c>
      <c r="AJ27" s="1">
        <v>140</v>
      </c>
      <c r="AK27" s="1">
        <v>2.3040590286254883</v>
      </c>
      <c r="AL27" s="1">
        <v>33.961898803710938</v>
      </c>
      <c r="AM27" s="1">
        <v>165.56968688964844</v>
      </c>
      <c r="AN27" s="1">
        <v>611.5552978515625</v>
      </c>
      <c r="AO27" s="1">
        <v>1611.219482421875</v>
      </c>
      <c r="AP27" s="1">
        <v>1849.405517578125</v>
      </c>
      <c r="AQ27" s="1">
        <v>0.62370061874389648</v>
      </c>
      <c r="AR27" s="1">
        <v>2.1450459957122803</v>
      </c>
      <c r="AS27" s="1">
        <v>3.9054965972900391</v>
      </c>
      <c r="AT27" s="1">
        <v>5.813164234161377</v>
      </c>
      <c r="AU27" s="1">
        <v>8.7719297409057617</v>
      </c>
      <c r="AV27" s="1">
        <v>10.196649551391602</v>
      </c>
      <c r="AW27" s="1">
        <v>24</v>
      </c>
      <c r="AX27" s="1">
        <v>66</v>
      </c>
      <c r="AY27" s="1">
        <v>210</v>
      </c>
      <c r="AZ27" s="1">
        <v>532</v>
      </c>
      <c r="BA27" s="1">
        <v>593</v>
      </c>
      <c r="BB27" s="1">
        <v>250</v>
      </c>
      <c r="BC27" s="1">
        <v>4.735175609588623</v>
      </c>
      <c r="BD27" s="1">
        <v>53.279945373535156</v>
      </c>
      <c r="BE27" s="1">
        <v>211.75117492675781</v>
      </c>
      <c r="BF27" s="1">
        <v>620.77734375</v>
      </c>
      <c r="BG27" s="1">
        <v>1238.668212890625</v>
      </c>
      <c r="BH27" s="1">
        <v>1185.058837890625</v>
      </c>
      <c r="BI27" s="1">
        <v>1.042119026184082</v>
      </c>
      <c r="BJ27" s="1">
        <v>2.0018198490142822</v>
      </c>
      <c r="BK27" s="1">
        <v>3.9033458232879639</v>
      </c>
      <c r="BL27" s="1">
        <v>5.7020363807678223</v>
      </c>
      <c r="BM27" s="1">
        <v>8.0406780242919922</v>
      </c>
      <c r="BN27" s="1">
        <v>8.6445369720458984</v>
      </c>
      <c r="BO27" s="1"/>
      <c r="BP27" s="1"/>
      <c r="BQ27" s="1"/>
      <c r="BR27" s="1"/>
      <c r="BS27" s="1"/>
      <c r="BT27" s="1">
        <v>403</v>
      </c>
      <c r="BU27" s="1"/>
      <c r="BV27" s="1"/>
      <c r="BW27" s="1"/>
      <c r="BX27" s="1"/>
      <c r="BY27" s="1"/>
      <c r="BZ27" s="1">
        <v>91.224349975585938</v>
      </c>
      <c r="CA27" s="1"/>
      <c r="CB27" s="1"/>
      <c r="CC27" s="1"/>
      <c r="CD27" s="1"/>
      <c r="CE27" s="1"/>
      <c r="CF27" s="1">
        <v>3.5857281684875488</v>
      </c>
      <c r="CG27" s="1"/>
      <c r="CH27" s="1"/>
      <c r="CI27" s="1"/>
      <c r="CJ27" s="1"/>
      <c r="CK27" s="1"/>
      <c r="CL27" s="1">
        <v>539</v>
      </c>
      <c r="CM27" s="1"/>
      <c r="CN27" s="1"/>
      <c r="CO27" s="1"/>
      <c r="CP27" s="1"/>
      <c r="CQ27" s="1"/>
      <c r="CR27" s="1">
        <v>121.72731018066406</v>
      </c>
      <c r="CS27" s="1"/>
      <c r="CT27" s="1"/>
      <c r="CU27" s="1"/>
      <c r="CV27" s="1"/>
      <c r="CW27" s="1"/>
      <c r="CX27" s="1">
        <v>5.2380952835083008</v>
      </c>
      <c r="CY27" s="1">
        <v>8</v>
      </c>
      <c r="CZ27" s="1"/>
      <c r="DA27" s="1"/>
      <c r="DB27" s="1">
        <v>7</v>
      </c>
      <c r="DC27" s="1">
        <v>9</v>
      </c>
      <c r="DD27" s="1">
        <v>942</v>
      </c>
      <c r="DE27" s="1">
        <v>0.9044034481048584</v>
      </c>
      <c r="DF27" s="1"/>
      <c r="DG27" s="1"/>
      <c r="DH27" s="1">
        <v>0.79135298728942871</v>
      </c>
      <c r="DI27" s="1">
        <v>1.0174539089202881</v>
      </c>
      <c r="DJ27" s="1">
        <v>106.49349975585937</v>
      </c>
      <c r="DK27" s="1">
        <v>2.1680216789245605</v>
      </c>
      <c r="DL27" s="1"/>
      <c r="DM27" s="1"/>
      <c r="DN27" s="1">
        <v>4.1420116424560547</v>
      </c>
      <c r="DO27" s="1">
        <v>0.89820361137390137</v>
      </c>
      <c r="DP27" s="1">
        <v>4.3754935264587402</v>
      </c>
      <c r="DQ27" s="1">
        <v>280</v>
      </c>
      <c r="DR27" s="1">
        <v>205</v>
      </c>
      <c r="DS27" s="1">
        <v>156</v>
      </c>
      <c r="DT27" s="1">
        <v>124</v>
      </c>
      <c r="DU27" s="1">
        <v>50</v>
      </c>
      <c r="DV27" s="1">
        <v>63.381683349609375</v>
      </c>
      <c r="DW27" s="1">
        <v>46.404449462890625</v>
      </c>
      <c r="DX27" s="1">
        <v>35.312652587890625</v>
      </c>
      <c r="DY27" s="1">
        <v>28.06903076171875</v>
      </c>
      <c r="DZ27" s="1">
        <v>11.318158149719238</v>
      </c>
      <c r="EA27" s="1">
        <v>5.037783145904541</v>
      </c>
      <c r="EB27" s="1">
        <v>5.0692381858825684</v>
      </c>
      <c r="EC27" s="1">
        <v>4.3141593933105469</v>
      </c>
      <c r="ED27" s="1">
        <v>5.2232518196105957</v>
      </c>
      <c r="EE27" s="1">
        <v>4.4286980628967285</v>
      </c>
      <c r="EF27" s="1">
        <v>290</v>
      </c>
      <c r="EG27" s="1">
        <v>208</v>
      </c>
      <c r="EH27" s="1">
        <v>179</v>
      </c>
      <c r="EI27" s="1">
        <v>122</v>
      </c>
      <c r="EJ27" s="1">
        <v>61</v>
      </c>
      <c r="EK27" s="1">
        <v>65.493354797363281</v>
      </c>
      <c r="EL27" s="1">
        <v>46.974544525146484</v>
      </c>
      <c r="EM27" s="1">
        <v>40.425209045410156</v>
      </c>
      <c r="EN27" s="1">
        <v>27.552377700805664</v>
      </c>
      <c r="EO27" s="1">
        <v>13.776188850402832</v>
      </c>
      <c r="EP27" s="1">
        <v>6.2392425537109375</v>
      </c>
      <c r="EQ27" s="1">
        <v>6.0080876350402832</v>
      </c>
      <c r="ER27" s="1">
        <v>6.1280384063720703</v>
      </c>
      <c r="ES27" s="1">
        <v>6.4109301567077637</v>
      </c>
      <c r="ET27" s="1">
        <v>6.6160521507263184</v>
      </c>
      <c r="EU27" s="1">
        <v>570</v>
      </c>
      <c r="EV27" s="1">
        <v>413</v>
      </c>
      <c r="EW27" s="1">
        <v>335</v>
      </c>
      <c r="EX27" s="1">
        <v>246</v>
      </c>
      <c r="EY27" s="1">
        <v>111</v>
      </c>
      <c r="EZ27" s="1">
        <v>64.438743591308594</v>
      </c>
      <c r="FA27" s="1">
        <v>46.689826965332031</v>
      </c>
      <c r="FB27" s="1">
        <v>37.871894836425781</v>
      </c>
      <c r="FC27" s="1">
        <v>27.810405731201172</v>
      </c>
      <c r="FD27" s="1">
        <v>12.54859733581543</v>
      </c>
      <c r="FE27" s="1">
        <v>5.5849499702453613</v>
      </c>
      <c r="FF27" s="1">
        <v>5.5022649765014648</v>
      </c>
      <c r="FG27" s="1">
        <v>5.1246747970581055</v>
      </c>
      <c r="FH27" s="1">
        <v>5.7516951560974121</v>
      </c>
      <c r="FI27" s="1">
        <v>5.4119939804077148</v>
      </c>
      <c r="FJ27" s="1">
        <v>46.689826965332031</v>
      </c>
      <c r="FK27" s="1">
        <v>37.871894836425781</v>
      </c>
      <c r="FL27" s="1">
        <v>27.810405731201172</v>
      </c>
      <c r="FM27" s="1">
        <v>12.54859733581543</v>
      </c>
      <c r="FN27" s="1">
        <v>5.5849499702453613</v>
      </c>
      <c r="FO27" s="1">
        <v>5.5022649765014648</v>
      </c>
      <c r="FP27" s="1">
        <v>5.1246747970581055</v>
      </c>
      <c r="FQ27" s="1">
        <v>5.7516951560974121</v>
      </c>
      <c r="FR27" s="1">
        <v>5.4119939804077148</v>
      </c>
    </row>
    <row r="28" spans="1:174">
      <c r="A28" t="s">
        <v>1</v>
      </c>
      <c r="B28" t="s">
        <v>32</v>
      </c>
      <c r="C28" t="s">
        <v>302</v>
      </c>
      <c r="D28" s="1">
        <v>133</v>
      </c>
      <c r="E28" s="1">
        <v>144</v>
      </c>
      <c r="F28" s="1">
        <v>277</v>
      </c>
      <c r="G28" s="1">
        <v>108.84152984619141</v>
      </c>
      <c r="H28" s="1">
        <v>116.14308166503906</v>
      </c>
      <c r="I28" s="1">
        <v>112.51883697509766</v>
      </c>
      <c r="J28" s="1">
        <v>3.9501039981842041</v>
      </c>
      <c r="K28" s="1">
        <v>5.5598454475402832</v>
      </c>
      <c r="L28" s="1">
        <v>4.649991512298584</v>
      </c>
      <c r="M28" s="1"/>
      <c r="N28" s="1"/>
      <c r="O28" s="1">
        <v>28</v>
      </c>
      <c r="P28" s="1">
        <v>35</v>
      </c>
      <c r="Q28" s="1">
        <v>38</v>
      </c>
      <c r="R28" s="1">
        <v>21</v>
      </c>
      <c r="S28" s="1"/>
      <c r="T28" s="1"/>
      <c r="U28" s="1">
        <v>274.4290771484375</v>
      </c>
      <c r="V28" s="1">
        <v>405.60897827148437</v>
      </c>
      <c r="W28" s="1">
        <v>757.57574462890625</v>
      </c>
      <c r="X28" s="1">
        <v>833.9952392578125</v>
      </c>
      <c r="Y28" s="1"/>
      <c r="Z28" s="1"/>
      <c r="AA28" s="1">
        <v>3.9436619281768799</v>
      </c>
      <c r="AB28" s="1">
        <v>4.1966428756713867</v>
      </c>
      <c r="AC28" s="1">
        <v>6.2913908958435059</v>
      </c>
      <c r="AD28" s="1">
        <v>7.720588207244873</v>
      </c>
      <c r="AE28" s="1"/>
      <c r="AF28" s="1"/>
      <c r="AG28" s="1">
        <v>20</v>
      </c>
      <c r="AH28" s="1">
        <v>45</v>
      </c>
      <c r="AI28" s="1">
        <v>41</v>
      </c>
      <c r="AJ28" s="1">
        <v>23</v>
      </c>
      <c r="AK28" s="1"/>
      <c r="AL28" s="1"/>
      <c r="AM28" s="1">
        <v>188.64364624023437</v>
      </c>
      <c r="AN28" s="1">
        <v>600.3201904296875</v>
      </c>
      <c r="AO28" s="1">
        <v>1047.7894287109375</v>
      </c>
      <c r="AP28" s="1">
        <v>1542.5888671875</v>
      </c>
      <c r="AQ28" s="1"/>
      <c r="AR28" s="1"/>
      <c r="AS28" s="1">
        <v>4.587155818939209</v>
      </c>
      <c r="AT28" s="1">
        <v>5.8139533996582031</v>
      </c>
      <c r="AU28" s="1">
        <v>7.3345260620117188</v>
      </c>
      <c r="AV28" s="1">
        <v>9.1269845962524414</v>
      </c>
      <c r="AW28" s="1">
        <v>7</v>
      </c>
      <c r="AX28" s="1">
        <v>19</v>
      </c>
      <c r="AY28" s="1">
        <v>48</v>
      </c>
      <c r="AZ28" s="1">
        <v>80</v>
      </c>
      <c r="BA28" s="1">
        <v>79</v>
      </c>
      <c r="BB28" s="1">
        <v>44</v>
      </c>
      <c r="BC28" s="1">
        <v>4.1970200538635254</v>
      </c>
      <c r="BD28" s="1">
        <v>64.345703125</v>
      </c>
      <c r="BE28" s="1">
        <v>230.71377563476562</v>
      </c>
      <c r="BF28" s="1">
        <v>496.1240234375</v>
      </c>
      <c r="BG28" s="1">
        <v>884.75750732421875</v>
      </c>
      <c r="BH28" s="1">
        <v>1097.530517578125</v>
      </c>
      <c r="BI28" s="1">
        <v>0.98591548204421997</v>
      </c>
      <c r="BJ28" s="1">
        <v>2.3573200702667236</v>
      </c>
      <c r="BK28" s="1">
        <v>4.1884818077087402</v>
      </c>
      <c r="BL28" s="1">
        <v>4.9751243591308594</v>
      </c>
      <c r="BM28" s="1">
        <v>6.7927775382995605</v>
      </c>
      <c r="BN28" s="1">
        <v>8.396946907043457</v>
      </c>
      <c r="BO28" s="1"/>
      <c r="BP28" s="1"/>
      <c r="BQ28" s="1"/>
      <c r="BR28" s="1"/>
      <c r="BS28" s="1"/>
      <c r="BT28" s="1">
        <v>51</v>
      </c>
      <c r="BU28" s="1"/>
      <c r="BV28" s="1"/>
      <c r="BW28" s="1"/>
      <c r="BX28" s="1"/>
      <c r="BY28" s="1"/>
      <c r="BZ28" s="1">
        <v>41.736228942871094</v>
      </c>
      <c r="CA28" s="1"/>
      <c r="CB28" s="1"/>
      <c r="CC28" s="1"/>
      <c r="CD28" s="1"/>
      <c r="CE28" s="1"/>
      <c r="CF28" s="1">
        <v>2.9947152137756348</v>
      </c>
      <c r="CG28" s="1"/>
      <c r="CH28" s="1"/>
      <c r="CI28" s="1"/>
      <c r="CJ28" s="1"/>
      <c r="CK28" s="1"/>
      <c r="CL28" s="1">
        <v>65</v>
      </c>
      <c r="CM28" s="1"/>
      <c r="CN28" s="1"/>
      <c r="CO28" s="1"/>
      <c r="CP28" s="1"/>
      <c r="CQ28" s="1"/>
      <c r="CR28" s="1">
        <v>52.425697326660156</v>
      </c>
      <c r="CS28" s="1"/>
      <c r="CT28" s="1"/>
      <c r="CU28" s="1"/>
      <c r="CV28" s="1"/>
      <c r="CW28" s="1"/>
      <c r="CX28" s="1">
        <v>4.5774645805358887</v>
      </c>
      <c r="CY28" s="1">
        <v>6</v>
      </c>
      <c r="CZ28" s="1">
        <v>8</v>
      </c>
      <c r="DA28" s="1"/>
      <c r="DB28" s="1">
        <v>6</v>
      </c>
      <c r="DC28" s="1"/>
      <c r="DD28" s="1">
        <v>116</v>
      </c>
      <c r="DE28" s="1">
        <v>2.4372310638427734</v>
      </c>
      <c r="DF28" s="1">
        <v>3.2496414184570312</v>
      </c>
      <c r="DG28" s="1"/>
      <c r="DH28" s="1">
        <v>2.4372310638427734</v>
      </c>
      <c r="DI28" s="1"/>
      <c r="DJ28" s="1">
        <v>47.119800567626953</v>
      </c>
      <c r="DK28" s="1">
        <v>2.158273458480835</v>
      </c>
      <c r="DL28" s="1">
        <v>2.9090909957885742</v>
      </c>
      <c r="DM28" s="1"/>
      <c r="DN28" s="1">
        <v>1.948051929473877</v>
      </c>
      <c r="DO28" s="1"/>
      <c r="DP28" s="1">
        <v>3.7143771648406982</v>
      </c>
      <c r="DQ28" s="1">
        <v>16</v>
      </c>
      <c r="DR28" s="1">
        <v>10</v>
      </c>
      <c r="DS28" s="1">
        <v>17</v>
      </c>
      <c r="DT28" s="1">
        <v>46</v>
      </c>
      <c r="DU28" s="1">
        <v>44</v>
      </c>
      <c r="DV28" s="1">
        <v>13.093718528747559</v>
      </c>
      <c r="DW28" s="1">
        <v>8.1835737228393555</v>
      </c>
      <c r="DX28" s="1">
        <v>13.912075996398926</v>
      </c>
      <c r="DY28" s="1">
        <v>37.644439697265625</v>
      </c>
      <c r="DZ28" s="1">
        <v>36.007724761962891</v>
      </c>
      <c r="EA28" s="1">
        <v>4.359673023223877</v>
      </c>
      <c r="EB28" s="1">
        <v>2.2522523403167725</v>
      </c>
      <c r="EC28" s="1">
        <v>3.2504780292510986</v>
      </c>
      <c r="ED28" s="1">
        <v>4.9409236907958984</v>
      </c>
      <c r="EE28" s="1">
        <v>3.9927403926849365</v>
      </c>
      <c r="EF28" s="1">
        <v>19</v>
      </c>
      <c r="EG28" s="1">
        <v>17</v>
      </c>
      <c r="EH28" s="1">
        <v>23</v>
      </c>
      <c r="EI28" s="1">
        <v>43</v>
      </c>
      <c r="EJ28" s="1">
        <v>42</v>
      </c>
      <c r="EK28" s="1">
        <v>15.324434280395508</v>
      </c>
      <c r="EL28" s="1">
        <v>13.711336135864258</v>
      </c>
      <c r="EM28" s="1">
        <v>18.550630569458008</v>
      </c>
      <c r="EN28" s="1">
        <v>34.681613922119141</v>
      </c>
      <c r="EO28" s="1">
        <v>33.875064849853516</v>
      </c>
      <c r="EP28" s="1">
        <v>6.7615656852722168</v>
      </c>
      <c r="EQ28" s="1">
        <v>4.3589744567871094</v>
      </c>
      <c r="ER28" s="1">
        <v>6.6473989486694336</v>
      </c>
      <c r="ES28" s="1">
        <v>5.9065933227539062</v>
      </c>
      <c r="ET28" s="1">
        <v>4.9704141616821289</v>
      </c>
      <c r="EU28" s="1">
        <v>35</v>
      </c>
      <c r="EV28" s="1">
        <v>27</v>
      </c>
      <c r="EW28" s="1">
        <v>40</v>
      </c>
      <c r="EX28" s="1">
        <v>89</v>
      </c>
      <c r="EY28" s="1">
        <v>86</v>
      </c>
      <c r="EZ28" s="1">
        <v>14.217181205749512</v>
      </c>
      <c r="FA28" s="1">
        <v>10.96753978729248</v>
      </c>
      <c r="FB28" s="1">
        <v>16.248207092285156</v>
      </c>
      <c r="FC28" s="1">
        <v>36.152263641357422</v>
      </c>
      <c r="FD28" s="1">
        <v>34.933647155761719</v>
      </c>
      <c r="FE28" s="1">
        <v>5.4012346267700195</v>
      </c>
      <c r="FF28" s="1">
        <v>3.2374100685119629</v>
      </c>
      <c r="FG28" s="1">
        <v>4.602992057800293</v>
      </c>
      <c r="FH28" s="1">
        <v>5.3646774291992187</v>
      </c>
      <c r="FI28" s="1">
        <v>4.4170517921447754</v>
      </c>
      <c r="FJ28" s="1">
        <v>10.96753978729248</v>
      </c>
      <c r="FK28" s="1">
        <v>16.248207092285156</v>
      </c>
      <c r="FL28" s="1">
        <v>36.152263641357422</v>
      </c>
      <c r="FM28" s="1">
        <v>34.933647155761719</v>
      </c>
      <c r="FN28" s="1">
        <v>5.4012346267700195</v>
      </c>
      <c r="FO28" s="1">
        <v>3.2374100685119629</v>
      </c>
      <c r="FP28" s="1">
        <v>4.602992057800293</v>
      </c>
      <c r="FQ28" s="1">
        <v>5.3646774291992187</v>
      </c>
      <c r="FR28" s="1">
        <v>4.4170517921447754</v>
      </c>
    </row>
    <row r="29" spans="1:174">
      <c r="A29" t="s">
        <v>1</v>
      </c>
      <c r="B29" t="s">
        <v>33</v>
      </c>
      <c r="C29" t="s">
        <v>303</v>
      </c>
      <c r="D29" s="1">
        <v>134</v>
      </c>
      <c r="E29" s="1">
        <v>135</v>
      </c>
      <c r="F29" s="1">
        <v>269</v>
      </c>
      <c r="G29" s="1">
        <v>196.16166687011719</v>
      </c>
      <c r="H29" s="1">
        <v>202.13212585449219</v>
      </c>
      <c r="I29" s="1">
        <v>199.11323547363281</v>
      </c>
      <c r="J29" s="1">
        <v>5.1067070960998535</v>
      </c>
      <c r="K29" s="1">
        <v>6.1475410461425781</v>
      </c>
      <c r="L29" s="1">
        <v>5.5809130668640137</v>
      </c>
      <c r="M29" s="1"/>
      <c r="N29" s="1"/>
      <c r="O29" s="1">
        <v>21</v>
      </c>
      <c r="P29" s="1">
        <v>52</v>
      </c>
      <c r="Q29" s="1">
        <v>42</v>
      </c>
      <c r="R29" s="1">
        <v>13</v>
      </c>
      <c r="S29" s="1"/>
      <c r="T29" s="1"/>
      <c r="U29" s="1">
        <v>251.88917541503906</v>
      </c>
      <c r="V29" s="1">
        <v>677.78936767578125</v>
      </c>
      <c r="W29" s="1">
        <v>945.9459228515625</v>
      </c>
      <c r="X29" s="1">
        <v>652.28302001953125</v>
      </c>
      <c r="Y29" s="1"/>
      <c r="Z29" s="1"/>
      <c r="AA29" s="1">
        <v>4.0384616851806641</v>
      </c>
      <c r="AB29" s="1">
        <v>6.3647489547729492</v>
      </c>
      <c r="AC29" s="1">
        <v>7.909604549407959</v>
      </c>
      <c r="AD29" s="1">
        <v>6.7357511520385742</v>
      </c>
      <c r="AE29" s="1"/>
      <c r="AF29" s="1"/>
      <c r="AG29" s="1">
        <v>11</v>
      </c>
      <c r="AH29" s="1">
        <v>42</v>
      </c>
      <c r="AI29" s="1">
        <v>56</v>
      </c>
      <c r="AJ29" s="1">
        <v>18</v>
      </c>
      <c r="AK29" s="1"/>
      <c r="AL29" s="1"/>
      <c r="AM29" s="1">
        <v>135.66847229003906</v>
      </c>
      <c r="AN29" s="1">
        <v>576.923095703125</v>
      </c>
      <c r="AO29" s="1">
        <v>1530.8912353515625</v>
      </c>
      <c r="AP29" s="1">
        <v>1727.447265625</v>
      </c>
      <c r="AQ29" s="1"/>
      <c r="AR29" s="1"/>
      <c r="AS29" s="1">
        <v>3.3232629299163818</v>
      </c>
      <c r="AT29" s="1">
        <v>5.5263156890869141</v>
      </c>
      <c r="AU29" s="1">
        <v>8.8748016357421875</v>
      </c>
      <c r="AV29" s="1">
        <v>9.278350830078125</v>
      </c>
      <c r="AW29" s="1"/>
      <c r="AX29" s="1"/>
      <c r="AY29" s="1">
        <v>32</v>
      </c>
      <c r="AZ29" s="1">
        <v>94</v>
      </c>
      <c r="BA29" s="1">
        <v>98</v>
      </c>
      <c r="BB29" s="1">
        <v>31</v>
      </c>
      <c r="BC29" s="1"/>
      <c r="BD29" s="1"/>
      <c r="BE29" s="1">
        <v>194.58802795410156</v>
      </c>
      <c r="BF29" s="1">
        <v>628.678466796875</v>
      </c>
      <c r="BG29" s="1">
        <v>1210.17529296875</v>
      </c>
      <c r="BH29" s="1">
        <v>1021.4168090820312</v>
      </c>
      <c r="BI29" s="1"/>
      <c r="BJ29" s="1"/>
      <c r="BK29" s="1">
        <v>3.760282039642334</v>
      </c>
      <c r="BL29" s="1">
        <v>5.9606847763061523</v>
      </c>
      <c r="BM29" s="1">
        <v>8.4337348937988281</v>
      </c>
      <c r="BN29" s="1">
        <v>8.0103359222412109</v>
      </c>
      <c r="BO29" s="1"/>
      <c r="BP29" s="1"/>
      <c r="BQ29" s="1"/>
      <c r="BR29" s="1"/>
      <c r="BS29" s="1"/>
      <c r="BT29" s="1">
        <v>52</v>
      </c>
      <c r="BU29" s="1"/>
      <c r="BV29" s="1"/>
      <c r="BW29" s="1"/>
      <c r="BX29" s="1"/>
      <c r="BY29" s="1"/>
      <c r="BZ29" s="1">
        <v>76.1224365234375</v>
      </c>
      <c r="CA29" s="1"/>
      <c r="CB29" s="1"/>
      <c r="CC29" s="1"/>
      <c r="CD29" s="1"/>
      <c r="CE29" s="1"/>
      <c r="CF29" s="1">
        <v>2.9816513061523437</v>
      </c>
      <c r="CG29" s="1"/>
      <c r="CH29" s="1"/>
      <c r="CI29" s="1"/>
      <c r="CJ29" s="1"/>
      <c r="CK29" s="1"/>
      <c r="CL29" s="1">
        <v>91</v>
      </c>
      <c r="CM29" s="1"/>
      <c r="CN29" s="1"/>
      <c r="CO29" s="1"/>
      <c r="CP29" s="1"/>
      <c r="CQ29" s="1"/>
      <c r="CR29" s="1">
        <v>136.25201416015625</v>
      </c>
      <c r="CS29" s="1"/>
      <c r="CT29" s="1"/>
      <c r="CU29" s="1"/>
      <c r="CV29" s="1"/>
      <c r="CW29" s="1"/>
      <c r="CX29" s="1">
        <v>5.4951691627502441</v>
      </c>
      <c r="CY29" s="1"/>
      <c r="CZ29" s="1"/>
      <c r="DA29" s="1"/>
      <c r="DB29" s="1"/>
      <c r="DC29" s="1"/>
      <c r="DD29" s="1">
        <v>143</v>
      </c>
      <c r="DE29" s="1"/>
      <c r="DF29" s="1"/>
      <c r="DG29" s="1"/>
      <c r="DH29" s="1"/>
      <c r="DI29" s="1"/>
      <c r="DJ29" s="1">
        <v>105.84830474853516</v>
      </c>
      <c r="DK29" s="1"/>
      <c r="DL29" s="1"/>
      <c r="DM29" s="1"/>
      <c r="DN29" s="1"/>
      <c r="DO29" s="1"/>
      <c r="DP29" s="1">
        <v>4.2058825492858887</v>
      </c>
      <c r="DQ29" s="1">
        <v>21</v>
      </c>
      <c r="DR29" s="1">
        <v>33</v>
      </c>
      <c r="DS29" s="1">
        <v>38</v>
      </c>
      <c r="DT29" s="1">
        <v>32</v>
      </c>
      <c r="DU29" s="1">
        <v>10</v>
      </c>
      <c r="DV29" s="1">
        <v>30.741754531860352</v>
      </c>
      <c r="DW29" s="1">
        <v>48.3084716796875</v>
      </c>
      <c r="DX29" s="1">
        <v>55.627937316894531</v>
      </c>
      <c r="DY29" s="1">
        <v>46.844577789306641</v>
      </c>
      <c r="DZ29" s="1">
        <v>14.638930320739746</v>
      </c>
      <c r="EA29" s="1">
        <v>7.3426575660705566</v>
      </c>
      <c r="EB29" s="1">
        <v>5.5837564468383789</v>
      </c>
      <c r="EC29" s="1">
        <v>4.9738221168518066</v>
      </c>
      <c r="ED29" s="1">
        <v>4.3301758766174316</v>
      </c>
      <c r="EE29" s="1">
        <v>4.098360538482666</v>
      </c>
      <c r="EF29" s="1">
        <v>27</v>
      </c>
      <c r="EG29" s="1">
        <v>23</v>
      </c>
      <c r="EH29" s="1">
        <v>40</v>
      </c>
      <c r="EI29" s="1">
        <v>31</v>
      </c>
      <c r="EJ29" s="1">
        <v>14</v>
      </c>
      <c r="EK29" s="1">
        <v>40.426422119140625</v>
      </c>
      <c r="EL29" s="1">
        <v>34.437324523925781</v>
      </c>
      <c r="EM29" s="1">
        <v>59.890998840332031</v>
      </c>
      <c r="EN29" s="1">
        <v>46.415523529052734</v>
      </c>
      <c r="EO29" s="1">
        <v>20.961849212646484</v>
      </c>
      <c r="EP29" s="1">
        <v>12.980769157409668</v>
      </c>
      <c r="EQ29" s="1">
        <v>4.5908184051513672</v>
      </c>
      <c r="ER29" s="1">
        <v>6.0514373779296875</v>
      </c>
      <c r="ES29" s="1">
        <v>4.7765793800354004</v>
      </c>
      <c r="ET29" s="1">
        <v>7.909604549407959</v>
      </c>
      <c r="EU29" s="1">
        <v>48</v>
      </c>
      <c r="EV29" s="1">
        <v>56</v>
      </c>
      <c r="EW29" s="1">
        <v>78</v>
      </c>
      <c r="EX29" s="1">
        <v>63</v>
      </c>
      <c r="EY29" s="1">
        <v>24</v>
      </c>
      <c r="EZ29" s="1">
        <v>35.529499053955078</v>
      </c>
      <c r="FA29" s="1">
        <v>41.451084136962891</v>
      </c>
      <c r="FB29" s="1">
        <v>57.735439300537109</v>
      </c>
      <c r="FC29" s="1">
        <v>46.632469177246094</v>
      </c>
      <c r="FD29" s="1">
        <v>17.764749526977539</v>
      </c>
      <c r="FE29" s="1">
        <v>9.7165994644165039</v>
      </c>
      <c r="FF29" s="1">
        <v>5.1282052993774414</v>
      </c>
      <c r="FG29" s="1">
        <v>5.4736843109130859</v>
      </c>
      <c r="FH29" s="1">
        <v>4.5389046669006348</v>
      </c>
      <c r="FI29" s="1">
        <v>5.7007126808166504</v>
      </c>
      <c r="FJ29" s="1">
        <v>41.451084136962891</v>
      </c>
      <c r="FK29" s="1">
        <v>57.735439300537109</v>
      </c>
      <c r="FL29" s="1">
        <v>46.632469177246094</v>
      </c>
      <c r="FM29" s="1">
        <v>17.764749526977539</v>
      </c>
      <c r="FN29" s="1">
        <v>9.7165994644165039</v>
      </c>
      <c r="FO29" s="1">
        <v>5.1282052993774414</v>
      </c>
      <c r="FP29" s="1">
        <v>5.4736843109130859</v>
      </c>
      <c r="FQ29" s="1">
        <v>4.5389046669006348</v>
      </c>
      <c r="FR29" s="1">
        <v>5.7007126808166504</v>
      </c>
    </row>
    <row r="30" spans="1:174">
      <c r="A30" t="s">
        <v>1</v>
      </c>
      <c r="B30" t="s">
        <v>34</v>
      </c>
      <c r="C30" t="s">
        <v>304</v>
      </c>
      <c r="D30" s="1">
        <v>168</v>
      </c>
      <c r="E30" s="1">
        <v>197</v>
      </c>
      <c r="F30" s="1">
        <v>365</v>
      </c>
      <c r="G30" s="1">
        <v>156.55577087402344</v>
      </c>
      <c r="H30" s="1">
        <v>190.90812683105469</v>
      </c>
      <c r="I30" s="1">
        <v>173.39584350585937</v>
      </c>
      <c r="J30" s="1">
        <v>4.4117646217346191</v>
      </c>
      <c r="K30" s="1">
        <v>5.5665440559387207</v>
      </c>
      <c r="L30" s="1">
        <v>4.9680142402648926</v>
      </c>
      <c r="M30" s="1"/>
      <c r="N30" s="1"/>
      <c r="O30" s="1">
        <v>26</v>
      </c>
      <c r="P30" s="1">
        <v>56</v>
      </c>
      <c r="Q30" s="1">
        <v>57</v>
      </c>
      <c r="R30" s="1">
        <v>18</v>
      </c>
      <c r="S30" s="1"/>
      <c r="T30" s="1"/>
      <c r="U30" s="1">
        <v>207.28692626953125</v>
      </c>
      <c r="V30" s="1">
        <v>444.90347290039062</v>
      </c>
      <c r="W30" s="1">
        <v>761.31964111328125</v>
      </c>
      <c r="X30" s="1">
        <v>435.308349609375</v>
      </c>
      <c r="Y30" s="1"/>
      <c r="Z30" s="1"/>
      <c r="AA30" s="1">
        <v>3.7626628875732422</v>
      </c>
      <c r="AB30" s="1">
        <v>4.6783623695373535</v>
      </c>
      <c r="AC30" s="1">
        <v>6.9090909957885742</v>
      </c>
      <c r="AD30" s="1">
        <v>4.5801525115966797</v>
      </c>
      <c r="AE30" s="1"/>
      <c r="AF30" s="1"/>
      <c r="AG30" s="1">
        <v>17</v>
      </c>
      <c r="AH30" s="1">
        <v>64</v>
      </c>
      <c r="AI30" s="1">
        <v>83</v>
      </c>
      <c r="AJ30" s="1">
        <v>28</v>
      </c>
      <c r="AK30" s="1"/>
      <c r="AL30" s="1"/>
      <c r="AM30" s="1">
        <v>144.66853332519531</v>
      </c>
      <c r="AN30" s="1">
        <v>559.63623046875</v>
      </c>
      <c r="AO30" s="1">
        <v>1350.691650390625</v>
      </c>
      <c r="AP30" s="1">
        <v>1252.79638671875</v>
      </c>
      <c r="AQ30" s="1"/>
      <c r="AR30" s="1"/>
      <c r="AS30" s="1">
        <v>3.1894934177398682</v>
      </c>
      <c r="AT30" s="1">
        <v>5.103668212890625</v>
      </c>
      <c r="AU30" s="1">
        <v>8.1692914962768555</v>
      </c>
      <c r="AV30" s="1">
        <v>8.7227411270141602</v>
      </c>
      <c r="AW30" s="1"/>
      <c r="AX30" s="1"/>
      <c r="AY30" s="1">
        <v>43</v>
      </c>
      <c r="AZ30" s="1">
        <v>120</v>
      </c>
      <c r="BA30" s="1">
        <v>140</v>
      </c>
      <c r="BB30" s="1">
        <v>46</v>
      </c>
      <c r="BC30" s="1"/>
      <c r="BD30" s="1"/>
      <c r="BE30" s="1">
        <v>176.99842834472656</v>
      </c>
      <c r="BF30" s="1">
        <v>499.52130126953125</v>
      </c>
      <c r="BG30" s="1">
        <v>1026.995361328125</v>
      </c>
      <c r="BH30" s="1">
        <v>722.135009765625</v>
      </c>
      <c r="BI30" s="1"/>
      <c r="BJ30" s="1"/>
      <c r="BK30" s="1">
        <v>3.5130720138549805</v>
      </c>
      <c r="BL30" s="1">
        <v>4.895960807800293</v>
      </c>
      <c r="BM30" s="1">
        <v>7.6045627593994141</v>
      </c>
      <c r="BN30" s="1">
        <v>6.4425768852233887</v>
      </c>
      <c r="BO30" s="1"/>
      <c r="BP30" s="1"/>
      <c r="BQ30" s="1"/>
      <c r="BR30" s="1"/>
      <c r="BS30" s="1"/>
      <c r="BT30" s="1">
        <v>94</v>
      </c>
      <c r="BU30" s="1"/>
      <c r="BV30" s="1"/>
      <c r="BW30" s="1"/>
      <c r="BX30" s="1"/>
      <c r="BY30" s="1"/>
      <c r="BZ30" s="1">
        <v>87.5966796875</v>
      </c>
      <c r="CA30" s="1"/>
      <c r="CB30" s="1"/>
      <c r="CC30" s="1"/>
      <c r="CD30" s="1"/>
      <c r="CE30" s="1"/>
      <c r="CF30" s="1">
        <v>3.3971810340881348</v>
      </c>
      <c r="CG30" s="1"/>
      <c r="CH30" s="1"/>
      <c r="CI30" s="1"/>
      <c r="CJ30" s="1"/>
      <c r="CK30" s="1"/>
      <c r="CL30" s="1">
        <v>132</v>
      </c>
      <c r="CM30" s="1"/>
      <c r="CN30" s="1"/>
      <c r="CO30" s="1"/>
      <c r="CP30" s="1"/>
      <c r="CQ30" s="1"/>
      <c r="CR30" s="1">
        <v>127.91812896728516</v>
      </c>
      <c r="CS30" s="1"/>
      <c r="CT30" s="1"/>
      <c r="CU30" s="1"/>
      <c r="CV30" s="1"/>
      <c r="CW30" s="1"/>
      <c r="CX30" s="1">
        <v>4.7025294303894043</v>
      </c>
      <c r="CY30" s="1"/>
      <c r="CZ30" s="1"/>
      <c r="DA30" s="1"/>
      <c r="DB30" s="1"/>
      <c r="DC30" s="1"/>
      <c r="DD30" s="1">
        <v>226</v>
      </c>
      <c r="DE30" s="1"/>
      <c r="DF30" s="1"/>
      <c r="DG30" s="1"/>
      <c r="DH30" s="1"/>
      <c r="DI30" s="1"/>
      <c r="DJ30" s="1">
        <v>107.36290740966797</v>
      </c>
      <c r="DK30" s="1"/>
      <c r="DL30" s="1"/>
      <c r="DM30" s="1"/>
      <c r="DN30" s="1"/>
      <c r="DO30" s="1"/>
      <c r="DP30" s="1">
        <v>4.0545387268066406</v>
      </c>
      <c r="DQ30" s="1">
        <v>28</v>
      </c>
      <c r="DR30" s="1">
        <v>50</v>
      </c>
      <c r="DS30" s="1">
        <v>48</v>
      </c>
      <c r="DT30" s="1">
        <v>31</v>
      </c>
      <c r="DU30" s="1">
        <v>11</v>
      </c>
      <c r="DV30" s="1">
        <v>26.092628479003906</v>
      </c>
      <c r="DW30" s="1">
        <v>46.593978881835938</v>
      </c>
      <c r="DX30" s="1">
        <v>44.730220794677734</v>
      </c>
      <c r="DY30" s="1">
        <v>28.888267517089844</v>
      </c>
      <c r="DZ30" s="1">
        <v>10.250675201416016</v>
      </c>
      <c r="EA30" s="1">
        <v>5.8823528289794922</v>
      </c>
      <c r="EB30" s="1">
        <v>3.7764351367950439</v>
      </c>
      <c r="EC30" s="1">
        <v>4.0033359527587891</v>
      </c>
      <c r="ED30" s="1">
        <v>5.6363635063171387</v>
      </c>
      <c r="EE30" s="1">
        <v>4.2471041679382324</v>
      </c>
      <c r="EF30" s="1">
        <v>24</v>
      </c>
      <c r="EG30" s="1">
        <v>73</v>
      </c>
      <c r="EH30" s="1">
        <v>59</v>
      </c>
      <c r="EI30" s="1">
        <v>30</v>
      </c>
      <c r="EJ30" s="1">
        <v>11</v>
      </c>
      <c r="EK30" s="1">
        <v>23.257843017578125</v>
      </c>
      <c r="EL30" s="1">
        <v>70.742607116699219</v>
      </c>
      <c r="EM30" s="1">
        <v>57.175529479980469</v>
      </c>
      <c r="EN30" s="1">
        <v>29.072301864624023</v>
      </c>
      <c r="EO30" s="1">
        <v>10.659844398498535</v>
      </c>
      <c r="EP30" s="1">
        <v>4.7619047164916992</v>
      </c>
      <c r="EQ30" s="1">
        <v>5.8540496826171875</v>
      </c>
      <c r="ER30" s="1">
        <v>5.5295219421386719</v>
      </c>
      <c r="ES30" s="1">
        <v>6.25</v>
      </c>
      <c r="ET30" s="1">
        <v>4.5643153190612793</v>
      </c>
      <c r="EU30" s="1">
        <v>52</v>
      </c>
      <c r="EV30" s="1">
        <v>123</v>
      </c>
      <c r="EW30" s="1">
        <v>107</v>
      </c>
      <c r="EX30" s="1">
        <v>61</v>
      </c>
      <c r="EY30" s="1">
        <v>22</v>
      </c>
      <c r="EZ30" s="1">
        <v>24.702970504760742</v>
      </c>
      <c r="FA30" s="1">
        <v>58.432025909423828</v>
      </c>
      <c r="FB30" s="1">
        <v>50.831111907958984</v>
      </c>
      <c r="FC30" s="1">
        <v>28.978485107421875</v>
      </c>
      <c r="FD30" s="1">
        <v>10.45125675201416</v>
      </c>
      <c r="FE30" s="1">
        <v>5.3061223030090332</v>
      </c>
      <c r="FF30" s="1">
        <v>4.7841305732727051</v>
      </c>
      <c r="FG30" s="1">
        <v>4.7219772338867187</v>
      </c>
      <c r="FH30" s="1">
        <v>5.9223299026489258</v>
      </c>
      <c r="FI30" s="1">
        <v>4.4000000953674316</v>
      </c>
      <c r="FJ30" s="1">
        <v>58.432025909423828</v>
      </c>
      <c r="FK30" s="1">
        <v>50.831111907958984</v>
      </c>
      <c r="FL30" s="1">
        <v>28.978485107421875</v>
      </c>
      <c r="FM30" s="1">
        <v>10.45125675201416</v>
      </c>
      <c r="FN30" s="1">
        <v>5.3061223030090332</v>
      </c>
      <c r="FO30" s="1">
        <v>4.7841305732727051</v>
      </c>
      <c r="FP30" s="1">
        <v>4.7219772338867187</v>
      </c>
      <c r="FQ30" s="1">
        <v>5.9223299026489258</v>
      </c>
      <c r="FR30" s="1">
        <v>4.4000000953674316</v>
      </c>
    </row>
    <row r="31" spans="1:174">
      <c r="A31" t="s">
        <v>1</v>
      </c>
      <c r="B31" t="s">
        <v>35</v>
      </c>
      <c r="C31" t="s">
        <v>305</v>
      </c>
      <c r="D31" s="1">
        <v>172</v>
      </c>
      <c r="E31" s="1">
        <v>169</v>
      </c>
      <c r="F31" s="1">
        <v>341</v>
      </c>
      <c r="G31" s="1">
        <v>191.590087890625</v>
      </c>
      <c r="H31" s="1">
        <v>197.36996459960937</v>
      </c>
      <c r="I31" s="1">
        <v>194.41166687011719</v>
      </c>
      <c r="J31" s="1">
        <v>4.6688380241394043</v>
      </c>
      <c r="K31" s="1">
        <v>5.5102705955505371</v>
      </c>
      <c r="L31" s="1">
        <v>5.0511035919189453</v>
      </c>
      <c r="M31" s="1"/>
      <c r="N31" s="1"/>
      <c r="O31" s="1">
        <v>19</v>
      </c>
      <c r="P31" s="1">
        <v>68</v>
      </c>
      <c r="Q31" s="1">
        <v>60</v>
      </c>
      <c r="R31" s="1">
        <v>17</v>
      </c>
      <c r="S31" s="1"/>
      <c r="T31" s="1"/>
      <c r="U31" s="1">
        <v>165.80853271484375</v>
      </c>
      <c r="V31" s="1">
        <v>550.9195556640625</v>
      </c>
      <c r="W31" s="1">
        <v>814.5533447265625</v>
      </c>
      <c r="X31" s="1">
        <v>534.42315673828125</v>
      </c>
      <c r="Y31" s="1"/>
      <c r="Z31" s="1"/>
      <c r="AA31" s="1">
        <v>2.7696793079376221</v>
      </c>
      <c r="AB31" s="1">
        <v>5.9233450889587402</v>
      </c>
      <c r="AC31" s="1">
        <v>7.0754718780517578</v>
      </c>
      <c r="AD31" s="1">
        <v>5.3125</v>
      </c>
      <c r="AE31" s="1"/>
      <c r="AF31" s="1">
        <v>6</v>
      </c>
      <c r="AG31" s="1">
        <v>12</v>
      </c>
      <c r="AH31" s="1">
        <v>52</v>
      </c>
      <c r="AI31" s="1">
        <v>79</v>
      </c>
      <c r="AJ31" s="1">
        <v>20</v>
      </c>
      <c r="AK31" s="1"/>
      <c r="AL31" s="1">
        <v>46.346363067626953</v>
      </c>
      <c r="AM31" s="1">
        <v>107.50761413574219</v>
      </c>
      <c r="AN31" s="1">
        <v>474.14971923828125</v>
      </c>
      <c r="AO31" s="1">
        <v>1297.847900390625</v>
      </c>
      <c r="AP31" s="1">
        <v>1085.7763671875</v>
      </c>
      <c r="AQ31" s="1"/>
      <c r="AR31" s="1">
        <v>3.0927834510803223</v>
      </c>
      <c r="AS31" s="1">
        <v>2.9126212596893311</v>
      </c>
      <c r="AT31" s="1">
        <v>5.1792826652526855</v>
      </c>
      <c r="AU31" s="1">
        <v>8.0612249374389648</v>
      </c>
      <c r="AV31" s="1">
        <v>6.4102563858032227</v>
      </c>
      <c r="AW31" s="1"/>
      <c r="AX31" s="1"/>
      <c r="AY31" s="1">
        <v>31</v>
      </c>
      <c r="AZ31" s="1">
        <v>120</v>
      </c>
      <c r="BA31" s="1">
        <v>139</v>
      </c>
      <c r="BB31" s="1">
        <v>37</v>
      </c>
      <c r="BC31" s="1"/>
      <c r="BD31" s="1"/>
      <c r="BE31" s="1">
        <v>137.04080200195312</v>
      </c>
      <c r="BF31" s="1">
        <v>514.800537109375</v>
      </c>
      <c r="BG31" s="1">
        <v>1033.226806640625</v>
      </c>
      <c r="BH31" s="1">
        <v>736.611572265625</v>
      </c>
      <c r="BI31" s="1"/>
      <c r="BJ31" s="1"/>
      <c r="BK31" s="1">
        <v>2.8233151435852051</v>
      </c>
      <c r="BL31" s="1">
        <v>5.5762081146240234</v>
      </c>
      <c r="BM31" s="1">
        <v>7.6039385795593262</v>
      </c>
      <c r="BN31" s="1">
        <v>5.8544301986694336</v>
      </c>
      <c r="BO31" s="1"/>
      <c r="BP31" s="1"/>
      <c r="BQ31" s="1"/>
      <c r="BR31" s="1"/>
      <c r="BS31" s="1"/>
      <c r="BT31" s="1">
        <v>70</v>
      </c>
      <c r="BU31" s="1"/>
      <c r="BV31" s="1"/>
      <c r="BW31" s="1"/>
      <c r="BX31" s="1"/>
      <c r="BY31" s="1"/>
      <c r="BZ31" s="1">
        <v>77.972709655761719</v>
      </c>
      <c r="CA31" s="1"/>
      <c r="CB31" s="1"/>
      <c r="CC31" s="1"/>
      <c r="CD31" s="1"/>
      <c r="CE31" s="1"/>
      <c r="CF31" s="1">
        <v>2.7027027606964111</v>
      </c>
      <c r="CG31" s="1"/>
      <c r="CH31" s="1"/>
      <c r="CI31" s="1"/>
      <c r="CJ31" s="1"/>
      <c r="CK31" s="1"/>
      <c r="CL31" s="1">
        <v>102</v>
      </c>
      <c r="CM31" s="1"/>
      <c r="CN31" s="1"/>
      <c r="CO31" s="1"/>
      <c r="CP31" s="1"/>
      <c r="CQ31" s="1"/>
      <c r="CR31" s="1">
        <v>119.12269592285156</v>
      </c>
      <c r="CS31" s="1"/>
      <c r="CT31" s="1"/>
      <c r="CU31" s="1"/>
      <c r="CV31" s="1"/>
      <c r="CW31" s="1"/>
      <c r="CX31" s="1">
        <v>4.3776822090148926</v>
      </c>
      <c r="CY31" s="1"/>
      <c r="CZ31" s="1"/>
      <c r="DA31" s="1"/>
      <c r="DB31" s="1"/>
      <c r="DC31" s="1"/>
      <c r="DD31" s="1">
        <v>172</v>
      </c>
      <c r="DE31" s="1"/>
      <c r="DF31" s="1"/>
      <c r="DG31" s="1"/>
      <c r="DH31" s="1"/>
      <c r="DI31" s="1"/>
      <c r="DJ31" s="1">
        <v>98.061012268066406</v>
      </c>
      <c r="DK31" s="1"/>
      <c r="DL31" s="1"/>
      <c r="DM31" s="1"/>
      <c r="DN31" s="1"/>
      <c r="DO31" s="1"/>
      <c r="DP31" s="1">
        <v>3.4959349632263184</v>
      </c>
      <c r="DQ31" s="1">
        <v>31</v>
      </c>
      <c r="DR31" s="1">
        <v>76</v>
      </c>
      <c r="DS31" s="1">
        <v>34</v>
      </c>
      <c r="DT31" s="1"/>
      <c r="DU31" s="1"/>
      <c r="DV31" s="1">
        <v>34.530773162841797</v>
      </c>
      <c r="DW31" s="1">
        <v>84.656082153320312</v>
      </c>
      <c r="DX31" s="1">
        <v>37.872459411621094</v>
      </c>
      <c r="DY31" s="1"/>
      <c r="DZ31" s="1"/>
      <c r="EA31" s="1">
        <v>4.592592716217041</v>
      </c>
      <c r="EB31" s="1">
        <v>4.9000644683837891</v>
      </c>
      <c r="EC31" s="1">
        <v>4.7887325286865234</v>
      </c>
      <c r="ED31" s="1"/>
      <c r="EE31" s="1"/>
      <c r="EF31" s="1">
        <v>32</v>
      </c>
      <c r="EG31" s="1">
        <v>77</v>
      </c>
      <c r="EH31" s="1">
        <v>31</v>
      </c>
      <c r="EI31" s="1"/>
      <c r="EJ31" s="1"/>
      <c r="EK31" s="1">
        <v>37.371826171875</v>
      </c>
      <c r="EL31" s="1">
        <v>89.925956726074219</v>
      </c>
      <c r="EM31" s="1">
        <v>36.203956604003906</v>
      </c>
      <c r="EN31" s="1"/>
      <c r="EO31" s="1"/>
      <c r="EP31" s="1">
        <v>5.6737589836120605</v>
      </c>
      <c r="EQ31" s="1">
        <v>5.7634730339050293</v>
      </c>
      <c r="ER31" s="1">
        <v>5.4867258071899414</v>
      </c>
      <c r="ES31" s="1"/>
      <c r="ET31" s="1"/>
      <c r="EU31" s="1">
        <v>63</v>
      </c>
      <c r="EV31" s="1">
        <v>153</v>
      </c>
      <c r="EW31" s="1">
        <v>65</v>
      </c>
      <c r="EX31" s="1">
        <v>48</v>
      </c>
      <c r="EY31" s="1">
        <v>12</v>
      </c>
      <c r="EZ31" s="1">
        <v>35.917697906494141</v>
      </c>
      <c r="FA31" s="1">
        <v>87.228691101074219</v>
      </c>
      <c r="FB31" s="1">
        <v>37.057941436767578</v>
      </c>
      <c r="FC31" s="1">
        <v>27.365863800048828</v>
      </c>
      <c r="FD31" s="1">
        <v>6.841465950012207</v>
      </c>
      <c r="FE31" s="1">
        <v>5.0847458839416504</v>
      </c>
      <c r="FF31" s="1">
        <v>5.299619197845459</v>
      </c>
      <c r="FG31" s="1">
        <v>5.0980391502380371</v>
      </c>
      <c r="FH31" s="1">
        <v>4.3557167053222656</v>
      </c>
      <c r="FI31" s="1">
        <v>4.838709831237793</v>
      </c>
      <c r="FJ31" s="1">
        <v>87.228691101074219</v>
      </c>
      <c r="FK31" s="1">
        <v>37.057941436767578</v>
      </c>
      <c r="FL31" s="1">
        <v>27.365863800048828</v>
      </c>
      <c r="FM31" s="1">
        <v>6.841465950012207</v>
      </c>
      <c r="FN31" s="1">
        <v>5.0847458839416504</v>
      </c>
      <c r="FO31" s="1">
        <v>5.299619197845459</v>
      </c>
      <c r="FP31" s="1">
        <v>5.0980391502380371</v>
      </c>
      <c r="FQ31" s="1">
        <v>4.3557167053222656</v>
      </c>
      <c r="FR31" s="1">
        <v>4.838709831237793</v>
      </c>
    </row>
    <row r="32" spans="1:174">
      <c r="A32" t="s">
        <v>1</v>
      </c>
      <c r="B32" t="s">
        <v>36</v>
      </c>
      <c r="C32" t="s">
        <v>306</v>
      </c>
      <c r="D32" s="1">
        <v>80</v>
      </c>
      <c r="E32" s="1">
        <v>81</v>
      </c>
      <c r="F32" s="1">
        <v>161</v>
      </c>
      <c r="G32" s="1">
        <v>94.386367797851563</v>
      </c>
      <c r="H32" s="1">
        <v>86.538459777832031</v>
      </c>
      <c r="I32" s="1">
        <v>90.267890930175781</v>
      </c>
      <c r="J32" s="1">
        <v>3.4843206405639648</v>
      </c>
      <c r="K32" s="1">
        <v>4.2077922821044922</v>
      </c>
      <c r="L32" s="1">
        <v>3.8142619132995605</v>
      </c>
      <c r="M32" s="1"/>
      <c r="N32" s="1"/>
      <c r="O32" s="1">
        <v>11</v>
      </c>
      <c r="P32" s="1">
        <v>23</v>
      </c>
      <c r="Q32" s="1">
        <v>25</v>
      </c>
      <c r="R32" s="1">
        <v>15</v>
      </c>
      <c r="S32" s="1"/>
      <c r="T32" s="1"/>
      <c r="U32" s="1">
        <v>125.93016815185547</v>
      </c>
      <c r="V32" s="1">
        <v>371.08743286132813</v>
      </c>
      <c r="W32" s="1">
        <v>635.48553466796875</v>
      </c>
      <c r="X32" s="1">
        <v>826.90185546875</v>
      </c>
      <c r="Y32" s="1"/>
      <c r="Z32" s="1"/>
      <c r="AA32" s="1">
        <v>2.3913042545318604</v>
      </c>
      <c r="AB32" s="1">
        <v>3.8016529083251953</v>
      </c>
      <c r="AC32" s="1">
        <v>5.274261474609375</v>
      </c>
      <c r="AD32" s="1">
        <v>7.3170733451843262</v>
      </c>
      <c r="AE32" s="1"/>
      <c r="AF32" s="1"/>
      <c r="AG32" s="1">
        <v>8</v>
      </c>
      <c r="AH32" s="1">
        <v>29</v>
      </c>
      <c r="AI32" s="1">
        <v>28</v>
      </c>
      <c r="AJ32" s="1">
        <v>12</v>
      </c>
      <c r="AK32" s="1"/>
      <c r="AL32" s="1"/>
      <c r="AM32" s="1">
        <v>97.454017639160156</v>
      </c>
      <c r="AN32" s="1">
        <v>484.86874389648437</v>
      </c>
      <c r="AO32" s="1">
        <v>843.8818359375</v>
      </c>
      <c r="AP32" s="1">
        <v>919.54022216796875</v>
      </c>
      <c r="AQ32" s="1"/>
      <c r="AR32" s="1"/>
      <c r="AS32" s="1">
        <v>2.6578073501586914</v>
      </c>
      <c r="AT32" s="1">
        <v>5.0434784889221191</v>
      </c>
      <c r="AU32" s="1">
        <v>5.9829058647155762</v>
      </c>
      <c r="AV32" s="1">
        <v>6.1224489212036133</v>
      </c>
      <c r="AW32" s="1"/>
      <c r="AX32" s="1"/>
      <c r="AY32" s="1">
        <v>19</v>
      </c>
      <c r="AZ32" s="1">
        <v>52</v>
      </c>
      <c r="BA32" s="1">
        <v>53</v>
      </c>
      <c r="BB32" s="1">
        <v>27</v>
      </c>
      <c r="BC32" s="1"/>
      <c r="BD32" s="1"/>
      <c r="BE32" s="1">
        <v>112.13408660888672</v>
      </c>
      <c r="BF32" s="1">
        <v>426.96444702148437</v>
      </c>
      <c r="BG32" s="1">
        <v>730.8328857421875</v>
      </c>
      <c r="BH32" s="1">
        <v>865.66204833984375</v>
      </c>
      <c r="BI32" s="1"/>
      <c r="BJ32" s="1"/>
      <c r="BK32" s="1">
        <v>2.4967148303985596</v>
      </c>
      <c r="BL32" s="1">
        <v>4.4067797660827637</v>
      </c>
      <c r="BM32" s="1">
        <v>5.6263270378112793</v>
      </c>
      <c r="BN32" s="1">
        <v>6.7331671714782715</v>
      </c>
      <c r="BO32" s="1"/>
      <c r="BP32" s="1"/>
      <c r="BQ32" s="1"/>
      <c r="BR32" s="1"/>
      <c r="BS32" s="1"/>
      <c r="BT32" s="1">
        <v>33</v>
      </c>
      <c r="BU32" s="1"/>
      <c r="BV32" s="1"/>
      <c r="BW32" s="1"/>
      <c r="BX32" s="1"/>
      <c r="BY32" s="1"/>
      <c r="BZ32" s="1">
        <v>38.934379577636719</v>
      </c>
      <c r="CA32" s="1"/>
      <c r="CB32" s="1"/>
      <c r="CC32" s="1"/>
      <c r="CD32" s="1"/>
      <c r="CE32" s="1"/>
      <c r="CF32" s="1">
        <v>3.2544379234313965</v>
      </c>
      <c r="CG32" s="1"/>
      <c r="CH32" s="1"/>
      <c r="CI32" s="1"/>
      <c r="CJ32" s="1"/>
      <c r="CK32" s="1"/>
      <c r="CL32" s="1">
        <v>44</v>
      </c>
      <c r="CM32" s="1"/>
      <c r="CN32" s="1"/>
      <c r="CO32" s="1"/>
      <c r="CP32" s="1"/>
      <c r="CQ32" s="1"/>
      <c r="CR32" s="1">
        <v>47.008548736572266</v>
      </c>
      <c r="CS32" s="1"/>
      <c r="CT32" s="1"/>
      <c r="CU32" s="1"/>
      <c r="CV32" s="1"/>
      <c r="CW32" s="1"/>
      <c r="CX32" s="1">
        <v>4.612159252166748</v>
      </c>
      <c r="CY32" s="1"/>
      <c r="CZ32" s="1"/>
      <c r="DA32" s="1"/>
      <c r="DB32" s="1"/>
      <c r="DC32" s="1"/>
      <c r="DD32" s="1">
        <v>77</v>
      </c>
      <c r="DE32" s="1"/>
      <c r="DF32" s="1"/>
      <c r="DG32" s="1"/>
      <c r="DH32" s="1"/>
      <c r="DI32" s="1"/>
      <c r="DJ32" s="1">
        <v>43.171600341796875</v>
      </c>
      <c r="DK32" s="1"/>
      <c r="DL32" s="1"/>
      <c r="DM32" s="1"/>
      <c r="DN32" s="1"/>
      <c r="DO32" s="1"/>
      <c r="DP32" s="1">
        <v>3.9126017093658447</v>
      </c>
      <c r="DQ32" s="1">
        <v>20</v>
      </c>
      <c r="DR32" s="1">
        <v>11</v>
      </c>
      <c r="DS32" s="1">
        <v>18</v>
      </c>
      <c r="DT32" s="1">
        <v>12</v>
      </c>
      <c r="DU32" s="1">
        <v>19</v>
      </c>
      <c r="DV32" s="1">
        <v>23.596591949462891</v>
      </c>
      <c r="DW32" s="1">
        <v>12.97812557220459</v>
      </c>
      <c r="DX32" s="1">
        <v>21.236932754516602</v>
      </c>
      <c r="DY32" s="1">
        <v>14.157955169677734</v>
      </c>
      <c r="DZ32" s="1">
        <v>22.416763305664062</v>
      </c>
      <c r="EA32" s="1">
        <v>3.502626895904541</v>
      </c>
      <c r="EB32" s="1">
        <v>2.7918782234191895</v>
      </c>
      <c r="EC32" s="1">
        <v>4.3583536148071289</v>
      </c>
      <c r="ED32" s="1">
        <v>2.8368794918060303</v>
      </c>
      <c r="EE32" s="1">
        <v>3.8383839130401611</v>
      </c>
      <c r="EF32" s="1">
        <v>21</v>
      </c>
      <c r="EG32" s="1">
        <v>8</v>
      </c>
      <c r="EH32" s="1">
        <v>20</v>
      </c>
      <c r="EI32" s="1">
        <v>14</v>
      </c>
      <c r="EJ32" s="1">
        <v>18</v>
      </c>
      <c r="EK32" s="1">
        <v>22.435897827148438</v>
      </c>
      <c r="EL32" s="1">
        <v>8.5470085144042969</v>
      </c>
      <c r="EM32" s="1">
        <v>21.367521286010742</v>
      </c>
      <c r="EN32" s="1">
        <v>14.95726490020752</v>
      </c>
      <c r="EO32" s="1">
        <v>19.230770111083984</v>
      </c>
      <c r="EP32" s="1">
        <v>4.2944784164428711</v>
      </c>
      <c r="EQ32" s="1">
        <v>2.3952095508575439</v>
      </c>
      <c r="ER32" s="1">
        <v>6.0790271759033203</v>
      </c>
      <c r="ES32" s="1">
        <v>3.7634408473968506</v>
      </c>
      <c r="ET32" s="1">
        <v>4.4887781143188477</v>
      </c>
      <c r="EU32" s="1">
        <v>41</v>
      </c>
      <c r="EV32" s="1">
        <v>19</v>
      </c>
      <c r="EW32" s="1">
        <v>38</v>
      </c>
      <c r="EX32" s="1">
        <v>26</v>
      </c>
      <c r="EY32" s="1">
        <v>37</v>
      </c>
      <c r="EZ32" s="1">
        <v>22.98747444152832</v>
      </c>
      <c r="FA32" s="1">
        <v>10.652731895446777</v>
      </c>
      <c r="FB32" s="1">
        <v>21.305463790893555</v>
      </c>
      <c r="FC32" s="1">
        <v>14.577423095703125</v>
      </c>
      <c r="FD32" s="1">
        <v>20.744794845581055</v>
      </c>
      <c r="FE32" s="1">
        <v>3.8679244518280029</v>
      </c>
      <c r="FF32" s="1">
        <v>2.6098902225494385</v>
      </c>
      <c r="FG32" s="1">
        <v>5.1212940216064453</v>
      </c>
      <c r="FH32" s="1">
        <v>3.2704403400421143</v>
      </c>
      <c r="FI32" s="1">
        <v>4.1294641494750977</v>
      </c>
      <c r="FJ32" s="1">
        <v>10.652731895446777</v>
      </c>
      <c r="FK32" s="1">
        <v>21.305463790893555</v>
      </c>
      <c r="FL32" s="1">
        <v>14.577423095703125</v>
      </c>
      <c r="FM32" s="1">
        <v>20.744794845581055</v>
      </c>
      <c r="FN32" s="1">
        <v>3.8679244518280029</v>
      </c>
      <c r="FO32" s="1">
        <v>2.6098902225494385</v>
      </c>
      <c r="FP32" s="1">
        <v>5.1212940216064453</v>
      </c>
      <c r="FQ32" s="1">
        <v>3.2704403400421143</v>
      </c>
      <c r="FR32" s="1">
        <v>4.1294641494750977</v>
      </c>
    </row>
    <row r="33" spans="1:174">
      <c r="A33" t="s">
        <v>1</v>
      </c>
      <c r="B33" t="s">
        <v>37</v>
      </c>
      <c r="C33" t="s">
        <v>307</v>
      </c>
      <c r="D33" s="1">
        <v>276</v>
      </c>
      <c r="E33" s="1">
        <v>330</v>
      </c>
      <c r="F33" s="1">
        <v>606</v>
      </c>
      <c r="G33" s="1">
        <v>165.49441528320312</v>
      </c>
      <c r="H33" s="1">
        <v>207.3515625</v>
      </c>
      <c r="I33" s="1">
        <v>185.93348693847656</v>
      </c>
      <c r="J33" s="1">
        <v>4.0415873527526855</v>
      </c>
      <c r="K33" s="1">
        <v>5.8293585777282715</v>
      </c>
      <c r="L33" s="1">
        <v>4.8518815040588379</v>
      </c>
      <c r="M33" s="1"/>
      <c r="N33" s="1"/>
      <c r="O33" s="1">
        <v>32</v>
      </c>
      <c r="P33" s="1">
        <v>91</v>
      </c>
      <c r="Q33" s="1">
        <v>88</v>
      </c>
      <c r="R33" s="1">
        <v>44</v>
      </c>
      <c r="S33" s="1"/>
      <c r="T33" s="1"/>
      <c r="U33" s="1">
        <v>163.95962524414062</v>
      </c>
      <c r="V33" s="1">
        <v>531.8837890625</v>
      </c>
      <c r="W33" s="1">
        <v>769.6343994140625</v>
      </c>
      <c r="X33" s="1">
        <v>771.11810302734375</v>
      </c>
      <c r="Y33" s="1"/>
      <c r="Z33" s="1"/>
      <c r="AA33" s="1">
        <v>2.3651144504547119</v>
      </c>
      <c r="AB33" s="1">
        <v>4.7004132270812988</v>
      </c>
      <c r="AC33" s="1">
        <v>5.7971014976501465</v>
      </c>
      <c r="AD33" s="1">
        <v>6.7588324546813965</v>
      </c>
      <c r="AE33" s="1"/>
      <c r="AF33" s="1"/>
      <c r="AG33" s="1">
        <v>39</v>
      </c>
      <c r="AH33" s="1">
        <v>104</v>
      </c>
      <c r="AI33" s="1">
        <v>128</v>
      </c>
      <c r="AJ33" s="1">
        <v>48</v>
      </c>
      <c r="AK33" s="1"/>
      <c r="AL33" s="1"/>
      <c r="AM33" s="1">
        <v>202.36613464355469</v>
      </c>
      <c r="AN33" s="1">
        <v>668.25164794921875</v>
      </c>
      <c r="AO33" s="1">
        <v>1394.3355712890625</v>
      </c>
      <c r="AP33" s="1">
        <v>1519.4681396484375</v>
      </c>
      <c r="AQ33" s="1"/>
      <c r="AR33" s="1"/>
      <c r="AS33" s="1">
        <v>4.3869514465332031</v>
      </c>
      <c r="AT33" s="1">
        <v>5.8856821060180664</v>
      </c>
      <c r="AU33" s="1">
        <v>7.7341389656066895</v>
      </c>
      <c r="AV33" s="1">
        <v>8.0267562866210937</v>
      </c>
      <c r="AW33" s="1">
        <v>7</v>
      </c>
      <c r="AX33" s="1">
        <v>25</v>
      </c>
      <c r="AY33" s="1">
        <v>71</v>
      </c>
      <c r="AZ33" s="1">
        <v>195</v>
      </c>
      <c r="BA33" s="1">
        <v>216</v>
      </c>
      <c r="BB33" s="1">
        <v>92</v>
      </c>
      <c r="BC33" s="1">
        <v>3.9804162979125977</v>
      </c>
      <c r="BD33" s="1">
        <v>50.893692016601562</v>
      </c>
      <c r="BE33" s="1">
        <v>183.04158020019531</v>
      </c>
      <c r="BF33" s="1">
        <v>596.84130859375</v>
      </c>
      <c r="BG33" s="1">
        <v>1047.83154296875</v>
      </c>
      <c r="BH33" s="1">
        <v>1037.7890625</v>
      </c>
      <c r="BI33" s="1">
        <v>0.90673577785491943</v>
      </c>
      <c r="BJ33" s="1">
        <v>1.8504811525344849</v>
      </c>
      <c r="BK33" s="1">
        <v>3.1668152809143066</v>
      </c>
      <c r="BL33" s="1">
        <v>5.2660007476806641</v>
      </c>
      <c r="BM33" s="1">
        <v>6.8074378967285156</v>
      </c>
      <c r="BN33" s="1">
        <v>7.3658928871154785</v>
      </c>
      <c r="BO33" s="1"/>
      <c r="BP33" s="1"/>
      <c r="BQ33" s="1"/>
      <c r="BR33" s="1"/>
      <c r="BS33" s="1"/>
      <c r="BT33" s="1">
        <v>112</v>
      </c>
      <c r="BU33" s="1"/>
      <c r="BV33" s="1"/>
      <c r="BW33" s="1"/>
      <c r="BX33" s="1"/>
      <c r="BY33" s="1"/>
      <c r="BZ33" s="1">
        <v>67.157150268554688</v>
      </c>
      <c r="CA33" s="1"/>
      <c r="CB33" s="1"/>
      <c r="CC33" s="1"/>
      <c r="CD33" s="1"/>
      <c r="CE33" s="1"/>
      <c r="CF33" s="1">
        <v>2.8028028011322021</v>
      </c>
      <c r="CG33" s="1"/>
      <c r="CH33" s="1"/>
      <c r="CI33" s="1"/>
      <c r="CJ33" s="1"/>
      <c r="CK33" s="1"/>
      <c r="CL33" s="1">
        <v>189</v>
      </c>
      <c r="CM33" s="1"/>
      <c r="CN33" s="1"/>
      <c r="CO33" s="1"/>
      <c r="CP33" s="1"/>
      <c r="CQ33" s="1"/>
      <c r="CR33" s="1">
        <v>118.75588989257812</v>
      </c>
      <c r="CS33" s="1"/>
      <c r="CT33" s="1"/>
      <c r="CU33" s="1"/>
      <c r="CV33" s="1"/>
      <c r="CW33" s="1"/>
      <c r="CX33" s="1">
        <v>5.2763819694519043</v>
      </c>
      <c r="CY33" s="1">
        <v>8</v>
      </c>
      <c r="CZ33" s="1"/>
      <c r="DA33" s="1"/>
      <c r="DB33" s="1">
        <v>7</v>
      </c>
      <c r="DC33" s="1">
        <v>9</v>
      </c>
      <c r="DD33" s="1">
        <v>301</v>
      </c>
      <c r="DE33" s="1">
        <v>2.4545674324035645</v>
      </c>
      <c r="DF33" s="1"/>
      <c r="DG33" s="1"/>
      <c r="DH33" s="1">
        <v>2.1477465629577637</v>
      </c>
      <c r="DI33" s="1">
        <v>2.7613885402679443</v>
      </c>
      <c r="DJ33" s="1">
        <v>92.353103637695313</v>
      </c>
      <c r="DK33" s="1">
        <v>2.8368794918060303</v>
      </c>
      <c r="DL33" s="1"/>
      <c r="DM33" s="1"/>
      <c r="DN33" s="1">
        <v>5.1470589637756348</v>
      </c>
      <c r="DO33" s="1">
        <v>1.0714285373687744</v>
      </c>
      <c r="DP33" s="1">
        <v>3.9720242023468018</v>
      </c>
      <c r="DQ33" s="1">
        <v>153</v>
      </c>
      <c r="DR33" s="1">
        <v>38</v>
      </c>
      <c r="DS33" s="1">
        <v>43</v>
      </c>
      <c r="DT33" s="1"/>
      <c r="DU33" s="1"/>
      <c r="DV33" s="1">
        <v>91.741470336914062</v>
      </c>
      <c r="DW33" s="1">
        <v>22.785463333129883</v>
      </c>
      <c r="DX33" s="1">
        <v>25.783550262451172</v>
      </c>
      <c r="DY33" s="1"/>
      <c r="DZ33" s="1"/>
      <c r="EA33" s="1">
        <v>3.9494063854217529</v>
      </c>
      <c r="EB33" s="1">
        <v>3.3747780323028564</v>
      </c>
      <c r="EC33" s="1">
        <v>3.7068965435028076</v>
      </c>
      <c r="ED33" s="1"/>
      <c r="EE33" s="1"/>
      <c r="EF33" s="1">
        <v>188</v>
      </c>
      <c r="EG33" s="1">
        <v>69</v>
      </c>
      <c r="EH33" s="1">
        <v>41</v>
      </c>
      <c r="EI33" s="1"/>
      <c r="EJ33" s="1"/>
      <c r="EK33" s="1">
        <v>118.12755584716797</v>
      </c>
      <c r="EL33" s="1">
        <v>43.355323791503906</v>
      </c>
      <c r="EM33" s="1">
        <v>25.761859893798828</v>
      </c>
      <c r="EN33" s="1"/>
      <c r="EO33" s="1"/>
      <c r="EP33" s="1">
        <v>5.8024692535400391</v>
      </c>
      <c r="EQ33" s="1">
        <v>6.9000000953674316</v>
      </c>
      <c r="ER33" s="1">
        <v>4.6538023948669434</v>
      </c>
      <c r="ES33" s="1"/>
      <c r="ET33" s="1"/>
      <c r="EU33" s="1">
        <v>341</v>
      </c>
      <c r="EV33" s="1">
        <v>107</v>
      </c>
      <c r="EW33" s="1">
        <v>84</v>
      </c>
      <c r="EX33" s="1">
        <v>66</v>
      </c>
      <c r="EY33" s="1">
        <v>8</v>
      </c>
      <c r="EZ33" s="1">
        <v>104.62593841552734</v>
      </c>
      <c r="FA33" s="1">
        <v>32.829841613769531</v>
      </c>
      <c r="FB33" s="1">
        <v>25.772958755493164</v>
      </c>
      <c r="FC33" s="1">
        <v>20.250181198120117</v>
      </c>
      <c r="FD33" s="1">
        <v>2.4545674324035645</v>
      </c>
      <c r="FE33" s="1">
        <v>4.7933650016784668</v>
      </c>
      <c r="FF33" s="1">
        <v>5.0329256057739258</v>
      </c>
      <c r="FG33" s="1">
        <v>4.1156296730041504</v>
      </c>
      <c r="FH33" s="1">
        <v>6</v>
      </c>
      <c r="FI33" s="1">
        <v>7.339449405670166</v>
      </c>
      <c r="FJ33" s="1">
        <v>32.829841613769531</v>
      </c>
      <c r="FK33" s="1">
        <v>25.772958755493164</v>
      </c>
      <c r="FL33" s="1">
        <v>20.250181198120117</v>
      </c>
      <c r="FM33" s="1">
        <v>2.4545674324035645</v>
      </c>
      <c r="FN33" s="1">
        <v>4.7933650016784668</v>
      </c>
      <c r="FO33" s="1">
        <v>5.0329256057739258</v>
      </c>
      <c r="FP33" s="1">
        <v>4.1156296730041504</v>
      </c>
      <c r="FQ33" s="1">
        <v>6</v>
      </c>
      <c r="FR33" s="1">
        <v>7.339449405670166</v>
      </c>
    </row>
    <row r="34" spans="1:174">
      <c r="A34" t="s">
        <v>1</v>
      </c>
      <c r="B34" t="s">
        <v>38</v>
      </c>
      <c r="C34" t="s">
        <v>308</v>
      </c>
      <c r="D34" s="1">
        <v>153</v>
      </c>
      <c r="E34" s="1">
        <v>191</v>
      </c>
      <c r="F34" s="1">
        <v>344</v>
      </c>
      <c r="G34" s="1">
        <v>174.64956665039063</v>
      </c>
      <c r="H34" s="1">
        <v>220.31767272949219</v>
      </c>
      <c r="I34" s="1">
        <v>197.36427307128906</v>
      </c>
      <c r="J34" s="1">
        <v>4.5346770286560059</v>
      </c>
      <c r="K34" s="1">
        <v>6.5054497718811035</v>
      </c>
      <c r="L34" s="1">
        <v>5.4516639709472656</v>
      </c>
      <c r="M34" s="1"/>
      <c r="N34" s="1"/>
      <c r="O34" s="1">
        <v>25</v>
      </c>
      <c r="P34" s="1">
        <v>44</v>
      </c>
      <c r="Q34" s="1">
        <v>53</v>
      </c>
      <c r="R34" s="1">
        <v>13</v>
      </c>
      <c r="S34" s="1"/>
      <c r="T34" s="1"/>
      <c r="U34" s="1">
        <v>234.56558227539062</v>
      </c>
      <c r="V34" s="1">
        <v>445.84051513671875</v>
      </c>
      <c r="W34" s="1">
        <v>955.6436767578125</v>
      </c>
      <c r="X34" s="1">
        <v>544.84490966796875</v>
      </c>
      <c r="Y34" s="1"/>
      <c r="Z34" s="1"/>
      <c r="AA34" s="1">
        <v>3.6284470558166504</v>
      </c>
      <c r="AB34" s="1">
        <v>4.4579534530639648</v>
      </c>
      <c r="AC34" s="1">
        <v>8.0303030014038086</v>
      </c>
      <c r="AD34" s="1">
        <v>4.7970480918884277</v>
      </c>
      <c r="AE34" s="1"/>
      <c r="AF34" s="1"/>
      <c r="AG34" s="1">
        <v>15</v>
      </c>
      <c r="AH34" s="1">
        <v>66</v>
      </c>
      <c r="AI34" s="1">
        <v>84</v>
      </c>
      <c r="AJ34" s="1">
        <v>20</v>
      </c>
      <c r="AK34" s="1"/>
      <c r="AL34" s="1"/>
      <c r="AM34" s="1">
        <v>141.25624084472656</v>
      </c>
      <c r="AN34" s="1">
        <v>687.929931640625</v>
      </c>
      <c r="AO34" s="1">
        <v>1822.9166259765625</v>
      </c>
      <c r="AP34" s="1">
        <v>1556.4202880859375</v>
      </c>
      <c r="AQ34" s="1"/>
      <c r="AR34" s="1"/>
      <c r="AS34" s="1">
        <v>3.4642031192779541</v>
      </c>
      <c r="AT34" s="1">
        <v>6.2559242248535156</v>
      </c>
      <c r="AU34" s="1">
        <v>10.194174766540527</v>
      </c>
      <c r="AV34" s="1">
        <v>8.6956520080566406</v>
      </c>
      <c r="AW34" s="1">
        <v>7</v>
      </c>
      <c r="AX34" s="1">
        <v>17</v>
      </c>
      <c r="AY34" s="1">
        <v>40</v>
      </c>
      <c r="AZ34" s="1">
        <v>110</v>
      </c>
      <c r="BA34" s="1">
        <v>137</v>
      </c>
      <c r="BB34" s="1">
        <v>33</v>
      </c>
      <c r="BC34" s="1">
        <v>7.4962520599365234</v>
      </c>
      <c r="BD34" s="1">
        <v>64.51123046875</v>
      </c>
      <c r="BE34" s="1">
        <v>187.99642944335938</v>
      </c>
      <c r="BF34" s="1">
        <v>565.1749267578125</v>
      </c>
      <c r="BG34" s="1">
        <v>1349.221923828125</v>
      </c>
      <c r="BH34" s="1">
        <v>898.9376220703125</v>
      </c>
      <c r="BI34" s="1">
        <v>1.6355140209197998</v>
      </c>
      <c r="BJ34" s="1">
        <v>2.3192360401153564</v>
      </c>
      <c r="BK34" s="1">
        <v>3.5650622844696045</v>
      </c>
      <c r="BL34" s="1">
        <v>5.3868756294250488</v>
      </c>
      <c r="BM34" s="1">
        <v>9.2318058013916016</v>
      </c>
      <c r="BN34" s="1">
        <v>6.5868263244628906</v>
      </c>
      <c r="BO34" s="1"/>
      <c r="BP34" s="1"/>
      <c r="BQ34" s="1"/>
      <c r="BR34" s="1"/>
      <c r="BS34" s="1"/>
      <c r="BT34" s="1">
        <v>72</v>
      </c>
      <c r="BU34" s="1"/>
      <c r="BV34" s="1"/>
      <c r="BW34" s="1"/>
      <c r="BX34" s="1"/>
      <c r="BY34" s="1"/>
      <c r="BZ34" s="1">
        <v>82.188026428222656</v>
      </c>
      <c r="CA34" s="1"/>
      <c r="CB34" s="1"/>
      <c r="CC34" s="1"/>
      <c r="CD34" s="1"/>
      <c r="CE34" s="1"/>
      <c r="CF34" s="1">
        <v>2.9900331497192383</v>
      </c>
      <c r="CG34" s="1"/>
      <c r="CH34" s="1"/>
      <c r="CI34" s="1"/>
      <c r="CJ34" s="1"/>
      <c r="CK34" s="1"/>
      <c r="CL34" s="1">
        <v>114</v>
      </c>
      <c r="CM34" s="1"/>
      <c r="CN34" s="1"/>
      <c r="CO34" s="1"/>
      <c r="CP34" s="1"/>
      <c r="CQ34" s="1"/>
      <c r="CR34" s="1">
        <v>131.49850463867187</v>
      </c>
      <c r="CS34" s="1"/>
      <c r="CT34" s="1"/>
      <c r="CU34" s="1"/>
      <c r="CV34" s="1"/>
      <c r="CW34" s="1"/>
      <c r="CX34" s="1">
        <v>4.9222798347473145</v>
      </c>
      <c r="CY34" s="1"/>
      <c r="CZ34" s="1"/>
      <c r="DA34" s="1"/>
      <c r="DB34" s="1"/>
      <c r="DC34" s="1"/>
      <c r="DD34" s="1">
        <v>186</v>
      </c>
      <c r="DE34" s="1"/>
      <c r="DF34" s="1"/>
      <c r="DG34" s="1"/>
      <c r="DH34" s="1"/>
      <c r="DI34" s="1"/>
      <c r="DJ34" s="1">
        <v>106.71440124511719</v>
      </c>
      <c r="DK34" s="1"/>
      <c r="DL34" s="1"/>
      <c r="DM34" s="1"/>
      <c r="DN34" s="1"/>
      <c r="DO34" s="1"/>
      <c r="DP34" s="1">
        <v>3.9373412132263184</v>
      </c>
      <c r="DQ34" s="1">
        <v>43</v>
      </c>
      <c r="DR34" s="1">
        <v>58</v>
      </c>
      <c r="DS34" s="1">
        <v>19</v>
      </c>
      <c r="DT34" s="1">
        <v>22</v>
      </c>
      <c r="DU34" s="1">
        <v>11</v>
      </c>
      <c r="DV34" s="1">
        <v>49.084518432617188</v>
      </c>
      <c r="DW34" s="1">
        <v>66.207023620605469</v>
      </c>
      <c r="DX34" s="1">
        <v>21.688507080078125</v>
      </c>
      <c r="DY34" s="1">
        <v>25.113008499145508</v>
      </c>
      <c r="DZ34" s="1">
        <v>12.556504249572754</v>
      </c>
      <c r="EA34" s="1">
        <v>4.9539170265197754</v>
      </c>
      <c r="EB34" s="1">
        <v>4.7039742469787598</v>
      </c>
      <c r="EC34" s="1">
        <v>3.8229377269744873</v>
      </c>
      <c r="ED34" s="1">
        <v>4.3824701309204102</v>
      </c>
      <c r="EE34" s="1">
        <v>4.0145983695983887</v>
      </c>
      <c r="EF34" s="1">
        <v>52</v>
      </c>
      <c r="EG34" s="1">
        <v>68</v>
      </c>
      <c r="EH34" s="1">
        <v>35</v>
      </c>
      <c r="EI34" s="1">
        <v>24</v>
      </c>
      <c r="EJ34" s="1">
        <v>12</v>
      </c>
      <c r="EK34" s="1">
        <v>59.981773376464844</v>
      </c>
      <c r="EL34" s="1">
        <v>78.437705993652344</v>
      </c>
      <c r="EM34" s="1">
        <v>40.372348785400391</v>
      </c>
      <c r="EN34" s="1">
        <v>27.683895111083984</v>
      </c>
      <c r="EO34" s="1">
        <v>13.841947555541992</v>
      </c>
      <c r="EP34" s="1">
        <v>6.7973856925964355</v>
      </c>
      <c r="EQ34" s="1">
        <v>5.8976583480834961</v>
      </c>
      <c r="ER34" s="1">
        <v>8.6848630905151367</v>
      </c>
      <c r="ES34" s="1">
        <v>5.9113302230834961</v>
      </c>
      <c r="ET34" s="1">
        <v>5.7416267395019531</v>
      </c>
      <c r="EU34" s="1">
        <v>95</v>
      </c>
      <c r="EV34" s="1">
        <v>126</v>
      </c>
      <c r="EW34" s="1">
        <v>54</v>
      </c>
      <c r="EX34" s="1">
        <v>46</v>
      </c>
      <c r="EY34" s="1">
        <v>23</v>
      </c>
      <c r="EZ34" s="1">
        <v>54.504669189453125</v>
      </c>
      <c r="FA34" s="1">
        <v>72.290397644042969</v>
      </c>
      <c r="FB34" s="1">
        <v>30.981599807739258</v>
      </c>
      <c r="FC34" s="1">
        <v>26.391733169555664</v>
      </c>
      <c r="FD34" s="1">
        <v>13.195866584777832</v>
      </c>
      <c r="FE34" s="1">
        <v>5.8175139427185059</v>
      </c>
      <c r="FF34" s="1">
        <v>5.2808046340942383</v>
      </c>
      <c r="FG34" s="1">
        <v>6</v>
      </c>
      <c r="FH34" s="1">
        <v>5.0660791397094727</v>
      </c>
      <c r="FI34" s="1">
        <v>4.7619047164916992</v>
      </c>
      <c r="FJ34" s="1">
        <v>72.290397644042969</v>
      </c>
      <c r="FK34" s="1">
        <v>30.981599807739258</v>
      </c>
      <c r="FL34" s="1">
        <v>26.391733169555664</v>
      </c>
      <c r="FM34" s="1">
        <v>13.195866584777832</v>
      </c>
      <c r="FN34" s="1">
        <v>5.8175139427185059</v>
      </c>
      <c r="FO34" s="1">
        <v>5.2808046340942383</v>
      </c>
      <c r="FP34" s="1">
        <v>6</v>
      </c>
      <c r="FQ34" s="1">
        <v>5.0660791397094727</v>
      </c>
      <c r="FR34" s="1">
        <v>4.7619047164916992</v>
      </c>
    </row>
    <row r="35" spans="1:174">
      <c r="A35" t="s">
        <v>1</v>
      </c>
      <c r="B35" t="s">
        <v>39</v>
      </c>
      <c r="C35" t="s">
        <v>309</v>
      </c>
      <c r="D35" s="1">
        <v>108</v>
      </c>
      <c r="E35" s="1">
        <v>107</v>
      </c>
      <c r="F35" s="1">
        <v>215</v>
      </c>
      <c r="G35" s="1">
        <v>76.364486694335938</v>
      </c>
      <c r="H35" s="1">
        <v>75.618377685546875</v>
      </c>
      <c r="I35" s="1">
        <v>75.9913330078125</v>
      </c>
      <c r="J35" s="1">
        <v>3.727994441986084</v>
      </c>
      <c r="K35" s="1">
        <v>4.0761904716491699</v>
      </c>
      <c r="L35" s="1">
        <v>3.8935167789459229</v>
      </c>
      <c r="M35" s="1"/>
      <c r="N35" s="1"/>
      <c r="O35" s="1">
        <v>22</v>
      </c>
      <c r="P35" s="1">
        <v>26</v>
      </c>
      <c r="Q35" s="1">
        <v>26</v>
      </c>
      <c r="R35" s="1"/>
      <c r="S35" s="1"/>
      <c r="T35" s="1"/>
      <c r="U35" s="1">
        <v>212.15043640136719</v>
      </c>
      <c r="V35" s="1">
        <v>404.166015625</v>
      </c>
      <c r="W35" s="1">
        <v>734.67083740234375</v>
      </c>
      <c r="X35" s="1"/>
      <c r="Y35" s="1"/>
      <c r="Z35" s="1"/>
      <c r="AA35" s="1">
        <v>3.2884902954101562</v>
      </c>
      <c r="AB35" s="1">
        <v>4.088050365447998</v>
      </c>
      <c r="AC35" s="1">
        <v>6.5</v>
      </c>
      <c r="AD35" s="1"/>
      <c r="AE35" s="1"/>
      <c r="AF35" s="1"/>
      <c r="AG35" s="1">
        <v>10</v>
      </c>
      <c r="AH35" s="1">
        <v>31</v>
      </c>
      <c r="AI35" s="1">
        <v>43</v>
      </c>
      <c r="AJ35" s="1"/>
      <c r="AK35" s="1"/>
      <c r="AL35" s="1"/>
      <c r="AM35" s="1">
        <v>99.870170593261719</v>
      </c>
      <c r="AN35" s="1">
        <v>552.09259033203125</v>
      </c>
      <c r="AO35" s="1">
        <v>1362.916015625</v>
      </c>
      <c r="AP35" s="1"/>
      <c r="AQ35" s="1"/>
      <c r="AR35" s="1"/>
      <c r="AS35" s="1">
        <v>2.0790021419525146</v>
      </c>
      <c r="AT35" s="1">
        <v>4.7040972709655762</v>
      </c>
      <c r="AU35" s="1">
        <v>7.0491805076599121</v>
      </c>
      <c r="AV35" s="1"/>
      <c r="AW35" s="1">
        <v>8</v>
      </c>
      <c r="AX35" s="1">
        <v>19</v>
      </c>
      <c r="AY35" s="1">
        <v>32</v>
      </c>
      <c r="AZ35" s="1">
        <v>57</v>
      </c>
      <c r="BA35" s="1">
        <v>69</v>
      </c>
      <c r="BB35" s="1">
        <v>30</v>
      </c>
      <c r="BC35" s="1">
        <v>3.8226118087768555</v>
      </c>
      <c r="BD35" s="1">
        <v>59.49212646484375</v>
      </c>
      <c r="BE35" s="1">
        <v>156.99357604980469</v>
      </c>
      <c r="BF35" s="1">
        <v>473.10757446289062</v>
      </c>
      <c r="BG35" s="1">
        <v>1030.7738037109375</v>
      </c>
      <c r="BH35" s="1">
        <v>1160.99072265625</v>
      </c>
      <c r="BI35" s="1">
        <v>0.96385544538497925</v>
      </c>
      <c r="BJ35" s="1">
        <v>2.1814007759094238</v>
      </c>
      <c r="BK35" s="1">
        <v>2.7826087474822998</v>
      </c>
      <c r="BL35" s="1">
        <v>4.4015445709228516</v>
      </c>
      <c r="BM35" s="1">
        <v>6.8316831588745117</v>
      </c>
      <c r="BN35" s="1">
        <v>8.196721076965332</v>
      </c>
      <c r="BO35" s="1"/>
      <c r="BP35" s="1">
        <v>14</v>
      </c>
      <c r="BQ35" s="1"/>
      <c r="BR35" s="1"/>
      <c r="BS35" s="1"/>
      <c r="BT35" s="1">
        <v>45</v>
      </c>
      <c r="BU35" s="1"/>
      <c r="BV35" s="1">
        <v>9.8991003036499023</v>
      </c>
      <c r="BW35" s="1"/>
      <c r="BX35" s="1"/>
      <c r="BY35" s="1"/>
      <c r="BZ35" s="1">
        <v>31.818534851074219</v>
      </c>
      <c r="CA35" s="1"/>
      <c r="CB35" s="1">
        <v>2.9598307609558105</v>
      </c>
      <c r="CC35" s="1"/>
      <c r="CD35" s="1"/>
      <c r="CE35" s="1"/>
      <c r="CF35" s="1">
        <v>3.5211267471313477</v>
      </c>
      <c r="CG35" s="1"/>
      <c r="CH35" s="1">
        <v>18</v>
      </c>
      <c r="CI35" s="1"/>
      <c r="CJ35" s="1"/>
      <c r="CK35" s="1"/>
      <c r="CL35" s="1">
        <v>38</v>
      </c>
      <c r="CM35" s="1"/>
      <c r="CN35" s="1">
        <v>12.720848083496094</v>
      </c>
      <c r="CO35" s="1"/>
      <c r="CP35" s="1"/>
      <c r="CQ35" s="1"/>
      <c r="CR35" s="1">
        <v>26.855123519897461</v>
      </c>
      <c r="CS35" s="1"/>
      <c r="CT35" s="1">
        <v>3.0405404567718506</v>
      </c>
      <c r="CU35" s="1"/>
      <c r="CV35" s="1"/>
      <c r="CW35" s="1"/>
      <c r="CX35" s="1">
        <v>3.3421285152435303</v>
      </c>
      <c r="CY35" s="1"/>
      <c r="CZ35" s="1">
        <v>32</v>
      </c>
      <c r="DA35" s="1"/>
      <c r="DB35" s="1">
        <v>8</v>
      </c>
      <c r="DC35" s="1"/>
      <c r="DD35" s="1">
        <v>83</v>
      </c>
      <c r="DE35" s="1"/>
      <c r="DF35" s="1">
        <v>11.310338020324707</v>
      </c>
      <c r="DG35" s="1"/>
      <c r="DH35" s="1">
        <v>2.8275845050811768</v>
      </c>
      <c r="DI35" s="1"/>
      <c r="DJ35" s="1">
        <v>29.336189270019531</v>
      </c>
      <c r="DK35" s="1"/>
      <c r="DL35" s="1">
        <v>3.004694938659668</v>
      </c>
      <c r="DM35" s="1"/>
      <c r="DN35" s="1">
        <v>2.8268551826477051</v>
      </c>
      <c r="DO35" s="1"/>
      <c r="DP35" s="1">
        <v>3.4368529319763184</v>
      </c>
      <c r="DQ35" s="1"/>
      <c r="DR35" s="1"/>
      <c r="DS35" s="1">
        <v>7</v>
      </c>
      <c r="DT35" s="1">
        <v>20</v>
      </c>
      <c r="DU35" s="1">
        <v>80</v>
      </c>
      <c r="DV35" s="1"/>
      <c r="DW35" s="1"/>
      <c r="DX35" s="1">
        <v>4.9495501518249512</v>
      </c>
      <c r="DY35" s="1">
        <v>14.141571044921875</v>
      </c>
      <c r="DZ35" s="1">
        <v>56.5662841796875</v>
      </c>
      <c r="EA35" s="1"/>
      <c r="EB35" s="1"/>
      <c r="EC35" s="1">
        <v>3.125</v>
      </c>
      <c r="ED35" s="1">
        <v>2.7285130023956299</v>
      </c>
      <c r="EE35" s="1">
        <v>4.3478260040283203</v>
      </c>
      <c r="EF35" s="1"/>
      <c r="EG35" s="1"/>
      <c r="EH35" s="1">
        <v>7</v>
      </c>
      <c r="EI35" s="1">
        <v>25</v>
      </c>
      <c r="EJ35" s="1">
        <v>67</v>
      </c>
      <c r="EK35" s="1"/>
      <c r="EL35" s="1"/>
      <c r="EM35" s="1">
        <v>4.9469966888427734</v>
      </c>
      <c r="EN35" s="1">
        <v>17.667844772338867</v>
      </c>
      <c r="EO35" s="1">
        <v>47.349822998046875</v>
      </c>
      <c r="EP35" s="1"/>
      <c r="EQ35" s="1"/>
      <c r="ER35" s="1">
        <v>3.6842105388641357</v>
      </c>
      <c r="ES35" s="1">
        <v>4.1186161041259766</v>
      </c>
      <c r="ET35" s="1">
        <v>3.9296188354492187</v>
      </c>
      <c r="EU35" s="1"/>
      <c r="EV35" s="1"/>
      <c r="EW35" s="1">
        <v>14</v>
      </c>
      <c r="EX35" s="1">
        <v>45</v>
      </c>
      <c r="EY35" s="1">
        <v>147</v>
      </c>
      <c r="EZ35" s="1"/>
      <c r="FA35" s="1"/>
      <c r="FB35" s="1">
        <v>4.948272705078125</v>
      </c>
      <c r="FC35" s="1">
        <v>15.905162811279297</v>
      </c>
      <c r="FD35" s="1">
        <v>51.956863403320312</v>
      </c>
      <c r="FE35" s="1"/>
      <c r="FF35" s="1"/>
      <c r="FG35" s="1">
        <v>3.3816425800323486</v>
      </c>
      <c r="FH35" s="1">
        <v>3.3582088947296143</v>
      </c>
      <c r="FI35" s="1">
        <v>4.1466856002807617</v>
      </c>
      <c r="FJ35" s="1"/>
      <c r="FK35" s="1">
        <v>4.948272705078125</v>
      </c>
      <c r="FL35" s="1">
        <v>15.905162811279297</v>
      </c>
      <c r="FM35" s="1">
        <v>51.956863403320312</v>
      </c>
      <c r="FN35" s="1"/>
      <c r="FO35" s="1"/>
      <c r="FP35" s="1">
        <v>3.3816425800323486</v>
      </c>
      <c r="FQ35" s="1">
        <v>3.3582088947296143</v>
      </c>
      <c r="FR35" s="1">
        <v>4.1466856002807617</v>
      </c>
    </row>
    <row r="36" spans="1:174">
      <c r="A36" t="s">
        <v>1</v>
      </c>
      <c r="B36" t="s">
        <v>40</v>
      </c>
      <c r="C36" t="s">
        <v>310</v>
      </c>
      <c r="D36" s="1">
        <v>516</v>
      </c>
      <c r="E36" s="1">
        <v>608</v>
      </c>
      <c r="F36" s="1">
        <v>1124</v>
      </c>
      <c r="G36" s="1">
        <v>199.3609619140625</v>
      </c>
      <c r="H36" s="1">
        <v>253.29322814941406</v>
      </c>
      <c r="I36" s="1">
        <v>225.31146240234375</v>
      </c>
      <c r="J36" s="1">
        <v>4.5530753135681152</v>
      </c>
      <c r="K36" s="1">
        <v>6.1952314376831055</v>
      </c>
      <c r="L36" s="1">
        <v>5.3151745796203613</v>
      </c>
      <c r="M36" s="1"/>
      <c r="N36" s="1"/>
      <c r="O36" s="1">
        <v>53</v>
      </c>
      <c r="P36" s="1">
        <v>174</v>
      </c>
      <c r="Q36" s="1">
        <v>175</v>
      </c>
      <c r="R36" s="1">
        <v>93</v>
      </c>
      <c r="S36" s="1"/>
      <c r="T36" s="1"/>
      <c r="U36" s="1">
        <v>158.75868225097656</v>
      </c>
      <c r="V36" s="1">
        <v>488.37991333007812</v>
      </c>
      <c r="W36" s="1">
        <v>748.631103515625</v>
      </c>
      <c r="X36" s="1">
        <v>715.82513427734375</v>
      </c>
      <c r="Y36" s="1"/>
      <c r="Z36" s="1"/>
      <c r="AA36" s="1">
        <v>2.6740665435791016</v>
      </c>
      <c r="AB36" s="1">
        <v>5.2552099227905273</v>
      </c>
      <c r="AC36" s="1">
        <v>6.4432988166809082</v>
      </c>
      <c r="AD36" s="1">
        <v>6.2124247550964355</v>
      </c>
      <c r="AE36" s="1"/>
      <c r="AF36" s="1"/>
      <c r="AG36" s="1">
        <v>41</v>
      </c>
      <c r="AH36" s="1">
        <v>180</v>
      </c>
      <c r="AI36" s="1">
        <v>271</v>
      </c>
      <c r="AJ36" s="1">
        <v>101</v>
      </c>
      <c r="AK36" s="1"/>
      <c r="AL36" s="1"/>
      <c r="AM36" s="1">
        <v>133.12985229492187</v>
      </c>
      <c r="AN36" s="1">
        <v>571.718994140625</v>
      </c>
      <c r="AO36" s="1">
        <v>1445.5645751953125</v>
      </c>
      <c r="AP36" s="1">
        <v>1399.279541015625</v>
      </c>
      <c r="AQ36" s="1"/>
      <c r="AR36" s="1"/>
      <c r="AS36" s="1">
        <v>3.3996682167053223</v>
      </c>
      <c r="AT36" s="1">
        <v>5.5418720245361328</v>
      </c>
      <c r="AU36" s="1">
        <v>8.530059814453125</v>
      </c>
      <c r="AV36" s="1">
        <v>8.4660520553588867</v>
      </c>
      <c r="AW36" s="1">
        <v>12</v>
      </c>
      <c r="AX36" s="1">
        <v>24</v>
      </c>
      <c r="AY36" s="1">
        <v>94</v>
      </c>
      <c r="AZ36" s="1">
        <v>354</v>
      </c>
      <c r="BA36" s="1">
        <v>446</v>
      </c>
      <c r="BB36" s="1">
        <v>194</v>
      </c>
      <c r="BC36" s="1">
        <v>5.1503028869628906</v>
      </c>
      <c r="BD36" s="1">
        <v>33.221210479736328</v>
      </c>
      <c r="BE36" s="1">
        <v>146.46078491210937</v>
      </c>
      <c r="BF36" s="1">
        <v>527.4764404296875</v>
      </c>
      <c r="BG36" s="1">
        <v>1058.803955078125</v>
      </c>
      <c r="BH36" s="1">
        <v>959.92083740234375</v>
      </c>
      <c r="BI36" s="1">
        <v>1.1267606019973755</v>
      </c>
      <c r="BJ36" s="1">
        <v>1.3698630332946777</v>
      </c>
      <c r="BK36" s="1">
        <v>2.9485571384429932</v>
      </c>
      <c r="BL36" s="1">
        <v>5.3971643447875977</v>
      </c>
      <c r="BM36" s="1">
        <v>7.5683012008666992</v>
      </c>
      <c r="BN36" s="1">
        <v>7.2118959426879883</v>
      </c>
      <c r="BO36" s="1"/>
      <c r="BP36" s="1"/>
      <c r="BQ36" s="1"/>
      <c r="BR36" s="1"/>
      <c r="BS36" s="1"/>
      <c r="BT36" s="1">
        <v>246</v>
      </c>
      <c r="BU36" s="1"/>
      <c r="BV36" s="1"/>
      <c r="BW36" s="1"/>
      <c r="BX36" s="1"/>
      <c r="BY36" s="1"/>
      <c r="BZ36" s="1">
        <v>95.044181823730469</v>
      </c>
      <c r="CA36" s="1"/>
      <c r="CB36" s="1"/>
      <c r="CC36" s="1"/>
      <c r="CD36" s="1"/>
      <c r="CE36" s="1"/>
      <c r="CF36" s="1">
        <v>3.3306255340576172</v>
      </c>
      <c r="CG36" s="1"/>
      <c r="CH36" s="1"/>
      <c r="CI36" s="1"/>
      <c r="CJ36" s="1"/>
      <c r="CK36" s="1"/>
      <c r="CL36" s="1">
        <v>354</v>
      </c>
      <c r="CM36" s="1"/>
      <c r="CN36" s="1"/>
      <c r="CO36" s="1"/>
      <c r="CP36" s="1"/>
      <c r="CQ36" s="1"/>
      <c r="CR36" s="1">
        <v>147.47665405273438</v>
      </c>
      <c r="CS36" s="1"/>
      <c r="CT36" s="1"/>
      <c r="CU36" s="1"/>
      <c r="CV36" s="1"/>
      <c r="CW36" s="1"/>
      <c r="CX36" s="1">
        <v>5.0920596122741699</v>
      </c>
      <c r="CY36" s="1"/>
      <c r="CZ36" s="1"/>
      <c r="DA36" s="1"/>
      <c r="DB36" s="1"/>
      <c r="DC36" s="1">
        <v>20</v>
      </c>
      <c r="DD36" s="1">
        <v>600</v>
      </c>
      <c r="DE36" s="1"/>
      <c r="DF36" s="1"/>
      <c r="DG36" s="1"/>
      <c r="DH36" s="1"/>
      <c r="DI36" s="1">
        <v>4.0091004371643066</v>
      </c>
      <c r="DJ36" s="1">
        <v>120.27301788330078</v>
      </c>
      <c r="DK36" s="1"/>
      <c r="DL36" s="1"/>
      <c r="DM36" s="1"/>
      <c r="DN36" s="1"/>
      <c r="DO36" s="1">
        <v>1.0293360948562622</v>
      </c>
      <c r="DP36" s="1">
        <v>4.1846842765808105</v>
      </c>
      <c r="DQ36" s="1">
        <v>123</v>
      </c>
      <c r="DR36" s="1">
        <v>166</v>
      </c>
      <c r="DS36" s="1">
        <v>121</v>
      </c>
      <c r="DT36" s="1">
        <v>90</v>
      </c>
      <c r="DU36" s="1">
        <v>16</v>
      </c>
      <c r="DV36" s="1">
        <v>47.522090911865234</v>
      </c>
      <c r="DW36" s="1">
        <v>64.135505676269531</v>
      </c>
      <c r="DX36" s="1">
        <v>46.749374389648438</v>
      </c>
      <c r="DY36" s="1">
        <v>34.772262573242187</v>
      </c>
      <c r="DZ36" s="1">
        <v>6.1817355155944824</v>
      </c>
      <c r="EA36" s="1">
        <v>4.6467700004577637</v>
      </c>
      <c r="EB36" s="1">
        <v>4.6355767250061035</v>
      </c>
      <c r="EC36" s="1">
        <v>4.2233858108520508</v>
      </c>
      <c r="ED36" s="1">
        <v>4.6875</v>
      </c>
      <c r="EE36" s="1">
        <v>5</v>
      </c>
      <c r="EF36" s="1">
        <v>159</v>
      </c>
      <c r="EG36" s="1">
        <v>188</v>
      </c>
      <c r="EH36" s="1">
        <v>150</v>
      </c>
      <c r="EI36" s="1">
        <v>93</v>
      </c>
      <c r="EJ36" s="1">
        <v>18</v>
      </c>
      <c r="EK36" s="1">
        <v>66.239509582519531</v>
      </c>
      <c r="EL36" s="1">
        <v>78.320930480957031</v>
      </c>
      <c r="EM36" s="1">
        <v>62.490104675292969</v>
      </c>
      <c r="EN36" s="1">
        <v>38.743865966796875</v>
      </c>
      <c r="EO36" s="1">
        <v>7.4988126754760742</v>
      </c>
      <c r="EP36" s="1">
        <v>6.6778664588928223</v>
      </c>
      <c r="EQ36" s="1">
        <v>6.0743136405944824</v>
      </c>
      <c r="ER36" s="1">
        <v>5.9856343269348145</v>
      </c>
      <c r="ES36" s="1">
        <v>5.9577193260192871</v>
      </c>
      <c r="ET36" s="1">
        <v>6.642066478729248</v>
      </c>
      <c r="EU36" s="1">
        <v>282</v>
      </c>
      <c r="EV36" s="1">
        <v>354</v>
      </c>
      <c r="EW36" s="1">
        <v>271</v>
      </c>
      <c r="EX36" s="1">
        <v>183</v>
      </c>
      <c r="EY36" s="1">
        <v>34</v>
      </c>
      <c r="EZ36" s="1">
        <v>56.5283203125</v>
      </c>
      <c r="FA36" s="1">
        <v>70.961082458496094</v>
      </c>
      <c r="FB36" s="1">
        <v>54.323314666748047</v>
      </c>
      <c r="FC36" s="1">
        <v>36.683269500732422</v>
      </c>
      <c r="FD36" s="1">
        <v>6.8154711723327637</v>
      </c>
      <c r="FE36" s="1">
        <v>5.6085920333862305</v>
      </c>
      <c r="FF36" s="1">
        <v>5.3025765419006348</v>
      </c>
      <c r="FG36" s="1">
        <v>5.0456151962280273</v>
      </c>
      <c r="FH36" s="1">
        <v>5.2571101188659668</v>
      </c>
      <c r="FI36" s="1">
        <v>5.7529611587524414</v>
      </c>
      <c r="FJ36" s="1">
        <v>70.961082458496094</v>
      </c>
      <c r="FK36" s="1">
        <v>54.323314666748047</v>
      </c>
      <c r="FL36" s="1">
        <v>36.683269500732422</v>
      </c>
      <c r="FM36" s="1">
        <v>6.8154711723327637</v>
      </c>
      <c r="FN36" s="1">
        <v>5.6085920333862305</v>
      </c>
      <c r="FO36" s="1">
        <v>5.3025765419006348</v>
      </c>
      <c r="FP36" s="1">
        <v>5.0456151962280273</v>
      </c>
      <c r="FQ36" s="1">
        <v>5.2571101188659668</v>
      </c>
      <c r="FR36" s="1">
        <v>5.7529611587524414</v>
      </c>
    </row>
    <row r="37" spans="1:174">
      <c r="A37" t="s">
        <v>1</v>
      </c>
      <c r="B37" t="s">
        <v>41</v>
      </c>
      <c r="C37" t="s">
        <v>311</v>
      </c>
      <c r="D37" s="1">
        <v>50</v>
      </c>
      <c r="E37" s="1">
        <v>48</v>
      </c>
      <c r="F37" s="1">
        <v>98</v>
      </c>
      <c r="G37" s="1">
        <v>144.341796875</v>
      </c>
      <c r="H37" s="1">
        <v>143.08283996582031</v>
      </c>
      <c r="I37" s="1">
        <v>143.722412109375</v>
      </c>
      <c r="J37" s="1">
        <v>4.1736226081848145</v>
      </c>
      <c r="K37" s="1">
        <v>5.3691277503967285</v>
      </c>
      <c r="L37" s="1">
        <v>4.6845126152038574</v>
      </c>
      <c r="M37" s="1"/>
      <c r="N37" s="1"/>
      <c r="O37" s="1"/>
      <c r="P37" s="1">
        <v>19</v>
      </c>
      <c r="Q37" s="1">
        <v>18</v>
      </c>
      <c r="R37" s="1"/>
      <c r="S37" s="1"/>
      <c r="T37" s="1"/>
      <c r="U37" s="1"/>
      <c r="V37" s="1">
        <v>646.69842529296875</v>
      </c>
      <c r="W37" s="1">
        <v>1083.032470703125</v>
      </c>
      <c r="X37" s="1"/>
      <c r="Y37" s="1"/>
      <c r="Z37" s="1"/>
      <c r="AA37" s="1"/>
      <c r="AB37" s="1">
        <v>5.7057056427001953</v>
      </c>
      <c r="AC37" s="1">
        <v>7.6595745086669922</v>
      </c>
      <c r="AD37" s="1"/>
      <c r="AE37" s="1"/>
      <c r="AF37" s="1"/>
      <c r="AG37" s="1"/>
      <c r="AH37" s="1">
        <v>14</v>
      </c>
      <c r="AI37" s="1">
        <v>23</v>
      </c>
      <c r="AJ37" s="1"/>
      <c r="AK37" s="1"/>
      <c r="AL37" s="1"/>
      <c r="AM37" s="1"/>
      <c r="AN37" s="1">
        <v>533.53656005859375</v>
      </c>
      <c r="AO37" s="1">
        <v>1728.0240478515625</v>
      </c>
      <c r="AP37" s="1"/>
      <c r="AQ37" s="1"/>
      <c r="AR37" s="1"/>
      <c r="AS37" s="1"/>
      <c r="AT37" s="1">
        <v>5.2044610977172852</v>
      </c>
      <c r="AU37" s="1">
        <v>10.222222328186035</v>
      </c>
      <c r="AV37" s="1"/>
      <c r="AW37" s="1"/>
      <c r="AX37" s="1"/>
      <c r="AY37" s="1">
        <v>9</v>
      </c>
      <c r="AZ37" s="1">
        <v>33</v>
      </c>
      <c r="BA37" s="1">
        <v>41</v>
      </c>
      <c r="BB37" s="1">
        <v>10</v>
      </c>
      <c r="BC37" s="1"/>
      <c r="BD37" s="1"/>
      <c r="BE37" s="1">
        <v>115.69610595703125</v>
      </c>
      <c r="BF37" s="1">
        <v>593.311767578125</v>
      </c>
      <c r="BG37" s="1">
        <v>1369.863037109375</v>
      </c>
      <c r="BH37" s="1">
        <v>973.7098388671875</v>
      </c>
      <c r="BI37" s="1"/>
      <c r="BJ37" s="1"/>
      <c r="BK37" s="1">
        <v>2.0881669521331787</v>
      </c>
      <c r="BL37" s="1">
        <v>5.4817276000976563</v>
      </c>
      <c r="BM37" s="1">
        <v>8.9130430221557617</v>
      </c>
      <c r="BN37" s="1">
        <v>6.3694267272949219</v>
      </c>
      <c r="BO37" s="1"/>
      <c r="BP37" s="1"/>
      <c r="BQ37" s="1"/>
      <c r="BR37" s="1"/>
      <c r="BS37" s="1"/>
      <c r="BT37" s="1">
        <v>20</v>
      </c>
      <c r="BU37" s="1"/>
      <c r="BV37" s="1"/>
      <c r="BW37" s="1"/>
      <c r="BX37" s="1"/>
      <c r="BY37" s="1"/>
      <c r="BZ37" s="1">
        <v>57.736721038818359</v>
      </c>
      <c r="CA37" s="1"/>
      <c r="CB37" s="1"/>
      <c r="CC37" s="1"/>
      <c r="CD37" s="1"/>
      <c r="CE37" s="1"/>
      <c r="CF37" s="1">
        <v>2.4096386432647705</v>
      </c>
      <c r="CG37" s="1"/>
      <c r="CH37" s="1"/>
      <c r="CI37" s="1"/>
      <c r="CJ37" s="1"/>
      <c r="CK37" s="1"/>
      <c r="CL37" s="1">
        <v>26</v>
      </c>
      <c r="CM37" s="1"/>
      <c r="CN37" s="1"/>
      <c r="CO37" s="1"/>
      <c r="CP37" s="1"/>
      <c r="CQ37" s="1"/>
      <c r="CR37" s="1">
        <v>77.503204345703125</v>
      </c>
      <c r="CS37" s="1"/>
      <c r="CT37" s="1"/>
      <c r="CU37" s="1"/>
      <c r="CV37" s="1"/>
      <c r="CW37" s="1"/>
      <c r="CX37" s="1">
        <v>3.6465637683868408</v>
      </c>
      <c r="CY37" s="1"/>
      <c r="CZ37" s="1"/>
      <c r="DA37" s="1"/>
      <c r="DB37" s="1"/>
      <c r="DC37" s="1"/>
      <c r="DD37" s="1">
        <v>46</v>
      </c>
      <c r="DE37" s="1"/>
      <c r="DF37" s="1"/>
      <c r="DG37" s="1"/>
      <c r="DH37" s="1"/>
      <c r="DI37" s="1"/>
      <c r="DJ37" s="1">
        <v>67.461540222167969</v>
      </c>
      <c r="DK37" s="1"/>
      <c r="DL37" s="1"/>
      <c r="DM37" s="1"/>
      <c r="DN37" s="1"/>
      <c r="DO37" s="1"/>
      <c r="DP37" s="1">
        <v>2.9812054634094238</v>
      </c>
      <c r="DQ37" s="1"/>
      <c r="DR37" s="1">
        <v>8</v>
      </c>
      <c r="DS37" s="1">
        <v>14</v>
      </c>
      <c r="DT37" s="1">
        <v>14</v>
      </c>
      <c r="DU37" s="1"/>
      <c r="DV37" s="1"/>
      <c r="DW37" s="1">
        <v>23.094688415527344</v>
      </c>
      <c r="DX37" s="1">
        <v>40.415702819824219</v>
      </c>
      <c r="DY37" s="1">
        <v>40.415702819824219</v>
      </c>
      <c r="DZ37" s="1"/>
      <c r="EA37" s="1"/>
      <c r="EB37" s="1">
        <v>2.9520294666290283</v>
      </c>
      <c r="EC37" s="1">
        <v>5.7851238250732422</v>
      </c>
      <c r="ED37" s="1">
        <v>3.5989716053009033</v>
      </c>
      <c r="EE37" s="1"/>
      <c r="EF37" s="1"/>
      <c r="EG37" s="1">
        <v>12</v>
      </c>
      <c r="EH37" s="1">
        <v>14</v>
      </c>
      <c r="EI37" s="1">
        <v>12</v>
      </c>
      <c r="EJ37" s="1"/>
      <c r="EK37" s="1"/>
      <c r="EL37" s="1">
        <v>35.770709991455078</v>
      </c>
      <c r="EM37" s="1">
        <v>41.732494354248047</v>
      </c>
      <c r="EN37" s="1">
        <v>35.770709991455078</v>
      </c>
      <c r="EO37" s="1"/>
      <c r="EP37" s="1"/>
      <c r="EQ37" s="1">
        <v>6.3157896995544434</v>
      </c>
      <c r="ER37" s="1">
        <v>6.8965516090393066</v>
      </c>
      <c r="ES37" s="1">
        <v>4.4609665870666504</v>
      </c>
      <c r="ET37" s="1"/>
      <c r="EU37" s="1">
        <v>11</v>
      </c>
      <c r="EV37" s="1">
        <v>20</v>
      </c>
      <c r="EW37" s="1">
        <v>28</v>
      </c>
      <c r="EX37" s="1">
        <v>26</v>
      </c>
      <c r="EY37" s="1">
        <v>13</v>
      </c>
      <c r="EZ37" s="1">
        <v>16.132106781005859</v>
      </c>
      <c r="FA37" s="1">
        <v>29.331104278564453</v>
      </c>
      <c r="FB37" s="1">
        <v>41.063545227050781</v>
      </c>
      <c r="FC37" s="1">
        <v>38.130435943603516</v>
      </c>
      <c r="FD37" s="1">
        <v>19.065217971801758</v>
      </c>
      <c r="FE37" s="1">
        <v>5.9782609939575195</v>
      </c>
      <c r="FF37" s="1">
        <v>4.3383946418762207</v>
      </c>
      <c r="FG37" s="1">
        <v>6.2921347618103027</v>
      </c>
      <c r="FH37" s="1">
        <v>3.9513678550720215</v>
      </c>
      <c r="FI37" s="1">
        <v>3.7790696620941162</v>
      </c>
      <c r="FJ37" s="1">
        <v>29.331104278564453</v>
      </c>
      <c r="FK37" s="1">
        <v>41.063545227050781</v>
      </c>
      <c r="FL37" s="1">
        <v>38.130435943603516</v>
      </c>
      <c r="FM37" s="1">
        <v>19.065217971801758</v>
      </c>
      <c r="FN37" s="1">
        <v>5.9782609939575195</v>
      </c>
      <c r="FO37" s="1">
        <v>4.3383946418762207</v>
      </c>
      <c r="FP37" s="1">
        <v>6.2921347618103027</v>
      </c>
      <c r="FQ37" s="1">
        <v>3.9513678550720215</v>
      </c>
      <c r="FR37" s="1">
        <v>3.7790696620941162</v>
      </c>
    </row>
    <row r="38" spans="1:174">
      <c r="A38" t="s">
        <v>1</v>
      </c>
      <c r="B38" t="s">
        <v>42</v>
      </c>
      <c r="C38" t="s">
        <v>312</v>
      </c>
      <c r="D38" s="1">
        <v>313</v>
      </c>
      <c r="E38" s="1">
        <v>316</v>
      </c>
      <c r="F38" s="1">
        <v>629</v>
      </c>
      <c r="G38" s="1">
        <v>138.05940246582031</v>
      </c>
      <c r="H38" s="1">
        <v>137.38414001464844</v>
      </c>
      <c r="I38" s="1">
        <v>137.71932983398437</v>
      </c>
      <c r="J38" s="1">
        <v>4.3035883903503418</v>
      </c>
      <c r="K38" s="1">
        <v>5.3632044792175293</v>
      </c>
      <c r="L38" s="1">
        <v>4.7778201103210449</v>
      </c>
      <c r="M38" s="1"/>
      <c r="N38" s="1"/>
      <c r="O38" s="1">
        <v>61</v>
      </c>
      <c r="P38" s="1">
        <v>110</v>
      </c>
      <c r="Q38" s="1">
        <v>84</v>
      </c>
      <c r="R38" s="1">
        <v>29</v>
      </c>
      <c r="S38" s="1"/>
      <c r="T38" s="1"/>
      <c r="U38" s="1">
        <v>278.81890869140625</v>
      </c>
      <c r="V38" s="1">
        <v>572.91668701171875</v>
      </c>
      <c r="W38" s="1">
        <v>683.31573486328125</v>
      </c>
      <c r="X38" s="1">
        <v>462.59371948242187</v>
      </c>
      <c r="Y38" s="1"/>
      <c r="Z38" s="1"/>
      <c r="AA38" s="1">
        <v>4.3262410163879395</v>
      </c>
      <c r="AB38" s="1">
        <v>5.2681994438171387</v>
      </c>
      <c r="AC38" s="1">
        <v>5.7931032180786133</v>
      </c>
      <c r="AD38" s="1">
        <v>4.4615383148193359</v>
      </c>
      <c r="AE38" s="1"/>
      <c r="AF38" s="1"/>
      <c r="AG38" s="1">
        <v>27</v>
      </c>
      <c r="AH38" s="1">
        <v>101</v>
      </c>
      <c r="AI38" s="1">
        <v>126</v>
      </c>
      <c r="AJ38" s="1">
        <v>50</v>
      </c>
      <c r="AK38" s="1"/>
      <c r="AL38" s="1"/>
      <c r="AM38" s="1">
        <v>122.49897766113281</v>
      </c>
      <c r="AN38" s="1">
        <v>563.20751953125</v>
      </c>
      <c r="AO38" s="1">
        <v>1245.305419921875</v>
      </c>
      <c r="AP38" s="1">
        <v>1400.95263671875</v>
      </c>
      <c r="AQ38" s="1"/>
      <c r="AR38" s="1"/>
      <c r="AS38" s="1">
        <v>2.884615421295166</v>
      </c>
      <c r="AT38" s="1">
        <v>5.5678057670593262</v>
      </c>
      <c r="AU38" s="1">
        <v>7.6782450675964355</v>
      </c>
      <c r="AV38" s="1">
        <v>9.0909090042114258</v>
      </c>
      <c r="AW38" s="1">
        <v>10</v>
      </c>
      <c r="AX38" s="1">
        <v>31</v>
      </c>
      <c r="AY38" s="1">
        <v>88</v>
      </c>
      <c r="AZ38" s="1">
        <v>211</v>
      </c>
      <c r="BA38" s="1">
        <v>210</v>
      </c>
      <c r="BB38" s="1">
        <v>79</v>
      </c>
      <c r="BC38" s="1">
        <v>3.4851219654083252</v>
      </c>
      <c r="BD38" s="1">
        <v>54.875999450683594</v>
      </c>
      <c r="BE38" s="1">
        <v>200.36886596679687</v>
      </c>
      <c r="BF38" s="1">
        <v>568.22772216796875</v>
      </c>
      <c r="BG38" s="1">
        <v>937.03985595703125</v>
      </c>
      <c r="BH38" s="1">
        <v>803.00872802734375</v>
      </c>
      <c r="BI38" s="1">
        <v>0.88339221477508545</v>
      </c>
      <c r="BJ38" s="1">
        <v>2.0749664306640625</v>
      </c>
      <c r="BK38" s="1">
        <v>3.751065731048584</v>
      </c>
      <c r="BL38" s="1">
        <v>5.4074835777282715</v>
      </c>
      <c r="BM38" s="1">
        <v>6.7939176559448242</v>
      </c>
      <c r="BN38" s="1">
        <v>6.5833334922790527</v>
      </c>
      <c r="BO38" s="1"/>
      <c r="BP38" s="1"/>
      <c r="BQ38" s="1"/>
      <c r="BR38" s="1"/>
      <c r="BS38" s="1"/>
      <c r="BT38" s="1">
        <v>138</v>
      </c>
      <c r="BU38" s="1"/>
      <c r="BV38" s="1"/>
      <c r="BW38" s="1"/>
      <c r="BX38" s="1"/>
      <c r="BY38" s="1"/>
      <c r="BZ38" s="1">
        <v>60.869640350341797</v>
      </c>
      <c r="CA38" s="1"/>
      <c r="CB38" s="1"/>
      <c r="CC38" s="1"/>
      <c r="CD38" s="1"/>
      <c r="CE38" s="1"/>
      <c r="CF38" s="1">
        <v>2.9889538288116455</v>
      </c>
      <c r="CG38" s="1"/>
      <c r="CH38" s="1"/>
      <c r="CI38" s="1"/>
      <c r="CJ38" s="1"/>
      <c r="CK38" s="1"/>
      <c r="CL38" s="1">
        <v>166</v>
      </c>
      <c r="CM38" s="1"/>
      <c r="CN38" s="1"/>
      <c r="CO38" s="1"/>
      <c r="CP38" s="1"/>
      <c r="CQ38" s="1"/>
      <c r="CR38" s="1">
        <v>72.170150756835938</v>
      </c>
      <c r="CS38" s="1"/>
      <c r="CT38" s="1"/>
      <c r="CU38" s="1"/>
      <c r="CV38" s="1"/>
      <c r="CW38" s="1"/>
      <c r="CX38" s="1">
        <v>4.1834678649902344</v>
      </c>
      <c r="CY38" s="1">
        <v>12</v>
      </c>
      <c r="CZ38" s="1"/>
      <c r="DA38" s="1"/>
      <c r="DB38" s="1"/>
      <c r="DC38" s="1"/>
      <c r="DD38" s="1">
        <v>304</v>
      </c>
      <c r="DE38" s="1">
        <v>2.6273958683013916</v>
      </c>
      <c r="DF38" s="1"/>
      <c r="DG38" s="1"/>
      <c r="DH38" s="1"/>
      <c r="DI38" s="1"/>
      <c r="DJ38" s="1">
        <v>66.560691833496094</v>
      </c>
      <c r="DK38" s="1">
        <v>2.2018349170684814</v>
      </c>
      <c r="DL38" s="1"/>
      <c r="DM38" s="1"/>
      <c r="DN38" s="1"/>
      <c r="DO38" s="1"/>
      <c r="DP38" s="1">
        <v>3.5410599708557129</v>
      </c>
      <c r="DQ38" s="1">
        <v>61</v>
      </c>
      <c r="DR38" s="1">
        <v>68</v>
      </c>
      <c r="DS38" s="1">
        <v>78</v>
      </c>
      <c r="DT38" s="1">
        <v>61</v>
      </c>
      <c r="DU38" s="1">
        <v>45</v>
      </c>
      <c r="DV38" s="1">
        <v>26.906147003173828</v>
      </c>
      <c r="DW38" s="1">
        <v>29.993736267089844</v>
      </c>
      <c r="DX38" s="1">
        <v>34.404579162597656</v>
      </c>
      <c r="DY38" s="1">
        <v>26.906147003173828</v>
      </c>
      <c r="DZ38" s="1">
        <v>19.848796844482422</v>
      </c>
      <c r="EA38" s="1">
        <v>4.6142210960388184</v>
      </c>
      <c r="EB38" s="1">
        <v>4.4825315475463867</v>
      </c>
      <c r="EC38" s="1">
        <v>4.3022613525390625</v>
      </c>
      <c r="ED38" s="1">
        <v>4.5420699119567871</v>
      </c>
      <c r="EE38" s="1">
        <v>3.5211267471313477</v>
      </c>
      <c r="EF38" s="1">
        <v>71</v>
      </c>
      <c r="EG38" s="1">
        <v>72</v>
      </c>
      <c r="EH38" s="1">
        <v>76</v>
      </c>
      <c r="EI38" s="1">
        <v>57</v>
      </c>
      <c r="EJ38" s="1">
        <v>40</v>
      </c>
      <c r="EK38" s="1">
        <v>30.867954254150391</v>
      </c>
      <c r="EL38" s="1">
        <v>31.302715301513672</v>
      </c>
      <c r="EM38" s="1">
        <v>33.041755676269531</v>
      </c>
      <c r="EN38" s="1">
        <v>24.781314849853516</v>
      </c>
      <c r="EO38" s="1">
        <v>17.390396118164062</v>
      </c>
      <c r="EP38" s="1">
        <v>6.1365599632263184</v>
      </c>
      <c r="EQ38" s="1">
        <v>5.7188243865966797</v>
      </c>
      <c r="ER38" s="1">
        <v>5.4676260948181152</v>
      </c>
      <c r="ES38" s="1">
        <v>5.3773584365844727</v>
      </c>
      <c r="ET38" s="1">
        <v>3.8986353874206543</v>
      </c>
      <c r="EU38" s="1">
        <v>132</v>
      </c>
      <c r="EV38" s="1">
        <v>140</v>
      </c>
      <c r="EW38" s="1">
        <v>154</v>
      </c>
      <c r="EX38" s="1">
        <v>118</v>
      </c>
      <c r="EY38" s="1">
        <v>85</v>
      </c>
      <c r="EZ38" s="1">
        <v>28.90135383605957</v>
      </c>
      <c r="FA38" s="1">
        <v>30.652952194213867</v>
      </c>
      <c r="FB38" s="1">
        <v>33.718246459960938</v>
      </c>
      <c r="FC38" s="1">
        <v>25.8360595703125</v>
      </c>
      <c r="FD38" s="1">
        <v>18.610721588134766</v>
      </c>
      <c r="FE38" s="1">
        <v>5.3247275352478027</v>
      </c>
      <c r="FF38" s="1">
        <v>5.0432276725769043</v>
      </c>
      <c r="FG38" s="1">
        <v>4.8079924583435059</v>
      </c>
      <c r="FH38" s="1">
        <v>4.9105286598205566</v>
      </c>
      <c r="FI38" s="1">
        <v>3.6892361640930176</v>
      </c>
      <c r="FJ38" s="1">
        <v>30.652952194213867</v>
      </c>
      <c r="FK38" s="1">
        <v>33.718246459960938</v>
      </c>
      <c r="FL38" s="1">
        <v>25.8360595703125</v>
      </c>
      <c r="FM38" s="1">
        <v>18.610721588134766</v>
      </c>
      <c r="FN38" s="1">
        <v>5.3247275352478027</v>
      </c>
      <c r="FO38" s="1">
        <v>5.0432276725769043</v>
      </c>
      <c r="FP38" s="1">
        <v>4.8079924583435059</v>
      </c>
      <c r="FQ38" s="1">
        <v>4.9105286598205566</v>
      </c>
      <c r="FR38" s="1">
        <v>3.6892361640930176</v>
      </c>
    </row>
    <row r="39" spans="1:174">
      <c r="A39" t="s">
        <v>1</v>
      </c>
      <c r="B39" t="s">
        <v>43</v>
      </c>
      <c r="C39" t="s">
        <v>313</v>
      </c>
      <c r="D39" s="1">
        <v>58</v>
      </c>
      <c r="E39" s="1">
        <v>68</v>
      </c>
      <c r="F39" s="1">
        <v>126</v>
      </c>
      <c r="G39" s="1">
        <v>104.15357208251953</v>
      </c>
      <c r="H39" s="1">
        <v>122.10889434814453</v>
      </c>
      <c r="I39" s="1">
        <v>113.13130950927734</v>
      </c>
      <c r="J39" s="1">
        <v>3.3429393768310547</v>
      </c>
      <c r="K39" s="1">
        <v>5.0258684158325195</v>
      </c>
      <c r="L39" s="1">
        <v>4.0803108215332031</v>
      </c>
      <c r="M39" s="1"/>
      <c r="N39" s="1">
        <v>6</v>
      </c>
      <c r="O39" s="1"/>
      <c r="P39" s="1">
        <v>13</v>
      </c>
      <c r="Q39" s="1">
        <v>19</v>
      </c>
      <c r="R39" s="1">
        <v>14</v>
      </c>
      <c r="S39" s="1"/>
      <c r="T39" s="1">
        <v>79.968009948730469</v>
      </c>
      <c r="U39" s="1"/>
      <c r="V39" s="1">
        <v>320.43380737304687</v>
      </c>
      <c r="W39" s="1">
        <v>725.744873046875</v>
      </c>
      <c r="X39" s="1">
        <v>900.321533203125</v>
      </c>
      <c r="Y39" s="1"/>
      <c r="Z39" s="1">
        <v>2.4390244483947754</v>
      </c>
      <c r="AA39" s="1"/>
      <c r="AB39" s="1">
        <v>3.0878860950469971</v>
      </c>
      <c r="AC39" s="1">
        <v>5.6213016510009766</v>
      </c>
      <c r="AD39" s="1">
        <v>7</v>
      </c>
      <c r="AE39" s="1"/>
      <c r="AF39" s="1"/>
      <c r="AG39" s="1"/>
      <c r="AH39" s="1">
        <v>24</v>
      </c>
      <c r="AI39" s="1">
        <v>19</v>
      </c>
      <c r="AJ39" s="1">
        <v>13</v>
      </c>
      <c r="AK39" s="1"/>
      <c r="AL39" s="1"/>
      <c r="AM39" s="1"/>
      <c r="AN39" s="1">
        <v>640.34149169921875</v>
      </c>
      <c r="AO39" s="1">
        <v>987.01300048828125</v>
      </c>
      <c r="AP39" s="1">
        <v>1536.64306640625</v>
      </c>
      <c r="AQ39" s="1"/>
      <c r="AR39" s="1"/>
      <c r="AS39" s="1"/>
      <c r="AT39" s="1">
        <v>5.7971014976501465</v>
      </c>
      <c r="AU39" s="1">
        <v>5.9006209373474121</v>
      </c>
      <c r="AV39" s="1">
        <v>8.2278480529785156</v>
      </c>
      <c r="AW39" s="1"/>
      <c r="AX39" s="1"/>
      <c r="AY39" s="1">
        <v>12</v>
      </c>
      <c r="AZ39" s="1">
        <v>37</v>
      </c>
      <c r="BA39" s="1">
        <v>38</v>
      </c>
      <c r="BB39" s="1">
        <v>27</v>
      </c>
      <c r="BC39" s="1"/>
      <c r="BD39" s="1"/>
      <c r="BE39" s="1">
        <v>102.66940307617187</v>
      </c>
      <c r="BF39" s="1">
        <v>474.05508422851562</v>
      </c>
      <c r="BG39" s="1">
        <v>836.45166015625</v>
      </c>
      <c r="BH39" s="1">
        <v>1124.531494140625</v>
      </c>
      <c r="BI39" s="1"/>
      <c r="BJ39" s="1"/>
      <c r="BK39" s="1">
        <v>2.1015760898590088</v>
      </c>
      <c r="BL39" s="1">
        <v>4.4311375617980957</v>
      </c>
      <c r="BM39" s="1">
        <v>5.7575759887695313</v>
      </c>
      <c r="BN39" s="1">
        <v>7.5418992042541504</v>
      </c>
      <c r="BO39" s="1"/>
      <c r="BP39" s="1"/>
      <c r="BQ39" s="1"/>
      <c r="BR39" s="1"/>
      <c r="BS39" s="1"/>
      <c r="BT39" s="1">
        <v>28</v>
      </c>
      <c r="BU39" s="1"/>
      <c r="BV39" s="1"/>
      <c r="BW39" s="1"/>
      <c r="BX39" s="1"/>
      <c r="BY39" s="1"/>
      <c r="BZ39" s="1">
        <v>50.281036376953125</v>
      </c>
      <c r="CA39" s="1"/>
      <c r="CB39" s="1"/>
      <c r="CC39" s="1"/>
      <c r="CD39" s="1"/>
      <c r="CE39" s="1"/>
      <c r="CF39" s="1">
        <v>2.5385313034057617</v>
      </c>
      <c r="CG39" s="1"/>
      <c r="CH39" s="1"/>
      <c r="CI39" s="1"/>
      <c r="CJ39" s="1"/>
      <c r="CK39" s="1"/>
      <c r="CL39" s="1">
        <v>44</v>
      </c>
      <c r="CM39" s="1"/>
      <c r="CN39" s="1"/>
      <c r="CO39" s="1"/>
      <c r="CP39" s="1"/>
      <c r="CQ39" s="1"/>
      <c r="CR39" s="1">
        <v>79.011634826660156</v>
      </c>
      <c r="CS39" s="1"/>
      <c r="CT39" s="1"/>
      <c r="CU39" s="1"/>
      <c r="CV39" s="1"/>
      <c r="CW39" s="1"/>
      <c r="CX39" s="1">
        <v>4.8511576652526855</v>
      </c>
      <c r="CY39" s="1"/>
      <c r="CZ39" s="1"/>
      <c r="DA39" s="1"/>
      <c r="DB39" s="1"/>
      <c r="DC39" s="1"/>
      <c r="DD39" s="1">
        <v>72</v>
      </c>
      <c r="DE39" s="1"/>
      <c r="DF39" s="1"/>
      <c r="DG39" s="1"/>
      <c r="DH39" s="1"/>
      <c r="DI39" s="1"/>
      <c r="DJ39" s="1">
        <v>64.646461486816406</v>
      </c>
      <c r="DK39" s="1"/>
      <c r="DL39" s="1"/>
      <c r="DM39" s="1"/>
      <c r="DN39" s="1"/>
      <c r="DO39" s="1"/>
      <c r="DP39" s="1">
        <v>3.5820896625518799</v>
      </c>
      <c r="DQ39" s="1">
        <v>11</v>
      </c>
      <c r="DR39" s="1">
        <v>10</v>
      </c>
      <c r="DS39" s="1">
        <v>25</v>
      </c>
      <c r="DT39" s="1">
        <v>12</v>
      </c>
      <c r="DU39" s="1"/>
      <c r="DV39" s="1">
        <v>19.753263473510742</v>
      </c>
      <c r="DW39" s="1">
        <v>17.957511901855469</v>
      </c>
      <c r="DX39" s="1">
        <v>44.893779754638672</v>
      </c>
      <c r="DY39" s="1">
        <v>21.549015045166016</v>
      </c>
      <c r="DZ39" s="1"/>
      <c r="EA39" s="1">
        <v>2.9729728698730469</v>
      </c>
      <c r="EB39" s="1">
        <v>5.7142858505249023</v>
      </c>
      <c r="EC39" s="1">
        <v>3.9246468544006348</v>
      </c>
      <c r="ED39" s="1">
        <v>2.2944550514221191</v>
      </c>
      <c r="EE39" s="1"/>
      <c r="EF39" s="1">
        <v>20</v>
      </c>
      <c r="EG39" s="1"/>
      <c r="EH39" s="1">
        <v>23</v>
      </c>
      <c r="EI39" s="1">
        <v>14</v>
      </c>
      <c r="EJ39" s="1"/>
      <c r="EK39" s="1">
        <v>35.914379119873047</v>
      </c>
      <c r="EL39" s="1"/>
      <c r="EM39" s="1">
        <v>41.301536560058594</v>
      </c>
      <c r="EN39" s="1">
        <v>25.140066146850586</v>
      </c>
      <c r="EO39" s="1"/>
      <c r="EP39" s="1">
        <v>7.8125</v>
      </c>
      <c r="EQ39" s="1"/>
      <c r="ER39" s="1">
        <v>4.2279410362243652</v>
      </c>
      <c r="ES39" s="1">
        <v>3.825136661529541</v>
      </c>
      <c r="ET39" s="1"/>
      <c r="EU39" s="1">
        <v>31</v>
      </c>
      <c r="EV39" s="1"/>
      <c r="EW39" s="1">
        <v>48</v>
      </c>
      <c r="EX39" s="1">
        <v>26</v>
      </c>
      <c r="EY39" s="1"/>
      <c r="EZ39" s="1">
        <v>27.833894729614258</v>
      </c>
      <c r="FA39" s="1"/>
      <c r="FB39" s="1">
        <v>43.097644805908203</v>
      </c>
      <c r="FC39" s="1">
        <v>23.34455680847168</v>
      </c>
      <c r="FD39" s="1"/>
      <c r="FE39" s="1">
        <v>4.9520769119262695</v>
      </c>
      <c r="FF39" s="1"/>
      <c r="FG39" s="1">
        <v>4.0643520355224609</v>
      </c>
      <c r="FH39" s="1">
        <v>2.9246344566345215</v>
      </c>
      <c r="FI39" s="1"/>
      <c r="FJ39" s="1"/>
      <c r="FK39" s="1">
        <v>43.097644805908203</v>
      </c>
      <c r="FL39" s="1">
        <v>23.34455680847168</v>
      </c>
      <c r="FM39" s="1"/>
      <c r="FN39" s="1">
        <v>4.9520769119262695</v>
      </c>
      <c r="FO39" s="1"/>
      <c r="FP39" s="1">
        <v>4.0643520355224609</v>
      </c>
      <c r="FQ39" s="1">
        <v>2.9246344566345215</v>
      </c>
      <c r="FR39" s="1"/>
    </row>
    <row r="40" spans="1:174">
      <c r="A40" t="s">
        <v>1</v>
      </c>
      <c r="B40" t="s">
        <v>44</v>
      </c>
      <c r="C40" t="s">
        <v>314</v>
      </c>
      <c r="D40" s="1">
        <v>261</v>
      </c>
      <c r="E40" s="1">
        <v>276</v>
      </c>
      <c r="F40" s="1">
        <v>537</v>
      </c>
      <c r="G40" s="1">
        <v>132.78726196289062</v>
      </c>
      <c r="H40" s="1">
        <v>148.58761596679687</v>
      </c>
      <c r="I40" s="1">
        <v>140.46412658691406</v>
      </c>
      <c r="J40" s="1">
        <v>4.3902440071105957</v>
      </c>
      <c r="K40" s="1">
        <v>5.1425375938415527</v>
      </c>
      <c r="L40" s="1">
        <v>4.7471709251403809</v>
      </c>
      <c r="M40" s="1"/>
      <c r="N40" s="1"/>
      <c r="O40" s="1">
        <v>46</v>
      </c>
      <c r="P40" s="1">
        <v>80</v>
      </c>
      <c r="Q40" s="1">
        <v>77</v>
      </c>
      <c r="R40" s="1">
        <v>37</v>
      </c>
      <c r="S40" s="1"/>
      <c r="T40" s="1"/>
      <c r="U40" s="1">
        <v>220.84593200683594</v>
      </c>
      <c r="V40" s="1">
        <v>554.7850341796875</v>
      </c>
      <c r="W40" s="1">
        <v>845.13226318359375</v>
      </c>
      <c r="X40" s="1">
        <v>867.5263671875</v>
      </c>
      <c r="Y40" s="1"/>
      <c r="Z40" s="1"/>
      <c r="AA40" s="1">
        <v>3.5686578750610352</v>
      </c>
      <c r="AB40" s="1">
        <v>4.9504952430725098</v>
      </c>
      <c r="AC40" s="1">
        <v>7.2778825759887695</v>
      </c>
      <c r="AD40" s="1">
        <v>7.1290946006774902</v>
      </c>
      <c r="AE40" s="1"/>
      <c r="AF40" s="1"/>
      <c r="AG40" s="1">
        <v>32</v>
      </c>
      <c r="AH40" s="1">
        <v>88</v>
      </c>
      <c r="AI40" s="1">
        <v>107</v>
      </c>
      <c r="AJ40" s="1">
        <v>39</v>
      </c>
      <c r="AK40" s="1"/>
      <c r="AL40" s="1"/>
      <c r="AM40" s="1">
        <v>163.38200378417969</v>
      </c>
      <c r="AN40" s="1">
        <v>695.4322509765625</v>
      </c>
      <c r="AO40" s="1">
        <v>1469.3765869140625</v>
      </c>
      <c r="AP40" s="1">
        <v>1576.39453125</v>
      </c>
      <c r="AQ40" s="1"/>
      <c r="AR40" s="1"/>
      <c r="AS40" s="1">
        <v>3.3542976379394531</v>
      </c>
      <c r="AT40" s="1">
        <v>5.4388132095336914</v>
      </c>
      <c r="AU40" s="1">
        <v>7.3438572883605957</v>
      </c>
      <c r="AV40" s="1">
        <v>8.2627115249633789</v>
      </c>
      <c r="AW40" s="1">
        <v>11</v>
      </c>
      <c r="AX40" s="1">
        <v>20</v>
      </c>
      <c r="AY40" s="1">
        <v>78</v>
      </c>
      <c r="AZ40" s="1">
        <v>168</v>
      </c>
      <c r="BA40" s="1">
        <v>184</v>
      </c>
      <c r="BB40" s="1">
        <v>76</v>
      </c>
      <c r="BC40" s="1">
        <v>4.6542720794677734</v>
      </c>
      <c r="BD40" s="1">
        <v>36.139572143554688</v>
      </c>
      <c r="BE40" s="1">
        <v>192.99765014648437</v>
      </c>
      <c r="BF40" s="1">
        <v>620.52154541015625</v>
      </c>
      <c r="BG40" s="1">
        <v>1122.4302978515625</v>
      </c>
      <c r="BH40" s="1">
        <v>1127.7637939453125</v>
      </c>
      <c r="BI40" s="1">
        <v>1.1011011600494385</v>
      </c>
      <c r="BJ40" s="1">
        <v>1.5037593841552734</v>
      </c>
      <c r="BK40" s="1">
        <v>3.4774854183197021</v>
      </c>
      <c r="BL40" s="1">
        <v>5.1948051452636719</v>
      </c>
      <c r="BM40" s="1">
        <v>7.316103458404541</v>
      </c>
      <c r="BN40" s="1">
        <v>7.6690211296081543</v>
      </c>
      <c r="BO40" s="1">
        <v>8</v>
      </c>
      <c r="BP40" s="1">
        <v>16</v>
      </c>
      <c r="BQ40" s="1"/>
      <c r="BR40" s="1"/>
      <c r="BS40" s="1"/>
      <c r="BT40" s="1">
        <v>105</v>
      </c>
      <c r="BU40" s="1">
        <v>4.0701074600219727</v>
      </c>
      <c r="BV40" s="1">
        <v>8.1402149200439453</v>
      </c>
      <c r="BW40" s="1"/>
      <c r="BX40" s="1"/>
      <c r="BY40" s="1"/>
      <c r="BZ40" s="1">
        <v>53.420162200927734</v>
      </c>
      <c r="CA40" s="1">
        <v>1.9801980257034302</v>
      </c>
      <c r="CB40" s="1">
        <v>2.9795157909393311</v>
      </c>
      <c r="CC40" s="1"/>
      <c r="CD40" s="1"/>
      <c r="CE40" s="1"/>
      <c r="CF40" s="1">
        <v>3.4872136116027832</v>
      </c>
      <c r="CG40" s="1">
        <v>18</v>
      </c>
      <c r="CH40" s="1">
        <v>21</v>
      </c>
      <c r="CI40" s="1"/>
      <c r="CJ40" s="1"/>
      <c r="CK40" s="1"/>
      <c r="CL40" s="1">
        <v>124</v>
      </c>
      <c r="CM40" s="1">
        <v>9.6904964447021484</v>
      </c>
      <c r="CN40" s="1">
        <v>11.30557918548584</v>
      </c>
      <c r="CO40" s="1"/>
      <c r="CP40" s="1"/>
      <c r="CQ40" s="1"/>
      <c r="CR40" s="1">
        <v>66.756752014160156</v>
      </c>
      <c r="CS40" s="1">
        <v>4.986149787902832</v>
      </c>
      <c r="CT40" s="1">
        <v>2.8378379344940186</v>
      </c>
      <c r="CU40" s="1"/>
      <c r="CV40" s="1"/>
      <c r="CW40" s="1"/>
      <c r="CX40" s="1">
        <v>4.5222463607788086</v>
      </c>
      <c r="CY40" s="1">
        <v>26</v>
      </c>
      <c r="CZ40" s="1">
        <v>37</v>
      </c>
      <c r="DA40" s="1"/>
      <c r="DB40" s="1"/>
      <c r="DC40" s="1"/>
      <c r="DD40" s="1">
        <v>229</v>
      </c>
      <c r="DE40" s="1">
        <v>6.800870418548584</v>
      </c>
      <c r="DF40" s="1">
        <v>9.67816162109375</v>
      </c>
      <c r="DG40" s="1"/>
      <c r="DH40" s="1"/>
      <c r="DI40" s="1"/>
      <c r="DJ40" s="1">
        <v>59.899974822998047</v>
      </c>
      <c r="DK40" s="1">
        <v>3.3986928462982178</v>
      </c>
      <c r="DL40" s="1">
        <v>2.8974158763885498</v>
      </c>
      <c r="DM40" s="1"/>
      <c r="DN40" s="1"/>
      <c r="DO40" s="1"/>
      <c r="DP40" s="1">
        <v>3.9805319309234619</v>
      </c>
      <c r="DQ40" s="1">
        <v>44</v>
      </c>
      <c r="DR40" s="1">
        <v>45</v>
      </c>
      <c r="DS40" s="1">
        <v>51</v>
      </c>
      <c r="DT40" s="1">
        <v>68</v>
      </c>
      <c r="DU40" s="1">
        <v>53</v>
      </c>
      <c r="DV40" s="1">
        <v>22.385591506958008</v>
      </c>
      <c r="DW40" s="1">
        <v>22.894355773925781</v>
      </c>
      <c r="DX40" s="1">
        <v>25.946935653686523</v>
      </c>
      <c r="DY40" s="1">
        <v>34.595912933349609</v>
      </c>
      <c r="DZ40" s="1">
        <v>26.964462280273438</v>
      </c>
      <c r="EA40" s="1">
        <v>4.1666665077209473</v>
      </c>
      <c r="EB40" s="1">
        <v>4.3227667808532715</v>
      </c>
      <c r="EC40" s="1">
        <v>4.748603343963623</v>
      </c>
      <c r="ED40" s="1">
        <v>4.0023541450500488</v>
      </c>
      <c r="EE40" s="1">
        <v>4.9302325248718262</v>
      </c>
      <c r="EF40" s="1">
        <v>56</v>
      </c>
      <c r="EG40" s="1">
        <v>48</v>
      </c>
      <c r="EH40" s="1">
        <v>56</v>
      </c>
      <c r="EI40" s="1">
        <v>76</v>
      </c>
      <c r="EJ40" s="1">
        <v>40</v>
      </c>
      <c r="EK40" s="1">
        <v>30.148210525512695</v>
      </c>
      <c r="EL40" s="1">
        <v>25.841323852539063</v>
      </c>
      <c r="EM40" s="1">
        <v>30.148210525512695</v>
      </c>
      <c r="EN40" s="1">
        <v>40.915428161621094</v>
      </c>
      <c r="EO40" s="1">
        <v>21.53443717956543</v>
      </c>
      <c r="EP40" s="1">
        <v>5.7971014976501465</v>
      </c>
      <c r="EQ40" s="1">
        <v>4.9896049499511719</v>
      </c>
      <c r="ER40" s="1">
        <v>5.6451611518859863</v>
      </c>
      <c r="ES40" s="1">
        <v>4.9032258987426758</v>
      </c>
      <c r="ET40" s="1">
        <v>4.4593086242675781</v>
      </c>
      <c r="EU40" s="1">
        <v>100</v>
      </c>
      <c r="EV40" s="1">
        <v>93</v>
      </c>
      <c r="EW40" s="1">
        <v>107</v>
      </c>
      <c r="EX40" s="1">
        <v>144</v>
      </c>
      <c r="EY40" s="1">
        <v>93</v>
      </c>
      <c r="EZ40" s="1">
        <v>26.157194137573242</v>
      </c>
      <c r="FA40" s="1">
        <v>24.326190948486328</v>
      </c>
      <c r="FB40" s="1">
        <v>27.988197326660156</v>
      </c>
      <c r="FC40" s="1">
        <v>37.666358947753906</v>
      </c>
      <c r="FD40" s="1">
        <v>24.326190948486328</v>
      </c>
      <c r="FE40" s="1">
        <v>4.9455986022949219</v>
      </c>
      <c r="FF40" s="1">
        <v>4.6430354118347168</v>
      </c>
      <c r="FG40" s="1">
        <v>5.1790900230407715</v>
      </c>
      <c r="FH40" s="1">
        <v>4.4321331977844238</v>
      </c>
      <c r="FI40" s="1">
        <v>4.7160243988037109</v>
      </c>
      <c r="FJ40" s="1">
        <v>24.326190948486328</v>
      </c>
      <c r="FK40" s="1">
        <v>27.988197326660156</v>
      </c>
      <c r="FL40" s="1">
        <v>37.666358947753906</v>
      </c>
      <c r="FM40" s="1">
        <v>24.326190948486328</v>
      </c>
      <c r="FN40" s="1">
        <v>4.9455986022949219</v>
      </c>
      <c r="FO40" s="1">
        <v>4.6430354118347168</v>
      </c>
      <c r="FP40" s="1">
        <v>5.1790900230407715</v>
      </c>
      <c r="FQ40" s="1">
        <v>4.4321331977844238</v>
      </c>
      <c r="FR40" s="1">
        <v>4.7160243988037109</v>
      </c>
    </row>
    <row r="41" spans="1:174">
      <c r="A41" t="s">
        <v>1</v>
      </c>
      <c r="B41" t="s">
        <v>45</v>
      </c>
      <c r="C41" t="s">
        <v>315</v>
      </c>
      <c r="D41" s="1">
        <v>73</v>
      </c>
      <c r="E41" s="1">
        <v>96</v>
      </c>
      <c r="F41" s="1">
        <v>169</v>
      </c>
      <c r="G41" s="1">
        <v>134.53492736816406</v>
      </c>
      <c r="H41" s="1">
        <v>186.824951171875</v>
      </c>
      <c r="I41" s="1">
        <v>159.96820068359375</v>
      </c>
      <c r="J41" s="1">
        <v>3.5011990070343018</v>
      </c>
      <c r="K41" s="1">
        <v>5.6107540130615234</v>
      </c>
      <c r="L41" s="1">
        <v>4.4520549774169922</v>
      </c>
      <c r="M41" s="1"/>
      <c r="N41" s="1"/>
      <c r="O41" s="1">
        <v>14</v>
      </c>
      <c r="P41" s="1">
        <v>20</v>
      </c>
      <c r="Q41" s="1">
        <v>23</v>
      </c>
      <c r="R41" s="1">
        <v>11</v>
      </c>
      <c r="S41" s="1"/>
      <c r="T41" s="1"/>
      <c r="U41" s="1">
        <v>207.80763244628906</v>
      </c>
      <c r="V41" s="1">
        <v>347.64471435546875</v>
      </c>
      <c r="W41" s="1">
        <v>601.1500244140625</v>
      </c>
      <c r="X41" s="1">
        <v>608.7437744140625</v>
      </c>
      <c r="Y41" s="1"/>
      <c r="Z41" s="1"/>
      <c r="AA41" s="1">
        <v>3.1890661716461182</v>
      </c>
      <c r="AB41" s="1">
        <v>3.4364261627197266</v>
      </c>
      <c r="AC41" s="1">
        <v>5.3738317489624023</v>
      </c>
      <c r="AD41" s="1">
        <v>6.1452512741088867</v>
      </c>
      <c r="AE41" s="1"/>
      <c r="AF41" s="1"/>
      <c r="AG41" s="1">
        <v>11</v>
      </c>
      <c r="AH41" s="1">
        <v>30</v>
      </c>
      <c r="AI41" s="1">
        <v>36</v>
      </c>
      <c r="AJ41" s="1">
        <v>14</v>
      </c>
      <c r="AK41" s="1"/>
      <c r="AL41" s="1"/>
      <c r="AM41" s="1">
        <v>170.64846801757813</v>
      </c>
      <c r="AN41" s="1">
        <v>549.95416259765625</v>
      </c>
      <c r="AO41" s="1">
        <v>1178.3961181640625</v>
      </c>
      <c r="AP41" s="1">
        <v>1456.8157958984375</v>
      </c>
      <c r="AQ41" s="1"/>
      <c r="AR41" s="1"/>
      <c r="AS41" s="1">
        <v>4.135338306427002</v>
      </c>
      <c r="AT41" s="1">
        <v>5.859375</v>
      </c>
      <c r="AU41" s="1">
        <v>7.2289156913757324</v>
      </c>
      <c r="AV41" s="1">
        <v>7.650273323059082</v>
      </c>
      <c r="AW41" s="1"/>
      <c r="AX41" s="1"/>
      <c r="AY41" s="1">
        <v>25</v>
      </c>
      <c r="AZ41" s="1">
        <v>50</v>
      </c>
      <c r="BA41" s="1">
        <v>59</v>
      </c>
      <c r="BB41" s="1">
        <v>25</v>
      </c>
      <c r="BC41" s="1"/>
      <c r="BD41" s="1"/>
      <c r="BE41" s="1">
        <v>189.63816833496094</v>
      </c>
      <c r="BF41" s="1">
        <v>446.10992431640625</v>
      </c>
      <c r="BG41" s="1">
        <v>857.43353271484375</v>
      </c>
      <c r="BH41" s="1">
        <v>903.17919921875</v>
      </c>
      <c r="BI41" s="1"/>
      <c r="BJ41" s="1"/>
      <c r="BK41" s="1">
        <v>3.5460991859436035</v>
      </c>
      <c r="BL41" s="1">
        <v>4.5703840255737305</v>
      </c>
      <c r="BM41" s="1">
        <v>6.371490478515625</v>
      </c>
      <c r="BN41" s="1">
        <v>6.9060773849487305</v>
      </c>
      <c r="BO41" s="1"/>
      <c r="BP41" s="1"/>
      <c r="BQ41" s="1"/>
      <c r="BR41" s="1"/>
      <c r="BS41" s="1"/>
      <c r="BT41" s="1">
        <v>41</v>
      </c>
      <c r="BU41" s="1"/>
      <c r="BV41" s="1"/>
      <c r="BW41" s="1"/>
      <c r="BX41" s="1"/>
      <c r="BY41" s="1"/>
      <c r="BZ41" s="1">
        <v>75.560714721679688</v>
      </c>
      <c r="CA41" s="1"/>
      <c r="CB41" s="1"/>
      <c r="CC41" s="1"/>
      <c r="CD41" s="1"/>
      <c r="CE41" s="1"/>
      <c r="CF41" s="1">
        <v>2.8236913681030273</v>
      </c>
      <c r="CG41" s="1"/>
      <c r="CH41" s="1"/>
      <c r="CI41" s="1"/>
      <c r="CJ41" s="1"/>
      <c r="CK41" s="1"/>
      <c r="CL41" s="1">
        <v>65</v>
      </c>
      <c r="CM41" s="1"/>
      <c r="CN41" s="1"/>
      <c r="CO41" s="1"/>
      <c r="CP41" s="1"/>
      <c r="CQ41" s="1"/>
      <c r="CR41" s="1">
        <v>126.49605560302734</v>
      </c>
      <c r="CS41" s="1"/>
      <c r="CT41" s="1"/>
      <c r="CU41" s="1"/>
      <c r="CV41" s="1"/>
      <c r="CW41" s="1"/>
      <c r="CX41" s="1">
        <v>4.9279756546020508</v>
      </c>
      <c r="CY41" s="1"/>
      <c r="CZ41" s="1"/>
      <c r="DA41" s="1"/>
      <c r="DB41" s="1"/>
      <c r="DC41" s="1"/>
      <c r="DD41" s="1">
        <v>106</v>
      </c>
      <c r="DE41" s="1"/>
      <c r="DF41" s="1"/>
      <c r="DG41" s="1"/>
      <c r="DH41" s="1"/>
      <c r="DI41" s="1"/>
      <c r="DJ41" s="1">
        <v>100.3350830078125</v>
      </c>
      <c r="DK41" s="1"/>
      <c r="DL41" s="1"/>
      <c r="DM41" s="1"/>
      <c r="DN41" s="1"/>
      <c r="DO41" s="1"/>
      <c r="DP41" s="1">
        <v>3.825333833694458</v>
      </c>
      <c r="DQ41" s="1">
        <v>19</v>
      </c>
      <c r="DR41" s="1">
        <v>10</v>
      </c>
      <c r="DS41" s="1">
        <v>17</v>
      </c>
      <c r="DT41" s="1">
        <v>12</v>
      </c>
      <c r="DU41" s="1">
        <v>15</v>
      </c>
      <c r="DV41" s="1">
        <v>35.015941619873047</v>
      </c>
      <c r="DW41" s="1">
        <v>18.429443359375</v>
      </c>
      <c r="DX41" s="1">
        <v>31.330053329467773</v>
      </c>
      <c r="DY41" s="1">
        <v>22.115331649780273</v>
      </c>
      <c r="DZ41" s="1">
        <v>27.6441650390625</v>
      </c>
      <c r="EA41" s="1">
        <v>3.7999999523162842</v>
      </c>
      <c r="EB41" s="1">
        <v>2.8328611850738525</v>
      </c>
      <c r="EC41" s="1">
        <v>4.6448087692260742</v>
      </c>
      <c r="ED41" s="1">
        <v>2.6666667461395264</v>
      </c>
      <c r="EE41" s="1">
        <v>3.605769157409668</v>
      </c>
      <c r="EF41" s="1">
        <v>21</v>
      </c>
      <c r="EG41" s="1">
        <v>17</v>
      </c>
      <c r="EH41" s="1">
        <v>20</v>
      </c>
      <c r="EI41" s="1">
        <v>18</v>
      </c>
      <c r="EJ41" s="1">
        <v>20</v>
      </c>
      <c r="EK41" s="1">
        <v>40.867958068847656</v>
      </c>
      <c r="EL41" s="1">
        <v>33.083583831787109</v>
      </c>
      <c r="EM41" s="1">
        <v>38.921863555908203</v>
      </c>
      <c r="EN41" s="1">
        <v>35.029678344726563</v>
      </c>
      <c r="EO41" s="1">
        <v>38.921863555908203</v>
      </c>
      <c r="EP41" s="1">
        <v>5.0119333267211914</v>
      </c>
      <c r="EQ41" s="1">
        <v>5.7823128700256348</v>
      </c>
      <c r="ER41" s="1">
        <v>6.6006598472595215</v>
      </c>
      <c r="ES41" s="1">
        <v>4.838709831237793</v>
      </c>
      <c r="ET41" s="1">
        <v>6.1919503211975098</v>
      </c>
      <c r="EU41" s="1">
        <v>40</v>
      </c>
      <c r="EV41" s="1">
        <v>27</v>
      </c>
      <c r="EW41" s="1">
        <v>37</v>
      </c>
      <c r="EX41" s="1">
        <v>30</v>
      </c>
      <c r="EY41" s="1">
        <v>35</v>
      </c>
      <c r="EZ41" s="1">
        <v>37.862293243408203</v>
      </c>
      <c r="FA41" s="1">
        <v>25.557048797607422</v>
      </c>
      <c r="FB41" s="1">
        <v>35.022621154785156</v>
      </c>
      <c r="FC41" s="1">
        <v>28.396720886230469</v>
      </c>
      <c r="FD41" s="1">
        <v>33.129508972167969</v>
      </c>
      <c r="FE41" s="1">
        <v>4.3525571823120117</v>
      </c>
      <c r="FF41" s="1">
        <v>4.1731066703796387</v>
      </c>
      <c r="FG41" s="1">
        <v>5.5306429862976074</v>
      </c>
      <c r="FH41" s="1">
        <v>3.6496350765228271</v>
      </c>
      <c r="FI41" s="1">
        <v>4.7361297607421875</v>
      </c>
      <c r="FJ41" s="1">
        <v>25.557048797607422</v>
      </c>
      <c r="FK41" s="1">
        <v>35.022621154785156</v>
      </c>
      <c r="FL41" s="1">
        <v>28.396720886230469</v>
      </c>
      <c r="FM41" s="1">
        <v>33.129508972167969</v>
      </c>
      <c r="FN41" s="1">
        <v>4.3525571823120117</v>
      </c>
      <c r="FO41" s="1">
        <v>4.1731066703796387</v>
      </c>
      <c r="FP41" s="1">
        <v>5.5306429862976074</v>
      </c>
      <c r="FQ41" s="1">
        <v>3.6496350765228271</v>
      </c>
      <c r="FR41" s="1">
        <v>4.7361297607421875</v>
      </c>
    </row>
    <row r="42" spans="1:174">
      <c r="A42" t="s">
        <v>1</v>
      </c>
      <c r="B42" t="s">
        <v>46</v>
      </c>
      <c r="C42" t="s">
        <v>316</v>
      </c>
      <c r="D42" s="1">
        <v>247</v>
      </c>
      <c r="E42" s="1">
        <v>194</v>
      </c>
      <c r="F42" s="1">
        <v>441</v>
      </c>
      <c r="G42" s="1">
        <v>186.26046752929687</v>
      </c>
      <c r="H42" s="1">
        <v>151.5234375</v>
      </c>
      <c r="I42" s="1">
        <v>169.19694519042969</v>
      </c>
      <c r="J42" s="1">
        <v>5.3486356735229492</v>
      </c>
      <c r="K42" s="1">
        <v>4.9014654159545898</v>
      </c>
      <c r="L42" s="1">
        <v>5.1422576904296875</v>
      </c>
      <c r="M42" s="1"/>
      <c r="N42" s="1"/>
      <c r="O42" s="1">
        <v>38</v>
      </c>
      <c r="P42" s="1">
        <v>72</v>
      </c>
      <c r="Q42" s="1">
        <v>88</v>
      </c>
      <c r="R42" s="1">
        <v>28</v>
      </c>
      <c r="S42" s="1"/>
      <c r="T42" s="1"/>
      <c r="U42" s="1">
        <v>260.3809814453125</v>
      </c>
      <c r="V42" s="1">
        <v>568.67547607421875</v>
      </c>
      <c r="W42" s="1">
        <v>1080.6827392578125</v>
      </c>
      <c r="X42" s="1">
        <v>760.662841796875</v>
      </c>
      <c r="Y42" s="1"/>
      <c r="Z42" s="1"/>
      <c r="AA42" s="1">
        <v>4.0468583106994629</v>
      </c>
      <c r="AB42" s="1">
        <v>5.4878048896789551</v>
      </c>
      <c r="AC42" s="1">
        <v>8.8442211151123047</v>
      </c>
      <c r="AD42" s="1">
        <v>6.6193852424621582</v>
      </c>
      <c r="AE42" s="1"/>
      <c r="AF42" s="1"/>
      <c r="AG42" s="1">
        <v>23</v>
      </c>
      <c r="AH42" s="1">
        <v>55</v>
      </c>
      <c r="AI42" s="1">
        <v>80</v>
      </c>
      <c r="AJ42" s="1">
        <v>25</v>
      </c>
      <c r="AK42" s="1"/>
      <c r="AL42" s="1"/>
      <c r="AM42" s="1">
        <v>158.8946533203125</v>
      </c>
      <c r="AN42" s="1">
        <v>477.22341918945312</v>
      </c>
      <c r="AO42" s="1">
        <v>1219.6981201171875</v>
      </c>
      <c r="AP42" s="1">
        <v>1121.0762939453125</v>
      </c>
      <c r="AQ42" s="1"/>
      <c r="AR42" s="1"/>
      <c r="AS42" s="1">
        <v>3.6507935523986816</v>
      </c>
      <c r="AT42" s="1">
        <v>4.3478260040283203</v>
      </c>
      <c r="AU42" s="1">
        <v>7.155634880065918</v>
      </c>
      <c r="AV42" s="1">
        <v>6.0679612159729004</v>
      </c>
      <c r="AW42" s="1"/>
      <c r="AX42" s="1"/>
      <c r="AY42" s="1">
        <v>61</v>
      </c>
      <c r="AZ42" s="1">
        <v>127</v>
      </c>
      <c r="BA42" s="1">
        <v>168</v>
      </c>
      <c r="BB42" s="1">
        <v>53</v>
      </c>
      <c r="BC42" s="1"/>
      <c r="BD42" s="1"/>
      <c r="BE42" s="1">
        <v>209.84553527832031</v>
      </c>
      <c r="BF42" s="1">
        <v>525.09716796875</v>
      </c>
      <c r="BG42" s="1">
        <v>1142.70166015625</v>
      </c>
      <c r="BH42" s="1">
        <v>896.6334228515625</v>
      </c>
      <c r="BI42" s="1"/>
      <c r="BJ42" s="1"/>
      <c r="BK42" s="1">
        <v>3.887826681137085</v>
      </c>
      <c r="BL42" s="1">
        <v>4.9282112121582031</v>
      </c>
      <c r="BM42" s="1">
        <v>7.9507808685302734</v>
      </c>
      <c r="BN42" s="1">
        <v>6.3473052978515625</v>
      </c>
      <c r="BO42" s="1"/>
      <c r="BP42" s="1"/>
      <c r="BQ42" s="1"/>
      <c r="BR42" s="1"/>
      <c r="BS42" s="1"/>
      <c r="BT42" s="1">
        <v>134</v>
      </c>
      <c r="BU42" s="1"/>
      <c r="BV42" s="1"/>
      <c r="BW42" s="1"/>
      <c r="BX42" s="1"/>
      <c r="BY42" s="1"/>
      <c r="BZ42" s="1">
        <v>101.04818725585937</v>
      </c>
      <c r="CA42" s="1"/>
      <c r="CB42" s="1"/>
      <c r="CC42" s="1"/>
      <c r="CD42" s="1"/>
      <c r="CE42" s="1"/>
      <c r="CF42" s="1">
        <v>4.3225808143615723</v>
      </c>
      <c r="CG42" s="1"/>
      <c r="CH42" s="1"/>
      <c r="CI42" s="1"/>
      <c r="CJ42" s="1"/>
      <c r="CK42" s="1"/>
      <c r="CL42" s="1">
        <v>120</v>
      </c>
      <c r="CM42" s="1"/>
      <c r="CN42" s="1"/>
      <c r="CO42" s="1"/>
      <c r="CP42" s="1"/>
      <c r="CQ42" s="1"/>
      <c r="CR42" s="1">
        <v>93.725837707519531</v>
      </c>
      <c r="CS42" s="1"/>
      <c r="CT42" s="1"/>
      <c r="CU42" s="1"/>
      <c r="CV42" s="1"/>
      <c r="CW42" s="1"/>
      <c r="CX42" s="1">
        <v>4.1943378448486328</v>
      </c>
      <c r="CY42" s="1"/>
      <c r="CZ42" s="1"/>
      <c r="DA42" s="1"/>
      <c r="DB42" s="1"/>
      <c r="DC42" s="1">
        <v>8</v>
      </c>
      <c r="DD42" s="1">
        <v>254</v>
      </c>
      <c r="DE42" s="1"/>
      <c r="DF42" s="1"/>
      <c r="DG42" s="1"/>
      <c r="DH42" s="1"/>
      <c r="DI42" s="1">
        <v>3.0693323612213135</v>
      </c>
      <c r="DJ42" s="1">
        <v>97.451301574707031</v>
      </c>
      <c r="DK42" s="1"/>
      <c r="DL42" s="1"/>
      <c r="DM42" s="1"/>
      <c r="DN42" s="1"/>
      <c r="DO42" s="1">
        <v>1.9753086566925049</v>
      </c>
      <c r="DP42" s="1">
        <v>4.2610301971435547</v>
      </c>
      <c r="DQ42" s="1">
        <v>64</v>
      </c>
      <c r="DR42" s="1">
        <v>68</v>
      </c>
      <c r="DS42" s="1">
        <v>40</v>
      </c>
      <c r="DT42" s="1">
        <v>44</v>
      </c>
      <c r="DU42" s="1">
        <v>31</v>
      </c>
      <c r="DV42" s="1">
        <v>48.261821746826172</v>
      </c>
      <c r="DW42" s="1">
        <v>51.278182983398438</v>
      </c>
      <c r="DX42" s="1">
        <v>30.163637161254883</v>
      </c>
      <c r="DY42" s="1">
        <v>33.180000305175781</v>
      </c>
      <c r="DZ42" s="1">
        <v>23.376819610595703</v>
      </c>
      <c r="EA42" s="1">
        <v>4.9117422103881836</v>
      </c>
      <c r="EB42" s="1">
        <v>6.5071768760681152</v>
      </c>
      <c r="EC42" s="1">
        <v>3.7209303379058838</v>
      </c>
      <c r="ED42" s="1">
        <v>5.8510637283325195</v>
      </c>
      <c r="EE42" s="1">
        <v>6.9977426528930664</v>
      </c>
      <c r="EF42" s="1">
        <v>64</v>
      </c>
      <c r="EG42" s="1">
        <v>49</v>
      </c>
      <c r="EH42" s="1">
        <v>32</v>
      </c>
      <c r="EI42" s="1">
        <v>35</v>
      </c>
      <c r="EJ42" s="1">
        <v>14</v>
      </c>
      <c r="EK42" s="1">
        <v>49.987113952636719</v>
      </c>
      <c r="EL42" s="1">
        <v>38.271381378173828</v>
      </c>
      <c r="EM42" s="1">
        <v>24.993556976318359</v>
      </c>
      <c r="EN42" s="1">
        <v>27.336702346801758</v>
      </c>
      <c r="EO42" s="1">
        <v>10.934680938720703</v>
      </c>
      <c r="EP42" s="1">
        <v>5.1990251541137695</v>
      </c>
      <c r="EQ42" s="1">
        <v>5.4323725700378418</v>
      </c>
      <c r="ER42" s="1">
        <v>3.5516092777252197</v>
      </c>
      <c r="ES42" s="1">
        <v>5.5999999046325684</v>
      </c>
      <c r="ET42" s="1">
        <v>4.682274341583252</v>
      </c>
      <c r="EU42" s="1">
        <v>128</v>
      </c>
      <c r="EV42" s="1">
        <v>117</v>
      </c>
      <c r="EW42" s="1">
        <v>72</v>
      </c>
      <c r="EX42" s="1">
        <v>79</v>
      </c>
      <c r="EY42" s="1">
        <v>45</v>
      </c>
      <c r="EZ42" s="1">
        <v>49.109317779541016</v>
      </c>
      <c r="FA42" s="1">
        <v>44.888984680175781</v>
      </c>
      <c r="FB42" s="1">
        <v>27.623991012573242</v>
      </c>
      <c r="FC42" s="1">
        <v>30.309658050537109</v>
      </c>
      <c r="FD42" s="1">
        <v>17.264995574951172</v>
      </c>
      <c r="FE42" s="1">
        <v>5.051302433013916</v>
      </c>
      <c r="FF42" s="1">
        <v>6.0092449188232422</v>
      </c>
      <c r="FG42" s="1">
        <v>3.6437246799468994</v>
      </c>
      <c r="FH42" s="1">
        <v>5.7371096611022949</v>
      </c>
      <c r="FI42" s="1">
        <v>6.064690113067627</v>
      </c>
      <c r="FJ42" s="1">
        <v>44.888984680175781</v>
      </c>
      <c r="FK42" s="1">
        <v>27.623991012573242</v>
      </c>
      <c r="FL42" s="1">
        <v>30.309658050537109</v>
      </c>
      <c r="FM42" s="1">
        <v>17.264995574951172</v>
      </c>
      <c r="FN42" s="1">
        <v>5.051302433013916</v>
      </c>
      <c r="FO42" s="1">
        <v>6.0092449188232422</v>
      </c>
      <c r="FP42" s="1">
        <v>3.6437246799468994</v>
      </c>
      <c r="FQ42" s="1">
        <v>5.7371096611022949</v>
      </c>
      <c r="FR42" s="1">
        <v>6.064690113067627</v>
      </c>
    </row>
    <row r="43" spans="1:174">
      <c r="A43" t="s">
        <v>1</v>
      </c>
      <c r="B43" t="s">
        <v>47</v>
      </c>
      <c r="C43" t="s">
        <v>317</v>
      </c>
      <c r="D43" s="1">
        <v>271</v>
      </c>
      <c r="E43" s="1">
        <v>267</v>
      </c>
      <c r="F43" s="1">
        <v>538</v>
      </c>
      <c r="G43" s="1">
        <v>175.54315185546875</v>
      </c>
      <c r="H43" s="1">
        <v>175.63594055175781</v>
      </c>
      <c r="I43" s="1">
        <v>175.58918762207031</v>
      </c>
      <c r="J43" s="1">
        <v>4.6643719673156738</v>
      </c>
      <c r="K43" s="1">
        <v>5.6881122589111328</v>
      </c>
      <c r="L43" s="1">
        <v>5.1218581199645996</v>
      </c>
      <c r="M43" s="1"/>
      <c r="N43" s="1"/>
      <c r="O43" s="1">
        <v>37</v>
      </c>
      <c r="P43" s="1">
        <v>108</v>
      </c>
      <c r="Q43" s="1">
        <v>83</v>
      </c>
      <c r="R43" s="1">
        <v>27</v>
      </c>
      <c r="S43" s="1"/>
      <c r="T43" s="1"/>
      <c r="U43" s="1">
        <v>191.54112243652344</v>
      </c>
      <c r="V43" s="1">
        <v>664.98370361328125</v>
      </c>
      <c r="W43" s="1">
        <v>796.23944091796875</v>
      </c>
      <c r="X43" s="1">
        <v>595.76348876953125</v>
      </c>
      <c r="Y43" s="1"/>
      <c r="Z43" s="1"/>
      <c r="AA43" s="1">
        <v>3.0179445743560791</v>
      </c>
      <c r="AB43" s="1">
        <v>6.4748201370239258</v>
      </c>
      <c r="AC43" s="1">
        <v>6.6346921920776367</v>
      </c>
      <c r="AD43" s="1">
        <v>5.3465347290039062</v>
      </c>
      <c r="AE43" s="1"/>
      <c r="AF43" s="1"/>
      <c r="AG43" s="1">
        <v>28</v>
      </c>
      <c r="AH43" s="1">
        <v>90</v>
      </c>
      <c r="AI43" s="1">
        <v>106</v>
      </c>
      <c r="AJ43" s="1">
        <v>33</v>
      </c>
      <c r="AK43" s="1"/>
      <c r="AL43" s="1"/>
      <c r="AM43" s="1">
        <v>146.90451049804687</v>
      </c>
      <c r="AN43" s="1">
        <v>588.5045166015625</v>
      </c>
      <c r="AO43" s="1">
        <v>1311.5565185546875</v>
      </c>
      <c r="AP43" s="1">
        <v>1336.0323486328125</v>
      </c>
      <c r="AQ43" s="1"/>
      <c r="AR43" s="1"/>
      <c r="AS43" s="1">
        <v>3.5714285373687744</v>
      </c>
      <c r="AT43" s="1">
        <v>5.6998100280761719</v>
      </c>
      <c r="AU43" s="1">
        <v>8.28125</v>
      </c>
      <c r="AV43" s="1">
        <v>8.7765960693359375</v>
      </c>
      <c r="AW43" s="1"/>
      <c r="AX43" s="1"/>
      <c r="AY43" s="1">
        <v>65</v>
      </c>
      <c r="AZ43" s="1">
        <v>198</v>
      </c>
      <c r="BA43" s="1">
        <v>189</v>
      </c>
      <c r="BB43" s="1">
        <v>60</v>
      </c>
      <c r="BC43" s="1"/>
      <c r="BD43" s="1"/>
      <c r="BE43" s="1">
        <v>169.37228393554687</v>
      </c>
      <c r="BF43" s="1">
        <v>627.8936767578125</v>
      </c>
      <c r="BG43" s="1">
        <v>1021.2904052734375</v>
      </c>
      <c r="BH43" s="1">
        <v>856.89801025390625</v>
      </c>
      <c r="BI43" s="1"/>
      <c r="BJ43" s="1"/>
      <c r="BK43" s="1">
        <v>3.2338309288024902</v>
      </c>
      <c r="BL43" s="1">
        <v>6.0979366302490234</v>
      </c>
      <c r="BM43" s="1">
        <v>7.4674043655395508</v>
      </c>
      <c r="BN43" s="1">
        <v>6.8104424476623535</v>
      </c>
      <c r="BO43" s="1"/>
      <c r="BP43" s="1"/>
      <c r="BQ43" s="1"/>
      <c r="BR43" s="1"/>
      <c r="BS43" s="1"/>
      <c r="BT43" s="1">
        <v>126</v>
      </c>
      <c r="BU43" s="1"/>
      <c r="BV43" s="1"/>
      <c r="BW43" s="1"/>
      <c r="BX43" s="1"/>
      <c r="BY43" s="1"/>
      <c r="BZ43" s="1">
        <v>81.617843627929687</v>
      </c>
      <c r="CA43" s="1"/>
      <c r="CB43" s="1"/>
      <c r="CC43" s="1"/>
      <c r="CD43" s="1"/>
      <c r="CE43" s="1"/>
      <c r="CF43" s="1">
        <v>3.0612244606018066</v>
      </c>
      <c r="CG43" s="1"/>
      <c r="CH43" s="1"/>
      <c r="CI43" s="1"/>
      <c r="CJ43" s="1"/>
      <c r="CK43" s="1"/>
      <c r="CL43" s="1">
        <v>172</v>
      </c>
      <c r="CM43" s="1"/>
      <c r="CN43" s="1"/>
      <c r="CO43" s="1"/>
      <c r="CP43" s="1"/>
      <c r="CQ43" s="1"/>
      <c r="CR43" s="1">
        <v>113.14375305175781</v>
      </c>
      <c r="CS43" s="1"/>
      <c r="CT43" s="1"/>
      <c r="CU43" s="1"/>
      <c r="CV43" s="1"/>
      <c r="CW43" s="1"/>
      <c r="CX43" s="1">
        <v>4.648648738861084</v>
      </c>
      <c r="CY43" s="1"/>
      <c r="CZ43" s="1"/>
      <c r="DA43" s="1"/>
      <c r="DB43" s="1"/>
      <c r="DC43" s="1"/>
      <c r="DD43" s="1">
        <v>298</v>
      </c>
      <c r="DE43" s="1"/>
      <c r="DF43" s="1"/>
      <c r="DG43" s="1"/>
      <c r="DH43" s="1"/>
      <c r="DI43" s="1"/>
      <c r="DJ43" s="1">
        <v>97.259437561035156</v>
      </c>
      <c r="DK43" s="1"/>
      <c r="DL43" s="1"/>
      <c r="DM43" s="1"/>
      <c r="DN43" s="1"/>
      <c r="DO43" s="1"/>
      <c r="DP43" s="1">
        <v>3.8126919269561768</v>
      </c>
      <c r="DQ43" s="1">
        <v>31</v>
      </c>
      <c r="DR43" s="1">
        <v>55</v>
      </c>
      <c r="DS43" s="1">
        <v>47</v>
      </c>
      <c r="DT43" s="1">
        <v>70</v>
      </c>
      <c r="DU43" s="1">
        <v>68</v>
      </c>
      <c r="DV43" s="1">
        <v>20.080581665039063</v>
      </c>
      <c r="DW43" s="1">
        <v>35.626838684082031</v>
      </c>
      <c r="DX43" s="1">
        <v>30.444751739501953</v>
      </c>
      <c r="DY43" s="1">
        <v>45.343250274658203</v>
      </c>
      <c r="DZ43" s="1">
        <v>44.047725677490234</v>
      </c>
      <c r="EA43" s="1">
        <v>5.938697338104248</v>
      </c>
      <c r="EB43" s="1">
        <v>4.5567522048950195</v>
      </c>
      <c r="EC43" s="1">
        <v>4.0798611640930176</v>
      </c>
      <c r="ED43" s="1">
        <v>5.4179568290710449</v>
      </c>
      <c r="EE43" s="1">
        <v>4.1539402008056641</v>
      </c>
      <c r="EF43" s="1">
        <v>31</v>
      </c>
      <c r="EG43" s="1">
        <v>62</v>
      </c>
      <c r="EH43" s="1">
        <v>35</v>
      </c>
      <c r="EI43" s="1">
        <v>57</v>
      </c>
      <c r="EJ43" s="1">
        <v>82</v>
      </c>
      <c r="EK43" s="1">
        <v>20.392187118530273</v>
      </c>
      <c r="EL43" s="1">
        <v>40.784374237060547</v>
      </c>
      <c r="EM43" s="1">
        <v>23.0234375</v>
      </c>
      <c r="EN43" s="1">
        <v>37.495311737060547</v>
      </c>
      <c r="EO43" s="1">
        <v>53.940624237060547</v>
      </c>
      <c r="EP43" s="1">
        <v>6.9042315483093262</v>
      </c>
      <c r="EQ43" s="1">
        <v>5.8106842041015625</v>
      </c>
      <c r="ER43" s="1">
        <v>3.6344757080078125</v>
      </c>
      <c r="ES43" s="1">
        <v>6.2091503143310547</v>
      </c>
      <c r="ET43" s="1">
        <v>6.3222823143005371</v>
      </c>
      <c r="EU43" s="1">
        <v>62</v>
      </c>
      <c r="EV43" s="1">
        <v>117</v>
      </c>
      <c r="EW43" s="1">
        <v>82</v>
      </c>
      <c r="EX43" s="1">
        <v>127</v>
      </c>
      <c r="EY43" s="1">
        <v>150</v>
      </c>
      <c r="EZ43" s="1">
        <v>20.235185623168945</v>
      </c>
      <c r="FA43" s="1">
        <v>38.185752868652344</v>
      </c>
      <c r="FB43" s="1">
        <v>26.762664794921875</v>
      </c>
      <c r="FC43" s="1">
        <v>41.449493408203125</v>
      </c>
      <c r="FD43" s="1">
        <v>48.956092834472656</v>
      </c>
      <c r="FE43" s="1">
        <v>6.3851699829101563</v>
      </c>
      <c r="FF43" s="1">
        <v>5.1451187133789062</v>
      </c>
      <c r="FG43" s="1">
        <v>3.8770685195922852</v>
      </c>
      <c r="FH43" s="1">
        <v>5.7466063499450684</v>
      </c>
      <c r="FI43" s="1">
        <v>5.1124744415283203</v>
      </c>
      <c r="FJ43" s="1">
        <v>38.185752868652344</v>
      </c>
      <c r="FK43" s="1">
        <v>26.762664794921875</v>
      </c>
      <c r="FL43" s="1">
        <v>41.449493408203125</v>
      </c>
      <c r="FM43" s="1">
        <v>48.956092834472656</v>
      </c>
      <c r="FN43" s="1">
        <v>6.3851699829101563</v>
      </c>
      <c r="FO43" s="1">
        <v>5.1451187133789062</v>
      </c>
      <c r="FP43" s="1">
        <v>3.8770685195922852</v>
      </c>
      <c r="FQ43" s="1">
        <v>5.7466063499450684</v>
      </c>
      <c r="FR43" s="1">
        <v>5.1124744415283203</v>
      </c>
    </row>
    <row r="44" spans="1:174">
      <c r="A44" t="s">
        <v>1</v>
      </c>
      <c r="B44" t="s">
        <v>48</v>
      </c>
      <c r="C44" t="s">
        <v>318</v>
      </c>
      <c r="D44" s="1">
        <v>983</v>
      </c>
      <c r="E44" s="1">
        <v>1212</v>
      </c>
      <c r="F44" s="1">
        <v>2195</v>
      </c>
      <c r="G44" s="1">
        <v>251.12725830078125</v>
      </c>
      <c r="H44" s="1">
        <v>318.57095336914063</v>
      </c>
      <c r="I44" s="1">
        <v>284.369140625</v>
      </c>
      <c r="J44" s="1">
        <v>5.3715848922729492</v>
      </c>
      <c r="K44" s="1">
        <v>7.0330181121826172</v>
      </c>
      <c r="L44" s="1">
        <v>6.1773562431335449</v>
      </c>
      <c r="M44" s="1">
        <v>15</v>
      </c>
      <c r="N44" s="1">
        <v>47</v>
      </c>
      <c r="O44" s="1">
        <v>117</v>
      </c>
      <c r="P44" s="1">
        <v>349</v>
      </c>
      <c r="Q44" s="1">
        <v>318</v>
      </c>
      <c r="R44" s="1">
        <v>137</v>
      </c>
      <c r="S44" s="1">
        <v>8.1272621154785156</v>
      </c>
      <c r="T44" s="1">
        <v>87.117698669433594</v>
      </c>
      <c r="U44" s="1">
        <v>232.85435485839844</v>
      </c>
      <c r="V44" s="1">
        <v>674.57861328125</v>
      </c>
      <c r="W44" s="1">
        <v>978.5518798828125</v>
      </c>
      <c r="X44" s="1">
        <v>742.8695068359375</v>
      </c>
      <c r="Y44" s="1">
        <v>1.4354066848754883</v>
      </c>
      <c r="Z44" s="1">
        <v>2.4581589698791504</v>
      </c>
      <c r="AA44" s="1">
        <v>3.5465292930603027</v>
      </c>
      <c r="AB44" s="1">
        <v>6.3327889442443848</v>
      </c>
      <c r="AC44" s="1">
        <v>7.5642247200012207</v>
      </c>
      <c r="AD44" s="1">
        <v>5.8823528289794922</v>
      </c>
      <c r="AE44" s="1">
        <v>10</v>
      </c>
      <c r="AF44" s="1">
        <v>18</v>
      </c>
      <c r="AG44" s="1">
        <v>82</v>
      </c>
      <c r="AH44" s="1">
        <v>356</v>
      </c>
      <c r="AI44" s="1">
        <v>520</v>
      </c>
      <c r="AJ44" s="1">
        <v>226</v>
      </c>
      <c r="AK44" s="1">
        <v>5.1598520278930664</v>
      </c>
      <c r="AL44" s="1">
        <v>33.557048797607422</v>
      </c>
      <c r="AM44" s="1">
        <v>173.59272766113281</v>
      </c>
      <c r="AN44" s="1">
        <v>745.0660400390625</v>
      </c>
      <c r="AO44" s="1">
        <v>1906.298095703125</v>
      </c>
      <c r="AP44" s="1">
        <v>2110.37451171875</v>
      </c>
      <c r="AQ44" s="1">
        <v>1.2468827962875366</v>
      </c>
      <c r="AR44" s="1">
        <v>1.8556700944900513</v>
      </c>
      <c r="AS44" s="1">
        <v>3.6754817962646484</v>
      </c>
      <c r="AT44" s="1">
        <v>6.4633259773254395</v>
      </c>
      <c r="AU44" s="1">
        <v>9.5220651626586914</v>
      </c>
      <c r="AV44" s="1">
        <v>9.9955768585205078</v>
      </c>
      <c r="AW44" s="1">
        <v>25</v>
      </c>
      <c r="AX44" s="1">
        <v>65</v>
      </c>
      <c r="AY44" s="1">
        <v>199</v>
      </c>
      <c r="AZ44" s="1">
        <v>705</v>
      </c>
      <c r="BA44" s="1">
        <v>838</v>
      </c>
      <c r="BB44" s="1">
        <v>363</v>
      </c>
      <c r="BC44" s="1">
        <v>6.6073241233825684</v>
      </c>
      <c r="BD44" s="1">
        <v>60.414535522460938</v>
      </c>
      <c r="BE44" s="1">
        <v>204.13815307617187</v>
      </c>
      <c r="BF44" s="1">
        <v>708.42169189453125</v>
      </c>
      <c r="BG44" s="1">
        <v>1401.923828125</v>
      </c>
      <c r="BH44" s="1">
        <v>1245.2403564453125</v>
      </c>
      <c r="BI44" s="1">
        <v>1.3535462617874146</v>
      </c>
      <c r="BJ44" s="1">
        <v>2.255378246307373</v>
      </c>
      <c r="BK44" s="1">
        <v>3.5985534191131592</v>
      </c>
      <c r="BL44" s="1">
        <v>6.3980398178100586</v>
      </c>
      <c r="BM44" s="1">
        <v>8.6704607009887695</v>
      </c>
      <c r="BN44" s="1">
        <v>7.9084968566894531</v>
      </c>
      <c r="BO44" s="1"/>
      <c r="BP44" s="1"/>
      <c r="BQ44" s="1"/>
      <c r="BR44" s="1"/>
      <c r="BS44" s="1"/>
      <c r="BT44" s="1">
        <v>454</v>
      </c>
      <c r="BU44" s="1"/>
      <c r="BV44" s="1"/>
      <c r="BW44" s="1"/>
      <c r="BX44" s="1"/>
      <c r="BY44" s="1"/>
      <c r="BZ44" s="1">
        <v>115.98349761962891</v>
      </c>
      <c r="CA44" s="1"/>
      <c r="CB44" s="1"/>
      <c r="CC44" s="1"/>
      <c r="CD44" s="1"/>
      <c r="CE44" s="1"/>
      <c r="CF44" s="1">
        <v>3.5577149391174316</v>
      </c>
      <c r="CG44" s="1"/>
      <c r="CH44" s="1"/>
      <c r="CI44" s="1"/>
      <c r="CJ44" s="1"/>
      <c r="CK44" s="1"/>
      <c r="CL44" s="1">
        <v>662</v>
      </c>
      <c r="CM44" s="1"/>
      <c r="CN44" s="1"/>
      <c r="CO44" s="1"/>
      <c r="CP44" s="1"/>
      <c r="CQ44" s="1"/>
      <c r="CR44" s="1">
        <v>174.00492858886719</v>
      </c>
      <c r="CS44" s="1"/>
      <c r="CT44" s="1"/>
      <c r="CU44" s="1"/>
      <c r="CV44" s="1"/>
      <c r="CW44" s="1"/>
      <c r="CX44" s="1">
        <v>5.1337728500366211</v>
      </c>
      <c r="CY44" s="1"/>
      <c r="CZ44" s="1"/>
      <c r="DA44" s="1"/>
      <c r="DB44" s="1"/>
      <c r="DC44" s="1">
        <v>11</v>
      </c>
      <c r="DD44" s="1">
        <v>1116</v>
      </c>
      <c r="DE44" s="1"/>
      <c r="DF44" s="1"/>
      <c r="DG44" s="1"/>
      <c r="DH44" s="1"/>
      <c r="DI44" s="1">
        <v>1.4250845909118652</v>
      </c>
      <c r="DJ44" s="1">
        <v>144.58131408691406</v>
      </c>
      <c r="DK44" s="1"/>
      <c r="DL44" s="1"/>
      <c r="DM44" s="1"/>
      <c r="DN44" s="1"/>
      <c r="DO44" s="1">
        <v>1.2035011053085327</v>
      </c>
      <c r="DP44" s="1">
        <v>4.3498597145080566</v>
      </c>
      <c r="DQ44" s="1">
        <v>248</v>
      </c>
      <c r="DR44" s="1">
        <v>304</v>
      </c>
      <c r="DS44" s="1">
        <v>251</v>
      </c>
      <c r="DT44" s="1">
        <v>133</v>
      </c>
      <c r="DU44" s="1">
        <v>47</v>
      </c>
      <c r="DV44" s="1">
        <v>63.356624603271484</v>
      </c>
      <c r="DW44" s="1">
        <v>77.662956237792969</v>
      </c>
      <c r="DX44" s="1">
        <v>64.123031616210938</v>
      </c>
      <c r="DY44" s="1">
        <v>33.977542877197266</v>
      </c>
      <c r="DZ44" s="1">
        <v>12.007102012634277</v>
      </c>
      <c r="EA44" s="1">
        <v>6.1401338577270508</v>
      </c>
      <c r="EB44" s="1">
        <v>5.4794521331787109</v>
      </c>
      <c r="EC44" s="1">
        <v>4.9940309524536133</v>
      </c>
      <c r="ED44" s="1">
        <v>4.6180553436279297</v>
      </c>
      <c r="EE44" s="1">
        <v>5.8240394592285156</v>
      </c>
      <c r="EF44" s="1">
        <v>309</v>
      </c>
      <c r="EG44" s="1">
        <v>388</v>
      </c>
      <c r="EH44" s="1">
        <v>297</v>
      </c>
      <c r="EI44" s="1">
        <v>172</v>
      </c>
      <c r="EJ44" s="1">
        <v>46</v>
      </c>
      <c r="EK44" s="1">
        <v>81.219818115234375</v>
      </c>
      <c r="EL44" s="1">
        <v>101.98475646972656</v>
      </c>
      <c r="EM44" s="1">
        <v>78.065650939941406</v>
      </c>
      <c r="EN44" s="1">
        <v>45.209739685058594</v>
      </c>
      <c r="EO44" s="1">
        <v>12.090976715087891</v>
      </c>
      <c r="EP44" s="1">
        <v>7.547630786895752</v>
      </c>
      <c r="EQ44" s="1">
        <v>7.1586713790893555</v>
      </c>
      <c r="ER44" s="1">
        <v>6.6205973625183105</v>
      </c>
      <c r="ES44" s="1">
        <v>6.7796611785888672</v>
      </c>
      <c r="ET44" s="1">
        <v>6.6091952323913574</v>
      </c>
      <c r="EU44" s="1">
        <v>557</v>
      </c>
      <c r="EV44" s="1">
        <v>692</v>
      </c>
      <c r="EW44" s="1">
        <v>548</v>
      </c>
      <c r="EX44" s="1">
        <v>305</v>
      </c>
      <c r="EY44" s="1">
        <v>93</v>
      </c>
      <c r="EZ44" s="1">
        <v>72.161102294921875</v>
      </c>
      <c r="FA44" s="1">
        <v>89.650779724121094</v>
      </c>
      <c r="FB44" s="1">
        <v>70.995124816894531</v>
      </c>
      <c r="FC44" s="1">
        <v>39.513710021972656</v>
      </c>
      <c r="FD44" s="1">
        <v>12.048442840576172</v>
      </c>
      <c r="FE44" s="1">
        <v>6.8486413955688477</v>
      </c>
      <c r="FF44" s="1">
        <v>6.3092632293701172</v>
      </c>
      <c r="FG44" s="1">
        <v>5.761143684387207</v>
      </c>
      <c r="FH44" s="1">
        <v>5.6304225921630859</v>
      </c>
      <c r="FI44" s="1">
        <v>6.1876249313354492</v>
      </c>
      <c r="FJ44" s="1">
        <v>89.650779724121094</v>
      </c>
      <c r="FK44" s="1">
        <v>70.995124816894531</v>
      </c>
      <c r="FL44" s="1">
        <v>39.513710021972656</v>
      </c>
      <c r="FM44" s="1">
        <v>12.048442840576172</v>
      </c>
      <c r="FN44" s="1">
        <v>6.8486413955688477</v>
      </c>
      <c r="FO44" s="1">
        <v>6.3092632293701172</v>
      </c>
      <c r="FP44" s="1">
        <v>5.761143684387207</v>
      </c>
      <c r="FQ44" s="1">
        <v>5.6304225921630859</v>
      </c>
      <c r="FR44" s="1">
        <v>6.1876249313354492</v>
      </c>
    </row>
    <row r="45" spans="1:174">
      <c r="A45" t="s">
        <v>1</v>
      </c>
      <c r="B45" t="s">
        <v>49</v>
      </c>
      <c r="C45" t="s">
        <v>319</v>
      </c>
      <c r="D45" s="1">
        <v>316</v>
      </c>
      <c r="E45" s="1">
        <v>302</v>
      </c>
      <c r="F45" s="1">
        <v>618</v>
      </c>
      <c r="G45" s="1">
        <v>195.43692016601562</v>
      </c>
      <c r="H45" s="1">
        <v>193.65802001953125</v>
      </c>
      <c r="I45" s="1">
        <v>194.56355285644531</v>
      </c>
      <c r="J45" s="1">
        <v>5.0592379570007324</v>
      </c>
      <c r="K45" s="1">
        <v>5.6702966690063477</v>
      </c>
      <c r="L45" s="1">
        <v>5.3404769897460938</v>
      </c>
      <c r="M45" s="1"/>
      <c r="N45" s="1">
        <v>33</v>
      </c>
      <c r="O45" s="1">
        <v>44</v>
      </c>
      <c r="P45" s="1">
        <v>109</v>
      </c>
      <c r="Q45" s="1">
        <v>101</v>
      </c>
      <c r="R45" s="1"/>
      <c r="S45" s="1"/>
      <c r="T45" s="1">
        <v>140.62300109863281</v>
      </c>
      <c r="U45" s="1">
        <v>237.64515686035156</v>
      </c>
      <c r="V45" s="1">
        <v>614.7078857421875</v>
      </c>
      <c r="W45" s="1">
        <v>854.91790771484375</v>
      </c>
      <c r="X45" s="1"/>
      <c r="Y45" s="1"/>
      <c r="Z45" s="1">
        <v>4</v>
      </c>
      <c r="AA45" s="1">
        <v>3.5483870506286621</v>
      </c>
      <c r="AB45" s="1">
        <v>6.0354375839233398</v>
      </c>
      <c r="AC45" s="1">
        <v>7.0728292465209961</v>
      </c>
      <c r="AD45" s="1"/>
      <c r="AE45" s="1"/>
      <c r="AF45" s="1"/>
      <c r="AG45" s="1">
        <v>20</v>
      </c>
      <c r="AH45" s="1">
        <v>102</v>
      </c>
      <c r="AI45" s="1">
        <v>132</v>
      </c>
      <c r="AJ45" s="1"/>
      <c r="AK45" s="1"/>
      <c r="AL45" s="1"/>
      <c r="AM45" s="1">
        <v>108.93839263916016</v>
      </c>
      <c r="AN45" s="1">
        <v>605.70068359375</v>
      </c>
      <c r="AO45" s="1">
        <v>1381.764892578125</v>
      </c>
      <c r="AP45" s="1"/>
      <c r="AQ45" s="1"/>
      <c r="AR45" s="1"/>
      <c r="AS45" s="1">
        <v>2.8328611850738525</v>
      </c>
      <c r="AT45" s="1">
        <v>5.8419241905212402</v>
      </c>
      <c r="AU45" s="1">
        <v>8.0536909103393555</v>
      </c>
      <c r="AV45" s="1"/>
      <c r="AW45" s="1"/>
      <c r="AX45" s="1"/>
      <c r="AY45" s="1">
        <v>64</v>
      </c>
      <c r="AZ45" s="1">
        <v>211</v>
      </c>
      <c r="BA45" s="1">
        <v>233</v>
      </c>
      <c r="BB45" s="1">
        <v>66</v>
      </c>
      <c r="BC45" s="1"/>
      <c r="BD45" s="1"/>
      <c r="BE45" s="1">
        <v>173.56402587890625</v>
      </c>
      <c r="BF45" s="1">
        <v>610.32049560546875</v>
      </c>
      <c r="BG45" s="1">
        <v>1090.466552734375</v>
      </c>
      <c r="BH45" s="1">
        <v>819.36688232421875</v>
      </c>
      <c r="BI45" s="1"/>
      <c r="BJ45" s="1"/>
      <c r="BK45" s="1">
        <v>3.2887976169586182</v>
      </c>
      <c r="BL45" s="1">
        <v>5.9403152465820312</v>
      </c>
      <c r="BM45" s="1">
        <v>7.5970001220703125</v>
      </c>
      <c r="BN45" s="1">
        <v>6.0717573165893555</v>
      </c>
      <c r="BO45" s="1"/>
      <c r="BP45" s="1"/>
      <c r="BQ45" s="1"/>
      <c r="BR45" s="1"/>
      <c r="BS45" s="1"/>
      <c r="BT45" s="1">
        <v>143</v>
      </c>
      <c r="BU45" s="1"/>
      <c r="BV45" s="1"/>
      <c r="BW45" s="1"/>
      <c r="BX45" s="1"/>
      <c r="BY45" s="1"/>
      <c r="BZ45" s="1">
        <v>88.441390991210937</v>
      </c>
      <c r="CA45" s="1"/>
      <c r="CB45" s="1"/>
      <c r="CC45" s="1"/>
      <c r="CD45" s="1"/>
      <c r="CE45" s="1"/>
      <c r="CF45" s="1">
        <v>3.5992951393127441</v>
      </c>
      <c r="CG45" s="1"/>
      <c r="CH45" s="1"/>
      <c r="CI45" s="1"/>
      <c r="CJ45" s="1"/>
      <c r="CK45" s="1"/>
      <c r="CL45" s="1">
        <v>183</v>
      </c>
      <c r="CM45" s="1"/>
      <c r="CN45" s="1"/>
      <c r="CO45" s="1"/>
      <c r="CP45" s="1"/>
      <c r="CQ45" s="1"/>
      <c r="CR45" s="1">
        <v>117.34906768798828</v>
      </c>
      <c r="CS45" s="1"/>
      <c r="CT45" s="1"/>
      <c r="CU45" s="1"/>
      <c r="CV45" s="1"/>
      <c r="CW45" s="1"/>
      <c r="CX45" s="1">
        <v>4.7458505630493164</v>
      </c>
      <c r="CY45" s="1"/>
      <c r="CZ45" s="1"/>
      <c r="DA45" s="1"/>
      <c r="DB45" s="1"/>
      <c r="DC45" s="1">
        <v>12</v>
      </c>
      <c r="DD45" s="1">
        <v>326</v>
      </c>
      <c r="DE45" s="1"/>
      <c r="DF45" s="1"/>
      <c r="DG45" s="1"/>
      <c r="DH45" s="1"/>
      <c r="DI45" s="1">
        <v>3.7779331207275391</v>
      </c>
      <c r="DJ45" s="1">
        <v>102.63385009765625</v>
      </c>
      <c r="DK45" s="1"/>
      <c r="DL45" s="1"/>
      <c r="DM45" s="1"/>
      <c r="DN45" s="1"/>
      <c r="DO45" s="1">
        <v>1.7021276950836182</v>
      </c>
      <c r="DP45" s="1">
        <v>4.1640057563781738</v>
      </c>
      <c r="DQ45" s="1">
        <v>50</v>
      </c>
      <c r="DR45" s="1">
        <v>54</v>
      </c>
      <c r="DS45" s="1">
        <v>64</v>
      </c>
      <c r="DT45" s="1">
        <v>96</v>
      </c>
      <c r="DU45" s="1">
        <v>52</v>
      </c>
      <c r="DV45" s="1">
        <v>30.923563003540039</v>
      </c>
      <c r="DW45" s="1">
        <v>33.397449493408203</v>
      </c>
      <c r="DX45" s="1">
        <v>39.582160949707031</v>
      </c>
      <c r="DY45" s="1">
        <v>59.373241424560547</v>
      </c>
      <c r="DZ45" s="1">
        <v>32.160507202148438</v>
      </c>
      <c r="EA45" s="1">
        <v>4.1425023078918457</v>
      </c>
      <c r="EB45" s="1">
        <v>5.1674642562866211</v>
      </c>
      <c r="EC45" s="1">
        <v>5.2892560958862305</v>
      </c>
      <c r="ED45" s="1">
        <v>6.0188088417053223</v>
      </c>
      <c r="EE45" s="1">
        <v>4.3734230995178223</v>
      </c>
      <c r="EF45" s="1">
        <v>63</v>
      </c>
      <c r="EG45" s="1">
        <v>61</v>
      </c>
      <c r="EH45" s="1">
        <v>54</v>
      </c>
      <c r="EI45" s="1">
        <v>72</v>
      </c>
      <c r="EJ45" s="1">
        <v>52</v>
      </c>
      <c r="EK45" s="1">
        <v>40.398857116699219</v>
      </c>
      <c r="EL45" s="1">
        <v>39.116355895996094</v>
      </c>
      <c r="EM45" s="1">
        <v>34.627593994140625</v>
      </c>
      <c r="EN45" s="1">
        <v>46.170124053955078</v>
      </c>
      <c r="EO45" s="1">
        <v>33.345088958740234</v>
      </c>
      <c r="EP45" s="1">
        <v>5.8933582305908203</v>
      </c>
      <c r="EQ45" s="1">
        <v>6.2372188568115234</v>
      </c>
      <c r="ER45" s="1">
        <v>5.3149604797363281</v>
      </c>
      <c r="ES45" s="1">
        <v>5.7600002288818359</v>
      </c>
      <c r="ET45" s="1">
        <v>5.1332674026489258</v>
      </c>
      <c r="EU45" s="1">
        <v>113</v>
      </c>
      <c r="EV45" s="1">
        <v>115</v>
      </c>
      <c r="EW45" s="1">
        <v>118</v>
      </c>
      <c r="EX45" s="1">
        <v>168</v>
      </c>
      <c r="EY45" s="1">
        <v>104</v>
      </c>
      <c r="EZ45" s="1">
        <v>35.575534820556641</v>
      </c>
      <c r="FA45" s="1">
        <v>36.205192565917969</v>
      </c>
      <c r="FB45" s="1">
        <v>37.149677276611328</v>
      </c>
      <c r="FC45" s="1">
        <v>52.891063690185547</v>
      </c>
      <c r="FD45" s="1">
        <v>32.742088317871094</v>
      </c>
      <c r="FE45" s="1">
        <v>4.9648504257202148</v>
      </c>
      <c r="FF45" s="1">
        <v>5.684626579284668</v>
      </c>
      <c r="FG45" s="1">
        <v>5.3009881973266602</v>
      </c>
      <c r="FH45" s="1">
        <v>5.9050965309143066</v>
      </c>
      <c r="FI45" s="1">
        <v>4.7229790687561035</v>
      </c>
      <c r="FJ45" s="1">
        <v>36.205192565917969</v>
      </c>
      <c r="FK45" s="1">
        <v>37.149677276611328</v>
      </c>
      <c r="FL45" s="1">
        <v>52.891063690185547</v>
      </c>
      <c r="FM45" s="1">
        <v>32.742088317871094</v>
      </c>
      <c r="FN45" s="1">
        <v>4.9648504257202148</v>
      </c>
      <c r="FO45" s="1">
        <v>5.684626579284668</v>
      </c>
      <c r="FP45" s="1">
        <v>5.3009881973266602</v>
      </c>
      <c r="FQ45" s="1">
        <v>5.9050965309143066</v>
      </c>
      <c r="FR45" s="1">
        <v>4.7229790687561035</v>
      </c>
    </row>
    <row r="46" spans="1:174">
      <c r="A46" t="s">
        <v>1</v>
      </c>
      <c r="B46" t="s">
        <v>50</v>
      </c>
      <c r="C46" t="s">
        <v>320</v>
      </c>
      <c r="D46" s="1">
        <v>258</v>
      </c>
      <c r="E46" s="1">
        <v>235</v>
      </c>
      <c r="F46" s="1">
        <v>493</v>
      </c>
      <c r="G46" s="1">
        <v>184.610107421875</v>
      </c>
      <c r="H46" s="1">
        <v>174.28062438964844</v>
      </c>
      <c r="I46" s="1">
        <v>179.53779602050781</v>
      </c>
      <c r="J46" s="1">
        <v>4.5310854911804199</v>
      </c>
      <c r="K46" s="1">
        <v>5.4625754356384277</v>
      </c>
      <c r="L46" s="1">
        <v>4.9319729804992676</v>
      </c>
      <c r="M46" s="1"/>
      <c r="N46" s="1"/>
      <c r="O46" s="1">
        <v>47</v>
      </c>
      <c r="P46" s="1">
        <v>87</v>
      </c>
      <c r="Q46" s="1">
        <v>73</v>
      </c>
      <c r="R46" s="1">
        <v>28</v>
      </c>
      <c r="S46" s="1"/>
      <c r="T46" s="1"/>
      <c r="U46" s="1">
        <v>245.71308898925781</v>
      </c>
      <c r="V46" s="1">
        <v>527.40057373046875</v>
      </c>
      <c r="W46" s="1">
        <v>738.71685791015625</v>
      </c>
      <c r="X46" s="1">
        <v>668.41729736328125</v>
      </c>
      <c r="Y46" s="1"/>
      <c r="Z46" s="1"/>
      <c r="AA46" s="1">
        <v>3.9429531097412109</v>
      </c>
      <c r="AB46" s="1">
        <v>5.215827465057373</v>
      </c>
      <c r="AC46" s="1">
        <v>6.4260563850402832</v>
      </c>
      <c r="AD46" s="1">
        <v>6.0085835456848145</v>
      </c>
      <c r="AE46" s="1"/>
      <c r="AF46" s="1"/>
      <c r="AG46" s="1">
        <v>23</v>
      </c>
      <c r="AH46" s="1">
        <v>76</v>
      </c>
      <c r="AI46" s="1">
        <v>95</v>
      </c>
      <c r="AJ46" s="1">
        <v>31</v>
      </c>
      <c r="AK46" s="1"/>
      <c r="AL46" s="1"/>
      <c r="AM46" s="1">
        <v>126.50569152832031</v>
      </c>
      <c r="AN46" s="1">
        <v>480.64761352539062</v>
      </c>
      <c r="AO46" s="1">
        <v>1153.892822265625</v>
      </c>
      <c r="AP46" s="1">
        <v>1319.7105712890625</v>
      </c>
      <c r="AQ46" s="1"/>
      <c r="AR46" s="1"/>
      <c r="AS46" s="1">
        <v>3.3527696132659912</v>
      </c>
      <c r="AT46" s="1">
        <v>5.5072464942932129</v>
      </c>
      <c r="AU46" s="1">
        <v>7.5939249992370605</v>
      </c>
      <c r="AV46" s="1">
        <v>7.8880405426025391</v>
      </c>
      <c r="AW46" s="1">
        <v>6</v>
      </c>
      <c r="AX46" s="1">
        <v>27</v>
      </c>
      <c r="AY46" s="1">
        <v>70</v>
      </c>
      <c r="AZ46" s="1">
        <v>163</v>
      </c>
      <c r="BA46" s="1">
        <v>168</v>
      </c>
      <c r="BB46" s="1">
        <v>59</v>
      </c>
      <c r="BC46" s="1">
        <v>4.323296070098877</v>
      </c>
      <c r="BD46" s="1">
        <v>64.996025085449219</v>
      </c>
      <c r="BE46" s="1">
        <v>187.62228393554687</v>
      </c>
      <c r="BF46" s="1">
        <v>504.51901245117187</v>
      </c>
      <c r="BG46" s="1">
        <v>927.408203125</v>
      </c>
      <c r="BH46" s="1">
        <v>902.4166259765625</v>
      </c>
      <c r="BI46" s="1">
        <v>0.8021390438079834</v>
      </c>
      <c r="BJ46" s="1">
        <v>2.509293794631958</v>
      </c>
      <c r="BK46" s="1">
        <v>3.7273695468902588</v>
      </c>
      <c r="BL46" s="1">
        <v>5.3477692604064941</v>
      </c>
      <c r="BM46" s="1">
        <v>7.0381231307983398</v>
      </c>
      <c r="BN46" s="1">
        <v>6.8684515953063965</v>
      </c>
      <c r="BO46" s="1"/>
      <c r="BP46" s="1"/>
      <c r="BQ46" s="1"/>
      <c r="BR46" s="1"/>
      <c r="BS46" s="1"/>
      <c r="BT46" s="1">
        <v>139</v>
      </c>
      <c r="BU46" s="1"/>
      <c r="BV46" s="1"/>
      <c r="BW46" s="1"/>
      <c r="BX46" s="1"/>
      <c r="BY46" s="1"/>
      <c r="BZ46" s="1">
        <v>99.460479736328125</v>
      </c>
      <c r="CA46" s="1"/>
      <c r="CB46" s="1"/>
      <c r="CC46" s="1"/>
      <c r="CD46" s="1"/>
      <c r="CE46" s="1"/>
      <c r="CF46" s="1">
        <v>3.4076979160308838</v>
      </c>
      <c r="CG46" s="1"/>
      <c r="CH46" s="1"/>
      <c r="CI46" s="1"/>
      <c r="CJ46" s="1"/>
      <c r="CK46" s="1"/>
      <c r="CL46" s="1">
        <v>150</v>
      </c>
      <c r="CM46" s="1"/>
      <c r="CN46" s="1"/>
      <c r="CO46" s="1"/>
      <c r="CP46" s="1"/>
      <c r="CQ46" s="1"/>
      <c r="CR46" s="1">
        <v>111.24295806884766</v>
      </c>
      <c r="CS46" s="1"/>
      <c r="CT46" s="1"/>
      <c r="CU46" s="1"/>
      <c r="CV46" s="1"/>
      <c r="CW46" s="1"/>
      <c r="CX46" s="1">
        <v>4.3757290840148926</v>
      </c>
      <c r="CY46" s="1"/>
      <c r="CZ46" s="1"/>
      <c r="DA46" s="1"/>
      <c r="DB46" s="1"/>
      <c r="DC46" s="1"/>
      <c r="DD46" s="1">
        <v>289</v>
      </c>
      <c r="DE46" s="1"/>
      <c r="DF46" s="1"/>
      <c r="DG46" s="1"/>
      <c r="DH46" s="1"/>
      <c r="DI46" s="1"/>
      <c r="DJ46" s="1">
        <v>105.24629211425781</v>
      </c>
      <c r="DK46" s="1"/>
      <c r="DL46" s="1"/>
      <c r="DM46" s="1"/>
      <c r="DN46" s="1"/>
      <c r="DO46" s="1"/>
      <c r="DP46" s="1">
        <v>3.8497402667999268</v>
      </c>
      <c r="DQ46" s="1">
        <v>21</v>
      </c>
      <c r="DR46" s="1">
        <v>22</v>
      </c>
      <c r="DS46" s="1">
        <v>37</v>
      </c>
      <c r="DT46" s="1">
        <v>83</v>
      </c>
      <c r="DU46" s="1">
        <v>95</v>
      </c>
      <c r="DV46" s="1">
        <v>15.026403427124023</v>
      </c>
      <c r="DW46" s="1">
        <v>15.741946220397949</v>
      </c>
      <c r="DX46" s="1">
        <v>26.475091934204102</v>
      </c>
      <c r="DY46" s="1">
        <v>59.390071868896484</v>
      </c>
      <c r="DZ46" s="1">
        <v>67.976585388183594</v>
      </c>
      <c r="EA46" s="1">
        <v>4.7404065132141113</v>
      </c>
      <c r="EB46" s="1">
        <v>4.8565120697021484</v>
      </c>
      <c r="EC46" s="1">
        <v>3.416435718536377</v>
      </c>
      <c r="ED46" s="1">
        <v>4.5231609344482422</v>
      </c>
      <c r="EE46" s="1">
        <v>5.0531916618347168</v>
      </c>
      <c r="EF46" s="1">
        <v>23</v>
      </c>
      <c r="EG46" s="1">
        <v>25</v>
      </c>
      <c r="EH46" s="1">
        <v>43</v>
      </c>
      <c r="EI46" s="1">
        <v>69</v>
      </c>
      <c r="EJ46" s="1">
        <v>75</v>
      </c>
      <c r="EK46" s="1">
        <v>17.057252883911133</v>
      </c>
      <c r="EL46" s="1">
        <v>18.540493011474609</v>
      </c>
      <c r="EM46" s="1">
        <v>31.889646530151367</v>
      </c>
      <c r="EN46" s="1">
        <v>51.171760559082031</v>
      </c>
      <c r="EO46" s="1">
        <v>55.621479034423828</v>
      </c>
      <c r="EP46" s="1">
        <v>6.182795524597168</v>
      </c>
      <c r="EQ46" s="1">
        <v>6.5104165077209473</v>
      </c>
      <c r="ER46" s="1">
        <v>5.4777069091796875</v>
      </c>
      <c r="ES46" s="1">
        <v>5.1149001121520996</v>
      </c>
      <c r="ET46" s="1">
        <v>5.3116145133972168</v>
      </c>
      <c r="EU46" s="1">
        <v>44</v>
      </c>
      <c r="EV46" s="1">
        <v>47</v>
      </c>
      <c r="EW46" s="1">
        <v>80</v>
      </c>
      <c r="EX46" s="1">
        <v>152</v>
      </c>
      <c r="EY46" s="1">
        <v>170</v>
      </c>
      <c r="EZ46" s="1">
        <v>16.023656845092773</v>
      </c>
      <c r="FA46" s="1">
        <v>17.116178512573242</v>
      </c>
      <c r="FB46" s="1">
        <v>29.133920669555664</v>
      </c>
      <c r="FC46" s="1">
        <v>55.354450225830078</v>
      </c>
      <c r="FD46" s="1">
        <v>61.909584045410156</v>
      </c>
      <c r="FE46" s="1">
        <v>5.398773193359375</v>
      </c>
      <c r="FF46" s="1">
        <v>5.6152925491333008</v>
      </c>
      <c r="FG46" s="1">
        <v>4.2826552391052246</v>
      </c>
      <c r="FH46" s="1">
        <v>4.773869514465332</v>
      </c>
      <c r="FI46" s="1">
        <v>5.1640338897705078</v>
      </c>
      <c r="FJ46" s="1">
        <v>17.116178512573242</v>
      </c>
      <c r="FK46" s="1">
        <v>29.133920669555664</v>
      </c>
      <c r="FL46" s="1">
        <v>55.354450225830078</v>
      </c>
      <c r="FM46" s="1">
        <v>61.909584045410156</v>
      </c>
      <c r="FN46" s="1">
        <v>5.398773193359375</v>
      </c>
      <c r="FO46" s="1">
        <v>5.6152925491333008</v>
      </c>
      <c r="FP46" s="1">
        <v>4.2826552391052246</v>
      </c>
      <c r="FQ46" s="1">
        <v>4.773869514465332</v>
      </c>
      <c r="FR46" s="1">
        <v>5.1640338897705078</v>
      </c>
    </row>
    <row r="47" spans="1:174">
      <c r="A47" t="s">
        <v>1</v>
      </c>
      <c r="B47" t="s">
        <v>51</v>
      </c>
      <c r="C47" t="s">
        <v>321</v>
      </c>
      <c r="D47" s="1">
        <v>149</v>
      </c>
      <c r="E47" s="1">
        <v>195</v>
      </c>
      <c r="F47" s="1">
        <v>344</v>
      </c>
      <c r="G47" s="1">
        <v>87.390029907226563</v>
      </c>
      <c r="H47" s="1">
        <v>112.91518402099609</v>
      </c>
      <c r="I47" s="1">
        <v>100.23426818847656</v>
      </c>
      <c r="J47" s="1">
        <v>3.193997859954834</v>
      </c>
      <c r="K47" s="1">
        <v>5.1889305114746094</v>
      </c>
      <c r="L47" s="1">
        <v>4.0840554237365723</v>
      </c>
      <c r="M47" s="1"/>
      <c r="N47" s="1"/>
      <c r="O47" s="1">
        <v>23</v>
      </c>
      <c r="P47" s="1">
        <v>56</v>
      </c>
      <c r="Q47" s="1">
        <v>41</v>
      </c>
      <c r="R47" s="1">
        <v>20</v>
      </c>
      <c r="S47" s="1"/>
      <c r="T47" s="1"/>
      <c r="U47" s="1">
        <v>132.41983032226562</v>
      </c>
      <c r="V47" s="1">
        <v>480.93438720703125</v>
      </c>
      <c r="W47" s="1">
        <v>546.44805908203125</v>
      </c>
      <c r="X47" s="1">
        <v>600.05999755859375</v>
      </c>
      <c r="Y47" s="1"/>
      <c r="Z47" s="1"/>
      <c r="AA47" s="1">
        <v>2.2885572910308838</v>
      </c>
      <c r="AB47" s="1">
        <v>4.5639772415161133</v>
      </c>
      <c r="AC47" s="1">
        <v>4.8065652847290039</v>
      </c>
      <c r="AD47" s="1">
        <v>4.9261083602905273</v>
      </c>
      <c r="AE47" s="1"/>
      <c r="AF47" s="1"/>
      <c r="AG47" s="1">
        <v>17</v>
      </c>
      <c r="AH47" s="1">
        <v>76</v>
      </c>
      <c r="AI47" s="1">
        <v>64</v>
      </c>
      <c r="AJ47" s="1">
        <v>22</v>
      </c>
      <c r="AK47" s="1"/>
      <c r="AL47" s="1"/>
      <c r="AM47" s="1">
        <v>102.77492523193359</v>
      </c>
      <c r="AN47" s="1">
        <v>708.55865478515625</v>
      </c>
      <c r="AO47" s="1">
        <v>1030.09814453125</v>
      </c>
      <c r="AP47" s="1">
        <v>1076.8477783203125</v>
      </c>
      <c r="AQ47" s="1"/>
      <c r="AR47" s="1"/>
      <c r="AS47" s="1">
        <v>2.8099174499511719</v>
      </c>
      <c r="AT47" s="1">
        <v>6.9852943420410156</v>
      </c>
      <c r="AU47" s="1">
        <v>6.6390042304992676</v>
      </c>
      <c r="AV47" s="1">
        <v>6.875</v>
      </c>
      <c r="AW47" s="1">
        <v>8</v>
      </c>
      <c r="AX47" s="1">
        <v>17</v>
      </c>
      <c r="AY47" s="1">
        <v>40</v>
      </c>
      <c r="AZ47" s="1">
        <v>132</v>
      </c>
      <c r="BA47" s="1">
        <v>105</v>
      </c>
      <c r="BB47" s="1">
        <v>42</v>
      </c>
      <c r="BC47" s="1">
        <v>3.6136143207550049</v>
      </c>
      <c r="BD47" s="1">
        <v>36.607162475585938</v>
      </c>
      <c r="BE47" s="1">
        <v>117.95930480957031</v>
      </c>
      <c r="BF47" s="1">
        <v>590.07598876953125</v>
      </c>
      <c r="BG47" s="1">
        <v>765.529296875</v>
      </c>
      <c r="BH47" s="1">
        <v>781.25</v>
      </c>
      <c r="BI47" s="1">
        <v>0.82304525375366211</v>
      </c>
      <c r="BJ47" s="1">
        <v>1.7293998003005981</v>
      </c>
      <c r="BK47" s="1">
        <v>2.4844720363616943</v>
      </c>
      <c r="BL47" s="1">
        <v>5.7019438743591309</v>
      </c>
      <c r="BM47" s="1">
        <v>5.7787561416625977</v>
      </c>
      <c r="BN47" s="1">
        <v>5.7851238250732422</v>
      </c>
      <c r="BO47" s="1">
        <v>13</v>
      </c>
      <c r="BP47" s="1">
        <v>7</v>
      </c>
      <c r="BQ47" s="1"/>
      <c r="BR47" s="1">
        <v>6</v>
      </c>
      <c r="BS47" s="1"/>
      <c r="BT47" s="1">
        <v>67</v>
      </c>
      <c r="BU47" s="1">
        <v>7.6246333122253418</v>
      </c>
      <c r="BV47" s="1">
        <v>4.1055717468261719</v>
      </c>
      <c r="BW47" s="1"/>
      <c r="BX47" s="1">
        <v>3.5190615653991699</v>
      </c>
      <c r="BY47" s="1"/>
      <c r="BZ47" s="1">
        <v>39.296188354492188</v>
      </c>
      <c r="CA47" s="1">
        <v>1.8232818841934204</v>
      </c>
      <c r="CB47" s="1">
        <v>2.8571429252624512</v>
      </c>
      <c r="CC47" s="1"/>
      <c r="CD47" s="1">
        <v>2.2556390762329102</v>
      </c>
      <c r="CE47" s="1"/>
      <c r="CF47" s="1">
        <v>3.3821301460266113</v>
      </c>
      <c r="CG47" s="1">
        <v>15</v>
      </c>
      <c r="CH47" s="1">
        <v>6</v>
      </c>
      <c r="CI47" s="1"/>
      <c r="CJ47" s="1">
        <v>7</v>
      </c>
      <c r="CK47" s="1"/>
      <c r="CL47" s="1">
        <v>101</v>
      </c>
      <c r="CM47" s="1">
        <v>8.6857833862304687</v>
      </c>
      <c r="CN47" s="1">
        <v>3.4743132591247559</v>
      </c>
      <c r="CO47" s="1"/>
      <c r="CP47" s="1">
        <v>4.0533652305603027</v>
      </c>
      <c r="CQ47" s="1"/>
      <c r="CR47" s="1">
        <v>58.484272003173828</v>
      </c>
      <c r="CS47" s="1">
        <v>2.9354207515716553</v>
      </c>
      <c r="CT47" s="1">
        <v>1.8633540868759155</v>
      </c>
      <c r="CU47" s="1"/>
      <c r="CV47" s="1">
        <v>3.3333332538604736</v>
      </c>
      <c r="CW47" s="1"/>
      <c r="CX47" s="1">
        <v>6.0551557540893555</v>
      </c>
      <c r="CY47" s="1">
        <v>28</v>
      </c>
      <c r="CZ47" s="1">
        <v>13</v>
      </c>
      <c r="DA47" s="1"/>
      <c r="DB47" s="1">
        <v>13</v>
      </c>
      <c r="DC47" s="1"/>
      <c r="DD47" s="1">
        <v>168</v>
      </c>
      <c r="DE47" s="1">
        <v>8.1586036682128906</v>
      </c>
      <c r="DF47" s="1">
        <v>3.7879228591918945</v>
      </c>
      <c r="DG47" s="1"/>
      <c r="DH47" s="1">
        <v>3.7879228591918945</v>
      </c>
      <c r="DI47" s="1"/>
      <c r="DJ47" s="1">
        <v>48.951618194580078</v>
      </c>
      <c r="DK47" s="1">
        <v>2.2875816822052002</v>
      </c>
      <c r="DL47" s="1">
        <v>2.2927689552307129</v>
      </c>
      <c r="DM47" s="1"/>
      <c r="DN47" s="1">
        <v>2.7310924530029297</v>
      </c>
      <c r="DO47" s="1"/>
      <c r="DP47" s="1">
        <v>4.6040010452270508</v>
      </c>
      <c r="DQ47" s="1">
        <v>12</v>
      </c>
      <c r="DR47" s="1">
        <v>12</v>
      </c>
      <c r="DS47" s="1">
        <v>48</v>
      </c>
      <c r="DT47" s="1">
        <v>43</v>
      </c>
      <c r="DU47" s="1">
        <v>34</v>
      </c>
      <c r="DV47" s="1">
        <v>7.0381231307983398</v>
      </c>
      <c r="DW47" s="1">
        <v>7.0381231307983398</v>
      </c>
      <c r="DX47" s="1">
        <v>28.152492523193359</v>
      </c>
      <c r="DY47" s="1">
        <v>25.219942092895508</v>
      </c>
      <c r="DZ47" s="1">
        <v>19.941349029541016</v>
      </c>
      <c r="EA47" s="1">
        <v>3.1331591606140137</v>
      </c>
      <c r="EB47" s="1">
        <v>1.9575856924057007</v>
      </c>
      <c r="EC47" s="1">
        <v>3.5476717948913574</v>
      </c>
      <c r="ED47" s="1">
        <v>3.134110689163208</v>
      </c>
      <c r="EE47" s="1">
        <v>3.6016948223114014</v>
      </c>
      <c r="EF47" s="1">
        <v>19</v>
      </c>
      <c r="EG47" s="1">
        <v>30</v>
      </c>
      <c r="EH47" s="1">
        <v>63</v>
      </c>
      <c r="EI47" s="1">
        <v>40</v>
      </c>
      <c r="EJ47" s="1">
        <v>43</v>
      </c>
      <c r="EK47" s="1">
        <v>11.001992225646973</v>
      </c>
      <c r="EL47" s="1">
        <v>17.371566772460937</v>
      </c>
      <c r="EM47" s="1">
        <v>36.480289459228516</v>
      </c>
      <c r="EN47" s="1">
        <v>23.162088394165039</v>
      </c>
      <c r="EO47" s="1">
        <v>24.89924430847168</v>
      </c>
      <c r="EP47" s="1">
        <v>6.0509552955627441</v>
      </c>
      <c r="EQ47" s="1">
        <v>6.0975608825683594</v>
      </c>
      <c r="ER47" s="1">
        <v>5.7377047538757324</v>
      </c>
      <c r="ES47" s="1">
        <v>3.6199095249176025</v>
      </c>
      <c r="ET47" s="1">
        <v>5.7409877777099609</v>
      </c>
      <c r="EU47" s="1">
        <v>31</v>
      </c>
      <c r="EV47" s="1">
        <v>42</v>
      </c>
      <c r="EW47" s="1">
        <v>111</v>
      </c>
      <c r="EX47" s="1">
        <v>83</v>
      </c>
      <c r="EY47" s="1">
        <v>77</v>
      </c>
      <c r="EZ47" s="1">
        <v>9.0327396392822266</v>
      </c>
      <c r="FA47" s="1">
        <v>12.23790454864502</v>
      </c>
      <c r="FB47" s="1">
        <v>32.343032836914063</v>
      </c>
      <c r="FC47" s="1">
        <v>24.184431076049805</v>
      </c>
      <c r="FD47" s="1">
        <v>22.436159133911133</v>
      </c>
      <c r="FE47" s="1">
        <v>4.4476327896118164</v>
      </c>
      <c r="FF47" s="1">
        <v>3.8009049892425537</v>
      </c>
      <c r="FG47" s="1">
        <v>4.5287637710571289</v>
      </c>
      <c r="FH47" s="1">
        <v>3.350827693939209</v>
      </c>
      <c r="FI47" s="1">
        <v>4.5481395721435547</v>
      </c>
      <c r="FJ47" s="1">
        <v>12.23790454864502</v>
      </c>
      <c r="FK47" s="1">
        <v>32.343032836914063</v>
      </c>
      <c r="FL47" s="1">
        <v>24.184431076049805</v>
      </c>
      <c r="FM47" s="1">
        <v>22.436159133911133</v>
      </c>
      <c r="FN47" s="1">
        <v>4.4476327896118164</v>
      </c>
      <c r="FO47" s="1">
        <v>3.8009049892425537</v>
      </c>
      <c r="FP47" s="1">
        <v>4.5287637710571289</v>
      </c>
      <c r="FQ47" s="1">
        <v>3.350827693939209</v>
      </c>
      <c r="FR47" s="1">
        <v>4.5481395721435547</v>
      </c>
    </row>
    <row r="48" spans="1:174">
      <c r="A48" t="s">
        <v>1</v>
      </c>
      <c r="B48" t="s">
        <v>52</v>
      </c>
      <c r="C48" t="s">
        <v>322</v>
      </c>
      <c r="D48" s="1">
        <v>295</v>
      </c>
      <c r="E48" s="1">
        <v>330</v>
      </c>
      <c r="F48" s="1">
        <v>625</v>
      </c>
      <c r="G48" s="1">
        <v>154.9483642578125</v>
      </c>
      <c r="H48" s="1">
        <v>177.96760559082031</v>
      </c>
      <c r="I48" s="1">
        <v>166.30612182617187</v>
      </c>
      <c r="J48" s="1">
        <v>4.1672554016113281</v>
      </c>
      <c r="K48" s="1">
        <v>5.5894308090209961</v>
      </c>
      <c r="L48" s="1">
        <v>4.8139877319335937</v>
      </c>
      <c r="M48" s="1"/>
      <c r="N48" s="1"/>
      <c r="O48" s="1">
        <v>61</v>
      </c>
      <c r="P48" s="1">
        <v>90</v>
      </c>
      <c r="Q48" s="1">
        <v>82</v>
      </c>
      <c r="R48" s="1">
        <v>29</v>
      </c>
      <c r="S48" s="1"/>
      <c r="T48" s="1"/>
      <c r="U48" s="1">
        <v>262.41073608398437</v>
      </c>
      <c r="V48" s="1">
        <v>433.31729125976562</v>
      </c>
      <c r="W48" s="1">
        <v>705.13372802734375</v>
      </c>
      <c r="X48" s="1">
        <v>505.402587890625</v>
      </c>
      <c r="Y48" s="1"/>
      <c r="Z48" s="1"/>
      <c r="AA48" s="1">
        <v>4.0857334136962891</v>
      </c>
      <c r="AB48" s="1">
        <v>4.2613635063171387</v>
      </c>
      <c r="AC48" s="1">
        <v>5.9291396141052246</v>
      </c>
      <c r="AD48" s="1">
        <v>5.3113551139831543</v>
      </c>
      <c r="AE48" s="1"/>
      <c r="AF48" s="1"/>
      <c r="AG48" s="1">
        <v>35</v>
      </c>
      <c r="AH48" s="1">
        <v>107</v>
      </c>
      <c r="AI48" s="1">
        <v>142</v>
      </c>
      <c r="AJ48" s="1">
        <v>30</v>
      </c>
      <c r="AK48" s="1"/>
      <c r="AL48" s="1"/>
      <c r="AM48" s="1">
        <v>153.69078063964844</v>
      </c>
      <c r="AN48" s="1">
        <v>535.9647216796875</v>
      </c>
      <c r="AO48" s="1">
        <v>1470.28369140625</v>
      </c>
      <c r="AP48" s="1">
        <v>1007.7258911132812</v>
      </c>
      <c r="AQ48" s="1"/>
      <c r="AR48" s="1"/>
      <c r="AS48" s="1">
        <v>3.5425100326538086</v>
      </c>
      <c r="AT48" s="1">
        <v>5.4425230026245117</v>
      </c>
      <c r="AU48" s="1">
        <v>8.7546243667602539</v>
      </c>
      <c r="AV48" s="1">
        <v>5.7581572532653809</v>
      </c>
      <c r="AW48" s="1">
        <v>10</v>
      </c>
      <c r="AX48" s="1">
        <v>39</v>
      </c>
      <c r="AY48" s="1">
        <v>96</v>
      </c>
      <c r="AZ48" s="1">
        <v>197</v>
      </c>
      <c r="BA48" s="1">
        <v>224</v>
      </c>
      <c r="BB48" s="1">
        <v>59</v>
      </c>
      <c r="BC48" s="1">
        <v>4.8804054260253906</v>
      </c>
      <c r="BD48" s="1">
        <v>72.012847900390625</v>
      </c>
      <c r="BE48" s="1">
        <v>208.60948181152344</v>
      </c>
      <c r="BF48" s="1">
        <v>483.62545776367187</v>
      </c>
      <c r="BG48" s="1">
        <v>1052.285400390625</v>
      </c>
      <c r="BH48" s="1">
        <v>676.99371337890625</v>
      </c>
      <c r="BI48" s="1">
        <v>1</v>
      </c>
      <c r="BJ48" s="1">
        <v>2.884615421295166</v>
      </c>
      <c r="BK48" s="1">
        <v>3.8694074153900146</v>
      </c>
      <c r="BL48" s="1">
        <v>4.8307995796203613</v>
      </c>
      <c r="BM48" s="1">
        <v>7.4542427062988281</v>
      </c>
      <c r="BN48" s="1">
        <v>5.5295219421386719</v>
      </c>
      <c r="BO48" s="1"/>
      <c r="BP48" s="1"/>
      <c r="BQ48" s="1"/>
      <c r="BR48" s="1"/>
      <c r="BS48" s="1"/>
      <c r="BT48" s="1">
        <v>137</v>
      </c>
      <c r="BU48" s="1"/>
      <c r="BV48" s="1"/>
      <c r="BW48" s="1"/>
      <c r="BX48" s="1"/>
      <c r="BY48" s="1"/>
      <c r="BZ48" s="1">
        <v>71.959075927734375</v>
      </c>
      <c r="CA48" s="1"/>
      <c r="CB48" s="1"/>
      <c r="CC48" s="1"/>
      <c r="CD48" s="1"/>
      <c r="CE48" s="1"/>
      <c r="CF48" s="1">
        <v>2.7982025146484375</v>
      </c>
      <c r="CG48" s="1"/>
      <c r="CH48" s="1"/>
      <c r="CI48" s="1"/>
      <c r="CJ48" s="1"/>
      <c r="CK48" s="1"/>
      <c r="CL48" s="1">
        <v>210</v>
      </c>
      <c r="CM48" s="1"/>
      <c r="CN48" s="1"/>
      <c r="CO48" s="1"/>
      <c r="CP48" s="1"/>
      <c r="CQ48" s="1"/>
      <c r="CR48" s="1">
        <v>113.25211334228516</v>
      </c>
      <c r="CS48" s="1"/>
      <c r="CT48" s="1"/>
      <c r="CU48" s="1"/>
      <c r="CV48" s="1"/>
      <c r="CW48" s="1"/>
      <c r="CX48" s="1">
        <v>4.7212228775024414</v>
      </c>
      <c r="CY48" s="1">
        <v>7</v>
      </c>
      <c r="CZ48" s="1"/>
      <c r="DA48" s="1"/>
      <c r="DB48" s="1"/>
      <c r="DC48" s="1"/>
      <c r="DD48" s="1">
        <v>347</v>
      </c>
      <c r="DE48" s="1">
        <v>1.8626284599304199</v>
      </c>
      <c r="DF48" s="1"/>
      <c r="DG48" s="1"/>
      <c r="DH48" s="1"/>
      <c r="DI48" s="1"/>
      <c r="DJ48" s="1">
        <v>92.333152770996094</v>
      </c>
      <c r="DK48" s="1">
        <v>2.0958082675933838</v>
      </c>
      <c r="DL48" s="1"/>
      <c r="DM48" s="1"/>
      <c r="DN48" s="1"/>
      <c r="DO48" s="1"/>
      <c r="DP48" s="1">
        <v>3.7136130332946777</v>
      </c>
      <c r="DQ48" s="1">
        <v>55</v>
      </c>
      <c r="DR48" s="1">
        <v>58</v>
      </c>
      <c r="DS48" s="1">
        <v>50</v>
      </c>
      <c r="DT48" s="1">
        <v>64</v>
      </c>
      <c r="DU48" s="1">
        <v>68</v>
      </c>
      <c r="DV48" s="1">
        <v>28.888679504394531</v>
      </c>
      <c r="DW48" s="1">
        <v>30.464424133300781</v>
      </c>
      <c r="DX48" s="1">
        <v>26.262435913085937</v>
      </c>
      <c r="DY48" s="1">
        <v>33.615917205810547</v>
      </c>
      <c r="DZ48" s="1">
        <v>35.716911315917969</v>
      </c>
      <c r="EA48" s="1">
        <v>3.6018335819244385</v>
      </c>
      <c r="EB48" s="1">
        <v>4.99139404296875</v>
      </c>
      <c r="EC48" s="1">
        <v>4.0883073806762695</v>
      </c>
      <c r="ED48" s="1">
        <v>3.943314790725708</v>
      </c>
      <c r="EE48" s="1">
        <v>4.4041452407836914</v>
      </c>
      <c r="EF48" s="1">
        <v>72</v>
      </c>
      <c r="EG48" s="1">
        <v>48</v>
      </c>
      <c r="EH48" s="1">
        <v>62</v>
      </c>
      <c r="EI48" s="1">
        <v>77</v>
      </c>
      <c r="EJ48" s="1">
        <v>71</v>
      </c>
      <c r="EK48" s="1">
        <v>38.829296112060547</v>
      </c>
      <c r="EL48" s="1">
        <v>25.886198043823242</v>
      </c>
      <c r="EM48" s="1">
        <v>33.43634033203125</v>
      </c>
      <c r="EN48" s="1">
        <v>41.525775909423828</v>
      </c>
      <c r="EO48" s="1">
        <v>38.290000915527344</v>
      </c>
      <c r="EP48" s="1">
        <v>5.4135336875915527</v>
      </c>
      <c r="EQ48" s="1">
        <v>4.8979592323303223</v>
      </c>
      <c r="ER48" s="1">
        <v>6.3459568023681641</v>
      </c>
      <c r="ES48" s="1">
        <v>5.6701030731201172</v>
      </c>
      <c r="ET48" s="1">
        <v>5.6393961906433105</v>
      </c>
      <c r="EU48" s="1">
        <v>127</v>
      </c>
      <c r="EV48" s="1">
        <v>106</v>
      </c>
      <c r="EW48" s="1">
        <v>112</v>
      </c>
      <c r="EX48" s="1">
        <v>141</v>
      </c>
      <c r="EY48" s="1">
        <v>139</v>
      </c>
      <c r="EZ48" s="1">
        <v>33.793403625488281</v>
      </c>
      <c r="FA48" s="1">
        <v>28.205516815185547</v>
      </c>
      <c r="FB48" s="1">
        <v>29.802055358886719</v>
      </c>
      <c r="FC48" s="1">
        <v>37.518657684326172</v>
      </c>
      <c r="FD48" s="1">
        <v>36.986480712890625</v>
      </c>
      <c r="FE48" s="1">
        <v>4.4452223777770996</v>
      </c>
      <c r="FF48" s="1">
        <v>4.948646068572998</v>
      </c>
      <c r="FG48" s="1">
        <v>5.0909090042114258</v>
      </c>
      <c r="FH48" s="1">
        <v>4.7299566268920898</v>
      </c>
      <c r="FI48" s="1">
        <v>4.9589724540710449</v>
      </c>
      <c r="FJ48" s="1">
        <v>28.205516815185547</v>
      </c>
      <c r="FK48" s="1">
        <v>29.802055358886719</v>
      </c>
      <c r="FL48" s="1">
        <v>37.518657684326172</v>
      </c>
      <c r="FM48" s="1">
        <v>36.986480712890625</v>
      </c>
      <c r="FN48" s="1">
        <v>4.4452223777770996</v>
      </c>
      <c r="FO48" s="1">
        <v>4.948646068572998</v>
      </c>
      <c r="FP48" s="1">
        <v>5.0909090042114258</v>
      </c>
      <c r="FQ48" s="1">
        <v>4.7299566268920898</v>
      </c>
      <c r="FR48" s="1">
        <v>4.9589724540710449</v>
      </c>
    </row>
    <row r="49" spans="1:174">
      <c r="A49" t="s">
        <v>1</v>
      </c>
      <c r="B49" t="s">
        <v>53</v>
      </c>
      <c r="C49" t="s">
        <v>323</v>
      </c>
      <c r="D49" s="1">
        <v>317</v>
      </c>
      <c r="E49" s="1">
        <v>274</v>
      </c>
      <c r="F49" s="1">
        <v>591</v>
      </c>
      <c r="G49" s="1">
        <v>190.16539001464844</v>
      </c>
      <c r="H49" s="1">
        <v>169.28941345214844</v>
      </c>
      <c r="I49" s="1">
        <v>179.88130187988281</v>
      </c>
      <c r="J49" s="1">
        <v>4.5480632781982422</v>
      </c>
      <c r="K49" s="1">
        <v>5.2865138053894043</v>
      </c>
      <c r="L49" s="1">
        <v>4.8629965782165527</v>
      </c>
      <c r="M49" s="1"/>
      <c r="N49" s="1"/>
      <c r="O49" s="1">
        <v>54</v>
      </c>
      <c r="P49" s="1">
        <v>100</v>
      </c>
      <c r="Q49" s="1">
        <v>101</v>
      </c>
      <c r="R49" s="1">
        <v>41</v>
      </c>
      <c r="S49" s="1"/>
      <c r="T49" s="1"/>
      <c r="U49" s="1">
        <v>257.4493408203125</v>
      </c>
      <c r="V49" s="1">
        <v>505.58673095703125</v>
      </c>
      <c r="W49" s="1">
        <v>826.17584228515625</v>
      </c>
      <c r="X49" s="1">
        <v>663.00128173828125</v>
      </c>
      <c r="Y49" s="1"/>
      <c r="Z49" s="1"/>
      <c r="AA49" s="1">
        <v>3.9940829277038574</v>
      </c>
      <c r="AB49" s="1">
        <v>4.9140048027038574</v>
      </c>
      <c r="AC49" s="1">
        <v>6.4951767921447754</v>
      </c>
      <c r="AD49" s="1">
        <v>6.581059455871582</v>
      </c>
      <c r="AE49" s="1"/>
      <c r="AF49" s="1"/>
      <c r="AG49" s="1">
        <v>18</v>
      </c>
      <c r="AH49" s="1">
        <v>90</v>
      </c>
      <c r="AI49" s="1">
        <v>116</v>
      </c>
      <c r="AJ49" s="1">
        <v>42</v>
      </c>
      <c r="AK49" s="1"/>
      <c r="AL49" s="1"/>
      <c r="AM49" s="1">
        <v>85.857383728027344</v>
      </c>
      <c r="AN49" s="1">
        <v>482.67724609375</v>
      </c>
      <c r="AO49" s="1">
        <v>1140.7218017578125</v>
      </c>
      <c r="AP49" s="1">
        <v>1265.0601806640625</v>
      </c>
      <c r="AQ49" s="1"/>
      <c r="AR49" s="1"/>
      <c r="AS49" s="1">
        <v>2.3904383182525635</v>
      </c>
      <c r="AT49" s="1">
        <v>5.2356019020080566</v>
      </c>
      <c r="AU49" s="1">
        <v>7.4311337471008301</v>
      </c>
      <c r="AV49" s="1">
        <v>8.1871347427368164</v>
      </c>
      <c r="AW49" s="1">
        <v>6</v>
      </c>
      <c r="AX49" s="1">
        <v>23</v>
      </c>
      <c r="AY49" s="1">
        <v>72</v>
      </c>
      <c r="AZ49" s="1">
        <v>190</v>
      </c>
      <c r="BA49" s="1">
        <v>217</v>
      </c>
      <c r="BB49" s="1">
        <v>83</v>
      </c>
      <c r="BC49" s="1">
        <v>3.6239542961120605</v>
      </c>
      <c r="BD49" s="1">
        <v>45.34521484375</v>
      </c>
      <c r="BE49" s="1">
        <v>171.67381286621094</v>
      </c>
      <c r="BF49" s="1">
        <v>494.46975708007812</v>
      </c>
      <c r="BG49" s="1">
        <v>969.00958251953125</v>
      </c>
      <c r="BH49" s="1">
        <v>873.3165283203125</v>
      </c>
      <c r="BI49" s="1">
        <v>0.78023409843444824</v>
      </c>
      <c r="BJ49" s="1">
        <v>1.8067556619644165</v>
      </c>
      <c r="BK49" s="1">
        <v>3.4204275608062744</v>
      </c>
      <c r="BL49" s="1">
        <v>5.0612678527832031</v>
      </c>
      <c r="BM49" s="1">
        <v>6.9640564918518066</v>
      </c>
      <c r="BN49" s="1">
        <v>7.306337833404541</v>
      </c>
      <c r="BO49" s="1"/>
      <c r="BP49" s="1"/>
      <c r="BQ49" s="1"/>
      <c r="BR49" s="1"/>
      <c r="BS49" s="1"/>
      <c r="BT49" s="1">
        <v>129</v>
      </c>
      <c r="BU49" s="1"/>
      <c r="BV49" s="1"/>
      <c r="BW49" s="1"/>
      <c r="BX49" s="1"/>
      <c r="BY49" s="1"/>
      <c r="BZ49" s="1">
        <v>77.385917663574219</v>
      </c>
      <c r="CA49" s="1"/>
      <c r="CB49" s="1"/>
      <c r="CC49" s="1"/>
      <c r="CD49" s="1"/>
      <c r="CE49" s="1"/>
      <c r="CF49" s="1">
        <v>2.6998744010925293</v>
      </c>
      <c r="CG49" s="1"/>
      <c r="CH49" s="1"/>
      <c r="CI49" s="1"/>
      <c r="CJ49" s="1"/>
      <c r="CK49" s="1"/>
      <c r="CL49" s="1">
        <v>154</v>
      </c>
      <c r="CM49" s="1"/>
      <c r="CN49" s="1"/>
      <c r="CO49" s="1"/>
      <c r="CP49" s="1"/>
      <c r="CQ49" s="1"/>
      <c r="CR49" s="1">
        <v>95.148063659667969</v>
      </c>
      <c r="CS49" s="1"/>
      <c r="CT49" s="1"/>
      <c r="CU49" s="1"/>
      <c r="CV49" s="1"/>
      <c r="CW49" s="1"/>
      <c r="CX49" s="1">
        <v>3.9979231357574463</v>
      </c>
      <c r="CY49" s="1">
        <v>9</v>
      </c>
      <c r="CZ49" s="1"/>
      <c r="DA49" s="1"/>
      <c r="DB49" s="1"/>
      <c r="DC49" s="1"/>
      <c r="DD49" s="1">
        <v>283</v>
      </c>
      <c r="DE49" s="1">
        <v>2.7393090724945068</v>
      </c>
      <c r="DF49" s="1"/>
      <c r="DG49" s="1"/>
      <c r="DH49" s="1"/>
      <c r="DI49" s="1"/>
      <c r="DJ49" s="1">
        <v>86.136054992675781</v>
      </c>
      <c r="DK49" s="1">
        <v>3.0303030014038086</v>
      </c>
      <c r="DL49" s="1"/>
      <c r="DM49" s="1"/>
      <c r="DN49" s="1"/>
      <c r="DO49" s="1"/>
      <c r="DP49" s="1">
        <v>3.2792584896087646</v>
      </c>
      <c r="DQ49" s="1">
        <v>113</v>
      </c>
      <c r="DR49" s="1">
        <v>127</v>
      </c>
      <c r="DS49" s="1">
        <v>54</v>
      </c>
      <c r="DT49" s="1"/>
      <c r="DU49" s="1"/>
      <c r="DV49" s="1">
        <v>67.787666320800781</v>
      </c>
      <c r="DW49" s="1">
        <v>76.186134338378906</v>
      </c>
      <c r="DX49" s="1">
        <v>32.39410400390625</v>
      </c>
      <c r="DY49" s="1"/>
      <c r="DZ49" s="1"/>
      <c r="EA49" s="1">
        <v>4.1774492263793945</v>
      </c>
      <c r="EB49" s="1">
        <v>4.8051457405090332</v>
      </c>
      <c r="EC49" s="1">
        <v>4.6915726661682129</v>
      </c>
      <c r="ED49" s="1"/>
      <c r="EE49" s="1"/>
      <c r="EF49" s="1">
        <v>115</v>
      </c>
      <c r="EG49" s="1">
        <v>100</v>
      </c>
      <c r="EH49" s="1">
        <v>44</v>
      </c>
      <c r="EI49" s="1"/>
      <c r="EJ49" s="1"/>
      <c r="EK49" s="1">
        <v>71.0521240234375</v>
      </c>
      <c r="EL49" s="1">
        <v>61.784458160400391</v>
      </c>
      <c r="EM49" s="1">
        <v>27.185161590576172</v>
      </c>
      <c r="EN49" s="1"/>
      <c r="EO49" s="1"/>
      <c r="EP49" s="1">
        <v>5.4997611045837402</v>
      </c>
      <c r="EQ49" s="1">
        <v>5.0942435264587402</v>
      </c>
      <c r="ER49" s="1">
        <v>5.5625791549682617</v>
      </c>
      <c r="ES49" s="1"/>
      <c r="ET49" s="1"/>
      <c r="EU49" s="1">
        <v>228</v>
      </c>
      <c r="EV49" s="1">
        <v>227</v>
      </c>
      <c r="EW49" s="1">
        <v>98</v>
      </c>
      <c r="EX49" s="1">
        <v>27</v>
      </c>
      <c r="EY49" s="1">
        <v>11</v>
      </c>
      <c r="EZ49" s="1">
        <v>69.395828247070313</v>
      </c>
      <c r="FA49" s="1">
        <v>69.091461181640625</v>
      </c>
      <c r="FB49" s="1">
        <v>29.828031539916992</v>
      </c>
      <c r="FC49" s="1">
        <v>8.2179269790649414</v>
      </c>
      <c r="FD49" s="1">
        <v>3.3480443954467773</v>
      </c>
      <c r="FE49" s="1">
        <v>4.7539615631103516</v>
      </c>
      <c r="FF49" s="1">
        <v>4.9283542633056641</v>
      </c>
      <c r="FG49" s="1">
        <v>5.0463438034057617</v>
      </c>
      <c r="FH49" s="1">
        <v>3.7868163585662842</v>
      </c>
      <c r="FI49" s="1">
        <v>11.458333015441895</v>
      </c>
      <c r="FJ49" s="1">
        <v>69.091461181640625</v>
      </c>
      <c r="FK49" s="1">
        <v>29.828031539916992</v>
      </c>
      <c r="FL49" s="1">
        <v>8.2179269790649414</v>
      </c>
      <c r="FM49" s="1">
        <v>3.3480443954467773</v>
      </c>
      <c r="FN49" s="1">
        <v>4.7539615631103516</v>
      </c>
      <c r="FO49" s="1">
        <v>4.9283542633056641</v>
      </c>
      <c r="FP49" s="1">
        <v>5.0463438034057617</v>
      </c>
      <c r="FQ49" s="1">
        <v>3.7868163585662842</v>
      </c>
      <c r="FR49" s="1">
        <v>11.458333015441895</v>
      </c>
    </row>
    <row r="50" spans="1:174">
      <c r="A50" t="s">
        <v>1</v>
      </c>
      <c r="B50" t="s">
        <v>54</v>
      </c>
      <c r="C50" t="s">
        <v>324</v>
      </c>
      <c r="D50" s="1">
        <v>354</v>
      </c>
      <c r="E50" s="1">
        <v>424</v>
      </c>
      <c r="F50" s="1">
        <v>778</v>
      </c>
      <c r="G50" s="1">
        <v>219.71337890625</v>
      </c>
      <c r="H50" s="1">
        <v>274.00448608398437</v>
      </c>
      <c r="I50" s="1">
        <v>246.31088256835937</v>
      </c>
      <c r="J50" s="1">
        <v>4.8150162696838379</v>
      </c>
      <c r="K50" s="1">
        <v>6.5624518394470215</v>
      </c>
      <c r="L50" s="1">
        <v>5.6323752403259277</v>
      </c>
      <c r="M50" s="1"/>
      <c r="N50" s="1"/>
      <c r="O50" s="1">
        <v>49</v>
      </c>
      <c r="P50" s="1">
        <v>137</v>
      </c>
      <c r="Q50" s="1">
        <v>109</v>
      </c>
      <c r="R50" s="1">
        <v>33</v>
      </c>
      <c r="S50" s="1"/>
      <c r="T50" s="1"/>
      <c r="U50" s="1">
        <v>216.05891418457031</v>
      </c>
      <c r="V50" s="1">
        <v>599.16900634765625</v>
      </c>
      <c r="W50" s="1">
        <v>781.92254638671875</v>
      </c>
      <c r="X50" s="1">
        <v>547.80877685546875</v>
      </c>
      <c r="Y50" s="1"/>
      <c r="Z50" s="1"/>
      <c r="AA50" s="1">
        <v>3.4507043361663818</v>
      </c>
      <c r="AB50" s="1">
        <v>5.9436006546020508</v>
      </c>
      <c r="AC50" s="1">
        <v>6.732551097869873</v>
      </c>
      <c r="AD50" s="1">
        <v>5.0691242218017578</v>
      </c>
      <c r="AE50" s="1"/>
      <c r="AF50" s="1"/>
      <c r="AG50" s="1">
        <v>33</v>
      </c>
      <c r="AH50" s="1">
        <v>130</v>
      </c>
      <c r="AI50" s="1">
        <v>190</v>
      </c>
      <c r="AJ50" s="1">
        <v>61</v>
      </c>
      <c r="AK50" s="1"/>
      <c r="AL50" s="1"/>
      <c r="AM50" s="1">
        <v>151.78694152832031</v>
      </c>
      <c r="AN50" s="1">
        <v>606.06060791015625</v>
      </c>
      <c r="AO50" s="1">
        <v>1655.3406982421875</v>
      </c>
      <c r="AP50" s="1">
        <v>1762.496337890625</v>
      </c>
      <c r="AQ50" s="1"/>
      <c r="AR50" s="1"/>
      <c r="AS50" s="1">
        <v>3.7714285850524902</v>
      </c>
      <c r="AT50" s="1">
        <v>5.858494758605957</v>
      </c>
      <c r="AU50" s="1">
        <v>9.1346149444580078</v>
      </c>
      <c r="AV50" s="1">
        <v>9.1454277038574219</v>
      </c>
      <c r="AW50" s="1">
        <v>9</v>
      </c>
      <c r="AX50" s="1">
        <v>27</v>
      </c>
      <c r="AY50" s="1">
        <v>82</v>
      </c>
      <c r="AZ50" s="1">
        <v>267</v>
      </c>
      <c r="BA50" s="1">
        <v>299</v>
      </c>
      <c r="BB50" s="1">
        <v>94</v>
      </c>
      <c r="BC50" s="1">
        <v>6.2389087677001953</v>
      </c>
      <c r="BD50" s="1">
        <v>56.288700103759766</v>
      </c>
      <c r="BE50" s="1">
        <v>184.60153198242187</v>
      </c>
      <c r="BF50" s="1">
        <v>602.50482177734375</v>
      </c>
      <c r="BG50" s="1">
        <v>1176.331787109375</v>
      </c>
      <c r="BH50" s="1">
        <v>991.0384521484375</v>
      </c>
      <c r="BI50" s="1">
        <v>1.2064343690872192</v>
      </c>
      <c r="BJ50" s="1">
        <v>2.1933386325836182</v>
      </c>
      <c r="BK50" s="1">
        <v>3.5729846954345703</v>
      </c>
      <c r="BL50" s="1">
        <v>5.9018568992614746</v>
      </c>
      <c r="BM50" s="1">
        <v>8.0832653045654297</v>
      </c>
      <c r="BN50" s="1">
        <v>7.1320180892944336</v>
      </c>
      <c r="BO50" s="1"/>
      <c r="BP50" s="1"/>
      <c r="BQ50" s="1"/>
      <c r="BR50" s="1"/>
      <c r="BS50" s="1"/>
      <c r="BT50" s="1">
        <v>158</v>
      </c>
      <c r="BU50" s="1"/>
      <c r="BV50" s="1"/>
      <c r="BW50" s="1"/>
      <c r="BX50" s="1"/>
      <c r="BY50" s="1"/>
      <c r="BZ50" s="1">
        <v>98.064163208007812</v>
      </c>
      <c r="CA50" s="1"/>
      <c r="CB50" s="1"/>
      <c r="CC50" s="1"/>
      <c r="CD50" s="1"/>
      <c r="CE50" s="1"/>
      <c r="CF50" s="1">
        <v>3.1977331638336182</v>
      </c>
      <c r="CG50" s="1"/>
      <c r="CH50" s="1"/>
      <c r="CI50" s="1"/>
      <c r="CJ50" s="1"/>
      <c r="CK50" s="1"/>
      <c r="CL50" s="1">
        <v>267</v>
      </c>
      <c r="CM50" s="1"/>
      <c r="CN50" s="1"/>
      <c r="CO50" s="1"/>
      <c r="CP50" s="1"/>
      <c r="CQ50" s="1"/>
      <c r="CR50" s="1">
        <v>172.54527282714844</v>
      </c>
      <c r="CS50" s="1"/>
      <c r="CT50" s="1"/>
      <c r="CU50" s="1"/>
      <c r="CV50" s="1"/>
      <c r="CW50" s="1"/>
      <c r="CX50" s="1">
        <v>5.409238338470459</v>
      </c>
      <c r="CY50" s="1"/>
      <c r="CZ50" s="1"/>
      <c r="DA50" s="1"/>
      <c r="DB50" s="1"/>
      <c r="DC50" s="1">
        <v>8</v>
      </c>
      <c r="DD50" s="1">
        <v>425</v>
      </c>
      <c r="DE50" s="1"/>
      <c r="DF50" s="1"/>
      <c r="DG50" s="1"/>
      <c r="DH50" s="1"/>
      <c r="DI50" s="1">
        <v>2.5327596664428711</v>
      </c>
      <c r="DJ50" s="1">
        <v>134.5528564453125</v>
      </c>
      <c r="DK50" s="1"/>
      <c r="DL50" s="1"/>
      <c r="DM50" s="1"/>
      <c r="DN50" s="1"/>
      <c r="DO50" s="1">
        <v>1.0101009607315063</v>
      </c>
      <c r="DP50" s="1">
        <v>4.3029260635375977</v>
      </c>
      <c r="DQ50" s="1">
        <v>76</v>
      </c>
      <c r="DR50" s="1">
        <v>116</v>
      </c>
      <c r="DS50" s="1">
        <v>76</v>
      </c>
      <c r="DT50" s="1">
        <v>58</v>
      </c>
      <c r="DU50" s="1">
        <v>28</v>
      </c>
      <c r="DV50" s="1">
        <v>47.17010498046875</v>
      </c>
      <c r="DW50" s="1">
        <v>71.996475219726563</v>
      </c>
      <c r="DX50" s="1">
        <v>47.17010498046875</v>
      </c>
      <c r="DY50" s="1">
        <v>35.998237609863281</v>
      </c>
      <c r="DZ50" s="1">
        <v>17.378459930419922</v>
      </c>
      <c r="EA50" s="1">
        <v>4.2035398483276367</v>
      </c>
      <c r="EB50" s="1">
        <v>5.5159296989440918</v>
      </c>
      <c r="EC50" s="1">
        <v>3.9439542293548584</v>
      </c>
      <c r="ED50" s="1">
        <v>5.9003052711486816</v>
      </c>
      <c r="EE50" s="1">
        <v>5.2730698585510254</v>
      </c>
      <c r="EF50" s="1">
        <v>120</v>
      </c>
      <c r="EG50" s="1">
        <v>116</v>
      </c>
      <c r="EH50" s="1">
        <v>101</v>
      </c>
      <c r="EI50" s="1">
        <v>60</v>
      </c>
      <c r="EJ50" s="1">
        <v>27</v>
      </c>
      <c r="EK50" s="1">
        <v>77.548439025878906</v>
      </c>
      <c r="EL50" s="1">
        <v>74.963485717773437</v>
      </c>
      <c r="EM50" s="1">
        <v>65.269935607910156</v>
      </c>
      <c r="EN50" s="1">
        <v>38.774219512939453</v>
      </c>
      <c r="EO50" s="1">
        <v>17.448398590087891</v>
      </c>
      <c r="EP50" s="1">
        <v>7.1684589385986328</v>
      </c>
      <c r="EQ50" s="1">
        <v>6.2131762504577637</v>
      </c>
      <c r="ER50" s="1">
        <v>6.0083284378051758</v>
      </c>
      <c r="ES50" s="1">
        <v>7.3260073661804199</v>
      </c>
      <c r="ET50" s="1">
        <v>6.4285712242126465</v>
      </c>
      <c r="EU50" s="1">
        <v>196</v>
      </c>
      <c r="EV50" s="1">
        <v>232</v>
      </c>
      <c r="EW50" s="1">
        <v>177</v>
      </c>
      <c r="EX50" s="1">
        <v>118</v>
      </c>
      <c r="EY50" s="1">
        <v>55</v>
      </c>
      <c r="EZ50" s="1">
        <v>62.0526123046875</v>
      </c>
      <c r="FA50" s="1">
        <v>73.450027465820313</v>
      </c>
      <c r="FB50" s="1">
        <v>56.037307739257813</v>
      </c>
      <c r="FC50" s="1">
        <v>37.358203887939453</v>
      </c>
      <c r="FD50" s="1">
        <v>17.412723541259766</v>
      </c>
      <c r="FE50" s="1">
        <v>5.6289486885070801</v>
      </c>
      <c r="FF50" s="1">
        <v>5.8438286781311035</v>
      </c>
      <c r="FG50" s="1">
        <v>4.9057650566101074</v>
      </c>
      <c r="FH50" s="1">
        <v>6.5482797622680664</v>
      </c>
      <c r="FI50" s="1">
        <v>5.7833857536315918</v>
      </c>
      <c r="FJ50" s="1">
        <v>73.450027465820313</v>
      </c>
      <c r="FK50" s="1">
        <v>56.037307739257813</v>
      </c>
      <c r="FL50" s="1">
        <v>37.358203887939453</v>
      </c>
      <c r="FM50" s="1">
        <v>17.412723541259766</v>
      </c>
      <c r="FN50" s="1">
        <v>5.6289486885070801</v>
      </c>
      <c r="FO50" s="1">
        <v>5.8438286781311035</v>
      </c>
      <c r="FP50" s="1">
        <v>4.9057650566101074</v>
      </c>
      <c r="FQ50" s="1">
        <v>6.5482797622680664</v>
      </c>
      <c r="FR50" s="1">
        <v>5.7833857536315918</v>
      </c>
    </row>
    <row r="51" spans="1:174">
      <c r="A51" t="s">
        <v>1</v>
      </c>
      <c r="B51" t="s">
        <v>55</v>
      </c>
      <c r="C51" t="s">
        <v>325</v>
      </c>
      <c r="D51" s="1">
        <v>115</v>
      </c>
      <c r="E51" s="1">
        <v>107</v>
      </c>
      <c r="F51" s="1">
        <v>222</v>
      </c>
      <c r="G51" s="1">
        <v>181.86131286621094</v>
      </c>
      <c r="H51" s="1">
        <v>169.52911376953125</v>
      </c>
      <c r="I51" s="1">
        <v>175.70101928710937</v>
      </c>
      <c r="J51" s="1">
        <v>4.8957004547119141</v>
      </c>
      <c r="K51" s="1">
        <v>5.5354371070861816</v>
      </c>
      <c r="L51" s="1">
        <v>5.1844930648803711</v>
      </c>
      <c r="M51" s="1"/>
      <c r="N51" s="1"/>
      <c r="O51" s="1">
        <v>15</v>
      </c>
      <c r="P51" s="1">
        <v>35</v>
      </c>
      <c r="Q51" s="1">
        <v>41</v>
      </c>
      <c r="R51" s="1">
        <v>14</v>
      </c>
      <c r="S51" s="1"/>
      <c r="T51" s="1"/>
      <c r="U51" s="1">
        <v>194.42643737792969</v>
      </c>
      <c r="V51" s="1">
        <v>511.77072143554687</v>
      </c>
      <c r="W51" s="1">
        <v>958.84002685546875</v>
      </c>
      <c r="X51" s="1">
        <v>728.40789794921875</v>
      </c>
      <c r="Y51" s="1"/>
      <c r="Z51" s="1"/>
      <c r="AA51" s="1">
        <v>3.0612244606018066</v>
      </c>
      <c r="AB51" s="1">
        <v>5.3353657722473145</v>
      </c>
      <c r="AC51" s="1">
        <v>8.1673307418823242</v>
      </c>
      <c r="AD51" s="1">
        <v>6.7961163520812988</v>
      </c>
      <c r="AE51" s="1"/>
      <c r="AF51" s="1"/>
      <c r="AG51" s="1">
        <v>6</v>
      </c>
      <c r="AH51" s="1">
        <v>36</v>
      </c>
      <c r="AI51" s="1">
        <v>50</v>
      </c>
      <c r="AJ51" s="1">
        <v>12</v>
      </c>
      <c r="AK51" s="1"/>
      <c r="AL51" s="1"/>
      <c r="AM51" s="1">
        <v>76.854103088378906</v>
      </c>
      <c r="AN51" s="1">
        <v>543.23223876953125</v>
      </c>
      <c r="AO51" s="1">
        <v>1472.7540283203125</v>
      </c>
      <c r="AP51" s="1">
        <v>1189.29638671875</v>
      </c>
      <c r="AQ51" s="1"/>
      <c r="AR51" s="1"/>
      <c r="AS51" s="1">
        <v>2.0338983535766602</v>
      </c>
      <c r="AT51" s="1">
        <v>5.7600002288818359</v>
      </c>
      <c r="AU51" s="1">
        <v>8.9766607284545898</v>
      </c>
      <c r="AV51" s="1">
        <v>6.7039108276367188</v>
      </c>
      <c r="AW51" s="1"/>
      <c r="AX51" s="1"/>
      <c r="AY51" s="1">
        <v>21</v>
      </c>
      <c r="AZ51" s="1">
        <v>71</v>
      </c>
      <c r="BA51" s="1">
        <v>91</v>
      </c>
      <c r="BB51" s="1">
        <v>26</v>
      </c>
      <c r="BC51" s="1"/>
      <c r="BD51" s="1"/>
      <c r="BE51" s="1">
        <v>135.29183959960937</v>
      </c>
      <c r="BF51" s="1">
        <v>527.25384521484375</v>
      </c>
      <c r="BG51" s="1">
        <v>1186.2860107421875</v>
      </c>
      <c r="BH51" s="1">
        <v>887.06927490234375</v>
      </c>
      <c r="BI51" s="1"/>
      <c r="BJ51" s="1"/>
      <c r="BK51" s="1">
        <v>2.675159215927124</v>
      </c>
      <c r="BL51" s="1">
        <v>5.5425448417663574</v>
      </c>
      <c r="BM51" s="1">
        <v>8.5930118560791016</v>
      </c>
      <c r="BN51" s="1">
        <v>6.7532467842102051</v>
      </c>
      <c r="BO51" s="1"/>
      <c r="BP51" s="1"/>
      <c r="BQ51" s="1"/>
      <c r="BR51" s="1"/>
      <c r="BS51" s="1"/>
      <c r="BT51" s="1">
        <v>61</v>
      </c>
      <c r="BU51" s="1"/>
      <c r="BV51" s="1"/>
      <c r="BW51" s="1"/>
      <c r="BX51" s="1"/>
      <c r="BY51" s="1"/>
      <c r="BZ51" s="1">
        <v>96.465568542480469</v>
      </c>
      <c r="CA51" s="1"/>
      <c r="CB51" s="1"/>
      <c r="CC51" s="1"/>
      <c r="CD51" s="1"/>
      <c r="CE51" s="1"/>
      <c r="CF51" s="1">
        <v>3.8316583633422852</v>
      </c>
      <c r="CG51" s="1"/>
      <c r="CH51" s="1"/>
      <c r="CI51" s="1"/>
      <c r="CJ51" s="1"/>
      <c r="CK51" s="1"/>
      <c r="CL51" s="1">
        <v>57</v>
      </c>
      <c r="CM51" s="1"/>
      <c r="CN51" s="1"/>
      <c r="CO51" s="1"/>
      <c r="CP51" s="1"/>
      <c r="CQ51" s="1"/>
      <c r="CR51" s="1">
        <v>90.309906005859375</v>
      </c>
      <c r="CS51" s="1"/>
      <c r="CT51" s="1"/>
      <c r="CU51" s="1"/>
      <c r="CV51" s="1"/>
      <c r="CW51" s="1"/>
      <c r="CX51" s="1">
        <v>4.0627226829528809</v>
      </c>
      <c r="CY51" s="1"/>
      <c r="CZ51" s="1"/>
      <c r="DA51" s="1"/>
      <c r="DB51" s="1"/>
      <c r="DC51" s="1"/>
      <c r="DD51" s="1">
        <v>118</v>
      </c>
      <c r="DE51" s="1"/>
      <c r="DF51" s="1"/>
      <c r="DG51" s="1"/>
      <c r="DH51" s="1"/>
      <c r="DI51" s="1"/>
      <c r="DJ51" s="1">
        <v>93.390632629394531</v>
      </c>
      <c r="DK51" s="1"/>
      <c r="DL51" s="1"/>
      <c r="DM51" s="1"/>
      <c r="DN51" s="1"/>
      <c r="DO51" s="1"/>
      <c r="DP51" s="1">
        <v>3.9398999214172363</v>
      </c>
      <c r="DQ51" s="1">
        <v>33</v>
      </c>
      <c r="DR51" s="1">
        <v>36</v>
      </c>
      <c r="DS51" s="1">
        <v>19</v>
      </c>
      <c r="DT51" s="1">
        <v>17</v>
      </c>
      <c r="DU51" s="1">
        <v>10</v>
      </c>
      <c r="DV51" s="1">
        <v>52.186290740966797</v>
      </c>
      <c r="DW51" s="1">
        <v>56.930496215820313</v>
      </c>
      <c r="DX51" s="1">
        <v>30.046651840209961</v>
      </c>
      <c r="DY51" s="1">
        <v>26.883846282958984</v>
      </c>
      <c r="DZ51" s="1">
        <v>15.814026832580566</v>
      </c>
      <c r="EA51" s="1">
        <v>4.7277936935424805</v>
      </c>
      <c r="EB51" s="1">
        <v>4.5685276985168457</v>
      </c>
      <c r="EC51" s="1">
        <v>6.5743942260742187</v>
      </c>
      <c r="ED51" s="1">
        <v>4.9275360107421875</v>
      </c>
      <c r="EE51" s="1">
        <v>4.3668122291564941</v>
      </c>
      <c r="EF51" s="1">
        <v>29</v>
      </c>
      <c r="EG51" s="1">
        <v>38</v>
      </c>
      <c r="EH51" s="1">
        <v>13</v>
      </c>
      <c r="EI51" s="1">
        <v>20</v>
      </c>
      <c r="EJ51" s="1">
        <v>7</v>
      </c>
      <c r="EK51" s="1">
        <v>45.9471435546875</v>
      </c>
      <c r="EL51" s="1">
        <v>60.20660400390625</v>
      </c>
      <c r="EM51" s="1">
        <v>20.596996307373047</v>
      </c>
      <c r="EN51" s="1">
        <v>31.687686920166016</v>
      </c>
      <c r="EO51" s="1">
        <v>11.090690612792969</v>
      </c>
      <c r="EP51" s="1">
        <v>4.5525903701782227</v>
      </c>
      <c r="EQ51" s="1">
        <v>5.9190030097961426</v>
      </c>
      <c r="ER51" s="1">
        <v>5.1999998092651367</v>
      </c>
      <c r="ES51" s="1">
        <v>7.8125</v>
      </c>
      <c r="ET51" s="1">
        <v>4.7297296524047852</v>
      </c>
      <c r="EU51" s="1">
        <v>62</v>
      </c>
      <c r="EV51" s="1">
        <v>74</v>
      </c>
      <c r="EW51" s="1">
        <v>32</v>
      </c>
      <c r="EX51" s="1">
        <v>37</v>
      </c>
      <c r="EY51" s="1">
        <v>17</v>
      </c>
      <c r="EZ51" s="1">
        <v>49.069656372070313</v>
      </c>
      <c r="FA51" s="1">
        <v>58.567008972167969</v>
      </c>
      <c r="FB51" s="1">
        <v>25.326272964477539</v>
      </c>
      <c r="FC51" s="1">
        <v>29.283504486083984</v>
      </c>
      <c r="FD51" s="1">
        <v>13.454583168029785</v>
      </c>
      <c r="FE51" s="1">
        <v>4.6441946029663086</v>
      </c>
      <c r="FF51" s="1">
        <v>5.1748251914978027</v>
      </c>
      <c r="FG51" s="1">
        <v>5.936920166015625</v>
      </c>
      <c r="FH51" s="1">
        <v>6.1564059257507324</v>
      </c>
      <c r="FI51" s="1">
        <v>4.5092840194702148</v>
      </c>
      <c r="FJ51" s="1">
        <v>58.567008972167969</v>
      </c>
      <c r="FK51" s="1">
        <v>25.326272964477539</v>
      </c>
      <c r="FL51" s="1">
        <v>29.283504486083984</v>
      </c>
      <c r="FM51" s="1">
        <v>13.454583168029785</v>
      </c>
      <c r="FN51" s="1">
        <v>4.6441946029663086</v>
      </c>
      <c r="FO51" s="1">
        <v>5.1748251914978027</v>
      </c>
      <c r="FP51" s="1">
        <v>5.936920166015625</v>
      </c>
      <c r="FQ51" s="1">
        <v>6.1564059257507324</v>
      </c>
      <c r="FR51" s="1">
        <v>4.5092840194702148</v>
      </c>
    </row>
    <row r="52" spans="1:174">
      <c r="A52" t="s">
        <v>1</v>
      </c>
      <c r="B52" t="s">
        <v>56</v>
      </c>
      <c r="C52" t="s">
        <v>326</v>
      </c>
      <c r="D52" s="1">
        <v>149</v>
      </c>
      <c r="E52" s="1">
        <v>144</v>
      </c>
      <c r="F52" s="1">
        <v>293</v>
      </c>
      <c r="G52" s="1">
        <v>158.76229858398437</v>
      </c>
      <c r="H52" s="1">
        <v>160.3331298828125</v>
      </c>
      <c r="I52" s="1">
        <v>159.53044128417969</v>
      </c>
      <c r="J52" s="1">
        <v>4.1842179298400879</v>
      </c>
      <c r="K52" s="1">
        <v>5.1446943283081055</v>
      </c>
      <c r="L52" s="1">
        <v>4.6069183349609375</v>
      </c>
      <c r="M52" s="1"/>
      <c r="N52" s="1"/>
      <c r="O52" s="1">
        <v>28</v>
      </c>
      <c r="P52" s="1">
        <v>43</v>
      </c>
      <c r="Q52" s="1">
        <v>52</v>
      </c>
      <c r="R52" s="1">
        <v>15</v>
      </c>
      <c r="S52" s="1"/>
      <c r="T52" s="1"/>
      <c r="U52" s="1">
        <v>265.377685546875</v>
      </c>
      <c r="V52" s="1">
        <v>461.62103271484375</v>
      </c>
      <c r="W52" s="1">
        <v>927.41217041015625</v>
      </c>
      <c r="X52" s="1">
        <v>462.53469848632812</v>
      </c>
      <c r="Y52" s="1"/>
      <c r="Z52" s="1"/>
      <c r="AA52" s="1">
        <v>3.6505866050720215</v>
      </c>
      <c r="AB52" s="1">
        <v>4.4698543548583984</v>
      </c>
      <c r="AC52" s="1">
        <v>7.0270271301269531</v>
      </c>
      <c r="AD52" s="1">
        <v>4.3731780052185059</v>
      </c>
      <c r="AE52" s="1"/>
      <c r="AF52" s="1"/>
      <c r="AG52" s="1">
        <v>16</v>
      </c>
      <c r="AH52" s="1">
        <v>36</v>
      </c>
      <c r="AI52" s="1">
        <v>61</v>
      </c>
      <c r="AJ52" s="1">
        <v>26</v>
      </c>
      <c r="AK52" s="1"/>
      <c r="AL52" s="1"/>
      <c r="AM52" s="1">
        <v>152.59895324707031</v>
      </c>
      <c r="AN52" s="1">
        <v>428.52041625976562</v>
      </c>
      <c r="AO52" s="1">
        <v>1357.9697265625</v>
      </c>
      <c r="AP52" s="1">
        <v>1428.5714111328125</v>
      </c>
      <c r="AQ52" s="1"/>
      <c r="AR52" s="1"/>
      <c r="AS52" s="1">
        <v>3.4707157611846924</v>
      </c>
      <c r="AT52" s="1">
        <v>4.1522493362426758</v>
      </c>
      <c r="AU52" s="1">
        <v>7.8104991912841797</v>
      </c>
      <c r="AV52" s="1">
        <v>8.8135595321655273</v>
      </c>
      <c r="AW52" s="1"/>
      <c r="AX52" s="1"/>
      <c r="AY52" s="1">
        <v>44</v>
      </c>
      <c r="AZ52" s="1">
        <v>79</v>
      </c>
      <c r="BA52" s="1">
        <v>113</v>
      </c>
      <c r="BB52" s="1">
        <v>41</v>
      </c>
      <c r="BC52" s="1"/>
      <c r="BD52" s="1"/>
      <c r="BE52" s="1">
        <v>209.16523742675781</v>
      </c>
      <c r="BF52" s="1">
        <v>445.92459106445312</v>
      </c>
      <c r="BG52" s="1">
        <v>1118.922607421875</v>
      </c>
      <c r="BH52" s="1">
        <v>809.79656982421875</v>
      </c>
      <c r="BI52" s="1"/>
      <c r="BJ52" s="1"/>
      <c r="BK52" s="1">
        <v>3.5830619335174561</v>
      </c>
      <c r="BL52" s="1">
        <v>4.3193001747131348</v>
      </c>
      <c r="BM52" s="1">
        <v>7.4293227195739746</v>
      </c>
      <c r="BN52" s="1">
        <v>6.4263324737548828</v>
      </c>
      <c r="BO52" s="1"/>
      <c r="BP52" s="1"/>
      <c r="BQ52" s="1"/>
      <c r="BR52" s="1"/>
      <c r="BS52" s="1"/>
      <c r="BT52" s="1">
        <v>69</v>
      </c>
      <c r="BU52" s="1"/>
      <c r="BV52" s="1"/>
      <c r="BW52" s="1"/>
      <c r="BX52" s="1"/>
      <c r="BY52" s="1"/>
      <c r="BZ52" s="1">
        <v>73.520790100097656</v>
      </c>
      <c r="CA52" s="1"/>
      <c r="CB52" s="1"/>
      <c r="CC52" s="1"/>
      <c r="CD52" s="1"/>
      <c r="CE52" s="1"/>
      <c r="CF52" s="1">
        <v>3.0013048648834229</v>
      </c>
      <c r="CG52" s="1"/>
      <c r="CH52" s="1"/>
      <c r="CI52" s="1"/>
      <c r="CJ52" s="1"/>
      <c r="CK52" s="1"/>
      <c r="CL52" s="1">
        <v>87</v>
      </c>
      <c r="CM52" s="1"/>
      <c r="CN52" s="1"/>
      <c r="CO52" s="1"/>
      <c r="CP52" s="1"/>
      <c r="CQ52" s="1"/>
      <c r="CR52" s="1">
        <v>96.867935180664063</v>
      </c>
      <c r="CS52" s="1"/>
      <c r="CT52" s="1"/>
      <c r="CU52" s="1"/>
      <c r="CV52" s="1"/>
      <c r="CW52" s="1"/>
      <c r="CX52" s="1">
        <v>4.3543543815612793</v>
      </c>
      <c r="CY52" s="1"/>
      <c r="CZ52" s="1"/>
      <c r="DA52" s="1"/>
      <c r="DB52" s="1"/>
      <c r="DC52" s="1"/>
      <c r="DD52" s="1">
        <v>156</v>
      </c>
      <c r="DE52" s="1"/>
      <c r="DF52" s="1"/>
      <c r="DG52" s="1"/>
      <c r="DH52" s="1"/>
      <c r="DI52" s="1"/>
      <c r="DJ52" s="1">
        <v>84.937713623046875</v>
      </c>
      <c r="DK52" s="1"/>
      <c r="DL52" s="1"/>
      <c r="DM52" s="1"/>
      <c r="DN52" s="1"/>
      <c r="DO52" s="1"/>
      <c r="DP52" s="1">
        <v>3.6304397583007812</v>
      </c>
      <c r="DQ52" s="1">
        <v>64</v>
      </c>
      <c r="DR52" s="1">
        <v>35</v>
      </c>
      <c r="DS52" s="1">
        <v>38</v>
      </c>
      <c r="DT52" s="1"/>
      <c r="DU52" s="1"/>
      <c r="DV52" s="1">
        <v>68.193199157714844</v>
      </c>
      <c r="DW52" s="1">
        <v>37.293155670166016</v>
      </c>
      <c r="DX52" s="1">
        <v>40.489711761474609</v>
      </c>
      <c r="DY52" s="1"/>
      <c r="DZ52" s="1"/>
      <c r="EA52" s="1">
        <v>4.37457275390625</v>
      </c>
      <c r="EB52" s="1">
        <v>3.2925682067871094</v>
      </c>
      <c r="EC52" s="1">
        <v>4.668304443359375</v>
      </c>
      <c r="ED52" s="1"/>
      <c r="EE52" s="1"/>
      <c r="EF52" s="1">
        <v>59</v>
      </c>
      <c r="EG52" s="1">
        <v>44</v>
      </c>
      <c r="EH52" s="1">
        <v>35</v>
      </c>
      <c r="EI52" s="1">
        <v>6</v>
      </c>
      <c r="EJ52" s="1"/>
      <c r="EK52" s="1">
        <v>65.692047119140625</v>
      </c>
      <c r="EL52" s="1">
        <v>48.990680694580078</v>
      </c>
      <c r="EM52" s="1">
        <v>38.969860076904297</v>
      </c>
      <c r="EN52" s="1">
        <v>6.6805472373962402</v>
      </c>
      <c r="EO52" s="1"/>
      <c r="EP52" s="1">
        <v>5.0818262100219727</v>
      </c>
      <c r="EQ52" s="1">
        <v>5.2757792472839355</v>
      </c>
      <c r="ER52" s="1">
        <v>5.2395210266113281</v>
      </c>
      <c r="ES52" s="1">
        <v>4.7244095802307129</v>
      </c>
      <c r="ET52" s="1"/>
      <c r="EU52" s="1">
        <v>123</v>
      </c>
      <c r="EV52" s="1">
        <v>79</v>
      </c>
      <c r="EW52" s="1">
        <v>73</v>
      </c>
      <c r="EX52" s="1"/>
      <c r="EY52" s="1"/>
      <c r="EZ52" s="1">
        <v>66.970115661621094</v>
      </c>
      <c r="FA52" s="1">
        <v>43.013328552246094</v>
      </c>
      <c r="FB52" s="1">
        <v>39.746494293212891</v>
      </c>
      <c r="FC52" s="1"/>
      <c r="FD52" s="1"/>
      <c r="FE52" s="1">
        <v>4.6875</v>
      </c>
      <c r="FF52" s="1">
        <v>4.1644701957702637</v>
      </c>
      <c r="FG52" s="1">
        <v>4.9257760047912598</v>
      </c>
      <c r="FH52" s="1"/>
      <c r="FI52" s="1"/>
      <c r="FJ52" s="1">
        <v>43.013328552246094</v>
      </c>
      <c r="FK52" s="1">
        <v>39.746494293212891</v>
      </c>
      <c r="FL52" s="1"/>
      <c r="FM52" s="1"/>
      <c r="FN52" s="1">
        <v>4.6875</v>
      </c>
      <c r="FO52" s="1">
        <v>4.1644701957702637</v>
      </c>
      <c r="FP52" s="1">
        <v>4.9257760047912598</v>
      </c>
      <c r="FQ52" s="1"/>
      <c r="FR52" s="1"/>
    </row>
    <row r="53" spans="1:174">
      <c r="A53" t="s">
        <v>1</v>
      </c>
      <c r="B53" t="s">
        <v>57</v>
      </c>
      <c r="C53" t="s">
        <v>327</v>
      </c>
      <c r="D53" s="1">
        <v>399</v>
      </c>
      <c r="E53" s="1">
        <v>485</v>
      </c>
      <c r="F53" s="1">
        <v>884</v>
      </c>
      <c r="G53" s="1">
        <v>138.45945739746094</v>
      </c>
      <c r="H53" s="1">
        <v>174.76910400390625</v>
      </c>
      <c r="I53" s="1">
        <v>156.2720947265625</v>
      </c>
      <c r="J53" s="1">
        <v>3.910231351852417</v>
      </c>
      <c r="K53" s="1">
        <v>5.6844820976257324</v>
      </c>
      <c r="L53" s="1">
        <v>4.7181897163391113</v>
      </c>
      <c r="M53" s="1"/>
      <c r="N53" s="1"/>
      <c r="O53" s="1">
        <v>71</v>
      </c>
      <c r="P53" s="1">
        <v>131</v>
      </c>
      <c r="Q53" s="1">
        <v>117</v>
      </c>
      <c r="R53" s="1">
        <v>51</v>
      </c>
      <c r="S53" s="1"/>
      <c r="T53" s="1"/>
      <c r="U53" s="1">
        <v>225.3753662109375</v>
      </c>
      <c r="V53" s="1">
        <v>503.13015747070312</v>
      </c>
      <c r="W53" s="1">
        <v>661.614990234375</v>
      </c>
      <c r="X53" s="1">
        <v>570.53363037109375</v>
      </c>
      <c r="Y53" s="1"/>
      <c r="Z53" s="1"/>
      <c r="AA53" s="1">
        <v>3.3427495956420898</v>
      </c>
      <c r="AB53" s="1">
        <v>4.7567176818847656</v>
      </c>
      <c r="AC53" s="1">
        <v>5.4878048896789551</v>
      </c>
      <c r="AD53" s="1">
        <v>5.8020477294921875</v>
      </c>
      <c r="AE53" s="1"/>
      <c r="AF53" s="1"/>
      <c r="AG53" s="1">
        <v>45</v>
      </c>
      <c r="AH53" s="1">
        <v>134</v>
      </c>
      <c r="AI53" s="1">
        <v>213</v>
      </c>
      <c r="AJ53" s="1">
        <v>76</v>
      </c>
      <c r="AK53" s="1"/>
      <c r="AL53" s="1"/>
      <c r="AM53" s="1">
        <v>142.59910583496094</v>
      </c>
      <c r="AN53" s="1">
        <v>559.07879638671875</v>
      </c>
      <c r="AO53" s="1">
        <v>1531.0523681640625</v>
      </c>
      <c r="AP53" s="1">
        <v>1535.663818359375</v>
      </c>
      <c r="AQ53" s="1"/>
      <c r="AR53" s="1"/>
      <c r="AS53" s="1">
        <v>3.4168565273284912</v>
      </c>
      <c r="AT53" s="1">
        <v>5.0680785179138184</v>
      </c>
      <c r="AU53" s="1">
        <v>8.7152214050292969</v>
      </c>
      <c r="AV53" s="1">
        <v>8.1545066833496094</v>
      </c>
      <c r="AW53" s="1">
        <v>13</v>
      </c>
      <c r="AX53" s="1">
        <v>33</v>
      </c>
      <c r="AY53" s="1">
        <v>116</v>
      </c>
      <c r="AZ53" s="1">
        <v>265</v>
      </c>
      <c r="BA53" s="1">
        <v>330</v>
      </c>
      <c r="BB53" s="1">
        <v>127</v>
      </c>
      <c r="BC53" s="1">
        <v>4.0166225433349609</v>
      </c>
      <c r="BD53" s="1">
        <v>39.532321929931641</v>
      </c>
      <c r="BE53" s="1">
        <v>183.95179748535156</v>
      </c>
      <c r="BF53" s="1">
        <v>529.947021484375</v>
      </c>
      <c r="BG53" s="1">
        <v>1044.43603515625</v>
      </c>
      <c r="BH53" s="1">
        <v>914.45849609375</v>
      </c>
      <c r="BI53" s="1">
        <v>0.9305654764175415</v>
      </c>
      <c r="BJ53" s="1">
        <v>1.5617605447769165</v>
      </c>
      <c r="BK53" s="1">
        <v>3.3711130619049072</v>
      </c>
      <c r="BL53" s="1">
        <v>4.9092254638671875</v>
      </c>
      <c r="BM53" s="1">
        <v>7.2115383148193359</v>
      </c>
      <c r="BN53" s="1">
        <v>7.012700080871582</v>
      </c>
      <c r="BO53" s="1"/>
      <c r="BP53" s="1"/>
      <c r="BQ53" s="1"/>
      <c r="BR53" s="1"/>
      <c r="BS53" s="1"/>
      <c r="BT53" s="1">
        <v>208</v>
      </c>
      <c r="BU53" s="1"/>
      <c r="BV53" s="1"/>
      <c r="BW53" s="1"/>
      <c r="BX53" s="1"/>
      <c r="BY53" s="1"/>
      <c r="BZ53" s="1">
        <v>72.179367065429688</v>
      </c>
      <c r="CA53" s="1"/>
      <c r="CB53" s="1"/>
      <c r="CC53" s="1"/>
      <c r="CD53" s="1"/>
      <c r="CE53" s="1"/>
      <c r="CF53" s="1">
        <v>3.0520908832550049</v>
      </c>
      <c r="CG53" s="1"/>
      <c r="CH53" s="1"/>
      <c r="CI53" s="1"/>
      <c r="CJ53" s="1"/>
      <c r="CK53" s="1"/>
      <c r="CL53" s="1">
        <v>299</v>
      </c>
      <c r="CM53" s="1"/>
      <c r="CN53" s="1"/>
      <c r="CO53" s="1"/>
      <c r="CP53" s="1"/>
      <c r="CQ53" s="1"/>
      <c r="CR53" s="1">
        <v>107.74425506591797</v>
      </c>
      <c r="CS53" s="1"/>
      <c r="CT53" s="1"/>
      <c r="CU53" s="1"/>
      <c r="CV53" s="1"/>
      <c r="CW53" s="1"/>
      <c r="CX53" s="1">
        <v>4.7581157684326172</v>
      </c>
      <c r="CY53" s="1">
        <v>10</v>
      </c>
      <c r="CZ53" s="1"/>
      <c r="DA53" s="1"/>
      <c r="DB53" s="1"/>
      <c r="DC53" s="1"/>
      <c r="DD53" s="1">
        <v>507</v>
      </c>
      <c r="DE53" s="1">
        <v>1.7677838802337646</v>
      </c>
      <c r="DF53" s="1"/>
      <c r="DG53" s="1"/>
      <c r="DH53" s="1"/>
      <c r="DI53" s="1"/>
      <c r="DJ53" s="1">
        <v>89.626640319824219</v>
      </c>
      <c r="DK53" s="1">
        <v>5.1282052993774414</v>
      </c>
      <c r="DL53" s="1"/>
      <c r="DM53" s="1"/>
      <c r="DN53" s="1"/>
      <c r="DO53" s="1"/>
      <c r="DP53" s="1">
        <v>3.8705244064331055</v>
      </c>
      <c r="DQ53" s="1">
        <v>123</v>
      </c>
      <c r="DR53" s="1">
        <v>78</v>
      </c>
      <c r="DS53" s="1">
        <v>104</v>
      </c>
      <c r="DT53" s="1">
        <v>74</v>
      </c>
      <c r="DU53" s="1">
        <v>20</v>
      </c>
      <c r="DV53" s="1">
        <v>42.682991027832031</v>
      </c>
      <c r="DW53" s="1">
        <v>27.067262649536133</v>
      </c>
      <c r="DX53" s="1">
        <v>36.089683532714844</v>
      </c>
      <c r="DY53" s="1">
        <v>25.679197311401367</v>
      </c>
      <c r="DZ53" s="1">
        <v>6.9403238296508789</v>
      </c>
      <c r="EA53" s="1">
        <v>3.8210623264312744</v>
      </c>
      <c r="EB53" s="1">
        <v>3.6279070377349854</v>
      </c>
      <c r="EC53" s="1">
        <v>3.9215686321258545</v>
      </c>
      <c r="ED53" s="1">
        <v>4.0108399391174316</v>
      </c>
      <c r="EE53" s="1">
        <v>5.9171595573425293</v>
      </c>
      <c r="EF53" s="1">
        <v>184</v>
      </c>
      <c r="EG53" s="1">
        <v>110</v>
      </c>
      <c r="EH53" s="1">
        <v>106</v>
      </c>
      <c r="EI53" s="1">
        <v>78</v>
      </c>
      <c r="EJ53" s="1">
        <v>7</v>
      </c>
      <c r="EK53" s="1">
        <v>66.304153442382812</v>
      </c>
      <c r="EL53" s="1">
        <v>39.638355255126953</v>
      </c>
      <c r="EM53" s="1">
        <v>38.19696044921875</v>
      </c>
      <c r="EN53" s="1">
        <v>28.107196807861328</v>
      </c>
      <c r="EO53" s="1">
        <v>2.5224406719207764</v>
      </c>
      <c r="EP53" s="1">
        <v>6.1682868003845215</v>
      </c>
      <c r="EQ53" s="1">
        <v>6.1281337738037109</v>
      </c>
      <c r="ER53" s="1">
        <v>5.0572519302368164</v>
      </c>
      <c r="ES53" s="1">
        <v>5.5123677253723145</v>
      </c>
      <c r="ET53" s="1">
        <v>2.8806583881378174</v>
      </c>
      <c r="EU53" s="1">
        <v>307</v>
      </c>
      <c r="EV53" s="1">
        <v>188</v>
      </c>
      <c r="EW53" s="1">
        <v>210</v>
      </c>
      <c r="EX53" s="1">
        <v>152</v>
      </c>
      <c r="EY53" s="1">
        <v>27</v>
      </c>
      <c r="EZ53" s="1">
        <v>54.270965576171875</v>
      </c>
      <c r="FA53" s="1">
        <v>33.234336853027344</v>
      </c>
      <c r="FB53" s="1">
        <v>37.123462677001953</v>
      </c>
      <c r="FC53" s="1">
        <v>26.870315551757813</v>
      </c>
      <c r="FD53" s="1">
        <v>4.7730164527893066</v>
      </c>
      <c r="FE53" s="1">
        <v>4.9500160217285156</v>
      </c>
      <c r="FF53" s="1">
        <v>4.7655258178710937</v>
      </c>
      <c r="FG53" s="1">
        <v>4.422914981842041</v>
      </c>
      <c r="FH53" s="1">
        <v>4.6625766754150391</v>
      </c>
      <c r="FI53" s="1">
        <v>4.6471600532531738</v>
      </c>
      <c r="FJ53" s="1">
        <v>33.234336853027344</v>
      </c>
      <c r="FK53" s="1">
        <v>37.123462677001953</v>
      </c>
      <c r="FL53" s="1">
        <v>26.870315551757813</v>
      </c>
      <c r="FM53" s="1">
        <v>4.7730164527893066</v>
      </c>
      <c r="FN53" s="1">
        <v>4.9500160217285156</v>
      </c>
      <c r="FO53" s="1">
        <v>4.7655258178710937</v>
      </c>
      <c r="FP53" s="1">
        <v>4.422914981842041</v>
      </c>
      <c r="FQ53" s="1">
        <v>4.6625766754150391</v>
      </c>
      <c r="FR53" s="1">
        <v>4.6471600532531738</v>
      </c>
    </row>
    <row r="54" spans="1:174">
      <c r="A54" t="s">
        <v>1</v>
      </c>
      <c r="B54" t="s">
        <v>58</v>
      </c>
      <c r="C54" t="s">
        <v>328</v>
      </c>
      <c r="D54" s="1">
        <v>193</v>
      </c>
      <c r="E54" s="1">
        <v>180</v>
      </c>
      <c r="F54" s="1">
        <v>373</v>
      </c>
      <c r="G54" s="1">
        <v>196.3497314453125</v>
      </c>
      <c r="H54" s="1">
        <v>197.44203186035156</v>
      </c>
      <c r="I54" s="1">
        <v>196.87533569335938</v>
      </c>
      <c r="J54" s="1">
        <v>4.6183295249938965</v>
      </c>
      <c r="K54" s="1">
        <v>5.316007137298584</v>
      </c>
      <c r="L54" s="1">
        <v>4.9306015968322754</v>
      </c>
      <c r="M54" s="1"/>
      <c r="N54" s="1"/>
      <c r="O54" s="1">
        <v>30</v>
      </c>
      <c r="P54" s="1">
        <v>60</v>
      </c>
      <c r="Q54" s="1">
        <v>64</v>
      </c>
      <c r="R54" s="1">
        <v>30</v>
      </c>
      <c r="S54" s="1"/>
      <c r="T54" s="1"/>
      <c r="U54" s="1">
        <v>239.98080444335937</v>
      </c>
      <c r="V54" s="1">
        <v>435.22415161132812</v>
      </c>
      <c r="W54" s="1">
        <v>707.18231201171875</v>
      </c>
      <c r="X54" s="1">
        <v>531.632080078125</v>
      </c>
      <c r="Y54" s="1"/>
      <c r="Z54" s="1"/>
      <c r="AA54" s="1">
        <v>4.243281364440918</v>
      </c>
      <c r="AB54" s="1">
        <v>4.8939642906188965</v>
      </c>
      <c r="AC54" s="1">
        <v>6.4257030487060547</v>
      </c>
      <c r="AD54" s="1">
        <v>5</v>
      </c>
      <c r="AE54" s="1"/>
      <c r="AF54" s="1"/>
      <c r="AG54" s="1">
        <v>9</v>
      </c>
      <c r="AH54" s="1">
        <v>63</v>
      </c>
      <c r="AI54" s="1">
        <v>76</v>
      </c>
      <c r="AJ54" s="1">
        <v>26</v>
      </c>
      <c r="AK54" s="1"/>
      <c r="AL54" s="1"/>
      <c r="AM54" s="1">
        <v>79.667167663574219</v>
      </c>
      <c r="AN54" s="1">
        <v>520.61810302734375</v>
      </c>
      <c r="AO54" s="1">
        <v>1031.90771484375</v>
      </c>
      <c r="AP54" s="1">
        <v>829.08160400390625</v>
      </c>
      <c r="AQ54" s="1"/>
      <c r="AR54" s="1"/>
      <c r="AS54" s="1">
        <v>2.1686747074127197</v>
      </c>
      <c r="AT54" s="1">
        <v>5.4973821640014648</v>
      </c>
      <c r="AU54" s="1">
        <v>7.3572120666503906</v>
      </c>
      <c r="AV54" s="1">
        <v>5.9907832145690918</v>
      </c>
      <c r="AW54" s="1"/>
      <c r="AX54" s="1"/>
      <c r="AY54" s="1">
        <v>39</v>
      </c>
      <c r="AZ54" s="1">
        <v>123</v>
      </c>
      <c r="BA54" s="1">
        <v>140</v>
      </c>
      <c r="BB54" s="1">
        <v>56</v>
      </c>
      <c r="BC54" s="1"/>
      <c r="BD54" s="1"/>
      <c r="BE54" s="1">
        <v>163.87931823730469</v>
      </c>
      <c r="BF54" s="1">
        <v>475.1419677734375</v>
      </c>
      <c r="BG54" s="1">
        <v>852.87847900390625</v>
      </c>
      <c r="BH54" s="1">
        <v>637.8858642578125</v>
      </c>
      <c r="BI54" s="1"/>
      <c r="BJ54" s="1"/>
      <c r="BK54" s="1">
        <v>3.4759359359741211</v>
      </c>
      <c r="BL54" s="1">
        <v>5.1854972839355469</v>
      </c>
      <c r="BM54" s="1">
        <v>6.8999505043029785</v>
      </c>
      <c r="BN54" s="1">
        <v>5.415860652923584</v>
      </c>
      <c r="BO54" s="1"/>
      <c r="BP54" s="1"/>
      <c r="BQ54" s="1"/>
      <c r="BR54" s="1"/>
      <c r="BS54" s="1"/>
      <c r="BT54" s="1">
        <v>100</v>
      </c>
      <c r="BU54" s="1"/>
      <c r="BV54" s="1"/>
      <c r="BW54" s="1"/>
      <c r="BX54" s="1"/>
      <c r="BY54" s="1"/>
      <c r="BZ54" s="1">
        <v>101.73561096191406</v>
      </c>
      <c r="CA54" s="1"/>
      <c r="CB54" s="1"/>
      <c r="CC54" s="1"/>
      <c r="CD54" s="1"/>
      <c r="CE54" s="1"/>
      <c r="CF54" s="1">
        <v>3.5410764217376709</v>
      </c>
      <c r="CG54" s="1"/>
      <c r="CH54" s="1"/>
      <c r="CI54" s="1"/>
      <c r="CJ54" s="1"/>
      <c r="CK54" s="1"/>
      <c r="CL54" s="1">
        <v>118</v>
      </c>
      <c r="CM54" s="1"/>
      <c r="CN54" s="1"/>
      <c r="CO54" s="1"/>
      <c r="CP54" s="1"/>
      <c r="CQ54" s="1"/>
      <c r="CR54" s="1">
        <v>129.43421936035156</v>
      </c>
      <c r="CS54" s="1"/>
      <c r="CT54" s="1"/>
      <c r="CU54" s="1"/>
      <c r="CV54" s="1"/>
      <c r="CW54" s="1"/>
      <c r="CX54" s="1">
        <v>4.7734627723693848</v>
      </c>
      <c r="CY54" s="1"/>
      <c r="CZ54" s="1"/>
      <c r="DA54" s="1"/>
      <c r="DB54" s="1"/>
      <c r="DC54" s="1"/>
      <c r="DD54" s="1">
        <v>218</v>
      </c>
      <c r="DE54" s="1"/>
      <c r="DF54" s="1"/>
      <c r="DG54" s="1"/>
      <c r="DH54" s="1"/>
      <c r="DI54" s="1"/>
      <c r="DJ54" s="1">
        <v>115.06386566162109</v>
      </c>
      <c r="DK54" s="1"/>
      <c r="DL54" s="1"/>
      <c r="DM54" s="1"/>
      <c r="DN54" s="1"/>
      <c r="DO54" s="1"/>
      <c r="DP54" s="1">
        <v>4.1163144111633301</v>
      </c>
      <c r="DQ54" s="1">
        <v>31</v>
      </c>
      <c r="DR54" s="1">
        <v>58</v>
      </c>
      <c r="DS54" s="1">
        <v>48</v>
      </c>
      <c r="DT54" s="1">
        <v>40</v>
      </c>
      <c r="DU54" s="1">
        <v>16</v>
      </c>
      <c r="DV54" s="1">
        <v>31.53803825378418</v>
      </c>
      <c r="DW54" s="1">
        <v>59.00665283203125</v>
      </c>
      <c r="DX54" s="1">
        <v>48.833091735839844</v>
      </c>
      <c r="DY54" s="1">
        <v>40.694244384765625</v>
      </c>
      <c r="DZ54" s="1">
        <v>16.27769660949707</v>
      </c>
      <c r="EA54" s="1">
        <v>5.0653595924377441</v>
      </c>
      <c r="EB54" s="1">
        <v>5.1056337356567383</v>
      </c>
      <c r="EC54" s="1">
        <v>4.3755698204040527</v>
      </c>
      <c r="ED54" s="1">
        <v>4.1407866477966309</v>
      </c>
      <c r="EE54" s="1">
        <v>4.3478260040283203</v>
      </c>
      <c r="EF54" s="1">
        <v>31</v>
      </c>
      <c r="EG54" s="1">
        <v>58</v>
      </c>
      <c r="EH54" s="1">
        <v>51</v>
      </c>
      <c r="EI54" s="1">
        <v>34</v>
      </c>
      <c r="EJ54" s="1">
        <v>6</v>
      </c>
      <c r="EK54" s="1">
        <v>34.00390625</v>
      </c>
      <c r="EL54" s="1">
        <v>63.620208740234375</v>
      </c>
      <c r="EM54" s="1">
        <v>55.941909790039063</v>
      </c>
      <c r="EN54" s="1">
        <v>37.294605255126953</v>
      </c>
      <c r="EO54" s="1">
        <v>6.5814008712768555</v>
      </c>
      <c r="EP54" s="1">
        <v>5.7620816230773926</v>
      </c>
      <c r="EQ54" s="1">
        <v>6.1246042251586914</v>
      </c>
      <c r="ER54" s="1">
        <v>5.7046980857849121</v>
      </c>
      <c r="ES54" s="1">
        <v>4.7026281356811523</v>
      </c>
      <c r="ET54" s="1">
        <v>2.1126761436462402</v>
      </c>
      <c r="EU54" s="1">
        <v>62</v>
      </c>
      <c r="EV54" s="1">
        <v>116</v>
      </c>
      <c r="EW54" s="1">
        <v>99</v>
      </c>
      <c r="EX54" s="1">
        <v>74</v>
      </c>
      <c r="EY54" s="1">
        <v>22</v>
      </c>
      <c r="EZ54" s="1">
        <v>32.724586486816406</v>
      </c>
      <c r="FA54" s="1">
        <v>61.226642608642578</v>
      </c>
      <c r="FB54" s="1">
        <v>52.253772735595703</v>
      </c>
      <c r="FC54" s="1">
        <v>39.058376312255859</v>
      </c>
      <c r="FD54" s="1">
        <v>11.611949920654297</v>
      </c>
      <c r="FE54" s="1">
        <v>5.3913044929504395</v>
      </c>
      <c r="FF54" s="1">
        <v>5.5688910484313965</v>
      </c>
      <c r="FG54" s="1">
        <v>4.9723758697509766</v>
      </c>
      <c r="FH54" s="1">
        <v>4.3812909126281738</v>
      </c>
      <c r="FI54" s="1">
        <v>3.3742332458496094</v>
      </c>
      <c r="FJ54" s="1">
        <v>61.226642608642578</v>
      </c>
      <c r="FK54" s="1">
        <v>52.253772735595703</v>
      </c>
      <c r="FL54" s="1">
        <v>39.058376312255859</v>
      </c>
      <c r="FM54" s="1">
        <v>11.611949920654297</v>
      </c>
      <c r="FN54" s="1">
        <v>5.3913044929504395</v>
      </c>
      <c r="FO54" s="1">
        <v>5.5688910484313965</v>
      </c>
      <c r="FP54" s="1">
        <v>4.9723758697509766</v>
      </c>
      <c r="FQ54" s="1">
        <v>4.3812909126281738</v>
      </c>
      <c r="FR54" s="1">
        <v>3.3742332458496094</v>
      </c>
    </row>
    <row r="55" spans="1:174">
      <c r="A55" t="s">
        <v>1</v>
      </c>
      <c r="B55" t="s">
        <v>59</v>
      </c>
      <c r="C55" t="s">
        <v>329</v>
      </c>
      <c r="D55" s="1">
        <v>192</v>
      </c>
      <c r="E55" s="1">
        <v>192</v>
      </c>
      <c r="F55" s="1">
        <v>384</v>
      </c>
      <c r="G55" s="1">
        <v>190.16302490234375</v>
      </c>
      <c r="H55" s="1">
        <v>200.20228576660156</v>
      </c>
      <c r="I55" s="1">
        <v>195.05355834960937</v>
      </c>
      <c r="J55" s="1">
        <v>4.3775649070739746</v>
      </c>
      <c r="K55" s="1">
        <v>5.6855196952819824</v>
      </c>
      <c r="L55" s="1">
        <v>4.9465413093566895</v>
      </c>
      <c r="M55" s="1"/>
      <c r="N55" s="1"/>
      <c r="O55" s="1">
        <v>29</v>
      </c>
      <c r="P55" s="1">
        <v>64</v>
      </c>
      <c r="Q55" s="1">
        <v>60</v>
      </c>
      <c r="R55" s="1">
        <v>30</v>
      </c>
      <c r="S55" s="1"/>
      <c r="T55" s="1"/>
      <c r="U55" s="1">
        <v>217.42390441894531</v>
      </c>
      <c r="V55" s="1">
        <v>496.47039794921875</v>
      </c>
      <c r="W55" s="1">
        <v>738.09814453125</v>
      </c>
      <c r="X55" s="1">
        <v>689.813720703125</v>
      </c>
      <c r="Y55" s="1"/>
      <c r="Z55" s="1"/>
      <c r="AA55" s="1">
        <v>3.2768361568450928</v>
      </c>
      <c r="AB55" s="1">
        <v>5.0117464065551758</v>
      </c>
      <c r="AC55" s="1">
        <v>6.1412487030029297</v>
      </c>
      <c r="AD55" s="1">
        <v>6.6518845558166504</v>
      </c>
      <c r="AE55" s="1"/>
      <c r="AF55" s="1"/>
      <c r="AG55" s="1">
        <v>19</v>
      </c>
      <c r="AH55" s="1">
        <v>60</v>
      </c>
      <c r="AI55" s="1">
        <v>77</v>
      </c>
      <c r="AJ55" s="1">
        <v>32</v>
      </c>
      <c r="AK55" s="1"/>
      <c r="AL55" s="1"/>
      <c r="AM55" s="1">
        <v>147.37821960449219</v>
      </c>
      <c r="AN55" s="1">
        <v>493.54281616210937</v>
      </c>
      <c r="AO55" s="1">
        <v>1158.06884765625</v>
      </c>
      <c r="AP55" s="1">
        <v>1343.408935546875</v>
      </c>
      <c r="AQ55" s="1"/>
      <c r="AR55" s="1"/>
      <c r="AS55" s="1">
        <v>3.846153736114502</v>
      </c>
      <c r="AT55" s="1">
        <v>5.2038159370422363</v>
      </c>
      <c r="AU55" s="1">
        <v>7.7699294090270996</v>
      </c>
      <c r="AV55" s="1">
        <v>9.0140848159790039</v>
      </c>
      <c r="AW55" s="1"/>
      <c r="AX55" s="1"/>
      <c r="AY55" s="1">
        <v>48</v>
      </c>
      <c r="AZ55" s="1">
        <v>124</v>
      </c>
      <c r="BA55" s="1">
        <v>137</v>
      </c>
      <c r="BB55" s="1">
        <v>62</v>
      </c>
      <c r="BC55" s="1"/>
      <c r="BD55" s="1"/>
      <c r="BE55" s="1">
        <v>182.99656677246094</v>
      </c>
      <c r="BF55" s="1">
        <v>495.04949951171875</v>
      </c>
      <c r="BG55" s="1">
        <v>927.0537109375</v>
      </c>
      <c r="BH55" s="1">
        <v>921.11126708984375</v>
      </c>
      <c r="BI55" s="1"/>
      <c r="BJ55" s="1"/>
      <c r="BK55" s="1">
        <v>3.480783224105835</v>
      </c>
      <c r="BL55" s="1">
        <v>5.1028804779052734</v>
      </c>
      <c r="BM55" s="1">
        <v>6.9613819122314453</v>
      </c>
      <c r="BN55" s="1">
        <v>7.6923074722290039</v>
      </c>
      <c r="BO55" s="1"/>
      <c r="BP55" s="1"/>
      <c r="BQ55" s="1"/>
      <c r="BR55" s="1"/>
      <c r="BS55" s="1"/>
      <c r="BT55" s="1">
        <v>105</v>
      </c>
      <c r="BU55" s="1"/>
      <c r="BV55" s="1"/>
      <c r="BW55" s="1"/>
      <c r="BX55" s="1"/>
      <c r="BY55" s="1"/>
      <c r="BZ55" s="1">
        <v>103.99540710449219</v>
      </c>
      <c r="CA55" s="1"/>
      <c r="CB55" s="1"/>
      <c r="CC55" s="1"/>
      <c r="CD55" s="1"/>
      <c r="CE55" s="1"/>
      <c r="CF55" s="1">
        <v>3.3925685882568359</v>
      </c>
      <c r="CG55" s="1"/>
      <c r="CH55" s="1"/>
      <c r="CI55" s="1"/>
      <c r="CJ55" s="1"/>
      <c r="CK55" s="1"/>
      <c r="CL55" s="1">
        <v>120</v>
      </c>
      <c r="CM55" s="1"/>
      <c r="CN55" s="1"/>
      <c r="CO55" s="1"/>
      <c r="CP55" s="1"/>
      <c r="CQ55" s="1"/>
      <c r="CR55" s="1">
        <v>125.12642669677734</v>
      </c>
      <c r="CS55" s="1"/>
      <c r="CT55" s="1"/>
      <c r="CU55" s="1"/>
      <c r="CV55" s="1"/>
      <c r="CW55" s="1"/>
      <c r="CX55" s="1">
        <v>4.5784053802490234</v>
      </c>
      <c r="CY55" s="1"/>
      <c r="CZ55" s="1"/>
      <c r="DA55" s="1"/>
      <c r="DB55" s="1"/>
      <c r="DC55" s="1"/>
      <c r="DD55" s="1">
        <v>225</v>
      </c>
      <c r="DE55" s="1"/>
      <c r="DF55" s="1"/>
      <c r="DG55" s="1"/>
      <c r="DH55" s="1"/>
      <c r="DI55" s="1"/>
      <c r="DJ55" s="1">
        <v>114.28919982910156</v>
      </c>
      <c r="DK55" s="1"/>
      <c r="DL55" s="1"/>
      <c r="DM55" s="1"/>
      <c r="DN55" s="1"/>
      <c r="DO55" s="1"/>
      <c r="DP55" s="1">
        <v>3.93631911277771</v>
      </c>
      <c r="DQ55" s="1">
        <v>97</v>
      </c>
      <c r="DR55" s="1">
        <v>32</v>
      </c>
      <c r="DS55" s="1">
        <v>38</v>
      </c>
      <c r="DT55" s="1">
        <v>16</v>
      </c>
      <c r="DU55" s="1">
        <v>9</v>
      </c>
      <c r="DV55" s="1">
        <v>96.071945190429687</v>
      </c>
      <c r="DW55" s="1">
        <v>31.693838119506836</v>
      </c>
      <c r="DX55" s="1">
        <v>37.636432647705078</v>
      </c>
      <c r="DY55" s="1">
        <v>15.846919059753418</v>
      </c>
      <c r="DZ55" s="1">
        <v>8.9138917922973633</v>
      </c>
      <c r="EA55" s="1">
        <v>4.2284221649169922</v>
      </c>
      <c r="EB55" s="1">
        <v>3.7339556217193604</v>
      </c>
      <c r="EC55" s="1">
        <v>5.9561128616333008</v>
      </c>
      <c r="ED55" s="1">
        <v>3.7037036418914795</v>
      </c>
      <c r="EE55" s="1">
        <v>5.4545454978942871</v>
      </c>
      <c r="EF55" s="1">
        <v>96</v>
      </c>
      <c r="EG55" s="1">
        <v>34</v>
      </c>
      <c r="EH55" s="1">
        <v>35</v>
      </c>
      <c r="EI55" s="1">
        <v>19</v>
      </c>
      <c r="EJ55" s="1">
        <v>8</v>
      </c>
      <c r="EK55" s="1">
        <v>100.10114288330078</v>
      </c>
      <c r="EL55" s="1">
        <v>35.452487945556641</v>
      </c>
      <c r="EM55" s="1">
        <v>36.495208740234375</v>
      </c>
      <c r="EN55" s="1">
        <v>19.811685562133789</v>
      </c>
      <c r="EO55" s="1">
        <v>8.341761589050293</v>
      </c>
      <c r="EP55" s="1">
        <v>5.4145517349243164</v>
      </c>
      <c r="EQ55" s="1">
        <v>4.5393857955932617</v>
      </c>
      <c r="ER55" s="1">
        <v>7.9726653099060059</v>
      </c>
      <c r="ES55" s="1">
        <v>6.1093249320983887</v>
      </c>
      <c r="ET55" s="1">
        <v>7.6190476417541504</v>
      </c>
      <c r="EU55" s="1">
        <v>193</v>
      </c>
      <c r="EV55" s="1">
        <v>66</v>
      </c>
      <c r="EW55" s="1">
        <v>73</v>
      </c>
      <c r="EX55" s="1">
        <v>35</v>
      </c>
      <c r="EY55" s="1">
        <v>17</v>
      </c>
      <c r="EZ55" s="1">
        <v>98.034736633300781</v>
      </c>
      <c r="FA55" s="1">
        <v>33.524829864501953</v>
      </c>
      <c r="FB55" s="1">
        <v>37.080493927001953</v>
      </c>
      <c r="FC55" s="1">
        <v>17.7783203125</v>
      </c>
      <c r="FD55" s="1">
        <v>8.6351833343505859</v>
      </c>
      <c r="FE55" s="1">
        <v>4.7455124855041504</v>
      </c>
      <c r="FF55" s="1">
        <v>4.1095890998840332</v>
      </c>
      <c r="FG55" s="1">
        <v>6.7780871391296387</v>
      </c>
      <c r="FH55" s="1">
        <v>4.7106328010559082</v>
      </c>
      <c r="FI55" s="1">
        <v>6.2962961196899414</v>
      </c>
      <c r="FJ55" s="1">
        <v>33.524829864501953</v>
      </c>
      <c r="FK55" s="1">
        <v>37.080493927001953</v>
      </c>
      <c r="FL55" s="1">
        <v>17.7783203125</v>
      </c>
      <c r="FM55" s="1">
        <v>8.6351833343505859</v>
      </c>
      <c r="FN55" s="1">
        <v>4.7455124855041504</v>
      </c>
      <c r="FO55" s="1">
        <v>4.1095890998840332</v>
      </c>
      <c r="FP55" s="1">
        <v>6.7780871391296387</v>
      </c>
      <c r="FQ55" s="1">
        <v>4.7106328010559082</v>
      </c>
      <c r="FR55" s="1">
        <v>6.2962961196899414</v>
      </c>
    </row>
    <row r="56" spans="1:174">
      <c r="A56" t="s">
        <v>1</v>
      </c>
      <c r="B56" t="s">
        <v>60</v>
      </c>
      <c r="C56" t="s">
        <v>330</v>
      </c>
      <c r="D56" s="1">
        <v>182</v>
      </c>
      <c r="E56" s="1">
        <v>205</v>
      </c>
      <c r="F56" s="1">
        <v>387</v>
      </c>
      <c r="G56" s="1">
        <v>107.31321716308594</v>
      </c>
      <c r="H56" s="1">
        <v>126.70119476318359</v>
      </c>
      <c r="I56" s="1">
        <v>116.77906799316406</v>
      </c>
      <c r="J56" s="1">
        <v>3.8123166561126709</v>
      </c>
      <c r="K56" s="1">
        <v>5.0356178283691406</v>
      </c>
      <c r="L56" s="1">
        <v>4.3753533363342285</v>
      </c>
      <c r="M56" s="1"/>
      <c r="N56" s="1"/>
      <c r="O56" s="1">
        <v>39</v>
      </c>
      <c r="P56" s="1">
        <v>55</v>
      </c>
      <c r="Q56" s="1">
        <v>47</v>
      </c>
      <c r="R56" s="1">
        <v>27</v>
      </c>
      <c r="S56" s="1"/>
      <c r="T56" s="1"/>
      <c r="U56" s="1">
        <v>233.18385314941406</v>
      </c>
      <c r="V56" s="1">
        <v>461.29330444335937</v>
      </c>
      <c r="W56" s="1">
        <v>582.0433349609375</v>
      </c>
      <c r="X56" s="1">
        <v>721.15386962890625</v>
      </c>
      <c r="Y56" s="1"/>
      <c r="Z56" s="1"/>
      <c r="AA56" s="1">
        <v>3.8690476417541504</v>
      </c>
      <c r="AB56" s="1">
        <v>4.3859648704528809</v>
      </c>
      <c r="AC56" s="1">
        <v>5.026738166809082</v>
      </c>
      <c r="AD56" s="1">
        <v>6.8354430198669434</v>
      </c>
      <c r="AE56" s="1"/>
      <c r="AF56" s="1"/>
      <c r="AG56" s="1">
        <v>15</v>
      </c>
      <c r="AH56" s="1">
        <v>58</v>
      </c>
      <c r="AI56" s="1">
        <v>86</v>
      </c>
      <c r="AJ56" s="1">
        <v>36</v>
      </c>
      <c r="AK56" s="1"/>
      <c r="AL56" s="1"/>
      <c r="AM56" s="1">
        <v>94.900672912597656</v>
      </c>
      <c r="AN56" s="1">
        <v>546.34515380859375</v>
      </c>
      <c r="AO56" s="1">
        <v>1404.9991455078125</v>
      </c>
      <c r="AP56" s="1">
        <v>1733.2691650390625</v>
      </c>
      <c r="AQ56" s="1"/>
      <c r="AR56" s="1"/>
      <c r="AS56" s="1">
        <v>2.1008403301239014</v>
      </c>
      <c r="AT56" s="1">
        <v>5.0610818862915039</v>
      </c>
      <c r="AU56" s="1">
        <v>7.6376552581787109</v>
      </c>
      <c r="AV56" s="1">
        <v>8.9552240371704102</v>
      </c>
      <c r="AW56" s="1"/>
      <c r="AX56" s="1"/>
      <c r="AY56" s="1">
        <v>54</v>
      </c>
      <c r="AZ56" s="1">
        <v>113</v>
      </c>
      <c r="BA56" s="1">
        <v>133</v>
      </c>
      <c r="BB56" s="1">
        <v>63</v>
      </c>
      <c r="BC56" s="1"/>
      <c r="BD56" s="1"/>
      <c r="BE56" s="1">
        <v>165.99551391601562</v>
      </c>
      <c r="BF56" s="1">
        <v>501.35321044921875</v>
      </c>
      <c r="BG56" s="1">
        <v>936.88360595703125</v>
      </c>
      <c r="BH56" s="1">
        <v>1082.2882080078125</v>
      </c>
      <c r="BI56" s="1"/>
      <c r="BJ56" s="1"/>
      <c r="BK56" s="1">
        <v>3.1358885765075684</v>
      </c>
      <c r="BL56" s="1">
        <v>4.7083334922790527</v>
      </c>
      <c r="BM56" s="1">
        <v>6.4531779289245605</v>
      </c>
      <c r="BN56" s="1">
        <v>7.9046425819396973</v>
      </c>
      <c r="BO56" s="1"/>
      <c r="BP56" s="1"/>
      <c r="BQ56" s="1"/>
      <c r="BR56" s="1"/>
      <c r="BS56" s="1"/>
      <c r="BT56" s="1">
        <v>72</v>
      </c>
      <c r="BU56" s="1"/>
      <c r="BV56" s="1"/>
      <c r="BW56" s="1"/>
      <c r="BX56" s="1"/>
      <c r="BY56" s="1"/>
      <c r="BZ56" s="1">
        <v>42.453582763671875</v>
      </c>
      <c r="CA56" s="1"/>
      <c r="CB56" s="1"/>
      <c r="CC56" s="1"/>
      <c r="CD56" s="1"/>
      <c r="CE56" s="1"/>
      <c r="CF56" s="1">
        <v>2.8857715129852295</v>
      </c>
      <c r="CG56" s="1"/>
      <c r="CH56" s="1"/>
      <c r="CI56" s="1"/>
      <c r="CJ56" s="1"/>
      <c r="CK56" s="1"/>
      <c r="CL56" s="1">
        <v>106</v>
      </c>
      <c r="CM56" s="1"/>
      <c r="CN56" s="1"/>
      <c r="CO56" s="1"/>
      <c r="CP56" s="1"/>
      <c r="CQ56" s="1"/>
      <c r="CR56" s="1">
        <v>65.513786315917969</v>
      </c>
      <c r="CS56" s="1"/>
      <c r="CT56" s="1"/>
      <c r="CU56" s="1"/>
      <c r="CV56" s="1"/>
      <c r="CW56" s="1"/>
      <c r="CX56" s="1">
        <v>4.7153024673461914</v>
      </c>
      <c r="CY56" s="1">
        <v>12</v>
      </c>
      <c r="CZ56" s="1">
        <v>22</v>
      </c>
      <c r="DA56" s="1"/>
      <c r="DB56" s="1">
        <v>13</v>
      </c>
      <c r="DC56" s="1"/>
      <c r="DD56" s="1">
        <v>178</v>
      </c>
      <c r="DE56" s="1">
        <v>3.6210565567016602</v>
      </c>
      <c r="DF56" s="1">
        <v>6.638603687286377</v>
      </c>
      <c r="DG56" s="1"/>
      <c r="DH56" s="1">
        <v>3.9228110313415527</v>
      </c>
      <c r="DI56" s="1"/>
      <c r="DJ56" s="1">
        <v>53.712337493896484</v>
      </c>
      <c r="DK56" s="1">
        <v>2.8037383556365967</v>
      </c>
      <c r="DL56" s="1">
        <v>2.7261462211608887</v>
      </c>
      <c r="DM56" s="1"/>
      <c r="DN56" s="1">
        <v>3.2178218364715576</v>
      </c>
      <c r="DO56" s="1"/>
      <c r="DP56" s="1">
        <v>3.7528989315032959</v>
      </c>
      <c r="DQ56" s="1">
        <v>17</v>
      </c>
      <c r="DR56" s="1">
        <v>39</v>
      </c>
      <c r="DS56" s="1">
        <v>33</v>
      </c>
      <c r="DT56" s="1">
        <v>44</v>
      </c>
      <c r="DU56" s="1">
        <v>49</v>
      </c>
      <c r="DV56" s="1">
        <v>10.023761749267578</v>
      </c>
      <c r="DW56" s="1">
        <v>22.995689392089844</v>
      </c>
      <c r="DX56" s="1">
        <v>19.457891464233398</v>
      </c>
      <c r="DY56" s="1">
        <v>25.943855285644531</v>
      </c>
      <c r="DZ56" s="1">
        <v>28.892021179199219</v>
      </c>
      <c r="EA56" s="1">
        <v>5.9440560340881348</v>
      </c>
      <c r="EB56" s="1">
        <v>5.0518136024475098</v>
      </c>
      <c r="EC56" s="1">
        <v>3.9192399978637695</v>
      </c>
      <c r="ED56" s="1">
        <v>3.9819004535675049</v>
      </c>
      <c r="EE56" s="1">
        <v>2.7699265480041504</v>
      </c>
      <c r="EF56" s="1">
        <v>8</v>
      </c>
      <c r="EG56" s="1">
        <v>40</v>
      </c>
      <c r="EH56" s="1">
        <v>52</v>
      </c>
      <c r="EI56" s="1">
        <v>35</v>
      </c>
      <c r="EJ56" s="1">
        <v>70</v>
      </c>
      <c r="EK56" s="1">
        <v>4.9444370269775391</v>
      </c>
      <c r="EL56" s="1">
        <v>24.722185134887695</v>
      </c>
      <c r="EM56" s="1">
        <v>32.138839721679688</v>
      </c>
      <c r="EN56" s="1">
        <v>21.631912231445313</v>
      </c>
      <c r="EO56" s="1">
        <v>43.263824462890625</v>
      </c>
      <c r="EP56" s="1">
        <v>3.3755273818969727</v>
      </c>
      <c r="EQ56" s="1">
        <v>6.5897860527038574</v>
      </c>
      <c r="ER56" s="1">
        <v>7.2222223281860352</v>
      </c>
      <c r="ES56" s="1">
        <v>3.7234041690826416</v>
      </c>
      <c r="ET56" s="1">
        <v>4.4671344757080078</v>
      </c>
      <c r="EU56" s="1">
        <v>25</v>
      </c>
      <c r="EV56" s="1">
        <v>79</v>
      </c>
      <c r="EW56" s="1">
        <v>85</v>
      </c>
      <c r="EX56" s="1">
        <v>79</v>
      </c>
      <c r="EY56" s="1">
        <v>119</v>
      </c>
      <c r="EZ56" s="1">
        <v>7.5438675880432129</v>
      </c>
      <c r="FA56" s="1">
        <v>23.838621139526367</v>
      </c>
      <c r="FB56" s="1">
        <v>25.649148941040039</v>
      </c>
      <c r="FC56" s="1">
        <v>23.838621139526367</v>
      </c>
      <c r="FD56" s="1">
        <v>35.908809661865234</v>
      </c>
      <c r="FE56" s="1">
        <v>4.7801146507263184</v>
      </c>
      <c r="FF56" s="1">
        <v>5.7287888526916504</v>
      </c>
      <c r="FG56" s="1">
        <v>5.4417414665222168</v>
      </c>
      <c r="FH56" s="1">
        <v>3.8630807399749756</v>
      </c>
      <c r="FI56" s="1">
        <v>3.5671463012695313</v>
      </c>
      <c r="FJ56" s="1">
        <v>23.838621139526367</v>
      </c>
      <c r="FK56" s="1">
        <v>25.649148941040039</v>
      </c>
      <c r="FL56" s="1">
        <v>23.838621139526367</v>
      </c>
      <c r="FM56" s="1">
        <v>35.908809661865234</v>
      </c>
      <c r="FN56" s="1">
        <v>4.7801146507263184</v>
      </c>
      <c r="FO56" s="1">
        <v>5.7287888526916504</v>
      </c>
      <c r="FP56" s="1">
        <v>5.4417414665222168</v>
      </c>
      <c r="FQ56" s="1">
        <v>3.8630807399749756</v>
      </c>
      <c r="FR56" s="1">
        <v>3.5671463012695313</v>
      </c>
    </row>
    <row r="57" spans="1:174">
      <c r="A57" t="s">
        <v>1</v>
      </c>
      <c r="B57" t="s">
        <v>61</v>
      </c>
      <c r="C57" t="s">
        <v>331</v>
      </c>
      <c r="D57" s="1">
        <v>108</v>
      </c>
      <c r="E57" s="1">
        <v>93</v>
      </c>
      <c r="F57" s="1">
        <v>201</v>
      </c>
      <c r="G57" s="1">
        <v>219.47650146484375</v>
      </c>
      <c r="H57" s="1">
        <v>195.70295715332031</v>
      </c>
      <c r="I57" s="1">
        <v>207.79704284667969</v>
      </c>
      <c r="J57" s="1">
        <v>5.6426334381103516</v>
      </c>
      <c r="K57" s="1">
        <v>6.3394684791564941</v>
      </c>
      <c r="L57" s="1">
        <v>5.9449868202209473</v>
      </c>
      <c r="M57" s="1"/>
      <c r="N57" s="1">
        <v>10</v>
      </c>
      <c r="O57" s="1">
        <v>16</v>
      </c>
      <c r="P57" s="1">
        <v>39</v>
      </c>
      <c r="Q57" s="1">
        <v>34</v>
      </c>
      <c r="R57" s="1"/>
      <c r="S57" s="1"/>
      <c r="T57" s="1">
        <v>130.78733825683594</v>
      </c>
      <c r="U57" s="1">
        <v>281.4423828125</v>
      </c>
      <c r="V57" s="1">
        <v>752.16973876953125</v>
      </c>
      <c r="W57" s="1">
        <v>1044.8677978515625</v>
      </c>
      <c r="X57" s="1"/>
      <c r="Y57" s="1"/>
      <c r="Z57" s="1">
        <v>3.8759689331054687</v>
      </c>
      <c r="AA57" s="1">
        <v>3.9024391174316406</v>
      </c>
      <c r="AB57" s="1">
        <v>7.0524411201477051</v>
      </c>
      <c r="AC57" s="1">
        <v>8.7403602600097656</v>
      </c>
      <c r="AD57" s="1"/>
      <c r="AE57" s="1"/>
      <c r="AF57" s="1"/>
      <c r="AG57" s="1">
        <v>8</v>
      </c>
      <c r="AH57" s="1">
        <v>35</v>
      </c>
      <c r="AI57" s="1">
        <v>38</v>
      </c>
      <c r="AJ57" s="1"/>
      <c r="AK57" s="1"/>
      <c r="AL57" s="1"/>
      <c r="AM57" s="1">
        <v>138.84068298339844</v>
      </c>
      <c r="AN57" s="1">
        <v>723.8883056640625</v>
      </c>
      <c r="AO57" s="1">
        <v>1425.3563232421875</v>
      </c>
      <c r="AP57" s="1"/>
      <c r="AQ57" s="1"/>
      <c r="AR57" s="1"/>
      <c r="AS57" s="1">
        <v>3.6036036014556885</v>
      </c>
      <c r="AT57" s="1">
        <v>6.903353214263916</v>
      </c>
      <c r="AU57" s="1">
        <v>10.410959243774414</v>
      </c>
      <c r="AV57" s="1"/>
      <c r="AW57" s="1"/>
      <c r="AX57" s="1"/>
      <c r="AY57" s="1">
        <v>24</v>
      </c>
      <c r="AZ57" s="1">
        <v>74</v>
      </c>
      <c r="BA57" s="1">
        <v>72</v>
      </c>
      <c r="BB57" s="1">
        <v>16</v>
      </c>
      <c r="BC57" s="1"/>
      <c r="BD57" s="1"/>
      <c r="BE57" s="1">
        <v>209.66192626953125</v>
      </c>
      <c r="BF57" s="1">
        <v>738.52294921875</v>
      </c>
      <c r="BG57" s="1">
        <v>1216.2161865234375</v>
      </c>
      <c r="BH57" s="1">
        <v>663.07501220703125</v>
      </c>
      <c r="BI57" s="1"/>
      <c r="BJ57" s="1"/>
      <c r="BK57" s="1">
        <v>3.7974684238433838</v>
      </c>
      <c r="BL57" s="1">
        <v>6.9811320304870605</v>
      </c>
      <c r="BM57" s="1">
        <v>9.5490713119506836</v>
      </c>
      <c r="BN57" s="1">
        <v>6.1302680969238281</v>
      </c>
      <c r="BO57" s="1"/>
      <c r="BP57" s="1"/>
      <c r="BQ57" s="1"/>
      <c r="BR57" s="1"/>
      <c r="BS57" s="1"/>
      <c r="BT57" s="1">
        <v>59</v>
      </c>
      <c r="BU57" s="1"/>
      <c r="BV57" s="1"/>
      <c r="BW57" s="1"/>
      <c r="BX57" s="1"/>
      <c r="BY57" s="1"/>
      <c r="BZ57" s="1">
        <v>119.89920043945312</v>
      </c>
      <c r="CA57" s="1"/>
      <c r="CB57" s="1"/>
      <c r="CC57" s="1"/>
      <c r="CD57" s="1"/>
      <c r="CE57" s="1"/>
      <c r="CF57" s="1">
        <v>4.5072574615478516</v>
      </c>
      <c r="CG57" s="1"/>
      <c r="CH57" s="1"/>
      <c r="CI57" s="1"/>
      <c r="CJ57" s="1"/>
      <c r="CK57" s="1"/>
      <c r="CL57" s="1">
        <v>63</v>
      </c>
      <c r="CM57" s="1"/>
      <c r="CN57" s="1"/>
      <c r="CO57" s="1"/>
      <c r="CP57" s="1"/>
      <c r="CQ57" s="1"/>
      <c r="CR57" s="1">
        <v>132.57296752929687</v>
      </c>
      <c r="CS57" s="1"/>
      <c r="CT57" s="1"/>
      <c r="CU57" s="1"/>
      <c r="CV57" s="1"/>
      <c r="CW57" s="1"/>
      <c r="CX57" s="1">
        <v>5.8064517974853516</v>
      </c>
      <c r="CY57" s="1"/>
      <c r="CZ57" s="1"/>
      <c r="DA57" s="1"/>
      <c r="DB57" s="1"/>
      <c r="DC57" s="1"/>
      <c r="DD57" s="1">
        <v>122</v>
      </c>
      <c r="DE57" s="1"/>
      <c r="DF57" s="1"/>
      <c r="DG57" s="1"/>
      <c r="DH57" s="1"/>
      <c r="DI57" s="1"/>
      <c r="DJ57" s="1">
        <v>126.12556457519531</v>
      </c>
      <c r="DK57" s="1"/>
      <c r="DL57" s="1"/>
      <c r="DM57" s="1"/>
      <c r="DN57" s="1"/>
      <c r="DO57" s="1"/>
      <c r="DP57" s="1">
        <v>5.0960736274719238</v>
      </c>
      <c r="DQ57" s="1">
        <v>21</v>
      </c>
      <c r="DR57" s="1">
        <v>20</v>
      </c>
      <c r="DS57" s="1">
        <v>30</v>
      </c>
      <c r="DT57" s="1">
        <v>19</v>
      </c>
      <c r="DU57" s="1">
        <v>18</v>
      </c>
      <c r="DV57" s="1">
        <v>42.675987243652344</v>
      </c>
      <c r="DW57" s="1">
        <v>40.643798828125</v>
      </c>
      <c r="DX57" s="1">
        <v>60.9656982421875</v>
      </c>
      <c r="DY57" s="1">
        <v>38.611606597900391</v>
      </c>
      <c r="DZ57" s="1">
        <v>36.579418182373047</v>
      </c>
      <c r="EA57" s="1">
        <v>6.7092652320861816</v>
      </c>
      <c r="EB57" s="1">
        <v>5.1020407676696777</v>
      </c>
      <c r="EC57" s="1">
        <v>6.1099796295166016</v>
      </c>
      <c r="ED57" s="1">
        <v>4.298642635345459</v>
      </c>
      <c r="EE57" s="1">
        <v>6.5217390060424805</v>
      </c>
      <c r="EF57" s="1">
        <v>11</v>
      </c>
      <c r="EG57" s="1">
        <v>21</v>
      </c>
      <c r="EH57" s="1">
        <v>30</v>
      </c>
      <c r="EI57" s="1">
        <v>20</v>
      </c>
      <c r="EJ57" s="1">
        <v>11</v>
      </c>
      <c r="EK57" s="1">
        <v>23.147661209106445</v>
      </c>
      <c r="EL57" s="1">
        <v>44.190990447998047</v>
      </c>
      <c r="EM57" s="1">
        <v>63.129985809326172</v>
      </c>
      <c r="EN57" s="1">
        <v>42.086654663085937</v>
      </c>
      <c r="EO57" s="1">
        <v>23.147661209106445</v>
      </c>
      <c r="EP57" s="1">
        <v>4.0892190933227539</v>
      </c>
      <c r="EQ57" s="1">
        <v>6.9536423683166504</v>
      </c>
      <c r="ER57" s="1">
        <v>7.8947367668151855</v>
      </c>
      <c r="ES57" s="1">
        <v>6.25</v>
      </c>
      <c r="ET57" s="1">
        <v>5.6122450828552246</v>
      </c>
      <c r="EU57" s="1">
        <v>32</v>
      </c>
      <c r="EV57" s="1">
        <v>41</v>
      </c>
      <c r="EW57" s="1">
        <v>60</v>
      </c>
      <c r="EX57" s="1">
        <v>39</v>
      </c>
      <c r="EY57" s="1">
        <v>29</v>
      </c>
      <c r="EZ57" s="1">
        <v>33.082115173339844</v>
      </c>
      <c r="FA57" s="1">
        <v>42.386459350585938</v>
      </c>
      <c r="FB57" s="1">
        <v>62.028968811035156</v>
      </c>
      <c r="FC57" s="1">
        <v>40.318828582763672</v>
      </c>
      <c r="FD57" s="1">
        <v>29.980667114257812</v>
      </c>
      <c r="FE57" s="1">
        <v>5.4982819557189941</v>
      </c>
      <c r="FF57" s="1">
        <v>5.9077811241149902</v>
      </c>
      <c r="FG57" s="1">
        <v>6.8886337280273437</v>
      </c>
      <c r="FH57" s="1">
        <v>5.118110179901123</v>
      </c>
      <c r="FI57" s="1">
        <v>6.1440677642822266</v>
      </c>
      <c r="FJ57" s="1">
        <v>42.386459350585938</v>
      </c>
      <c r="FK57" s="1">
        <v>62.028968811035156</v>
      </c>
      <c r="FL57" s="1">
        <v>40.318828582763672</v>
      </c>
      <c r="FM57" s="1">
        <v>29.980667114257812</v>
      </c>
      <c r="FN57" s="1">
        <v>5.4982819557189941</v>
      </c>
      <c r="FO57" s="1">
        <v>5.9077811241149902</v>
      </c>
      <c r="FP57" s="1">
        <v>6.8886337280273437</v>
      </c>
      <c r="FQ57" s="1">
        <v>5.118110179901123</v>
      </c>
      <c r="FR57" s="1">
        <v>6.1440677642822266</v>
      </c>
    </row>
    <row r="58" spans="1:174">
      <c r="A58" t="s">
        <v>1</v>
      </c>
      <c r="B58" t="s">
        <v>62</v>
      </c>
      <c r="C58" t="s">
        <v>332</v>
      </c>
      <c r="D58" s="1">
        <v>190</v>
      </c>
      <c r="E58" s="1">
        <v>220</v>
      </c>
      <c r="F58" s="1">
        <v>410</v>
      </c>
      <c r="G58" s="1">
        <v>186.87911987304688</v>
      </c>
      <c r="H58" s="1">
        <v>221.96214294433594</v>
      </c>
      <c r="I58" s="1">
        <v>204.197509765625</v>
      </c>
      <c r="J58" s="1">
        <v>4.2667865753173828</v>
      </c>
      <c r="K58" s="1">
        <v>6.8578553199768066</v>
      </c>
      <c r="L58" s="1">
        <v>5.3517818450927734</v>
      </c>
      <c r="M58" s="1"/>
      <c r="N58" s="1"/>
      <c r="O58" s="1">
        <v>25</v>
      </c>
      <c r="P58" s="1">
        <v>64</v>
      </c>
      <c r="Q58" s="1">
        <v>54</v>
      </c>
      <c r="R58" s="1">
        <v>31</v>
      </c>
      <c r="S58" s="1"/>
      <c r="T58" s="1"/>
      <c r="U58" s="1">
        <v>194.84062194824219</v>
      </c>
      <c r="V58" s="1">
        <v>524.07470703125</v>
      </c>
      <c r="W58" s="1">
        <v>717.322021484375</v>
      </c>
      <c r="X58" s="1">
        <v>835.8048095703125</v>
      </c>
      <c r="Y58" s="1"/>
      <c r="Z58" s="1"/>
      <c r="AA58" s="1">
        <v>2.7964205741882324</v>
      </c>
      <c r="AB58" s="1">
        <v>4.8595290184020996</v>
      </c>
      <c r="AC58" s="1">
        <v>5.6842103004455566</v>
      </c>
      <c r="AD58" s="1">
        <v>7.6543211936950684</v>
      </c>
      <c r="AE58" s="1"/>
      <c r="AF58" s="1"/>
      <c r="AG58" s="1">
        <v>19</v>
      </c>
      <c r="AH58" s="1">
        <v>74</v>
      </c>
      <c r="AI58" s="1">
        <v>88</v>
      </c>
      <c r="AJ58" s="1">
        <v>34</v>
      </c>
      <c r="AK58" s="1"/>
      <c r="AL58" s="1"/>
      <c r="AM58" s="1">
        <v>150.69796752929687</v>
      </c>
      <c r="AN58" s="1">
        <v>661.8370361328125</v>
      </c>
      <c r="AO58" s="1">
        <v>1417.754150390625</v>
      </c>
      <c r="AP58" s="1">
        <v>1601.50732421875</v>
      </c>
      <c r="AQ58" s="1"/>
      <c r="AR58" s="1"/>
      <c r="AS58" s="1">
        <v>3.8539552688598633</v>
      </c>
      <c r="AT58" s="1">
        <v>7.3050346374511719</v>
      </c>
      <c r="AU58" s="1">
        <v>9.272918701171875</v>
      </c>
      <c r="AV58" s="1">
        <v>10.759493827819824</v>
      </c>
      <c r="AW58" s="1">
        <v>7</v>
      </c>
      <c r="AX58" s="1">
        <v>14</v>
      </c>
      <c r="AY58" s="1">
        <v>44</v>
      </c>
      <c r="AZ58" s="1">
        <v>138</v>
      </c>
      <c r="BA58" s="1">
        <v>142</v>
      </c>
      <c r="BB58" s="1">
        <v>65</v>
      </c>
      <c r="BC58" s="1">
        <v>6.8234767913818359</v>
      </c>
      <c r="BD58" s="1">
        <v>46.979866027832031</v>
      </c>
      <c r="BE58" s="1">
        <v>172.9627685546875</v>
      </c>
      <c r="BF58" s="1">
        <v>589.9200439453125</v>
      </c>
      <c r="BG58" s="1">
        <v>1033.8551025390625</v>
      </c>
      <c r="BH58" s="1">
        <v>1114.54052734375</v>
      </c>
      <c r="BI58" s="1">
        <v>1.3861385583877563</v>
      </c>
      <c r="BJ58" s="1">
        <v>1.7094017267227173</v>
      </c>
      <c r="BK58" s="1">
        <v>3.1723144054412842</v>
      </c>
      <c r="BL58" s="1">
        <v>5.9227466583251953</v>
      </c>
      <c r="BM58" s="1">
        <v>7.4776196479797363</v>
      </c>
      <c r="BN58" s="1">
        <v>9.0152568817138672</v>
      </c>
      <c r="BO58" s="1"/>
      <c r="BP58" s="1"/>
      <c r="BQ58" s="1"/>
      <c r="BR58" s="1"/>
      <c r="BS58" s="1">
        <v>11</v>
      </c>
      <c r="BT58" s="1">
        <v>90</v>
      </c>
      <c r="BU58" s="1"/>
      <c r="BV58" s="1"/>
      <c r="BW58" s="1"/>
      <c r="BX58" s="1"/>
      <c r="BY58" s="1">
        <v>10.819317817687988</v>
      </c>
      <c r="BZ58" s="1">
        <v>88.521690368652344</v>
      </c>
      <c r="CA58" s="1"/>
      <c r="CB58" s="1"/>
      <c r="CC58" s="1"/>
      <c r="CD58" s="1"/>
      <c r="CE58" s="1">
        <v>1.9963701963424683</v>
      </c>
      <c r="CF58" s="1">
        <v>3.3519554138183594</v>
      </c>
      <c r="CG58" s="1"/>
      <c r="CH58" s="1"/>
      <c r="CI58" s="1"/>
      <c r="CJ58" s="1"/>
      <c r="CK58" s="1">
        <v>14</v>
      </c>
      <c r="CL58" s="1">
        <v>111</v>
      </c>
      <c r="CM58" s="1"/>
      <c r="CN58" s="1"/>
      <c r="CO58" s="1"/>
      <c r="CP58" s="1"/>
      <c r="CQ58" s="1">
        <v>14.124863624572754</v>
      </c>
      <c r="CR58" s="1">
        <v>111.989990234375</v>
      </c>
      <c r="CS58" s="1"/>
      <c r="CT58" s="1"/>
      <c r="CU58" s="1"/>
      <c r="CV58" s="1"/>
      <c r="CW58" s="1">
        <v>3.0172414779663086</v>
      </c>
      <c r="CX58" s="1">
        <v>5.3468208312988281</v>
      </c>
      <c r="CY58" s="1"/>
      <c r="CZ58" s="1"/>
      <c r="DA58" s="1"/>
      <c r="DB58" s="1"/>
      <c r="DC58" s="1">
        <v>25</v>
      </c>
      <c r="DD58" s="1">
        <v>201</v>
      </c>
      <c r="DE58" s="1"/>
      <c r="DF58" s="1"/>
      <c r="DG58" s="1"/>
      <c r="DH58" s="1"/>
      <c r="DI58" s="1">
        <v>12.451066970825195</v>
      </c>
      <c r="DJ58" s="1">
        <v>100.10658264160156</v>
      </c>
      <c r="DK58" s="1"/>
      <c r="DL58" s="1"/>
      <c r="DM58" s="1"/>
      <c r="DN58" s="1"/>
      <c r="DO58" s="1">
        <v>2.4630541801452637</v>
      </c>
      <c r="DP58" s="1">
        <v>4.2218022346496582</v>
      </c>
      <c r="DQ58" s="1">
        <v>89</v>
      </c>
      <c r="DR58" s="1">
        <v>37</v>
      </c>
      <c r="DS58" s="1">
        <v>36</v>
      </c>
      <c r="DT58" s="1">
        <v>14</v>
      </c>
      <c r="DU58" s="1">
        <v>14</v>
      </c>
      <c r="DV58" s="1">
        <v>87.538116455078125</v>
      </c>
      <c r="DW58" s="1">
        <v>36.392250061035156</v>
      </c>
      <c r="DX58" s="1">
        <v>35.408676147460938</v>
      </c>
      <c r="DY58" s="1">
        <v>13.770040512084961</v>
      </c>
      <c r="DZ58" s="1">
        <v>13.770040512084961</v>
      </c>
      <c r="EA58" s="1">
        <v>4.4190664291381836</v>
      </c>
      <c r="EB58" s="1">
        <v>3.3273382186889648</v>
      </c>
      <c r="EC58" s="1">
        <v>4.6571798324584961</v>
      </c>
      <c r="ED58" s="1">
        <v>3.6649215221405029</v>
      </c>
      <c r="EE58" s="1">
        <v>8.1395349502563477</v>
      </c>
      <c r="EF58" s="1">
        <v>96</v>
      </c>
      <c r="EG58" s="1">
        <v>59</v>
      </c>
      <c r="EH58" s="1">
        <v>43</v>
      </c>
      <c r="EI58" s="1">
        <v>15</v>
      </c>
      <c r="EJ58" s="1">
        <v>7</v>
      </c>
      <c r="EK58" s="1">
        <v>96.856208801269531</v>
      </c>
      <c r="EL58" s="1">
        <v>59.526210784912109</v>
      </c>
      <c r="EM58" s="1">
        <v>43.383510589599609</v>
      </c>
      <c r="EN58" s="1">
        <v>15.133782386779785</v>
      </c>
      <c r="EO58" s="1">
        <v>7.062431812286377</v>
      </c>
      <c r="EP58" s="1">
        <v>6.5173115730285645</v>
      </c>
      <c r="EQ58" s="1">
        <v>6.9248824119567871</v>
      </c>
      <c r="ER58" s="1">
        <v>7.803992748260498</v>
      </c>
      <c r="ES58" s="1">
        <v>6.4102563858032227</v>
      </c>
      <c r="ET58" s="1">
        <v>7.1428570747375488</v>
      </c>
      <c r="EU58" s="1">
        <v>185</v>
      </c>
      <c r="EV58" s="1">
        <v>96</v>
      </c>
      <c r="EW58" s="1">
        <v>79</v>
      </c>
      <c r="EX58" s="1">
        <v>29</v>
      </c>
      <c r="EY58" s="1">
        <v>21</v>
      </c>
      <c r="EZ58" s="1">
        <v>92.137901306152344</v>
      </c>
      <c r="FA58" s="1">
        <v>47.812099456787109</v>
      </c>
      <c r="FB58" s="1">
        <v>39.345371246337891</v>
      </c>
      <c r="FC58" s="1">
        <v>14.443238258361816</v>
      </c>
      <c r="FD58" s="1">
        <v>10.458896636962891</v>
      </c>
      <c r="FE58" s="1">
        <v>5.305419921875</v>
      </c>
      <c r="FF58" s="1">
        <v>4.8879837989807129</v>
      </c>
      <c r="FG58" s="1">
        <v>5.9667673110961914</v>
      </c>
      <c r="FH58" s="1">
        <v>4.7077922821044922</v>
      </c>
      <c r="FI58" s="1">
        <v>7.7777776718139648</v>
      </c>
      <c r="FJ58" s="1">
        <v>47.812099456787109</v>
      </c>
      <c r="FK58" s="1">
        <v>39.345371246337891</v>
      </c>
      <c r="FL58" s="1">
        <v>14.443238258361816</v>
      </c>
      <c r="FM58" s="1">
        <v>10.458896636962891</v>
      </c>
      <c r="FN58" s="1">
        <v>5.305419921875</v>
      </c>
      <c r="FO58" s="1">
        <v>4.8879837989807129</v>
      </c>
      <c r="FP58" s="1">
        <v>5.9667673110961914</v>
      </c>
      <c r="FQ58" s="1">
        <v>4.7077922821044922</v>
      </c>
      <c r="FR58" s="1">
        <v>7.7777776718139648</v>
      </c>
    </row>
    <row r="59" spans="1:174">
      <c r="A59" t="s">
        <v>1</v>
      </c>
      <c r="B59" t="s">
        <v>63</v>
      </c>
      <c r="C59" t="s">
        <v>333</v>
      </c>
      <c r="D59" s="1">
        <v>209</v>
      </c>
      <c r="E59" s="1">
        <v>226</v>
      </c>
      <c r="F59" s="1">
        <v>435</v>
      </c>
      <c r="G59" s="1">
        <v>241.62408447265625</v>
      </c>
      <c r="H59" s="1">
        <v>273.99252319335938</v>
      </c>
      <c r="I59" s="1">
        <v>257.42385864257813</v>
      </c>
      <c r="J59" s="1">
        <v>5.0740470886230469</v>
      </c>
      <c r="K59" s="1">
        <v>6.7422432899475098</v>
      </c>
      <c r="L59" s="1">
        <v>5.8225135803222656</v>
      </c>
      <c r="M59" s="1"/>
      <c r="N59" s="1"/>
      <c r="O59" s="1">
        <v>32</v>
      </c>
      <c r="P59" s="1">
        <v>73</v>
      </c>
      <c r="Q59" s="1">
        <v>66</v>
      </c>
      <c r="R59" s="1">
        <v>27</v>
      </c>
      <c r="S59" s="1"/>
      <c r="T59" s="1"/>
      <c r="U59" s="1">
        <v>264.94451904296875</v>
      </c>
      <c r="V59" s="1">
        <v>592.8211669921875</v>
      </c>
      <c r="W59" s="1">
        <v>795.56414794921875</v>
      </c>
      <c r="X59" s="1">
        <v>644.2376708984375</v>
      </c>
      <c r="Y59" s="1"/>
      <c r="Z59" s="1"/>
      <c r="AA59" s="1">
        <v>4.2049932479858398</v>
      </c>
      <c r="AB59" s="1">
        <v>5.973813533782959</v>
      </c>
      <c r="AC59" s="1">
        <v>6.8041238784790039</v>
      </c>
      <c r="AD59" s="1">
        <v>6.067415714263916</v>
      </c>
      <c r="AE59" s="1"/>
      <c r="AF59" s="1"/>
      <c r="AG59" s="1">
        <v>12</v>
      </c>
      <c r="AH59" s="1">
        <v>70</v>
      </c>
      <c r="AI59" s="1">
        <v>94</v>
      </c>
      <c r="AJ59" s="1">
        <v>42</v>
      </c>
      <c r="AK59" s="1"/>
      <c r="AL59" s="1"/>
      <c r="AM59" s="1">
        <v>104.73031616210937</v>
      </c>
      <c r="AN59" s="1">
        <v>605.326904296875</v>
      </c>
      <c r="AO59" s="1">
        <v>1403.404052734375</v>
      </c>
      <c r="AP59" s="1">
        <v>1901.3128662109375</v>
      </c>
      <c r="AQ59" s="1"/>
      <c r="AR59" s="1"/>
      <c r="AS59" s="1">
        <v>2.8103044033050537</v>
      </c>
      <c r="AT59" s="1">
        <v>6.4161319732666016</v>
      </c>
      <c r="AU59" s="1">
        <v>8.5688238143920898</v>
      </c>
      <c r="AV59" s="1">
        <v>10.579344749450684</v>
      </c>
      <c r="AW59" s="1"/>
      <c r="AX59" s="1"/>
      <c r="AY59" s="1">
        <v>44</v>
      </c>
      <c r="AZ59" s="1">
        <v>143</v>
      </c>
      <c r="BA59" s="1">
        <v>160</v>
      </c>
      <c r="BB59" s="1">
        <v>69</v>
      </c>
      <c r="BC59" s="1"/>
      <c r="BD59" s="1"/>
      <c r="BE59" s="1">
        <v>186.94764709472656</v>
      </c>
      <c r="BF59" s="1">
        <v>598.87762451171875</v>
      </c>
      <c r="BG59" s="1">
        <v>1067.093505859375</v>
      </c>
      <c r="BH59" s="1">
        <v>1078.125</v>
      </c>
      <c r="BI59" s="1"/>
      <c r="BJ59" s="1"/>
      <c r="BK59" s="1">
        <v>3.7037036418914795</v>
      </c>
      <c r="BL59" s="1">
        <v>6.1824469566345215</v>
      </c>
      <c r="BM59" s="1">
        <v>7.7406868934631348</v>
      </c>
      <c r="BN59" s="1">
        <v>8.1947746276855469</v>
      </c>
      <c r="BO59" s="1"/>
      <c r="BP59" s="1"/>
      <c r="BQ59" s="1"/>
      <c r="BR59" s="1"/>
      <c r="BS59" s="1"/>
      <c r="BT59" s="1">
        <v>86</v>
      </c>
      <c r="BU59" s="1"/>
      <c r="BV59" s="1"/>
      <c r="BW59" s="1"/>
      <c r="BX59" s="1"/>
      <c r="BY59" s="1"/>
      <c r="BZ59" s="1">
        <v>99.424263000488281</v>
      </c>
      <c r="CA59" s="1"/>
      <c r="CB59" s="1"/>
      <c r="CC59" s="1"/>
      <c r="CD59" s="1"/>
      <c r="CE59" s="1"/>
      <c r="CF59" s="1">
        <v>2.8975741863250732</v>
      </c>
      <c r="CG59" s="1"/>
      <c r="CH59" s="1"/>
      <c r="CI59" s="1"/>
      <c r="CJ59" s="1"/>
      <c r="CK59" s="1"/>
      <c r="CL59" s="1">
        <v>142</v>
      </c>
      <c r="CM59" s="1"/>
      <c r="CN59" s="1"/>
      <c r="CO59" s="1"/>
      <c r="CP59" s="1"/>
      <c r="CQ59" s="1"/>
      <c r="CR59" s="1">
        <v>172.15460205078125</v>
      </c>
      <c r="CS59" s="1"/>
      <c r="CT59" s="1"/>
      <c r="CU59" s="1"/>
      <c r="CV59" s="1"/>
      <c r="CW59" s="1"/>
      <c r="CX59" s="1">
        <v>5.3686199188232422</v>
      </c>
      <c r="CY59" s="1"/>
      <c r="CZ59" s="1"/>
      <c r="DA59" s="1"/>
      <c r="DB59" s="1"/>
      <c r="DC59" s="1"/>
      <c r="DD59" s="1">
        <v>228</v>
      </c>
      <c r="DE59" s="1"/>
      <c r="DF59" s="1"/>
      <c r="DG59" s="1"/>
      <c r="DH59" s="1"/>
      <c r="DI59" s="1"/>
      <c r="DJ59" s="1">
        <v>134.92561340332031</v>
      </c>
      <c r="DK59" s="1"/>
      <c r="DL59" s="1"/>
      <c r="DM59" s="1"/>
      <c r="DN59" s="1"/>
      <c r="DO59" s="1"/>
      <c r="DP59" s="1">
        <v>4.0619988441467285</v>
      </c>
      <c r="DQ59" s="1">
        <v>33</v>
      </c>
      <c r="DR59" s="1">
        <v>80</v>
      </c>
      <c r="DS59" s="1">
        <v>55</v>
      </c>
      <c r="DT59" s="1">
        <v>27</v>
      </c>
      <c r="DU59" s="1">
        <v>14</v>
      </c>
      <c r="DV59" s="1">
        <v>38.151172637939453</v>
      </c>
      <c r="DW59" s="1">
        <v>92.487686157226563</v>
      </c>
      <c r="DX59" s="1">
        <v>63.585285186767578</v>
      </c>
      <c r="DY59" s="1">
        <v>31.214593887329102</v>
      </c>
      <c r="DZ59" s="1">
        <v>16.185344696044922</v>
      </c>
      <c r="EA59" s="1">
        <v>5.4276313781738281</v>
      </c>
      <c r="EB59" s="1">
        <v>5.3691277503967285</v>
      </c>
      <c r="EC59" s="1">
        <v>4.9504952430725098</v>
      </c>
      <c r="ED59" s="1">
        <v>4.1666665077209473</v>
      </c>
      <c r="EE59" s="1">
        <v>5.3435115814208984</v>
      </c>
      <c r="EF59" s="1">
        <v>34</v>
      </c>
      <c r="EG59" s="1">
        <v>73</v>
      </c>
      <c r="EH59" s="1">
        <v>68</v>
      </c>
      <c r="EI59" s="1">
        <v>39</v>
      </c>
      <c r="EJ59" s="1">
        <v>12</v>
      </c>
      <c r="EK59" s="1">
        <v>41.220115661621094</v>
      </c>
      <c r="EL59" s="1">
        <v>88.50201416015625</v>
      </c>
      <c r="EM59" s="1">
        <v>82.440231323242188</v>
      </c>
      <c r="EN59" s="1">
        <v>47.281898498535156</v>
      </c>
      <c r="EO59" s="1">
        <v>14.548275947570801</v>
      </c>
      <c r="EP59" s="1">
        <v>7.1881608963012695</v>
      </c>
      <c r="EQ59" s="1">
        <v>5.8540496826171875</v>
      </c>
      <c r="ER59" s="1">
        <v>7.6490440368652344</v>
      </c>
      <c r="ES59" s="1">
        <v>7.344632625579834</v>
      </c>
      <c r="ET59" s="1">
        <v>5.6603775024414062</v>
      </c>
      <c r="EU59" s="1">
        <v>67</v>
      </c>
      <c r="EV59" s="1">
        <v>153</v>
      </c>
      <c r="EW59" s="1">
        <v>123</v>
      </c>
      <c r="EX59" s="1">
        <v>66</v>
      </c>
      <c r="EY59" s="1">
        <v>26</v>
      </c>
      <c r="EZ59" s="1">
        <v>39.649192810058594</v>
      </c>
      <c r="FA59" s="1">
        <v>90.542190551757813</v>
      </c>
      <c r="FB59" s="1">
        <v>72.788818359375</v>
      </c>
      <c r="FC59" s="1">
        <v>39.057415008544922</v>
      </c>
      <c r="FD59" s="1">
        <v>15.38625431060791</v>
      </c>
      <c r="FE59" s="1">
        <v>6.1979646682739258</v>
      </c>
      <c r="FF59" s="1">
        <v>5.590062141418457</v>
      </c>
      <c r="FG59" s="1">
        <v>6.1500000953674316</v>
      </c>
      <c r="FH59" s="1">
        <v>5.5979642868041992</v>
      </c>
      <c r="FI59" s="1">
        <v>5.485231876373291</v>
      </c>
      <c r="FJ59" s="1">
        <v>90.542190551757813</v>
      </c>
      <c r="FK59" s="1">
        <v>72.788818359375</v>
      </c>
      <c r="FL59" s="1">
        <v>39.057415008544922</v>
      </c>
      <c r="FM59" s="1">
        <v>15.38625431060791</v>
      </c>
      <c r="FN59" s="1">
        <v>6.1979646682739258</v>
      </c>
      <c r="FO59" s="1">
        <v>5.590062141418457</v>
      </c>
      <c r="FP59" s="1">
        <v>6.1500000953674316</v>
      </c>
      <c r="FQ59" s="1">
        <v>5.5979642868041992</v>
      </c>
      <c r="FR59" s="1">
        <v>5.485231876373291</v>
      </c>
    </row>
    <row r="60" spans="1:174">
      <c r="A60" t="s">
        <v>1</v>
      </c>
      <c r="B60" t="s">
        <v>64</v>
      </c>
      <c r="C60" t="s">
        <v>334</v>
      </c>
      <c r="D60" s="1">
        <v>551</v>
      </c>
      <c r="E60" s="1">
        <v>564</v>
      </c>
      <c r="F60" s="1">
        <v>1115</v>
      </c>
      <c r="G60" s="1">
        <v>173.34620666503906</v>
      </c>
      <c r="H60" s="1">
        <v>184.75569152832031</v>
      </c>
      <c r="I60" s="1">
        <v>178.9356689453125</v>
      </c>
      <c r="J60" s="1">
        <v>4.27496337890625</v>
      </c>
      <c r="K60" s="1">
        <v>5.6309905052185059</v>
      </c>
      <c r="L60" s="1">
        <v>4.8679327964782715</v>
      </c>
      <c r="M60" s="1">
        <v>14</v>
      </c>
      <c r="N60" s="1">
        <v>35</v>
      </c>
      <c r="O60" s="1">
        <v>71</v>
      </c>
      <c r="P60" s="1">
        <v>200</v>
      </c>
      <c r="Q60" s="1">
        <v>164</v>
      </c>
      <c r="R60" s="1">
        <v>67</v>
      </c>
      <c r="S60" s="1">
        <v>8.7839279174804687</v>
      </c>
      <c r="T60" s="1">
        <v>74.146255493164063</v>
      </c>
      <c r="U60" s="1">
        <v>175.52099609375</v>
      </c>
      <c r="V60" s="1">
        <v>539.316162109375</v>
      </c>
      <c r="W60" s="1">
        <v>737.1448974609375</v>
      </c>
      <c r="X60" s="1">
        <v>583.0142822265625</v>
      </c>
      <c r="Y60" s="1">
        <v>1.6355140209197998</v>
      </c>
      <c r="Z60" s="1">
        <v>2.1671826839447021</v>
      </c>
      <c r="AA60" s="1">
        <v>2.7919778823852539</v>
      </c>
      <c r="AB60" s="1">
        <v>5.1546392440795898</v>
      </c>
      <c r="AC60" s="1">
        <v>6.1677322387695313</v>
      </c>
      <c r="AD60" s="1">
        <v>5.0149698257446289</v>
      </c>
      <c r="AE60" s="1">
        <v>10</v>
      </c>
      <c r="AF60" s="1">
        <v>16</v>
      </c>
      <c r="AG60" s="1">
        <v>48</v>
      </c>
      <c r="AH60" s="1">
        <v>186</v>
      </c>
      <c r="AI60" s="1">
        <v>229</v>
      </c>
      <c r="AJ60" s="1">
        <v>75</v>
      </c>
      <c r="AK60" s="1">
        <v>6.1968235969543457</v>
      </c>
      <c r="AL60" s="1">
        <v>34.730514526367188</v>
      </c>
      <c r="AM60" s="1">
        <v>122.99177551269531</v>
      </c>
      <c r="AN60" s="1">
        <v>547.52581787109375</v>
      </c>
      <c r="AO60" s="1">
        <v>1232.508056640625</v>
      </c>
      <c r="AP60" s="1">
        <v>1200.3841552734375</v>
      </c>
      <c r="AQ60" s="1">
        <v>1.5898251533508301</v>
      </c>
      <c r="AR60" s="1">
        <v>2.2792022228240967</v>
      </c>
      <c r="AS60" s="1">
        <v>3.4042553901672363</v>
      </c>
      <c r="AT60" s="1">
        <v>5.7980051040649414</v>
      </c>
      <c r="AU60" s="1">
        <v>7.67169189453125</v>
      </c>
      <c r="AV60" s="1">
        <v>6.9316082000732422</v>
      </c>
      <c r="AW60" s="1">
        <v>24</v>
      </c>
      <c r="AX60" s="1">
        <v>51</v>
      </c>
      <c r="AY60" s="1">
        <v>119</v>
      </c>
      <c r="AZ60" s="1">
        <v>386</v>
      </c>
      <c r="BA60" s="1">
        <v>393</v>
      </c>
      <c r="BB60" s="1">
        <v>142</v>
      </c>
      <c r="BC60" s="1">
        <v>7.4823465347290039</v>
      </c>
      <c r="BD60" s="1">
        <v>54.678203582763672</v>
      </c>
      <c r="BE60" s="1">
        <v>149.72697448730469</v>
      </c>
      <c r="BF60" s="1">
        <v>543.24114990234375</v>
      </c>
      <c r="BG60" s="1">
        <v>962.57470703125</v>
      </c>
      <c r="BH60" s="1">
        <v>800.45098876953125</v>
      </c>
      <c r="BI60" s="1">
        <v>1.616161584854126</v>
      </c>
      <c r="BJ60" s="1">
        <v>2.2011220455169678</v>
      </c>
      <c r="BK60" s="1">
        <v>3.0103719234466553</v>
      </c>
      <c r="BL60" s="1">
        <v>5.445824146270752</v>
      </c>
      <c r="BM60" s="1">
        <v>6.9631466865539551</v>
      </c>
      <c r="BN60" s="1">
        <v>5.872622013092041</v>
      </c>
      <c r="BO60" s="1"/>
      <c r="BP60" s="1"/>
      <c r="BQ60" s="1"/>
      <c r="BR60" s="1"/>
      <c r="BS60" s="1"/>
      <c r="BT60" s="1">
        <v>256</v>
      </c>
      <c r="BU60" s="1"/>
      <c r="BV60" s="1"/>
      <c r="BW60" s="1"/>
      <c r="BX60" s="1"/>
      <c r="BY60" s="1"/>
      <c r="BZ60" s="1">
        <v>80.538345336914063</v>
      </c>
      <c r="CA60" s="1"/>
      <c r="CB60" s="1"/>
      <c r="CC60" s="1"/>
      <c r="CD60" s="1"/>
      <c r="CE60" s="1"/>
      <c r="CF60" s="1">
        <v>2.9280567169189453</v>
      </c>
      <c r="CG60" s="1"/>
      <c r="CH60" s="1"/>
      <c r="CI60" s="1"/>
      <c r="CJ60" s="1"/>
      <c r="CK60" s="1"/>
      <c r="CL60" s="1">
        <v>351</v>
      </c>
      <c r="CM60" s="1"/>
      <c r="CN60" s="1"/>
      <c r="CO60" s="1"/>
      <c r="CP60" s="1"/>
      <c r="CQ60" s="1"/>
      <c r="CR60" s="1">
        <v>114.98093414306641</v>
      </c>
      <c r="CS60" s="1"/>
      <c r="CT60" s="1"/>
      <c r="CU60" s="1"/>
      <c r="CV60" s="1"/>
      <c r="CW60" s="1"/>
      <c r="CX60" s="1">
        <v>4.6737685203552246</v>
      </c>
      <c r="CY60" s="1"/>
      <c r="CZ60" s="1"/>
      <c r="DA60" s="1"/>
      <c r="DB60" s="1"/>
      <c r="DC60" s="1"/>
      <c r="DD60" s="1">
        <v>607</v>
      </c>
      <c r="DE60" s="1"/>
      <c r="DF60" s="1"/>
      <c r="DG60" s="1"/>
      <c r="DH60" s="1"/>
      <c r="DI60" s="1"/>
      <c r="DJ60" s="1">
        <v>97.411613464355469</v>
      </c>
      <c r="DK60" s="1"/>
      <c r="DL60" s="1"/>
      <c r="DM60" s="1"/>
      <c r="DN60" s="1"/>
      <c r="DO60" s="1"/>
      <c r="DP60" s="1">
        <v>3.7346951961517334</v>
      </c>
      <c r="DQ60" s="1">
        <v>173</v>
      </c>
      <c r="DR60" s="1">
        <v>187</v>
      </c>
      <c r="DS60" s="1">
        <v>101</v>
      </c>
      <c r="DT60" s="1">
        <v>55</v>
      </c>
      <c r="DU60" s="1">
        <v>35</v>
      </c>
      <c r="DV60" s="1">
        <v>54.426307678222656</v>
      </c>
      <c r="DW60" s="1">
        <v>58.830745697021484</v>
      </c>
      <c r="DX60" s="1">
        <v>31.774894714355469</v>
      </c>
      <c r="DY60" s="1">
        <v>17.30316162109375</v>
      </c>
      <c r="DZ60" s="1">
        <v>11.011102676391602</v>
      </c>
      <c r="EA60" s="1">
        <v>4.4564657211303711</v>
      </c>
      <c r="EB60" s="1">
        <v>4.5212764739990234</v>
      </c>
      <c r="EC60" s="1">
        <v>3.8012795448303223</v>
      </c>
      <c r="ED60" s="1">
        <v>3.8220987319946289</v>
      </c>
      <c r="EE60" s="1">
        <v>4.5161290168762207</v>
      </c>
      <c r="EF60" s="1">
        <v>179</v>
      </c>
      <c r="EG60" s="1">
        <v>179</v>
      </c>
      <c r="EH60" s="1">
        <v>113</v>
      </c>
      <c r="EI60" s="1">
        <v>56</v>
      </c>
      <c r="EJ60" s="1">
        <v>37</v>
      </c>
      <c r="EK60" s="1">
        <v>58.637001037597656</v>
      </c>
      <c r="EL60" s="1">
        <v>58.637001037597656</v>
      </c>
      <c r="EM60" s="1">
        <v>37.016654968261719</v>
      </c>
      <c r="EN60" s="1">
        <v>18.344535827636719</v>
      </c>
      <c r="EO60" s="1">
        <v>12.120497703552246</v>
      </c>
      <c r="EP60" s="1">
        <v>5.8746309280395508</v>
      </c>
      <c r="EQ60" s="1">
        <v>5.5469474792480469</v>
      </c>
      <c r="ER60" s="1">
        <v>5.6556558609008789</v>
      </c>
      <c r="ES60" s="1">
        <v>5</v>
      </c>
      <c r="ET60" s="1">
        <v>5.9294872283935547</v>
      </c>
      <c r="EU60" s="1">
        <v>352</v>
      </c>
      <c r="EV60" s="1">
        <v>366</v>
      </c>
      <c r="EW60" s="1">
        <v>214</v>
      </c>
      <c r="EX60" s="1">
        <v>111</v>
      </c>
      <c r="EY60" s="1">
        <v>72</v>
      </c>
      <c r="EZ60" s="1">
        <v>56.489105224609375</v>
      </c>
      <c r="FA60" s="1">
        <v>58.735832214355469</v>
      </c>
      <c r="FB60" s="1">
        <v>34.342807769775391</v>
      </c>
      <c r="FC60" s="1">
        <v>17.813325881958008</v>
      </c>
      <c r="FD60" s="1">
        <v>11.554590225219727</v>
      </c>
      <c r="FE60" s="1">
        <v>5.0800981521606445</v>
      </c>
      <c r="FF60" s="1">
        <v>4.9707999229431152</v>
      </c>
      <c r="FG60" s="1">
        <v>4.5972070693969727</v>
      </c>
      <c r="FH60" s="1">
        <v>4.3376317024230957</v>
      </c>
      <c r="FI60" s="1">
        <v>5.1465330123901367</v>
      </c>
      <c r="FJ60" s="1">
        <v>58.735832214355469</v>
      </c>
      <c r="FK60" s="1">
        <v>34.342807769775391</v>
      </c>
      <c r="FL60" s="1">
        <v>17.813325881958008</v>
      </c>
      <c r="FM60" s="1">
        <v>11.554590225219727</v>
      </c>
      <c r="FN60" s="1">
        <v>5.0800981521606445</v>
      </c>
      <c r="FO60" s="1">
        <v>4.9707999229431152</v>
      </c>
      <c r="FP60" s="1">
        <v>4.5972070693969727</v>
      </c>
      <c r="FQ60" s="1">
        <v>4.3376317024230957</v>
      </c>
      <c r="FR60" s="1">
        <v>5.1465330123901367</v>
      </c>
    </row>
    <row r="61" spans="1:174">
      <c r="A61" t="s">
        <v>1</v>
      </c>
      <c r="B61" t="s">
        <v>65</v>
      </c>
      <c r="C61" t="s">
        <v>335</v>
      </c>
      <c r="D61" s="1">
        <v>233</v>
      </c>
      <c r="E61" s="1">
        <v>262</v>
      </c>
      <c r="F61" s="1">
        <v>495</v>
      </c>
      <c r="G61" s="1">
        <v>211.30145263671875</v>
      </c>
      <c r="H61" s="1">
        <v>248.55563354492187</v>
      </c>
      <c r="I61" s="1">
        <v>229.50880432128906</v>
      </c>
      <c r="J61" s="1">
        <v>4.9427237510681152</v>
      </c>
      <c r="K61" s="1">
        <v>6.2425541877746582</v>
      </c>
      <c r="L61" s="1">
        <v>5.5549321174621582</v>
      </c>
      <c r="M61" s="1"/>
      <c r="N61" s="1"/>
      <c r="O61" s="1">
        <v>26</v>
      </c>
      <c r="P61" s="1">
        <v>76</v>
      </c>
      <c r="Q61" s="1">
        <v>78</v>
      </c>
      <c r="R61" s="1">
        <v>39</v>
      </c>
      <c r="S61" s="1"/>
      <c r="T61" s="1"/>
      <c r="U61" s="1">
        <v>181.42488098144531</v>
      </c>
      <c r="V61" s="1">
        <v>501.45156860351562</v>
      </c>
      <c r="W61" s="1">
        <v>850.2288818359375</v>
      </c>
      <c r="X61" s="1">
        <v>808.9608154296875</v>
      </c>
      <c r="Y61" s="1"/>
      <c r="Z61" s="1"/>
      <c r="AA61" s="1">
        <v>2.961275577545166</v>
      </c>
      <c r="AB61" s="1">
        <v>5.4015636444091797</v>
      </c>
      <c r="AC61" s="1">
        <v>7.2693381309509277</v>
      </c>
      <c r="AD61" s="1">
        <v>7.0270271301269531</v>
      </c>
      <c r="AE61" s="1"/>
      <c r="AF61" s="1"/>
      <c r="AG61" s="1">
        <v>19</v>
      </c>
      <c r="AH61" s="1">
        <v>82</v>
      </c>
      <c r="AI61" s="1">
        <v>121</v>
      </c>
      <c r="AJ61" s="1">
        <v>33</v>
      </c>
      <c r="AK61" s="1"/>
      <c r="AL61" s="1"/>
      <c r="AM61" s="1">
        <v>141.12753295898437</v>
      </c>
      <c r="AN61" s="1">
        <v>565.5562744140625</v>
      </c>
      <c r="AO61" s="1">
        <v>1532.4215087890625</v>
      </c>
      <c r="AP61" s="1">
        <v>1216.3656005859375</v>
      </c>
      <c r="AQ61" s="1"/>
      <c r="AR61" s="1"/>
      <c r="AS61" s="1">
        <v>3.5185184478759766</v>
      </c>
      <c r="AT61" s="1">
        <v>5.6473827362060547</v>
      </c>
      <c r="AU61" s="1">
        <v>9.1251888275146484</v>
      </c>
      <c r="AV61" s="1">
        <v>7.3008847236633301</v>
      </c>
      <c r="AW61" s="1"/>
      <c r="AX61" s="1"/>
      <c r="AY61" s="1">
        <v>45</v>
      </c>
      <c r="AZ61" s="1">
        <v>158</v>
      </c>
      <c r="BA61" s="1">
        <v>199</v>
      </c>
      <c r="BB61" s="1">
        <v>72</v>
      </c>
      <c r="BC61" s="1"/>
      <c r="BD61" s="1"/>
      <c r="BE61" s="1">
        <v>161.90544128417969</v>
      </c>
      <c r="BF61" s="1">
        <v>532.7938232421875</v>
      </c>
      <c r="BG61" s="1">
        <v>1165.7879638671875</v>
      </c>
      <c r="BH61" s="1">
        <v>955.66766357421875</v>
      </c>
      <c r="BI61" s="1"/>
      <c r="BJ61" s="1"/>
      <c r="BK61" s="1">
        <v>3.1734838485717773</v>
      </c>
      <c r="BL61" s="1">
        <v>5.5264077186584473</v>
      </c>
      <c r="BM61" s="1">
        <v>8.2951231002807617</v>
      </c>
      <c r="BN61" s="1">
        <v>7.1499505043029785</v>
      </c>
      <c r="BO61" s="1"/>
      <c r="BP61" s="1"/>
      <c r="BQ61" s="1"/>
      <c r="BR61" s="1"/>
      <c r="BS61" s="1"/>
      <c r="BT61" s="1">
        <v>121</v>
      </c>
      <c r="BU61" s="1"/>
      <c r="BV61" s="1"/>
      <c r="BW61" s="1"/>
      <c r="BX61" s="1"/>
      <c r="BY61" s="1"/>
      <c r="BZ61" s="1">
        <v>109.73165893554687</v>
      </c>
      <c r="CA61" s="1"/>
      <c r="CB61" s="1"/>
      <c r="CC61" s="1"/>
      <c r="CD61" s="1"/>
      <c r="CE61" s="1"/>
      <c r="CF61" s="1">
        <v>3.8535032272338867</v>
      </c>
      <c r="CG61" s="1"/>
      <c r="CH61" s="1"/>
      <c r="CI61" s="1"/>
      <c r="CJ61" s="1"/>
      <c r="CK61" s="1"/>
      <c r="CL61" s="1">
        <v>168</v>
      </c>
      <c r="CM61" s="1"/>
      <c r="CN61" s="1"/>
      <c r="CO61" s="1"/>
      <c r="CP61" s="1"/>
      <c r="CQ61" s="1"/>
      <c r="CR61" s="1">
        <v>159.37918090820312</v>
      </c>
      <c r="CS61" s="1"/>
      <c r="CT61" s="1"/>
      <c r="CU61" s="1"/>
      <c r="CV61" s="1"/>
      <c r="CW61" s="1"/>
      <c r="CX61" s="1">
        <v>5.3742804527282715</v>
      </c>
      <c r="CY61" s="1"/>
      <c r="CZ61" s="1"/>
      <c r="DA61" s="1"/>
      <c r="DB61" s="1"/>
      <c r="DC61" s="1">
        <v>7</v>
      </c>
      <c r="DD61" s="1">
        <v>289</v>
      </c>
      <c r="DE61" s="1"/>
      <c r="DF61" s="1"/>
      <c r="DG61" s="1"/>
      <c r="DH61" s="1"/>
      <c r="DI61" s="1">
        <v>3.2455790042877197</v>
      </c>
      <c r="DJ61" s="1">
        <v>133.99604797363281</v>
      </c>
      <c r="DK61" s="1"/>
      <c r="DL61" s="1"/>
      <c r="DM61" s="1"/>
      <c r="DN61" s="1"/>
      <c r="DO61" s="1">
        <v>1.3232513666152954</v>
      </c>
      <c r="DP61" s="1">
        <v>4.6121926307678223</v>
      </c>
      <c r="DQ61" s="1">
        <v>11</v>
      </c>
      <c r="DR61" s="1">
        <v>44</v>
      </c>
      <c r="DS61" s="1">
        <v>77</v>
      </c>
      <c r="DT61" s="1">
        <v>63</v>
      </c>
      <c r="DU61" s="1">
        <v>38</v>
      </c>
      <c r="DV61" s="1">
        <v>9.9756050109863281</v>
      </c>
      <c r="DW61" s="1">
        <v>39.902420043945313</v>
      </c>
      <c r="DX61" s="1">
        <v>69.829238891601563</v>
      </c>
      <c r="DY61" s="1">
        <v>57.133010864257812</v>
      </c>
      <c r="DZ61" s="1">
        <v>34.461181640625</v>
      </c>
      <c r="EA61" s="1">
        <v>3.5031847953796387</v>
      </c>
      <c r="EB61" s="1">
        <v>5.5345911979675293</v>
      </c>
      <c r="EC61" s="1">
        <v>5.3250346183776855</v>
      </c>
      <c r="ED61" s="1">
        <v>4.7050037384033203</v>
      </c>
      <c r="EE61" s="1">
        <v>4.6341462135314941</v>
      </c>
      <c r="EF61" s="1">
        <v>21</v>
      </c>
      <c r="EG61" s="1">
        <v>45</v>
      </c>
      <c r="EH61" s="1">
        <v>91</v>
      </c>
      <c r="EI61" s="1">
        <v>68</v>
      </c>
      <c r="EJ61" s="1">
        <v>37</v>
      </c>
      <c r="EK61" s="1">
        <v>19.922397613525391</v>
      </c>
      <c r="EL61" s="1">
        <v>42.690853118896484</v>
      </c>
      <c r="EM61" s="1">
        <v>86.330390930175781</v>
      </c>
      <c r="EN61" s="1">
        <v>64.5106201171875</v>
      </c>
      <c r="EO61" s="1">
        <v>35.101367950439453</v>
      </c>
      <c r="EP61" s="1">
        <v>7.5539569854736328</v>
      </c>
      <c r="EQ61" s="1">
        <v>5.821474552154541</v>
      </c>
      <c r="ER61" s="1">
        <v>7.2337040901184082</v>
      </c>
      <c r="ES61" s="1">
        <v>5.7675995826721191</v>
      </c>
      <c r="ET61" s="1">
        <v>5.2186179161071777</v>
      </c>
      <c r="EU61" s="1">
        <v>32</v>
      </c>
      <c r="EV61" s="1">
        <v>89</v>
      </c>
      <c r="EW61" s="1">
        <v>168</v>
      </c>
      <c r="EX61" s="1">
        <v>131</v>
      </c>
      <c r="EY61" s="1">
        <v>75</v>
      </c>
      <c r="EZ61" s="1">
        <v>14.836933135986328</v>
      </c>
      <c r="FA61" s="1">
        <v>41.265220642089844</v>
      </c>
      <c r="FB61" s="1">
        <v>77.893898010253906</v>
      </c>
      <c r="FC61" s="1">
        <v>60.738693237304688</v>
      </c>
      <c r="FD61" s="1">
        <v>34.774063110351563</v>
      </c>
      <c r="FE61" s="1">
        <v>5.4054055213928223</v>
      </c>
      <c r="FF61" s="1">
        <v>5.676020622253418</v>
      </c>
      <c r="FG61" s="1">
        <v>6.2130179405212402</v>
      </c>
      <c r="FH61" s="1">
        <v>5.2025418281555176</v>
      </c>
      <c r="FI61" s="1">
        <v>4.9051666259765625</v>
      </c>
      <c r="FJ61" s="1">
        <v>41.265220642089844</v>
      </c>
      <c r="FK61" s="1">
        <v>77.893898010253906</v>
      </c>
      <c r="FL61" s="1">
        <v>60.738693237304688</v>
      </c>
      <c r="FM61" s="1">
        <v>34.774063110351563</v>
      </c>
      <c r="FN61" s="1">
        <v>5.4054055213928223</v>
      </c>
      <c r="FO61" s="1">
        <v>5.676020622253418</v>
      </c>
      <c r="FP61" s="1">
        <v>6.2130179405212402</v>
      </c>
      <c r="FQ61" s="1">
        <v>5.2025418281555176</v>
      </c>
      <c r="FR61" s="1">
        <v>4.9051666259765625</v>
      </c>
    </row>
    <row r="62" spans="1:174">
      <c r="A62" t="s">
        <v>1</v>
      </c>
      <c r="B62" t="s">
        <v>66</v>
      </c>
      <c r="C62" t="s">
        <v>336</v>
      </c>
      <c r="D62" s="1">
        <v>192</v>
      </c>
      <c r="E62" s="1">
        <v>207</v>
      </c>
      <c r="F62" s="1">
        <v>399</v>
      </c>
      <c r="G62" s="1">
        <v>155.00746154785156</v>
      </c>
      <c r="H62" s="1">
        <v>170.82449340820312</v>
      </c>
      <c r="I62" s="1">
        <v>162.8292236328125</v>
      </c>
      <c r="J62" s="1">
        <v>4.5562410354614258</v>
      </c>
      <c r="K62" s="1">
        <v>5.8706750869750977</v>
      </c>
      <c r="L62" s="1">
        <v>5.1550388336181641</v>
      </c>
      <c r="M62" s="1"/>
      <c r="N62" s="1">
        <v>23</v>
      </c>
      <c r="O62" s="1">
        <v>23</v>
      </c>
      <c r="P62" s="1">
        <v>72</v>
      </c>
      <c r="Q62" s="1">
        <v>54</v>
      </c>
      <c r="R62" s="1"/>
      <c r="S62" s="1"/>
      <c r="T62" s="1">
        <v>130.03901672363281</v>
      </c>
      <c r="U62" s="1">
        <v>159.1695556640625</v>
      </c>
      <c r="V62" s="1">
        <v>561.57867431640625</v>
      </c>
      <c r="W62" s="1">
        <v>720.57647705078125</v>
      </c>
      <c r="X62" s="1"/>
      <c r="Y62" s="1"/>
      <c r="Z62" s="1">
        <v>3.8016529083251953</v>
      </c>
      <c r="AA62" s="1">
        <v>2.535832405090332</v>
      </c>
      <c r="AB62" s="1">
        <v>5.9161872863769531</v>
      </c>
      <c r="AC62" s="1">
        <v>6.4748201370239258</v>
      </c>
      <c r="AD62" s="1"/>
      <c r="AE62" s="1"/>
      <c r="AF62" s="1"/>
      <c r="AG62" s="1">
        <v>22</v>
      </c>
      <c r="AH62" s="1">
        <v>75</v>
      </c>
      <c r="AI62" s="1">
        <v>80</v>
      </c>
      <c r="AJ62" s="1"/>
      <c r="AK62" s="1"/>
      <c r="AL62" s="1"/>
      <c r="AM62" s="1">
        <v>153.3421630859375</v>
      </c>
      <c r="AN62" s="1">
        <v>627.56256103515625</v>
      </c>
      <c r="AO62" s="1">
        <v>1338.240234375</v>
      </c>
      <c r="AP62" s="1"/>
      <c r="AQ62" s="1"/>
      <c r="AR62" s="1"/>
      <c r="AS62" s="1">
        <v>4.029304027557373</v>
      </c>
      <c r="AT62" s="1">
        <v>6.4102563858032227</v>
      </c>
      <c r="AU62" s="1">
        <v>8.1883316040039062</v>
      </c>
      <c r="AV62" s="1"/>
      <c r="AW62" s="1"/>
      <c r="AX62" s="1"/>
      <c r="AY62" s="1">
        <v>45</v>
      </c>
      <c r="AZ62" s="1">
        <v>147</v>
      </c>
      <c r="BA62" s="1">
        <v>134</v>
      </c>
      <c r="BB62" s="1">
        <v>39</v>
      </c>
      <c r="BC62" s="1"/>
      <c r="BD62" s="1"/>
      <c r="BE62" s="1">
        <v>156.26628112792969</v>
      </c>
      <c r="BF62" s="1">
        <v>593.41192626953125</v>
      </c>
      <c r="BG62" s="1">
        <v>994.65557861328125</v>
      </c>
      <c r="BH62" s="1">
        <v>731.570068359375</v>
      </c>
      <c r="BI62" s="1"/>
      <c r="BJ62" s="1"/>
      <c r="BK62" s="1">
        <v>3.0970406532287598</v>
      </c>
      <c r="BL62" s="1">
        <v>6.1583576202392578</v>
      </c>
      <c r="BM62" s="1">
        <v>7.3992271423339844</v>
      </c>
      <c r="BN62" s="1">
        <v>5.8558559417724609</v>
      </c>
      <c r="BO62" s="1"/>
      <c r="BP62" s="1"/>
      <c r="BQ62" s="1"/>
      <c r="BR62" s="1"/>
      <c r="BS62" s="1"/>
      <c r="BT62" s="1">
        <v>84</v>
      </c>
      <c r="BU62" s="1"/>
      <c r="BV62" s="1"/>
      <c r="BW62" s="1"/>
      <c r="BX62" s="1"/>
      <c r="BY62" s="1"/>
      <c r="BZ62" s="1">
        <v>67.815765380859375</v>
      </c>
      <c r="CA62" s="1"/>
      <c r="CB62" s="1"/>
      <c r="CC62" s="1"/>
      <c r="CD62" s="1"/>
      <c r="CE62" s="1"/>
      <c r="CF62" s="1">
        <v>3.0161581039428711</v>
      </c>
      <c r="CG62" s="1"/>
      <c r="CH62" s="1"/>
      <c r="CI62" s="1"/>
      <c r="CJ62" s="1"/>
      <c r="CK62" s="1"/>
      <c r="CL62" s="1">
        <v>133</v>
      </c>
      <c r="CM62" s="1"/>
      <c r="CN62" s="1"/>
      <c r="CO62" s="1"/>
      <c r="CP62" s="1"/>
      <c r="CQ62" s="1"/>
      <c r="CR62" s="1">
        <v>109.75680541992187</v>
      </c>
      <c r="CS62" s="1"/>
      <c r="CT62" s="1"/>
      <c r="CU62" s="1"/>
      <c r="CV62" s="1"/>
      <c r="CW62" s="1"/>
      <c r="CX62" s="1">
        <v>5.1490516662597656</v>
      </c>
      <c r="CY62" s="1">
        <v>12</v>
      </c>
      <c r="CZ62" s="1"/>
      <c r="DA62" s="1"/>
      <c r="DB62" s="1"/>
      <c r="DC62" s="1"/>
      <c r="DD62" s="1">
        <v>217</v>
      </c>
      <c r="DE62" s="1">
        <v>4.8971195220947266</v>
      </c>
      <c r="DF62" s="1"/>
      <c r="DG62" s="1"/>
      <c r="DH62" s="1"/>
      <c r="DI62" s="1"/>
      <c r="DJ62" s="1">
        <v>88.556243896484375</v>
      </c>
      <c r="DK62" s="1">
        <v>5.970149040222168</v>
      </c>
      <c r="DL62" s="1"/>
      <c r="DM62" s="1"/>
      <c r="DN62" s="1"/>
      <c r="DO62" s="1"/>
      <c r="DP62" s="1">
        <v>4.0424737930297852</v>
      </c>
      <c r="DQ62" s="1">
        <v>36</v>
      </c>
      <c r="DR62" s="1">
        <v>53</v>
      </c>
      <c r="DS62" s="1">
        <v>37</v>
      </c>
      <c r="DT62" s="1">
        <v>36</v>
      </c>
      <c r="DU62" s="1">
        <v>30</v>
      </c>
      <c r="DV62" s="1">
        <v>29.063899993896484</v>
      </c>
      <c r="DW62" s="1">
        <v>42.788520812988281</v>
      </c>
      <c r="DX62" s="1">
        <v>29.871231079101562</v>
      </c>
      <c r="DY62" s="1">
        <v>29.063899993896484</v>
      </c>
      <c r="DZ62" s="1">
        <v>24.219917297363281</v>
      </c>
      <c r="EA62" s="1">
        <v>3.9173014163970947</v>
      </c>
      <c r="EB62" s="1">
        <v>4.7661871910095215</v>
      </c>
      <c r="EC62" s="1">
        <v>4.7496790885925293</v>
      </c>
      <c r="ED62" s="1">
        <v>4.4444446563720703</v>
      </c>
      <c r="EE62" s="1">
        <v>5.0505051612854004</v>
      </c>
      <c r="EF62" s="1">
        <v>49</v>
      </c>
      <c r="EG62" s="1">
        <v>67</v>
      </c>
      <c r="EH62" s="1">
        <v>38</v>
      </c>
      <c r="EI62" s="1">
        <v>34</v>
      </c>
      <c r="EJ62" s="1">
        <v>19</v>
      </c>
      <c r="EK62" s="1">
        <v>40.436717987060547</v>
      </c>
      <c r="EL62" s="1">
        <v>55.291019439697266</v>
      </c>
      <c r="EM62" s="1">
        <v>31.359086990356445</v>
      </c>
      <c r="EN62" s="1">
        <v>28.058130264282227</v>
      </c>
      <c r="EO62" s="1">
        <v>15.679543495178223</v>
      </c>
      <c r="EP62" s="1">
        <v>5.6192660331726074</v>
      </c>
      <c r="EQ62" s="1">
        <v>7.2668113708496094</v>
      </c>
      <c r="ER62" s="1">
        <v>6.25</v>
      </c>
      <c r="ES62" s="1">
        <v>5.4662380218505859</v>
      </c>
      <c r="ET62" s="1">
        <v>3.7848606109619141</v>
      </c>
      <c r="EU62" s="1">
        <v>85</v>
      </c>
      <c r="EV62" s="1">
        <v>120</v>
      </c>
      <c r="EW62" s="1">
        <v>75</v>
      </c>
      <c r="EX62" s="1">
        <v>70</v>
      </c>
      <c r="EY62" s="1">
        <v>49</v>
      </c>
      <c r="EZ62" s="1">
        <v>34.687931060791016</v>
      </c>
      <c r="FA62" s="1">
        <v>48.971195220947266</v>
      </c>
      <c r="FB62" s="1">
        <v>30.606998443603516</v>
      </c>
      <c r="FC62" s="1">
        <v>28.566532135009766</v>
      </c>
      <c r="FD62" s="1">
        <v>19.996572494506836</v>
      </c>
      <c r="FE62" s="1">
        <v>4.7459521293640137</v>
      </c>
      <c r="FF62" s="1">
        <v>5.8997049331665039</v>
      </c>
      <c r="FG62" s="1">
        <v>5.4073538780212402</v>
      </c>
      <c r="FH62" s="1">
        <v>4.888267993927002</v>
      </c>
      <c r="FI62" s="1">
        <v>4.4708027839660645</v>
      </c>
      <c r="FJ62" s="1">
        <v>48.971195220947266</v>
      </c>
      <c r="FK62" s="1">
        <v>30.606998443603516</v>
      </c>
      <c r="FL62" s="1">
        <v>28.566532135009766</v>
      </c>
      <c r="FM62" s="1">
        <v>19.996572494506836</v>
      </c>
      <c r="FN62" s="1">
        <v>4.7459521293640137</v>
      </c>
      <c r="FO62" s="1">
        <v>5.8997049331665039</v>
      </c>
      <c r="FP62" s="1">
        <v>5.4073538780212402</v>
      </c>
      <c r="FQ62" s="1">
        <v>4.888267993927002</v>
      </c>
      <c r="FR62" s="1">
        <v>4.4708027839660645</v>
      </c>
    </row>
    <row r="63" spans="1:174">
      <c r="A63" t="s">
        <v>1</v>
      </c>
      <c r="B63" t="s">
        <v>67</v>
      </c>
      <c r="C63" t="s">
        <v>337</v>
      </c>
      <c r="D63" s="1">
        <v>162</v>
      </c>
      <c r="E63" s="1">
        <v>193</v>
      </c>
      <c r="F63" s="1">
        <v>355</v>
      </c>
      <c r="G63" s="1">
        <v>159.33433532714844</v>
      </c>
      <c r="H63" s="1">
        <v>189.50180053710937</v>
      </c>
      <c r="I63" s="1">
        <v>174.43089294433594</v>
      </c>
      <c r="J63" s="1">
        <v>4.2925276756286621</v>
      </c>
      <c r="K63" s="1">
        <v>6.1056628227233887</v>
      </c>
      <c r="L63" s="1">
        <v>5.1189618110656738</v>
      </c>
      <c r="M63" s="1"/>
      <c r="N63" s="1"/>
      <c r="O63" s="1">
        <v>27</v>
      </c>
      <c r="P63" s="1">
        <v>54</v>
      </c>
      <c r="Q63" s="1">
        <v>47</v>
      </c>
      <c r="R63" s="1">
        <v>19</v>
      </c>
      <c r="S63" s="1"/>
      <c r="T63" s="1"/>
      <c r="U63" s="1">
        <v>235.74609375</v>
      </c>
      <c r="V63" s="1">
        <v>555.21282958984375</v>
      </c>
      <c r="W63" s="1">
        <v>753.56744384765625</v>
      </c>
      <c r="X63" s="1">
        <v>666.66668701171875</v>
      </c>
      <c r="Y63" s="1"/>
      <c r="Z63" s="1"/>
      <c r="AA63" s="1">
        <v>3.4047918319702148</v>
      </c>
      <c r="AB63" s="1">
        <v>5.3518333435058594</v>
      </c>
      <c r="AC63" s="1">
        <v>6.2251653671264648</v>
      </c>
      <c r="AD63" s="1">
        <v>6.1889252662658691</v>
      </c>
      <c r="AE63" s="1"/>
      <c r="AF63" s="1"/>
      <c r="AG63" s="1">
        <v>15</v>
      </c>
      <c r="AH63" s="1">
        <v>74</v>
      </c>
      <c r="AI63" s="1">
        <v>72</v>
      </c>
      <c r="AJ63" s="1">
        <v>26</v>
      </c>
      <c r="AK63" s="1"/>
      <c r="AL63" s="1"/>
      <c r="AM63" s="1">
        <v>130.23094177246094</v>
      </c>
      <c r="AN63" s="1">
        <v>795.44232177734375</v>
      </c>
      <c r="AO63" s="1">
        <v>1391.5732421875</v>
      </c>
      <c r="AP63" s="1">
        <v>1638.311279296875</v>
      </c>
      <c r="AQ63" s="1"/>
      <c r="AR63" s="1"/>
      <c r="AS63" s="1">
        <v>2.9469547271728516</v>
      </c>
      <c r="AT63" s="1">
        <v>7.5664620399475098</v>
      </c>
      <c r="AU63" s="1">
        <v>8.1355934143066406</v>
      </c>
      <c r="AV63" s="1">
        <v>8.7248325347900391</v>
      </c>
      <c r="AW63" s="1"/>
      <c r="AX63" s="1"/>
      <c r="AY63" s="1">
        <v>42</v>
      </c>
      <c r="AZ63" s="1">
        <v>128</v>
      </c>
      <c r="BA63" s="1">
        <v>119</v>
      </c>
      <c r="BB63" s="1">
        <v>45</v>
      </c>
      <c r="BC63" s="1"/>
      <c r="BD63" s="1"/>
      <c r="BE63" s="1">
        <v>182.8392333984375</v>
      </c>
      <c r="BF63" s="1">
        <v>672.65753173828125</v>
      </c>
      <c r="BG63" s="1">
        <v>1042.8533935546875</v>
      </c>
      <c r="BH63" s="1">
        <v>1014.1987915039062</v>
      </c>
      <c r="BI63" s="1"/>
      <c r="BJ63" s="1"/>
      <c r="BK63" s="1">
        <v>3.2258064746856689</v>
      </c>
      <c r="BL63" s="1">
        <v>6.4418721199035645</v>
      </c>
      <c r="BM63" s="1">
        <v>7.2560977935791016</v>
      </c>
      <c r="BN63" s="1">
        <v>7.438016414642334</v>
      </c>
      <c r="BO63" s="1"/>
      <c r="BP63" s="1"/>
      <c r="BQ63" s="1"/>
      <c r="BR63" s="1"/>
      <c r="BS63" s="1"/>
      <c r="BT63" s="1">
        <v>83</v>
      </c>
      <c r="BU63" s="1"/>
      <c r="BV63" s="1"/>
      <c r="BW63" s="1"/>
      <c r="BX63" s="1"/>
      <c r="BY63" s="1"/>
      <c r="BZ63" s="1">
        <v>81.634262084960937</v>
      </c>
      <c r="CA63" s="1"/>
      <c r="CB63" s="1"/>
      <c r="CC63" s="1"/>
      <c r="CD63" s="1"/>
      <c r="CE63" s="1"/>
      <c r="CF63" s="1">
        <v>3.1752104759216309</v>
      </c>
      <c r="CG63" s="1"/>
      <c r="CH63" s="1"/>
      <c r="CI63" s="1"/>
      <c r="CJ63" s="1"/>
      <c r="CK63" s="1"/>
      <c r="CL63" s="1">
        <v>123</v>
      </c>
      <c r="CM63" s="1"/>
      <c r="CN63" s="1"/>
      <c r="CO63" s="1"/>
      <c r="CP63" s="1"/>
      <c r="CQ63" s="1"/>
      <c r="CR63" s="1">
        <v>120.77057647705078</v>
      </c>
      <c r="CS63" s="1"/>
      <c r="CT63" s="1"/>
      <c r="CU63" s="1"/>
      <c r="CV63" s="1"/>
      <c r="CW63" s="1"/>
      <c r="CX63" s="1">
        <v>5.3618135452270508</v>
      </c>
      <c r="CY63" s="1"/>
      <c r="CZ63" s="1"/>
      <c r="DA63" s="1"/>
      <c r="DB63" s="1"/>
      <c r="DC63" s="1"/>
      <c r="DD63" s="1">
        <v>206</v>
      </c>
      <c r="DE63" s="1"/>
      <c r="DF63" s="1"/>
      <c r="DG63" s="1"/>
      <c r="DH63" s="1"/>
      <c r="DI63" s="1"/>
      <c r="DJ63" s="1">
        <v>101.21904754638672</v>
      </c>
      <c r="DK63" s="1"/>
      <c r="DL63" s="1"/>
      <c r="DM63" s="1"/>
      <c r="DN63" s="1"/>
      <c r="DO63" s="1"/>
      <c r="DP63" s="1">
        <v>4.1972289085388184</v>
      </c>
      <c r="DQ63" s="1">
        <v>69</v>
      </c>
      <c r="DR63" s="1">
        <v>27</v>
      </c>
      <c r="DS63" s="1">
        <v>17</v>
      </c>
      <c r="DT63" s="1">
        <v>29</v>
      </c>
      <c r="DU63" s="1">
        <v>20</v>
      </c>
      <c r="DV63" s="1">
        <v>67.8646240234375</v>
      </c>
      <c r="DW63" s="1">
        <v>26.555723190307617</v>
      </c>
      <c r="DX63" s="1">
        <v>16.720270156860352</v>
      </c>
      <c r="DY63" s="1">
        <v>28.52281379699707</v>
      </c>
      <c r="DZ63" s="1">
        <v>19.670906066894531</v>
      </c>
      <c r="EA63" s="1">
        <v>4.8251748085021973</v>
      </c>
      <c r="EB63" s="1">
        <v>3.4659819602966309</v>
      </c>
      <c r="EC63" s="1">
        <v>3.7037036418914795</v>
      </c>
      <c r="ED63" s="1">
        <v>5.1509771347045898</v>
      </c>
      <c r="EE63" s="1">
        <v>3.6832413673400879</v>
      </c>
      <c r="EF63" s="1">
        <v>65</v>
      </c>
      <c r="EG63" s="1">
        <v>48</v>
      </c>
      <c r="EH63" s="1">
        <v>28</v>
      </c>
      <c r="EI63" s="1">
        <v>25</v>
      </c>
      <c r="EJ63" s="1">
        <v>27</v>
      </c>
      <c r="EK63" s="1">
        <v>63.821849822998047</v>
      </c>
      <c r="EL63" s="1">
        <v>47.129981994628906</v>
      </c>
      <c r="EM63" s="1">
        <v>27.492488861083984</v>
      </c>
      <c r="EN63" s="1">
        <v>24.546865463256836</v>
      </c>
      <c r="EO63" s="1">
        <v>26.510614395141602</v>
      </c>
      <c r="EP63" s="1">
        <v>5.2334942817687988</v>
      </c>
      <c r="EQ63" s="1">
        <v>7.679999828338623</v>
      </c>
      <c r="ER63" s="1">
        <v>7.1979432106018066</v>
      </c>
      <c r="ES63" s="1">
        <v>5.6306304931640625</v>
      </c>
      <c r="ET63" s="1">
        <v>5.8568329811096191</v>
      </c>
      <c r="EU63" s="1">
        <v>134</v>
      </c>
      <c r="EV63" s="1">
        <v>75</v>
      </c>
      <c r="EW63" s="1">
        <v>45</v>
      </c>
      <c r="EX63" s="1">
        <v>54</v>
      </c>
      <c r="EY63" s="1">
        <v>47</v>
      </c>
      <c r="EZ63" s="1">
        <v>65.841522216796875</v>
      </c>
      <c r="FA63" s="1">
        <v>36.851596832275391</v>
      </c>
      <c r="FB63" s="1">
        <v>22.110958099365234</v>
      </c>
      <c r="FC63" s="1">
        <v>26.533149719238281</v>
      </c>
      <c r="FD63" s="1">
        <v>23.093666076660156</v>
      </c>
      <c r="FE63" s="1">
        <v>5.0149698257446289</v>
      </c>
      <c r="FF63" s="1">
        <v>5.3418803215026855</v>
      </c>
      <c r="FG63" s="1">
        <v>5.3066039085388184</v>
      </c>
      <c r="FH63" s="1">
        <v>5.3624629974365234</v>
      </c>
      <c r="FI63" s="1">
        <v>4.6812748908996582</v>
      </c>
      <c r="FJ63" s="1">
        <v>36.851596832275391</v>
      </c>
      <c r="FK63" s="1">
        <v>22.110958099365234</v>
      </c>
      <c r="FL63" s="1">
        <v>26.533149719238281</v>
      </c>
      <c r="FM63" s="1">
        <v>23.093666076660156</v>
      </c>
      <c r="FN63" s="1">
        <v>5.0149698257446289</v>
      </c>
      <c r="FO63" s="1">
        <v>5.3418803215026855</v>
      </c>
      <c r="FP63" s="1">
        <v>5.3066039085388184</v>
      </c>
      <c r="FQ63" s="1">
        <v>5.3624629974365234</v>
      </c>
      <c r="FR63" s="1">
        <v>4.6812748908996582</v>
      </c>
    </row>
    <row r="64" spans="1:174">
      <c r="A64" t="s">
        <v>1</v>
      </c>
      <c r="B64" t="s">
        <v>68</v>
      </c>
      <c r="C64" t="s">
        <v>338</v>
      </c>
      <c r="D64" s="1">
        <v>115</v>
      </c>
      <c r="E64" s="1">
        <v>138</v>
      </c>
      <c r="F64" s="1">
        <v>253</v>
      </c>
      <c r="G64" s="1">
        <v>82.701683044433594</v>
      </c>
      <c r="H64" s="1">
        <v>98.072662353515625</v>
      </c>
      <c r="I64" s="1">
        <v>90.432716369628906</v>
      </c>
      <c r="J64" s="1">
        <v>3.3714454174041748</v>
      </c>
      <c r="K64" s="1">
        <v>4.9040513038635254</v>
      </c>
      <c r="L64" s="1">
        <v>4.0642571449279785</v>
      </c>
      <c r="M64" s="1"/>
      <c r="N64" s="1"/>
      <c r="O64" s="1">
        <v>26</v>
      </c>
      <c r="P64" s="1">
        <v>38</v>
      </c>
      <c r="Q64" s="1">
        <v>32</v>
      </c>
      <c r="R64" s="1">
        <v>9</v>
      </c>
      <c r="S64" s="1"/>
      <c r="T64" s="1"/>
      <c r="U64" s="1">
        <v>213.8157958984375</v>
      </c>
      <c r="V64" s="1">
        <v>455.96353149414062</v>
      </c>
      <c r="W64" s="1">
        <v>627.57403564453125</v>
      </c>
      <c r="X64" s="1">
        <v>360.8660888671875</v>
      </c>
      <c r="Y64" s="1"/>
      <c r="Z64" s="1"/>
      <c r="AA64" s="1">
        <v>3.5665295124053955</v>
      </c>
      <c r="AB64" s="1">
        <v>4.1304349899291992</v>
      </c>
      <c r="AC64" s="1">
        <v>5.2373156547546387</v>
      </c>
      <c r="AD64" s="1">
        <v>3.3582088947296143</v>
      </c>
      <c r="AE64" s="1"/>
      <c r="AF64" s="1"/>
      <c r="AG64" s="1">
        <v>15</v>
      </c>
      <c r="AH64" s="1">
        <v>34</v>
      </c>
      <c r="AI64" s="1">
        <v>53</v>
      </c>
      <c r="AJ64" s="1">
        <v>23</v>
      </c>
      <c r="AK64" s="1"/>
      <c r="AL64" s="1"/>
      <c r="AM64" s="1">
        <v>123.11228179931641</v>
      </c>
      <c r="AN64" s="1">
        <v>438.87957763671875</v>
      </c>
      <c r="AO64" s="1">
        <v>1329.9874267578125</v>
      </c>
      <c r="AP64" s="1">
        <v>1708.7667236328125</v>
      </c>
      <c r="AQ64" s="1"/>
      <c r="AR64" s="1"/>
      <c r="AS64" s="1">
        <v>2.7932960987091064</v>
      </c>
      <c r="AT64" s="1">
        <v>4.2446942329406738</v>
      </c>
      <c r="AU64" s="1">
        <v>7.6589593887329102</v>
      </c>
      <c r="AV64" s="1">
        <v>10.40723991394043</v>
      </c>
      <c r="AW64" s="1">
        <v>6</v>
      </c>
      <c r="AX64" s="1">
        <v>17</v>
      </c>
      <c r="AY64" s="1">
        <v>41</v>
      </c>
      <c r="AZ64" s="1">
        <v>72</v>
      </c>
      <c r="BA64" s="1">
        <v>85</v>
      </c>
      <c r="BB64" s="1">
        <v>32</v>
      </c>
      <c r="BC64" s="1">
        <v>3.1508302688598633</v>
      </c>
      <c r="BD64" s="1">
        <v>47.234031677246094</v>
      </c>
      <c r="BE64" s="1">
        <v>168.41932678222656</v>
      </c>
      <c r="BF64" s="1">
        <v>447.73333740234375</v>
      </c>
      <c r="BG64" s="1">
        <v>935.71112060546875</v>
      </c>
      <c r="BH64" s="1">
        <v>833.33331298828125</v>
      </c>
      <c r="BI64" s="1">
        <v>0.97719871997833252</v>
      </c>
      <c r="BJ64" s="1">
        <v>2.043269157409668</v>
      </c>
      <c r="BK64" s="1">
        <v>3.23854660987854</v>
      </c>
      <c r="BL64" s="1">
        <v>4.1836142539978027</v>
      </c>
      <c r="BM64" s="1">
        <v>6.5234074592590332</v>
      </c>
      <c r="BN64" s="1">
        <v>6.5439672470092773</v>
      </c>
      <c r="BO64" s="1"/>
      <c r="BP64" s="1"/>
      <c r="BQ64" s="1"/>
      <c r="BR64" s="1"/>
      <c r="BS64" s="1"/>
      <c r="BT64" s="1">
        <v>46</v>
      </c>
      <c r="BU64" s="1"/>
      <c r="BV64" s="1"/>
      <c r="BW64" s="1"/>
      <c r="BX64" s="1"/>
      <c r="BY64" s="1"/>
      <c r="BZ64" s="1">
        <v>33.080673217773438</v>
      </c>
      <c r="CA64" s="1"/>
      <c r="CB64" s="1"/>
      <c r="CC64" s="1"/>
      <c r="CD64" s="1"/>
      <c r="CE64" s="1"/>
      <c r="CF64" s="1">
        <v>2.4811220169067383</v>
      </c>
      <c r="CG64" s="1"/>
      <c r="CH64" s="1"/>
      <c r="CI64" s="1"/>
      <c r="CJ64" s="1"/>
      <c r="CK64" s="1"/>
      <c r="CL64" s="1">
        <v>73</v>
      </c>
      <c r="CM64" s="1"/>
      <c r="CN64" s="1"/>
      <c r="CO64" s="1"/>
      <c r="CP64" s="1"/>
      <c r="CQ64" s="1"/>
      <c r="CR64" s="1">
        <v>51.879016876220703</v>
      </c>
      <c r="CS64" s="1"/>
      <c r="CT64" s="1"/>
      <c r="CU64" s="1"/>
      <c r="CV64" s="1"/>
      <c r="CW64" s="1"/>
      <c r="CX64" s="1">
        <v>4.3764986991882324</v>
      </c>
      <c r="CY64" s="1">
        <v>8</v>
      </c>
      <c r="CZ64" s="1">
        <v>10</v>
      </c>
      <c r="DA64" s="1"/>
      <c r="DB64" s="1"/>
      <c r="DC64" s="1"/>
      <c r="DD64" s="1">
        <v>119</v>
      </c>
      <c r="DE64" s="1">
        <v>2.8595325946807861</v>
      </c>
      <c r="DF64" s="1">
        <v>3.5744156837463379</v>
      </c>
      <c r="DG64" s="1"/>
      <c r="DH64" s="1"/>
      <c r="DI64" s="1"/>
      <c r="DJ64" s="1">
        <v>42.535549163818359</v>
      </c>
      <c r="DK64" s="1">
        <v>3.8834950923919678</v>
      </c>
      <c r="DL64" s="1">
        <v>1.8382352590560913</v>
      </c>
      <c r="DM64" s="1"/>
      <c r="DN64" s="1"/>
      <c r="DO64" s="1"/>
      <c r="DP64" s="1">
        <v>3.3787620067596436</v>
      </c>
      <c r="DQ64" s="1"/>
      <c r="DR64" s="1"/>
      <c r="DS64" s="1">
        <v>24</v>
      </c>
      <c r="DT64" s="1">
        <v>34</v>
      </c>
      <c r="DU64" s="1">
        <v>42</v>
      </c>
      <c r="DV64" s="1"/>
      <c r="DW64" s="1"/>
      <c r="DX64" s="1">
        <v>17.259481430053711</v>
      </c>
      <c r="DY64" s="1">
        <v>24.450933456420898</v>
      </c>
      <c r="DZ64" s="1">
        <v>30.204093933105469</v>
      </c>
      <c r="EA64" s="1"/>
      <c r="EB64" s="1"/>
      <c r="EC64" s="1">
        <v>3.153745174407959</v>
      </c>
      <c r="ED64" s="1">
        <v>3.1107044219970703</v>
      </c>
      <c r="EE64" s="1">
        <v>3.7300176620483398</v>
      </c>
      <c r="EF64" s="1"/>
      <c r="EG64" s="1"/>
      <c r="EH64" s="1">
        <v>18</v>
      </c>
      <c r="EI64" s="1">
        <v>51</v>
      </c>
      <c r="EJ64" s="1">
        <v>52</v>
      </c>
      <c r="EK64" s="1"/>
      <c r="EL64" s="1"/>
      <c r="EM64" s="1">
        <v>12.792085647583008</v>
      </c>
      <c r="EN64" s="1">
        <v>36.244243621826172</v>
      </c>
      <c r="EO64" s="1">
        <v>36.954914093017578</v>
      </c>
      <c r="EP64" s="1"/>
      <c r="EQ64" s="1"/>
      <c r="ER64" s="1">
        <v>3.0050084590911865</v>
      </c>
      <c r="ES64" s="1">
        <v>5.3627758026123047</v>
      </c>
      <c r="ET64" s="1">
        <v>6.0465116500854492</v>
      </c>
      <c r="EU64" s="1">
        <v>9</v>
      </c>
      <c r="EV64" s="1">
        <v>23</v>
      </c>
      <c r="EW64" s="1">
        <v>42</v>
      </c>
      <c r="EX64" s="1">
        <v>85</v>
      </c>
      <c r="EY64" s="1">
        <v>94</v>
      </c>
      <c r="EZ64" s="1">
        <v>3.2169742584228516</v>
      </c>
      <c r="FA64" s="1">
        <v>8.221156120300293</v>
      </c>
      <c r="FB64" s="1">
        <v>15.012546539306641</v>
      </c>
      <c r="FC64" s="1">
        <v>30.382534027099609</v>
      </c>
      <c r="FD64" s="1">
        <v>33.599506378173828</v>
      </c>
      <c r="FE64" s="1">
        <v>8.4905662536621094</v>
      </c>
      <c r="FF64" s="1">
        <v>3.1550068855285645</v>
      </c>
      <c r="FG64" s="1">
        <v>3.0882353782653809</v>
      </c>
      <c r="FH64" s="1">
        <v>4.1585125923156738</v>
      </c>
      <c r="FI64" s="1">
        <v>4.7331318855285645</v>
      </c>
      <c r="FJ64" s="1">
        <v>8.221156120300293</v>
      </c>
      <c r="FK64" s="1">
        <v>15.012546539306641</v>
      </c>
      <c r="FL64" s="1">
        <v>30.382534027099609</v>
      </c>
      <c r="FM64" s="1">
        <v>33.599506378173828</v>
      </c>
      <c r="FN64" s="1">
        <v>8.4905662536621094</v>
      </c>
      <c r="FO64" s="1">
        <v>3.1550068855285645</v>
      </c>
      <c r="FP64" s="1">
        <v>3.0882353782653809</v>
      </c>
      <c r="FQ64" s="1">
        <v>4.1585125923156738</v>
      </c>
      <c r="FR64" s="1">
        <v>4.7331318855285645</v>
      </c>
    </row>
    <row r="65" spans="1:174">
      <c r="A65" t="s">
        <v>1</v>
      </c>
      <c r="B65" t="s">
        <v>69</v>
      </c>
      <c r="C65" t="s">
        <v>339</v>
      </c>
      <c r="D65" s="1">
        <v>190</v>
      </c>
      <c r="E65" s="1">
        <v>159</v>
      </c>
      <c r="F65" s="1">
        <v>349</v>
      </c>
      <c r="G65" s="1">
        <v>181.41716003417969</v>
      </c>
      <c r="H65" s="1">
        <v>154.29254150390625</v>
      </c>
      <c r="I65" s="1">
        <v>167.96450805664062</v>
      </c>
      <c r="J65" s="1">
        <v>4.5982575416564941</v>
      </c>
      <c r="K65" s="1">
        <v>4.7762088775634766</v>
      </c>
      <c r="L65" s="1">
        <v>4.6776571273803711</v>
      </c>
      <c r="M65" s="1"/>
      <c r="N65" s="1"/>
      <c r="O65" s="1">
        <v>29</v>
      </c>
      <c r="P65" s="1">
        <v>64</v>
      </c>
      <c r="Q65" s="1">
        <v>57</v>
      </c>
      <c r="R65" s="1">
        <v>32</v>
      </c>
      <c r="S65" s="1"/>
      <c r="T65" s="1"/>
      <c r="U65" s="1">
        <v>250.47503662109375</v>
      </c>
      <c r="V65" s="1">
        <v>608.77008056640625</v>
      </c>
      <c r="W65" s="1">
        <v>840.2122802734375</v>
      </c>
      <c r="X65" s="1">
        <v>793.25732421875</v>
      </c>
      <c r="Y65" s="1"/>
      <c r="Z65" s="1"/>
      <c r="AA65" s="1">
        <v>3.6616160869598389</v>
      </c>
      <c r="AB65" s="1">
        <v>5.3962898254394531</v>
      </c>
      <c r="AC65" s="1">
        <v>6.7695960998535156</v>
      </c>
      <c r="AD65" s="1">
        <v>6.6666665077209473</v>
      </c>
      <c r="AE65" s="1"/>
      <c r="AF65" s="1"/>
      <c r="AG65" s="1">
        <v>16</v>
      </c>
      <c r="AH65" s="1">
        <v>54</v>
      </c>
      <c r="AI65" s="1">
        <v>60</v>
      </c>
      <c r="AJ65" s="1">
        <v>25</v>
      </c>
      <c r="AK65" s="1"/>
      <c r="AL65" s="1"/>
      <c r="AM65" s="1">
        <v>141.21800231933594</v>
      </c>
      <c r="AN65" s="1">
        <v>569.98101806640625</v>
      </c>
      <c r="AO65" s="1">
        <v>1103.1439208984375</v>
      </c>
      <c r="AP65" s="1">
        <v>1132.7593994140625</v>
      </c>
      <c r="AQ65" s="1"/>
      <c r="AR65" s="1"/>
      <c r="AS65" s="1">
        <v>3.3057851791381836</v>
      </c>
      <c r="AT65" s="1">
        <v>5.283757209777832</v>
      </c>
      <c r="AU65" s="1">
        <v>6.1983470916748047</v>
      </c>
      <c r="AV65" s="1">
        <v>6.4935064315795898</v>
      </c>
      <c r="AW65" s="1"/>
      <c r="AX65" s="1"/>
      <c r="AY65" s="1">
        <v>45</v>
      </c>
      <c r="AZ65" s="1">
        <v>118</v>
      </c>
      <c r="BA65" s="1">
        <v>117</v>
      </c>
      <c r="BB65" s="1">
        <v>57</v>
      </c>
      <c r="BC65" s="1"/>
      <c r="BD65" s="1"/>
      <c r="BE65" s="1">
        <v>196.43792724609375</v>
      </c>
      <c r="BF65" s="1">
        <v>590.38372802734375</v>
      </c>
      <c r="BG65" s="1">
        <v>957.2117919921875</v>
      </c>
      <c r="BH65" s="1">
        <v>913.315185546875</v>
      </c>
      <c r="BI65" s="1"/>
      <c r="BJ65" s="1"/>
      <c r="BK65" s="1">
        <v>3.5266456604003906</v>
      </c>
      <c r="BL65" s="1">
        <v>5.344202995300293</v>
      </c>
      <c r="BM65" s="1">
        <v>6.4640884399414062</v>
      </c>
      <c r="BN65" s="1">
        <v>6.5895953178405762</v>
      </c>
      <c r="BO65" s="1"/>
      <c r="BP65" s="1"/>
      <c r="BQ65" s="1"/>
      <c r="BR65" s="1"/>
      <c r="BS65" s="1"/>
      <c r="BT65" s="1">
        <v>84</v>
      </c>
      <c r="BU65" s="1"/>
      <c r="BV65" s="1"/>
      <c r="BW65" s="1"/>
      <c r="BX65" s="1"/>
      <c r="BY65" s="1"/>
      <c r="BZ65" s="1">
        <v>80.205482482910156</v>
      </c>
      <c r="CA65" s="1"/>
      <c r="CB65" s="1"/>
      <c r="CC65" s="1"/>
      <c r="CD65" s="1"/>
      <c r="CE65" s="1"/>
      <c r="CF65" s="1">
        <v>3.1088082790374756</v>
      </c>
      <c r="CG65" s="1"/>
      <c r="CH65" s="1"/>
      <c r="CI65" s="1"/>
      <c r="CJ65" s="1"/>
      <c r="CK65" s="1"/>
      <c r="CL65" s="1">
        <v>104</v>
      </c>
      <c r="CM65" s="1"/>
      <c r="CN65" s="1"/>
      <c r="CO65" s="1"/>
      <c r="CP65" s="1"/>
      <c r="CQ65" s="1"/>
      <c r="CR65" s="1">
        <v>100.92090606689453</v>
      </c>
      <c r="CS65" s="1"/>
      <c r="CT65" s="1"/>
      <c r="CU65" s="1"/>
      <c r="CV65" s="1"/>
      <c r="CW65" s="1"/>
      <c r="CX65" s="1">
        <v>4.285125732421875</v>
      </c>
      <c r="CY65" s="1"/>
      <c r="CZ65" s="1"/>
      <c r="DA65" s="1"/>
      <c r="DB65" s="1"/>
      <c r="DC65" s="1"/>
      <c r="DD65" s="1">
        <v>188</v>
      </c>
      <c r="DE65" s="1"/>
      <c r="DF65" s="1"/>
      <c r="DG65" s="1"/>
      <c r="DH65" s="1"/>
      <c r="DI65" s="1"/>
      <c r="DJ65" s="1">
        <v>90.479446411132813</v>
      </c>
      <c r="DK65" s="1"/>
      <c r="DL65" s="1"/>
      <c r="DM65" s="1"/>
      <c r="DN65" s="1"/>
      <c r="DO65" s="1"/>
      <c r="DP65" s="1">
        <v>3.6654319763183594</v>
      </c>
      <c r="DQ65" s="1">
        <v>109</v>
      </c>
      <c r="DR65" s="1">
        <v>47</v>
      </c>
      <c r="DS65" s="1">
        <v>23</v>
      </c>
      <c r="DT65" s="1"/>
      <c r="DU65" s="1"/>
      <c r="DV65" s="1">
        <v>104.07615661621094</v>
      </c>
      <c r="DW65" s="1">
        <v>44.876876831054687</v>
      </c>
      <c r="DX65" s="1">
        <v>21.961023330688477</v>
      </c>
      <c r="DY65" s="1"/>
      <c r="DZ65" s="1"/>
      <c r="EA65" s="1">
        <v>4.6621041297912598</v>
      </c>
      <c r="EB65" s="1">
        <v>4.9369750022888184</v>
      </c>
      <c r="EC65" s="1">
        <v>3.6682615280151367</v>
      </c>
      <c r="ED65" s="1"/>
      <c r="EE65" s="1"/>
      <c r="EF65" s="1">
        <v>89</v>
      </c>
      <c r="EG65" s="1">
        <v>37</v>
      </c>
      <c r="EH65" s="1">
        <v>29</v>
      </c>
      <c r="EI65" s="1"/>
      <c r="EJ65" s="1"/>
      <c r="EK65" s="1">
        <v>86.365005493164063</v>
      </c>
      <c r="EL65" s="1">
        <v>35.904552459716797</v>
      </c>
      <c r="EM65" s="1">
        <v>28.14140510559082</v>
      </c>
      <c r="EN65" s="1"/>
      <c r="EO65" s="1"/>
      <c r="EP65" s="1">
        <v>4.6305932998657227</v>
      </c>
      <c r="EQ65" s="1">
        <v>5</v>
      </c>
      <c r="ER65" s="1">
        <v>6.0291061401367187</v>
      </c>
      <c r="ES65" s="1"/>
      <c r="ET65" s="1"/>
      <c r="EU65" s="1">
        <v>198</v>
      </c>
      <c r="EV65" s="1">
        <v>84</v>
      </c>
      <c r="EW65" s="1">
        <v>52</v>
      </c>
      <c r="EX65" s="1"/>
      <c r="EY65" s="1"/>
      <c r="EZ65" s="1">
        <v>95.292182922363281</v>
      </c>
      <c r="FA65" s="1">
        <v>40.426986694335938</v>
      </c>
      <c r="FB65" s="1">
        <v>25.026229858398437</v>
      </c>
      <c r="FC65" s="1"/>
      <c r="FD65" s="1"/>
      <c r="FE65" s="1">
        <v>4.6478872299194336</v>
      </c>
      <c r="FF65" s="1">
        <v>4.9645390510559082</v>
      </c>
      <c r="FG65" s="1">
        <v>4.693140983581543</v>
      </c>
      <c r="FH65" s="1"/>
      <c r="FI65" s="1"/>
      <c r="FJ65" s="1">
        <v>40.426986694335938</v>
      </c>
      <c r="FK65" s="1">
        <v>25.026229858398437</v>
      </c>
      <c r="FL65" s="1"/>
      <c r="FM65" s="1"/>
      <c r="FN65" s="1">
        <v>4.6478872299194336</v>
      </c>
      <c r="FO65" s="1">
        <v>4.9645390510559082</v>
      </c>
      <c r="FP65" s="1">
        <v>4.693140983581543</v>
      </c>
      <c r="FQ65" s="1"/>
      <c r="FR65" s="1"/>
    </row>
    <row r="66" spans="1:174">
      <c r="A66" t="s">
        <v>1</v>
      </c>
      <c r="B66" t="s">
        <v>70</v>
      </c>
      <c r="C66" t="s">
        <v>340</v>
      </c>
      <c r="D66" s="1">
        <v>112</v>
      </c>
      <c r="E66" s="1">
        <v>98</v>
      </c>
      <c r="F66" s="1">
        <v>210</v>
      </c>
      <c r="G66" s="1">
        <v>172.45361328125</v>
      </c>
      <c r="H66" s="1">
        <v>158.17166137695312</v>
      </c>
      <c r="I66" s="1">
        <v>165.48072814941406</v>
      </c>
      <c r="J66" s="1">
        <v>4.6223688125610352</v>
      </c>
      <c r="K66" s="1">
        <v>5.2688174247741699</v>
      </c>
      <c r="L66" s="1">
        <v>4.9031052589416504</v>
      </c>
      <c r="M66" s="1"/>
      <c r="N66" s="1"/>
      <c r="O66" s="1">
        <v>21</v>
      </c>
      <c r="P66" s="1">
        <v>41</v>
      </c>
      <c r="Q66" s="1">
        <v>30</v>
      </c>
      <c r="R66" s="1">
        <v>12</v>
      </c>
      <c r="S66" s="1"/>
      <c r="T66" s="1"/>
      <c r="U66" s="1">
        <v>246.68154907226562</v>
      </c>
      <c r="V66" s="1">
        <v>606.6883544921875</v>
      </c>
      <c r="W66" s="1">
        <v>805.8017578125</v>
      </c>
      <c r="X66" s="1">
        <v>835.07305908203125</v>
      </c>
      <c r="Y66" s="1"/>
      <c r="Z66" s="1"/>
      <c r="AA66" s="1">
        <v>3.6521739959716797</v>
      </c>
      <c r="AB66" s="1">
        <v>5.6629834175109863</v>
      </c>
      <c r="AC66" s="1">
        <v>7.5376882553100586</v>
      </c>
      <c r="AD66" s="1">
        <v>7.5</v>
      </c>
      <c r="AE66" s="1"/>
      <c r="AF66" s="1"/>
      <c r="AG66" s="1">
        <v>10</v>
      </c>
      <c r="AH66" s="1">
        <v>35</v>
      </c>
      <c r="AI66" s="1">
        <v>43</v>
      </c>
      <c r="AJ66" s="1">
        <v>9</v>
      </c>
      <c r="AK66" s="1"/>
      <c r="AL66" s="1"/>
      <c r="AM66" s="1">
        <v>127.95905303955078</v>
      </c>
      <c r="AN66" s="1">
        <v>534.92279052734375</v>
      </c>
      <c r="AO66" s="1">
        <v>1468.5792236328125</v>
      </c>
      <c r="AP66" s="1">
        <v>1028.5714111328125</v>
      </c>
      <c r="AQ66" s="1"/>
      <c r="AR66" s="1"/>
      <c r="AS66" s="1">
        <v>2.873563289642334</v>
      </c>
      <c r="AT66" s="1">
        <v>5.4347825050354004</v>
      </c>
      <c r="AU66" s="1">
        <v>9.4713659286499023</v>
      </c>
      <c r="AV66" s="1">
        <v>7.7586207389831543</v>
      </c>
      <c r="AW66" s="1"/>
      <c r="AX66" s="1">
        <v>9</v>
      </c>
      <c r="AY66" s="1">
        <v>31</v>
      </c>
      <c r="AZ66" s="1">
        <v>76</v>
      </c>
      <c r="BA66" s="1">
        <v>73</v>
      </c>
      <c r="BB66" s="1">
        <v>21</v>
      </c>
      <c r="BC66" s="1"/>
      <c r="BD66" s="1">
        <v>49.762245178222656</v>
      </c>
      <c r="BE66" s="1">
        <v>189.85791015625</v>
      </c>
      <c r="BF66" s="1">
        <v>571.3856201171875</v>
      </c>
      <c r="BG66" s="1">
        <v>1097.579345703125</v>
      </c>
      <c r="BH66" s="1">
        <v>908.30450439453125</v>
      </c>
      <c r="BI66" s="1"/>
      <c r="BJ66" s="1">
        <v>1.8072289228439331</v>
      </c>
      <c r="BK66" s="1">
        <v>3.3586132526397705</v>
      </c>
      <c r="BL66" s="1">
        <v>5.5555553436279297</v>
      </c>
      <c r="BM66" s="1">
        <v>8.5680751800537109</v>
      </c>
      <c r="BN66" s="1">
        <v>7.6086955070495605</v>
      </c>
      <c r="BO66" s="1"/>
      <c r="BP66" s="1"/>
      <c r="BQ66" s="1"/>
      <c r="BR66" s="1"/>
      <c r="BS66" s="1"/>
      <c r="BT66" s="1">
        <v>67</v>
      </c>
      <c r="BU66" s="1"/>
      <c r="BV66" s="1"/>
      <c r="BW66" s="1"/>
      <c r="BX66" s="1"/>
      <c r="BY66" s="1"/>
      <c r="BZ66" s="1">
        <v>103.16421508789062</v>
      </c>
      <c r="CA66" s="1"/>
      <c r="CB66" s="1"/>
      <c r="CC66" s="1"/>
      <c r="CD66" s="1"/>
      <c r="CE66" s="1"/>
      <c r="CF66" s="1">
        <v>3.7981858253479004</v>
      </c>
      <c r="CG66" s="1"/>
      <c r="CH66" s="1"/>
      <c r="CI66" s="1"/>
      <c r="CJ66" s="1"/>
      <c r="CK66" s="1"/>
      <c r="CL66" s="1">
        <v>66</v>
      </c>
      <c r="CM66" s="1"/>
      <c r="CN66" s="1"/>
      <c r="CO66" s="1"/>
      <c r="CP66" s="1"/>
      <c r="CQ66" s="1"/>
      <c r="CR66" s="1">
        <v>106.52377319335937</v>
      </c>
      <c r="CS66" s="1"/>
      <c r="CT66" s="1"/>
      <c r="CU66" s="1"/>
      <c r="CV66" s="1"/>
      <c r="CW66" s="1"/>
      <c r="CX66" s="1">
        <v>4.4265594482421875</v>
      </c>
      <c r="CY66" s="1"/>
      <c r="CZ66" s="1"/>
      <c r="DA66" s="1"/>
      <c r="DB66" s="1"/>
      <c r="DC66" s="1"/>
      <c r="DD66" s="1">
        <v>133</v>
      </c>
      <c r="DE66" s="1"/>
      <c r="DF66" s="1"/>
      <c r="DG66" s="1"/>
      <c r="DH66" s="1"/>
      <c r="DI66" s="1"/>
      <c r="DJ66" s="1">
        <v>104.80445861816406</v>
      </c>
      <c r="DK66" s="1"/>
      <c r="DL66" s="1"/>
      <c r="DM66" s="1"/>
      <c r="DN66" s="1"/>
      <c r="DO66" s="1"/>
      <c r="DP66" s="1">
        <v>4.0860214233398437</v>
      </c>
      <c r="DQ66" s="1">
        <v>19</v>
      </c>
      <c r="DR66" s="1">
        <v>9</v>
      </c>
      <c r="DS66" s="1">
        <v>13</v>
      </c>
      <c r="DT66" s="1">
        <v>24</v>
      </c>
      <c r="DU66" s="1">
        <v>47</v>
      </c>
      <c r="DV66" s="1">
        <v>29.255523681640625</v>
      </c>
      <c r="DW66" s="1">
        <v>13.857879638671875</v>
      </c>
      <c r="DX66" s="1">
        <v>20.016937255859375</v>
      </c>
      <c r="DY66" s="1">
        <v>36.954345703125</v>
      </c>
      <c r="DZ66" s="1">
        <v>72.368927001953125</v>
      </c>
      <c r="EA66" s="1">
        <v>3.6964981555938721</v>
      </c>
      <c r="EB66" s="1">
        <v>3.1802120208740234</v>
      </c>
      <c r="EC66" s="1">
        <v>4.5936393737792969</v>
      </c>
      <c r="ED66" s="1">
        <v>5.6338028907775879</v>
      </c>
      <c r="EE66" s="1">
        <v>5.1254091262817383</v>
      </c>
      <c r="EF66" s="1">
        <v>23</v>
      </c>
      <c r="EG66" s="1">
        <v>11</v>
      </c>
      <c r="EH66" s="1">
        <v>11</v>
      </c>
      <c r="EI66" s="1">
        <v>16</v>
      </c>
      <c r="EJ66" s="1">
        <v>37</v>
      </c>
      <c r="EK66" s="1">
        <v>37.121921539306641</v>
      </c>
      <c r="EL66" s="1">
        <v>17.753961563110352</v>
      </c>
      <c r="EM66" s="1">
        <v>17.753961563110352</v>
      </c>
      <c r="EN66" s="1">
        <v>25.823945999145508</v>
      </c>
      <c r="EO66" s="1">
        <v>59.717872619628906</v>
      </c>
      <c r="EP66" s="1">
        <v>5.2873563766479492</v>
      </c>
      <c r="EQ66" s="1">
        <v>4.7008547782897949</v>
      </c>
      <c r="ER66" s="1">
        <v>5.4726366996765137</v>
      </c>
      <c r="ES66" s="1">
        <v>4.819277286529541</v>
      </c>
      <c r="ET66" s="1">
        <v>5.6231002807617188</v>
      </c>
      <c r="EU66" s="1">
        <v>42</v>
      </c>
      <c r="EV66" s="1">
        <v>20</v>
      </c>
      <c r="EW66" s="1">
        <v>24</v>
      </c>
      <c r="EX66" s="1">
        <v>40</v>
      </c>
      <c r="EY66" s="1">
        <v>84</v>
      </c>
      <c r="EZ66" s="1">
        <v>33.096145629882813</v>
      </c>
      <c r="FA66" s="1">
        <v>15.760068893432617</v>
      </c>
      <c r="FB66" s="1">
        <v>18.912082672119141</v>
      </c>
      <c r="FC66" s="1">
        <v>31.520137786865234</v>
      </c>
      <c r="FD66" s="1">
        <v>66.192291259765625</v>
      </c>
      <c r="FE66" s="1">
        <v>4.4257111549377441</v>
      </c>
      <c r="FF66" s="1">
        <v>3.8684718608856201</v>
      </c>
      <c r="FG66" s="1">
        <v>4.9586777687072754</v>
      </c>
      <c r="FH66" s="1">
        <v>5.2770447731018066</v>
      </c>
      <c r="FI66" s="1">
        <v>5.3333334922790527</v>
      </c>
      <c r="FJ66" s="1">
        <v>15.760068893432617</v>
      </c>
      <c r="FK66" s="1">
        <v>18.912082672119141</v>
      </c>
      <c r="FL66" s="1">
        <v>31.520137786865234</v>
      </c>
      <c r="FM66" s="1">
        <v>66.192291259765625</v>
      </c>
      <c r="FN66" s="1">
        <v>4.4257111549377441</v>
      </c>
      <c r="FO66" s="1">
        <v>3.8684718608856201</v>
      </c>
      <c r="FP66" s="1">
        <v>4.9586777687072754</v>
      </c>
      <c r="FQ66" s="1">
        <v>5.2770447731018066</v>
      </c>
      <c r="FR66" s="1">
        <v>5.3333334922790527</v>
      </c>
    </row>
    <row r="67" spans="1:174">
      <c r="A67" t="s">
        <v>1</v>
      </c>
      <c r="B67" t="s">
        <v>71</v>
      </c>
      <c r="C67" t="s">
        <v>341</v>
      </c>
      <c r="D67" s="1">
        <v>119</v>
      </c>
      <c r="E67" s="1">
        <v>184</v>
      </c>
      <c r="F67" s="1">
        <v>303</v>
      </c>
      <c r="G67" s="1">
        <v>157.97998046875</v>
      </c>
      <c r="H67" s="1">
        <v>236.38536071777344</v>
      </c>
      <c r="I67" s="1">
        <v>197.82586669921875</v>
      </c>
      <c r="J67" s="1">
        <v>3.689922571182251</v>
      </c>
      <c r="K67" s="1">
        <v>6.1807188987731934</v>
      </c>
      <c r="L67" s="1">
        <v>4.8855209350585938</v>
      </c>
      <c r="M67" s="1"/>
      <c r="N67" s="1"/>
      <c r="O67" s="1">
        <v>17</v>
      </c>
      <c r="P67" s="1">
        <v>43</v>
      </c>
      <c r="Q67" s="1">
        <v>42</v>
      </c>
      <c r="R67" s="1">
        <v>12</v>
      </c>
      <c r="S67" s="1"/>
      <c r="T67" s="1"/>
      <c r="U67" s="1">
        <v>154.91160583496094</v>
      </c>
      <c r="V67" s="1">
        <v>408.66754150390625</v>
      </c>
      <c r="W67" s="1">
        <v>665.1884765625</v>
      </c>
      <c r="X67" s="1">
        <v>422.386474609375</v>
      </c>
      <c r="Y67" s="1"/>
      <c r="Z67" s="1"/>
      <c r="AA67" s="1">
        <v>2.647974967956543</v>
      </c>
      <c r="AB67" s="1">
        <v>4.3788185119628906</v>
      </c>
      <c r="AC67" s="1">
        <v>5.3984575271606445</v>
      </c>
      <c r="AD67" s="1">
        <v>4.3478260040283203</v>
      </c>
      <c r="AE67" s="1"/>
      <c r="AF67" s="1">
        <v>6</v>
      </c>
      <c r="AG67" s="1">
        <v>14</v>
      </c>
      <c r="AH67" s="1">
        <v>67</v>
      </c>
      <c r="AI67" s="1">
        <v>76</v>
      </c>
      <c r="AJ67" s="1">
        <v>21</v>
      </c>
      <c r="AK67" s="1"/>
      <c r="AL67" s="1">
        <v>54.000541687011719</v>
      </c>
      <c r="AM67" s="1">
        <v>132.43780517578125</v>
      </c>
      <c r="AN67" s="1">
        <v>666.86572265625</v>
      </c>
      <c r="AO67" s="1">
        <v>1441.031494140625</v>
      </c>
      <c r="AP67" s="1">
        <v>1271.1864013671875</v>
      </c>
      <c r="AQ67" s="1"/>
      <c r="AR67" s="1">
        <v>3.2432432174682617</v>
      </c>
      <c r="AS67" s="1">
        <v>3.8356163501739502</v>
      </c>
      <c r="AT67" s="1">
        <v>6.7067065238952637</v>
      </c>
      <c r="AU67" s="1">
        <v>8.0253429412841797</v>
      </c>
      <c r="AV67" s="1">
        <v>6.3636364936828613</v>
      </c>
      <c r="AW67" s="1"/>
      <c r="AX67" s="1"/>
      <c r="AY67" s="1">
        <v>31</v>
      </c>
      <c r="AZ67" s="1">
        <v>110</v>
      </c>
      <c r="BA67" s="1">
        <v>118</v>
      </c>
      <c r="BB67" s="1">
        <v>33</v>
      </c>
      <c r="BC67" s="1"/>
      <c r="BD67" s="1"/>
      <c r="BE67" s="1">
        <v>143.8848876953125</v>
      </c>
      <c r="BF67" s="1">
        <v>534.78533935546875</v>
      </c>
      <c r="BG67" s="1">
        <v>1018.2947998046875</v>
      </c>
      <c r="BH67" s="1">
        <v>734.475830078125</v>
      </c>
      <c r="BI67" s="1"/>
      <c r="BJ67" s="1"/>
      <c r="BK67" s="1">
        <v>3.0784509181976318</v>
      </c>
      <c r="BL67" s="1">
        <v>5.5527510643005371</v>
      </c>
      <c r="BM67" s="1">
        <v>6.8405795097351074</v>
      </c>
      <c r="BN67" s="1">
        <v>5.4455447196960449</v>
      </c>
      <c r="BO67" s="1"/>
      <c r="BP67" s="1"/>
      <c r="BQ67" s="1"/>
      <c r="BR67" s="1"/>
      <c r="BS67" s="1"/>
      <c r="BT67" s="1">
        <v>55</v>
      </c>
      <c r="BU67" s="1"/>
      <c r="BV67" s="1"/>
      <c r="BW67" s="1"/>
      <c r="BX67" s="1"/>
      <c r="BY67" s="1"/>
      <c r="BZ67" s="1">
        <v>73.015960693359375</v>
      </c>
      <c r="CA67" s="1"/>
      <c r="CB67" s="1"/>
      <c r="CC67" s="1"/>
      <c r="CD67" s="1"/>
      <c r="CE67" s="1"/>
      <c r="CF67" s="1">
        <v>2.4696900844573975</v>
      </c>
      <c r="CG67" s="1"/>
      <c r="CH67" s="1"/>
      <c r="CI67" s="1"/>
      <c r="CJ67" s="1"/>
      <c r="CK67" s="1"/>
      <c r="CL67" s="1">
        <v>120</v>
      </c>
      <c r="CM67" s="1"/>
      <c r="CN67" s="1"/>
      <c r="CO67" s="1"/>
      <c r="CP67" s="1"/>
      <c r="CQ67" s="1"/>
      <c r="CR67" s="1">
        <v>154.16436767578125</v>
      </c>
      <c r="CS67" s="1"/>
      <c r="CT67" s="1"/>
      <c r="CU67" s="1"/>
      <c r="CV67" s="1"/>
      <c r="CW67" s="1"/>
      <c r="CX67" s="1">
        <v>5.2378873825073242</v>
      </c>
      <c r="CY67" s="1"/>
      <c r="CZ67" s="1"/>
      <c r="DA67" s="1"/>
      <c r="DB67" s="1"/>
      <c r="DC67" s="1"/>
      <c r="DD67" s="1">
        <v>175</v>
      </c>
      <c r="DE67" s="1"/>
      <c r="DF67" s="1"/>
      <c r="DG67" s="1"/>
      <c r="DH67" s="1"/>
      <c r="DI67" s="1"/>
      <c r="DJ67" s="1">
        <v>114.25586700439453</v>
      </c>
      <c r="DK67" s="1"/>
      <c r="DL67" s="1"/>
      <c r="DM67" s="1"/>
      <c r="DN67" s="1"/>
      <c r="DO67" s="1"/>
      <c r="DP67" s="1">
        <v>3.8733952045440674</v>
      </c>
      <c r="DQ67" s="1">
        <v>44</v>
      </c>
      <c r="DR67" s="1">
        <v>45</v>
      </c>
      <c r="DS67" s="1">
        <v>16</v>
      </c>
      <c r="DT67" s="1"/>
      <c r="DU67" s="1"/>
      <c r="DV67" s="1">
        <v>58.412765502929687</v>
      </c>
      <c r="DW67" s="1">
        <v>59.740329742431641</v>
      </c>
      <c r="DX67" s="1">
        <v>21.241004943847656</v>
      </c>
      <c r="DY67" s="1"/>
      <c r="DZ67" s="1"/>
      <c r="EA67" s="1">
        <v>3.5426731109619141</v>
      </c>
      <c r="EB67" s="1">
        <v>4.424778938293457</v>
      </c>
      <c r="EC67" s="1">
        <v>2.8469750881195068</v>
      </c>
      <c r="ED67" s="1"/>
      <c r="EE67" s="1"/>
      <c r="EF67" s="1">
        <v>63</v>
      </c>
      <c r="EG67" s="1">
        <v>76</v>
      </c>
      <c r="EH67" s="1">
        <v>29</v>
      </c>
      <c r="EI67" s="1"/>
      <c r="EJ67" s="1"/>
      <c r="EK67" s="1">
        <v>80.936294555664063</v>
      </c>
      <c r="EL67" s="1">
        <v>97.637428283691406</v>
      </c>
      <c r="EM67" s="1">
        <v>37.256389617919922</v>
      </c>
      <c r="EN67" s="1"/>
      <c r="EO67" s="1"/>
      <c r="EP67" s="1">
        <v>5.2543787956237793</v>
      </c>
      <c r="EQ67" s="1">
        <v>7.9002079963684082</v>
      </c>
      <c r="ER67" s="1">
        <v>5.8000001907348633</v>
      </c>
      <c r="ES67" s="1"/>
      <c r="ET67" s="1"/>
      <c r="EU67" s="1">
        <v>107</v>
      </c>
      <c r="EV67" s="1">
        <v>121</v>
      </c>
      <c r="EW67" s="1">
        <v>45</v>
      </c>
      <c r="EX67" s="1">
        <v>21</v>
      </c>
      <c r="EY67" s="1">
        <v>9</v>
      </c>
      <c r="EZ67" s="1">
        <v>69.859298706054688</v>
      </c>
      <c r="FA67" s="1">
        <v>78.999771118164063</v>
      </c>
      <c r="FB67" s="1">
        <v>29.380081176757813</v>
      </c>
      <c r="FC67" s="1">
        <v>13.71070384979248</v>
      </c>
      <c r="FD67" s="1">
        <v>5.8760161399841309</v>
      </c>
      <c r="FE67" s="1">
        <v>4.3834495544433594</v>
      </c>
      <c r="FF67" s="1">
        <v>6.114199161529541</v>
      </c>
      <c r="FG67" s="1">
        <v>4.2372879981994629</v>
      </c>
      <c r="FH67" s="1">
        <v>4.1015625</v>
      </c>
      <c r="FI67" s="1">
        <v>4.3269228935241699</v>
      </c>
      <c r="FJ67" s="1">
        <v>78.999771118164063</v>
      </c>
      <c r="FK67" s="1">
        <v>29.380081176757813</v>
      </c>
      <c r="FL67" s="1">
        <v>13.71070384979248</v>
      </c>
      <c r="FM67" s="1">
        <v>5.8760161399841309</v>
      </c>
      <c r="FN67" s="1">
        <v>4.3834495544433594</v>
      </c>
      <c r="FO67" s="1">
        <v>6.114199161529541</v>
      </c>
      <c r="FP67" s="1">
        <v>4.2372879981994629</v>
      </c>
      <c r="FQ67" s="1">
        <v>4.1015625</v>
      </c>
      <c r="FR67" s="1">
        <v>4.3269228935241699</v>
      </c>
    </row>
    <row r="68" spans="1:174">
      <c r="A68" t="s">
        <v>1</v>
      </c>
      <c r="B68" t="s">
        <v>72</v>
      </c>
      <c r="C68" t="s">
        <v>342</v>
      </c>
      <c r="D68" s="1">
        <v>95</v>
      </c>
      <c r="E68" s="1">
        <v>96</v>
      </c>
      <c r="F68" s="1">
        <v>191</v>
      </c>
      <c r="G68" s="1">
        <v>104.54380035400391</v>
      </c>
      <c r="H68" s="1">
        <v>108.12880706787109</v>
      </c>
      <c r="I68" s="1">
        <v>106.31547546386719</v>
      </c>
      <c r="J68" s="1">
        <v>3.768345832824707</v>
      </c>
      <c r="K68" s="1">
        <v>4.6920819282531738</v>
      </c>
      <c r="L68" s="1">
        <v>4.1821765899658203</v>
      </c>
      <c r="M68" s="1"/>
      <c r="N68" s="1">
        <v>13</v>
      </c>
      <c r="O68" s="1">
        <v>19</v>
      </c>
      <c r="P68" s="1">
        <v>33</v>
      </c>
      <c r="Q68" s="1">
        <v>22</v>
      </c>
      <c r="R68" s="1"/>
      <c r="S68" s="1"/>
      <c r="T68" s="1">
        <v>108.41464233398437</v>
      </c>
      <c r="U68" s="1">
        <v>232.4443359375</v>
      </c>
      <c r="V68" s="1">
        <v>563.71710205078125</v>
      </c>
      <c r="W68" s="1">
        <v>655.73773193359375</v>
      </c>
      <c r="X68" s="1"/>
      <c r="Y68" s="1"/>
      <c r="Z68" s="1">
        <v>3.066037654876709</v>
      </c>
      <c r="AA68" s="1">
        <v>3.4482758045196533</v>
      </c>
      <c r="AB68" s="1">
        <v>5.2215189933776855</v>
      </c>
      <c r="AC68" s="1">
        <v>5.4187192916870117</v>
      </c>
      <c r="AD68" s="1"/>
      <c r="AE68" s="1"/>
      <c r="AF68" s="1"/>
      <c r="AG68" s="1">
        <v>15</v>
      </c>
      <c r="AH68" s="1">
        <v>27</v>
      </c>
      <c r="AI68" s="1">
        <v>35</v>
      </c>
      <c r="AJ68" s="1"/>
      <c r="AK68" s="1"/>
      <c r="AL68" s="1"/>
      <c r="AM68" s="1">
        <v>216.35655212402344</v>
      </c>
      <c r="AN68" s="1">
        <v>568.66046142578125</v>
      </c>
      <c r="AO68" s="1">
        <v>1341.5101318359375</v>
      </c>
      <c r="AP68" s="1"/>
      <c r="AQ68" s="1"/>
      <c r="AR68" s="1"/>
      <c r="AS68" s="1">
        <v>4.3227667808532715</v>
      </c>
      <c r="AT68" s="1">
        <v>4.5378150939941406</v>
      </c>
      <c r="AU68" s="1">
        <v>7.2916665077209473</v>
      </c>
      <c r="AV68" s="1"/>
      <c r="AW68" s="1"/>
      <c r="AX68" s="1"/>
      <c r="AY68" s="1">
        <v>34</v>
      </c>
      <c r="AZ68" s="1">
        <v>60</v>
      </c>
      <c r="BA68" s="1">
        <v>57</v>
      </c>
      <c r="BB68" s="1">
        <v>21</v>
      </c>
      <c r="BC68" s="1"/>
      <c r="BD68" s="1"/>
      <c r="BE68" s="1">
        <v>225.06123352050781</v>
      </c>
      <c r="BF68" s="1">
        <v>565.93096923828125</v>
      </c>
      <c r="BG68" s="1">
        <v>955.73443603515625</v>
      </c>
      <c r="BH68" s="1">
        <v>897.4359130859375</v>
      </c>
      <c r="BI68" s="1"/>
      <c r="BJ68" s="1"/>
      <c r="BK68" s="1">
        <v>3.786191463470459</v>
      </c>
      <c r="BL68" s="1">
        <v>4.8899755477905273</v>
      </c>
      <c r="BM68" s="1">
        <v>6.4334087371826172</v>
      </c>
      <c r="BN68" s="1">
        <v>6.2130179405212402</v>
      </c>
      <c r="BO68" s="1"/>
      <c r="BP68" s="1"/>
      <c r="BQ68" s="1"/>
      <c r="BR68" s="1"/>
      <c r="BS68" s="1"/>
      <c r="BT68" s="1">
        <v>34</v>
      </c>
      <c r="BU68" s="1"/>
      <c r="BV68" s="1"/>
      <c r="BW68" s="1"/>
      <c r="BX68" s="1"/>
      <c r="BY68" s="1"/>
      <c r="BZ68" s="1">
        <v>37.415676116943359</v>
      </c>
      <c r="CA68" s="1"/>
      <c r="CB68" s="1"/>
      <c r="CC68" s="1"/>
      <c r="CD68" s="1"/>
      <c r="CE68" s="1"/>
      <c r="CF68" s="1">
        <v>2.6418025493621826</v>
      </c>
      <c r="CG68" s="1"/>
      <c r="CH68" s="1"/>
      <c r="CI68" s="1"/>
      <c r="CJ68" s="1"/>
      <c r="CK68" s="1"/>
      <c r="CL68" s="1">
        <v>51</v>
      </c>
      <c r="CM68" s="1"/>
      <c r="CN68" s="1"/>
      <c r="CO68" s="1"/>
      <c r="CP68" s="1"/>
      <c r="CQ68" s="1"/>
      <c r="CR68" s="1">
        <v>57.443428039550781</v>
      </c>
      <c r="CS68" s="1"/>
      <c r="CT68" s="1"/>
      <c r="CU68" s="1"/>
      <c r="CV68" s="1"/>
      <c r="CW68" s="1"/>
      <c r="CX68" s="1">
        <v>4.8249764442443848</v>
      </c>
      <c r="CY68" s="1">
        <v>8</v>
      </c>
      <c r="CZ68" s="1">
        <v>9</v>
      </c>
      <c r="DA68" s="1"/>
      <c r="DB68" s="1"/>
      <c r="DC68" s="1"/>
      <c r="DD68" s="1">
        <v>85</v>
      </c>
      <c r="DE68" s="1">
        <v>4.4530038833618164</v>
      </c>
      <c r="DF68" s="1">
        <v>5.0096297264099121</v>
      </c>
      <c r="DG68" s="1"/>
      <c r="DH68" s="1"/>
      <c r="DI68" s="1"/>
      <c r="DJ68" s="1">
        <v>47.313167572021484</v>
      </c>
      <c r="DK68" s="1">
        <v>4.819277286529541</v>
      </c>
      <c r="DL68" s="1">
        <v>2.6239066123962402</v>
      </c>
      <c r="DM68" s="1"/>
      <c r="DN68" s="1"/>
      <c r="DO68" s="1"/>
      <c r="DP68" s="1">
        <v>3.6262798309326172</v>
      </c>
      <c r="DQ68" s="1">
        <v>8</v>
      </c>
      <c r="DR68" s="1">
        <v>16</v>
      </c>
      <c r="DS68" s="1">
        <v>21</v>
      </c>
      <c r="DT68" s="1">
        <v>29</v>
      </c>
      <c r="DU68" s="1">
        <v>21</v>
      </c>
      <c r="DV68" s="1">
        <v>8.8036890029907227</v>
      </c>
      <c r="DW68" s="1">
        <v>17.607378005981445</v>
      </c>
      <c r="DX68" s="1">
        <v>23.109682083129883</v>
      </c>
      <c r="DY68" s="1">
        <v>31.913372039794922</v>
      </c>
      <c r="DZ68" s="1">
        <v>23.109682083129883</v>
      </c>
      <c r="EA68" s="1">
        <v>4.0816326141357422</v>
      </c>
      <c r="EB68" s="1">
        <v>4.5584044456481934</v>
      </c>
      <c r="EC68" s="1">
        <v>3.825136661529541</v>
      </c>
      <c r="ED68" s="1">
        <v>3.7613489627838135</v>
      </c>
      <c r="EE68" s="1">
        <v>3.2110092639923096</v>
      </c>
      <c r="EF68" s="1">
        <v>8</v>
      </c>
      <c r="EG68" s="1">
        <v>20</v>
      </c>
      <c r="EH68" s="1">
        <v>24</v>
      </c>
      <c r="EI68" s="1">
        <v>26</v>
      </c>
      <c r="EJ68" s="1">
        <v>18</v>
      </c>
      <c r="EK68" s="1">
        <v>9.0107336044311523</v>
      </c>
      <c r="EL68" s="1">
        <v>22.526834487915039</v>
      </c>
      <c r="EM68" s="1">
        <v>27.032201766967773</v>
      </c>
      <c r="EN68" s="1">
        <v>29.284885406494141</v>
      </c>
      <c r="EO68" s="1">
        <v>20.274150848388672</v>
      </c>
      <c r="EP68" s="1">
        <v>5.2980132102966309</v>
      </c>
      <c r="EQ68" s="1">
        <v>7.0175437927246094</v>
      </c>
      <c r="ER68" s="1">
        <v>5.2401747703552246</v>
      </c>
      <c r="ES68" s="1">
        <v>4.3697481155395508</v>
      </c>
      <c r="ET68" s="1">
        <v>3.231597900390625</v>
      </c>
      <c r="EU68" s="1">
        <v>16</v>
      </c>
      <c r="EV68" s="1">
        <v>36</v>
      </c>
      <c r="EW68" s="1">
        <v>45</v>
      </c>
      <c r="EX68" s="1">
        <v>55</v>
      </c>
      <c r="EY68" s="1">
        <v>39</v>
      </c>
      <c r="EZ68" s="1">
        <v>8.9060077667236328</v>
      </c>
      <c r="FA68" s="1">
        <v>20.038518905639648</v>
      </c>
      <c r="FB68" s="1">
        <v>25.048147201538086</v>
      </c>
      <c r="FC68" s="1">
        <v>30.614402770996094</v>
      </c>
      <c r="FD68" s="1">
        <v>21.708395004272461</v>
      </c>
      <c r="FE68" s="1">
        <v>4.6109509468078613</v>
      </c>
      <c r="FF68" s="1">
        <v>5.6603775024414062</v>
      </c>
      <c r="FG68" s="1">
        <v>4.4687190055847168</v>
      </c>
      <c r="FH68" s="1">
        <v>4.0263543128967285</v>
      </c>
      <c r="FI68" s="1">
        <v>3.2204790115356445</v>
      </c>
      <c r="FJ68" s="1">
        <v>20.038518905639648</v>
      </c>
      <c r="FK68" s="1">
        <v>25.048147201538086</v>
      </c>
      <c r="FL68" s="1">
        <v>30.614402770996094</v>
      </c>
      <c r="FM68" s="1">
        <v>21.708395004272461</v>
      </c>
      <c r="FN68" s="1">
        <v>4.6109509468078613</v>
      </c>
      <c r="FO68" s="1">
        <v>5.6603775024414062</v>
      </c>
      <c r="FP68" s="1">
        <v>4.4687190055847168</v>
      </c>
      <c r="FQ68" s="1">
        <v>4.0263543128967285</v>
      </c>
      <c r="FR68" s="1">
        <v>3.2204790115356445</v>
      </c>
    </row>
    <row r="69" spans="1:174">
      <c r="A69" t="s">
        <v>1</v>
      </c>
      <c r="B69" t="s">
        <v>73</v>
      </c>
      <c r="C69" t="s">
        <v>343</v>
      </c>
      <c r="D69" s="1">
        <v>93</v>
      </c>
      <c r="E69" s="1">
        <v>101</v>
      </c>
      <c r="F69" s="1">
        <v>194</v>
      </c>
      <c r="G69" s="1">
        <v>164.45332336425781</v>
      </c>
      <c r="H69" s="1">
        <v>184.13520812988281</v>
      </c>
      <c r="I69" s="1">
        <v>174.14408874511719</v>
      </c>
      <c r="J69" s="1">
        <v>4.2272725105285645</v>
      </c>
      <c r="K69" s="1">
        <v>5.7223796844482422</v>
      </c>
      <c r="L69" s="1">
        <v>4.8928122520446777</v>
      </c>
      <c r="M69" s="1"/>
      <c r="N69" s="1"/>
      <c r="O69" s="1">
        <v>17</v>
      </c>
      <c r="P69" s="1">
        <v>32</v>
      </c>
      <c r="Q69" s="1">
        <v>20</v>
      </c>
      <c r="R69" s="1">
        <v>13</v>
      </c>
      <c r="S69" s="1"/>
      <c r="T69" s="1"/>
      <c r="U69" s="1">
        <v>233.96641540527344</v>
      </c>
      <c r="V69" s="1">
        <v>475.6949462890625</v>
      </c>
      <c r="W69" s="1">
        <v>511.2474365234375</v>
      </c>
      <c r="X69" s="1">
        <v>734.048583984375</v>
      </c>
      <c r="Y69" s="1"/>
      <c r="Z69" s="1"/>
      <c r="AA69" s="1">
        <v>3.9260969161987305</v>
      </c>
      <c r="AB69" s="1">
        <v>4.5584044456481934</v>
      </c>
      <c r="AC69" s="1">
        <v>4.5977010726928711</v>
      </c>
      <c r="AD69" s="1">
        <v>6.9518718719482422</v>
      </c>
      <c r="AE69" s="1"/>
      <c r="AF69" s="1"/>
      <c r="AG69" s="1">
        <v>8</v>
      </c>
      <c r="AH69" s="1">
        <v>40</v>
      </c>
      <c r="AI69" s="1">
        <v>42</v>
      </c>
      <c r="AJ69" s="1">
        <v>9</v>
      </c>
      <c r="AK69" s="1"/>
      <c r="AL69" s="1"/>
      <c r="AM69" s="1">
        <v>109.90520477294922</v>
      </c>
      <c r="AN69" s="1">
        <v>606.33624267578125</v>
      </c>
      <c r="AO69" s="1">
        <v>1254.105712890625</v>
      </c>
      <c r="AP69" s="1">
        <v>993.37750244140625</v>
      </c>
      <c r="AQ69" s="1"/>
      <c r="AR69" s="1"/>
      <c r="AS69" s="1">
        <v>2.985074520111084</v>
      </c>
      <c r="AT69" s="1">
        <v>6.7340068817138672</v>
      </c>
      <c r="AU69" s="1">
        <v>7.749077320098877</v>
      </c>
      <c r="AV69" s="1">
        <v>6.1643834114074707</v>
      </c>
      <c r="AW69" s="1"/>
      <c r="AX69" s="1"/>
      <c r="AY69" s="1">
        <v>25</v>
      </c>
      <c r="AZ69" s="1">
        <v>72</v>
      </c>
      <c r="BA69" s="1">
        <v>62</v>
      </c>
      <c r="BB69" s="1">
        <v>22</v>
      </c>
      <c r="BC69" s="1"/>
      <c r="BD69" s="1"/>
      <c r="BE69" s="1">
        <v>171.88037109375</v>
      </c>
      <c r="BF69" s="1">
        <v>540.37823486328125</v>
      </c>
      <c r="BG69" s="1">
        <v>853.87689208984375</v>
      </c>
      <c r="BH69" s="1">
        <v>821.81549072265625</v>
      </c>
      <c r="BI69" s="1"/>
      <c r="BJ69" s="1"/>
      <c r="BK69" s="1">
        <v>3.5663337707519531</v>
      </c>
      <c r="BL69" s="1">
        <v>5.5555553436279297</v>
      </c>
      <c r="BM69" s="1">
        <v>6.3459568023681641</v>
      </c>
      <c r="BN69" s="1">
        <v>6.6066064834594727</v>
      </c>
      <c r="BO69" s="1"/>
      <c r="BP69" s="1"/>
      <c r="BQ69" s="1"/>
      <c r="BR69" s="1"/>
      <c r="BS69" s="1"/>
      <c r="BT69" s="1">
        <v>45</v>
      </c>
      <c r="BU69" s="1"/>
      <c r="BV69" s="1"/>
      <c r="BW69" s="1"/>
      <c r="BX69" s="1"/>
      <c r="BY69" s="1"/>
      <c r="BZ69" s="1">
        <v>79.574188232421875</v>
      </c>
      <c r="CA69" s="1"/>
      <c r="CB69" s="1"/>
      <c r="CC69" s="1"/>
      <c r="CD69" s="1"/>
      <c r="CE69" s="1"/>
      <c r="CF69" s="1">
        <v>2.8827674388885498</v>
      </c>
      <c r="CG69" s="1"/>
      <c r="CH69" s="1"/>
      <c r="CI69" s="1"/>
      <c r="CJ69" s="1"/>
      <c r="CK69" s="1"/>
      <c r="CL69" s="1">
        <v>75</v>
      </c>
      <c r="CM69" s="1"/>
      <c r="CN69" s="1"/>
      <c r="CO69" s="1"/>
      <c r="CP69" s="1"/>
      <c r="CQ69" s="1"/>
      <c r="CR69" s="1">
        <v>136.73405456542969</v>
      </c>
      <c r="CS69" s="1"/>
      <c r="CT69" s="1"/>
      <c r="CU69" s="1"/>
      <c r="CV69" s="1"/>
      <c r="CW69" s="1"/>
      <c r="CX69" s="1">
        <v>5.274261474609375</v>
      </c>
      <c r="CY69" s="1"/>
      <c r="CZ69" s="1"/>
      <c r="DA69" s="1"/>
      <c r="DB69" s="1"/>
      <c r="DC69" s="1"/>
      <c r="DD69" s="1">
        <v>120</v>
      </c>
      <c r="DE69" s="1"/>
      <c r="DF69" s="1"/>
      <c r="DG69" s="1"/>
      <c r="DH69" s="1"/>
      <c r="DI69" s="1"/>
      <c r="DJ69" s="1">
        <v>107.71799468994141</v>
      </c>
      <c r="DK69" s="1"/>
      <c r="DL69" s="1"/>
      <c r="DM69" s="1"/>
      <c r="DN69" s="1"/>
      <c r="DO69" s="1"/>
      <c r="DP69" s="1">
        <v>4.0227956771850586</v>
      </c>
      <c r="DQ69" s="1"/>
      <c r="DR69" s="1">
        <v>18</v>
      </c>
      <c r="DS69" s="1">
        <v>21</v>
      </c>
      <c r="DT69" s="1">
        <v>27</v>
      </c>
      <c r="DU69" s="1"/>
      <c r="DV69" s="1"/>
      <c r="DW69" s="1">
        <v>31.829675674438477</v>
      </c>
      <c r="DX69" s="1">
        <v>37.134620666503906</v>
      </c>
      <c r="DY69" s="1">
        <v>47.744514465332031</v>
      </c>
      <c r="DZ69" s="1"/>
      <c r="EA69" s="1"/>
      <c r="EB69" s="1">
        <v>4.9586777687072754</v>
      </c>
      <c r="EC69" s="1">
        <v>4.6770601272583008</v>
      </c>
      <c r="ED69" s="1">
        <v>3.4526853561401367</v>
      </c>
      <c r="EE69" s="1"/>
      <c r="EF69" s="1"/>
      <c r="EG69" s="1">
        <v>21</v>
      </c>
      <c r="EH69" s="1">
        <v>21</v>
      </c>
      <c r="EI69" s="1">
        <v>37</v>
      </c>
      <c r="EJ69" s="1"/>
      <c r="EK69" s="1"/>
      <c r="EL69" s="1">
        <v>38.285537719726563</v>
      </c>
      <c r="EM69" s="1">
        <v>38.285537719726563</v>
      </c>
      <c r="EN69" s="1">
        <v>67.455467224121094</v>
      </c>
      <c r="EO69" s="1"/>
      <c r="EP69" s="1"/>
      <c r="EQ69" s="1">
        <v>6.9078946113586426</v>
      </c>
      <c r="ER69" s="1">
        <v>6.1946902275085449</v>
      </c>
      <c r="ES69" s="1">
        <v>5.8544301986694336</v>
      </c>
      <c r="ET69" s="1"/>
      <c r="EU69" s="1">
        <v>11</v>
      </c>
      <c r="EV69" s="1">
        <v>39</v>
      </c>
      <c r="EW69" s="1">
        <v>42</v>
      </c>
      <c r="EX69" s="1">
        <v>64</v>
      </c>
      <c r="EY69" s="1">
        <v>38</v>
      </c>
      <c r="EZ69" s="1">
        <v>9.8741493225097656</v>
      </c>
      <c r="FA69" s="1">
        <v>35.008346557617187</v>
      </c>
      <c r="FB69" s="1">
        <v>37.701297760009766</v>
      </c>
      <c r="FC69" s="1">
        <v>57.449596405029297</v>
      </c>
      <c r="FD69" s="1">
        <v>34.110698699951172</v>
      </c>
      <c r="FE69" s="1">
        <v>3.1791906356811523</v>
      </c>
      <c r="FF69" s="1">
        <v>5.847076416015625</v>
      </c>
      <c r="FG69" s="1">
        <v>5.3299493789672852</v>
      </c>
      <c r="FH69" s="1">
        <v>4.5261669158935547</v>
      </c>
      <c r="FI69" s="1">
        <v>5.0666666030883789</v>
      </c>
      <c r="FJ69" s="1">
        <v>35.008346557617187</v>
      </c>
      <c r="FK69" s="1">
        <v>37.701297760009766</v>
      </c>
      <c r="FL69" s="1">
        <v>57.449596405029297</v>
      </c>
      <c r="FM69" s="1">
        <v>34.110698699951172</v>
      </c>
      <c r="FN69" s="1">
        <v>3.1791906356811523</v>
      </c>
      <c r="FO69" s="1">
        <v>5.847076416015625</v>
      </c>
      <c r="FP69" s="1">
        <v>5.3299493789672852</v>
      </c>
      <c r="FQ69" s="1">
        <v>4.5261669158935547</v>
      </c>
      <c r="FR69" s="1">
        <v>5.0666666030883789</v>
      </c>
    </row>
    <row r="70" spans="1:174">
      <c r="A70" t="s">
        <v>1</v>
      </c>
      <c r="B70" t="s">
        <v>74</v>
      </c>
      <c r="C70" t="s">
        <v>344</v>
      </c>
      <c r="D70" s="1">
        <v>111</v>
      </c>
      <c r="E70" s="1">
        <v>124</v>
      </c>
      <c r="F70" s="1">
        <v>235</v>
      </c>
      <c r="G70" s="1">
        <v>80.434196472167969</v>
      </c>
      <c r="H70" s="1">
        <v>88.287643432617187</v>
      </c>
      <c r="I70" s="1">
        <v>84.395462036132813</v>
      </c>
      <c r="J70" s="1">
        <v>3.2579982280731201</v>
      </c>
      <c r="K70" s="1">
        <v>4.4065389633178711</v>
      </c>
      <c r="L70" s="1">
        <v>3.7775278091430664</v>
      </c>
      <c r="M70" s="1"/>
      <c r="N70" s="1"/>
      <c r="O70" s="1">
        <v>23</v>
      </c>
      <c r="P70" s="1">
        <v>38</v>
      </c>
      <c r="Q70" s="1">
        <v>22</v>
      </c>
      <c r="R70" s="1">
        <v>10</v>
      </c>
      <c r="S70" s="1"/>
      <c r="T70" s="1"/>
      <c r="U70" s="1">
        <v>184.99156188964844</v>
      </c>
      <c r="V70" s="1">
        <v>472.10833740234375</v>
      </c>
      <c r="W70" s="1">
        <v>478.3648681640625</v>
      </c>
      <c r="X70" s="1">
        <v>548.54632568359375</v>
      </c>
      <c r="Y70" s="1"/>
      <c r="Z70" s="1"/>
      <c r="AA70" s="1">
        <v>2.9003782272338867</v>
      </c>
      <c r="AB70" s="1">
        <v>4.6116504669189453</v>
      </c>
      <c r="AC70" s="1">
        <v>4.0145983695983887</v>
      </c>
      <c r="AD70" s="1">
        <v>5.0505051612854004</v>
      </c>
      <c r="AE70" s="1"/>
      <c r="AF70" s="1"/>
      <c r="AG70" s="1">
        <v>13</v>
      </c>
      <c r="AH70" s="1">
        <v>32</v>
      </c>
      <c r="AI70" s="1">
        <v>54</v>
      </c>
      <c r="AJ70" s="1">
        <v>15</v>
      </c>
      <c r="AK70" s="1"/>
      <c r="AL70" s="1"/>
      <c r="AM70" s="1">
        <v>119.56221771240234</v>
      </c>
      <c r="AN70" s="1">
        <v>481.7100830078125</v>
      </c>
      <c r="AO70" s="1">
        <v>1415.0943603515625</v>
      </c>
      <c r="AP70" s="1">
        <v>1436.7816162109375</v>
      </c>
      <c r="AQ70" s="1"/>
      <c r="AR70" s="1"/>
      <c r="AS70" s="1">
        <v>2.6970953941345215</v>
      </c>
      <c r="AT70" s="1">
        <v>4.1994752883911133</v>
      </c>
      <c r="AU70" s="1">
        <v>7.6923074722290039</v>
      </c>
      <c r="AV70" s="1">
        <v>6.6371679306030273</v>
      </c>
      <c r="AW70" s="1">
        <v>9</v>
      </c>
      <c r="AX70" s="1">
        <v>19</v>
      </c>
      <c r="AY70" s="1">
        <v>36</v>
      </c>
      <c r="AZ70" s="1">
        <v>70</v>
      </c>
      <c r="BA70" s="1">
        <v>76</v>
      </c>
      <c r="BB70" s="1">
        <v>25</v>
      </c>
      <c r="BC70" s="1">
        <v>4.6818184852600098</v>
      </c>
      <c r="BD70" s="1">
        <v>51.437545776367188</v>
      </c>
      <c r="BE70" s="1">
        <v>154.46665954589844</v>
      </c>
      <c r="BF70" s="1">
        <v>476.44976806640625</v>
      </c>
      <c r="BG70" s="1">
        <v>903.14910888671875</v>
      </c>
      <c r="BH70" s="1">
        <v>871.99163818359375</v>
      </c>
      <c r="BI70" s="1">
        <v>1.1349306106567383</v>
      </c>
      <c r="BJ70" s="1">
        <v>2.1276595592498779</v>
      </c>
      <c r="BK70" s="1">
        <v>2.8235294818878174</v>
      </c>
      <c r="BL70" s="1">
        <v>4.4136190414428711</v>
      </c>
      <c r="BM70" s="1">
        <v>6.0799999237060547</v>
      </c>
      <c r="BN70" s="1">
        <v>5.8962264060974121</v>
      </c>
      <c r="BO70" s="1"/>
      <c r="BP70" s="1">
        <v>9</v>
      </c>
      <c r="BQ70" s="1"/>
      <c r="BR70" s="1"/>
      <c r="BS70" s="1"/>
      <c r="BT70" s="1">
        <v>43</v>
      </c>
      <c r="BU70" s="1"/>
      <c r="BV70" s="1">
        <v>6.5216917991638184</v>
      </c>
      <c r="BW70" s="1"/>
      <c r="BX70" s="1"/>
      <c r="BY70" s="1"/>
      <c r="BZ70" s="1">
        <v>31.159194946289063</v>
      </c>
      <c r="CA70" s="1"/>
      <c r="CB70" s="1">
        <v>2.1126761436462402</v>
      </c>
      <c r="CC70" s="1"/>
      <c r="CD70" s="1"/>
      <c r="CE70" s="1"/>
      <c r="CF70" s="1">
        <v>2.8308098316192627</v>
      </c>
      <c r="CG70" s="1"/>
      <c r="CH70" s="1">
        <v>18</v>
      </c>
      <c r="CI70" s="1"/>
      <c r="CJ70" s="1"/>
      <c r="CK70" s="1"/>
      <c r="CL70" s="1">
        <v>53</v>
      </c>
      <c r="CM70" s="1"/>
      <c r="CN70" s="1">
        <v>12.815948486328125</v>
      </c>
      <c r="CO70" s="1"/>
      <c r="CP70" s="1"/>
      <c r="CQ70" s="1"/>
      <c r="CR70" s="1">
        <v>37.735847473144531</v>
      </c>
      <c r="CS70" s="1"/>
      <c r="CT70" s="1">
        <v>3.4816248416900635</v>
      </c>
      <c r="CU70" s="1"/>
      <c r="CV70" s="1"/>
      <c r="CW70" s="1"/>
      <c r="CX70" s="1">
        <v>4.2604503631591797</v>
      </c>
      <c r="CY70" s="1">
        <v>8</v>
      </c>
      <c r="CZ70" s="1">
        <v>27</v>
      </c>
      <c r="DA70" s="1"/>
      <c r="DB70" s="1">
        <v>9</v>
      </c>
      <c r="DC70" s="1"/>
      <c r="DD70" s="1">
        <v>96</v>
      </c>
      <c r="DE70" s="1">
        <v>2.8730368614196777</v>
      </c>
      <c r="DF70" s="1">
        <v>9.6964998245239258</v>
      </c>
      <c r="DG70" s="1"/>
      <c r="DH70" s="1">
        <v>3.2321665287017822</v>
      </c>
      <c r="DI70" s="1"/>
      <c r="DJ70" s="1">
        <v>34.476444244384766</v>
      </c>
      <c r="DK70" s="1">
        <v>3.2921810150146484</v>
      </c>
      <c r="DL70" s="1">
        <v>2.8632025718688965</v>
      </c>
      <c r="DM70" s="1"/>
      <c r="DN70" s="1">
        <v>2.0316026210784912</v>
      </c>
      <c r="DO70" s="1"/>
      <c r="DP70" s="1">
        <v>3.4744842052459717</v>
      </c>
      <c r="DQ70" s="1"/>
      <c r="DR70" s="1"/>
      <c r="DS70" s="1">
        <v>21</v>
      </c>
      <c r="DT70" s="1">
        <v>40</v>
      </c>
      <c r="DU70" s="1">
        <v>40</v>
      </c>
      <c r="DV70" s="1"/>
      <c r="DW70" s="1"/>
      <c r="DX70" s="1">
        <v>15.217281341552734</v>
      </c>
      <c r="DY70" s="1">
        <v>28.985298156738281</v>
      </c>
      <c r="DZ70" s="1">
        <v>28.985298156738281</v>
      </c>
      <c r="EA70" s="1"/>
      <c r="EB70" s="1"/>
      <c r="EC70" s="1">
        <v>4.7619047164916992</v>
      </c>
      <c r="ED70" s="1">
        <v>5</v>
      </c>
      <c r="EE70" s="1">
        <v>2.5429115295410156</v>
      </c>
      <c r="EF70" s="1"/>
      <c r="EG70" s="1"/>
      <c r="EH70" s="1">
        <v>12</v>
      </c>
      <c r="EI70" s="1">
        <v>31</v>
      </c>
      <c r="EJ70" s="1">
        <v>61</v>
      </c>
      <c r="EK70" s="1"/>
      <c r="EL70" s="1"/>
      <c r="EM70" s="1">
        <v>8.5439662933349609</v>
      </c>
      <c r="EN70" s="1">
        <v>22.071910858154297</v>
      </c>
      <c r="EO70" s="1">
        <v>43.431827545166016</v>
      </c>
      <c r="EP70" s="1"/>
      <c r="EQ70" s="1"/>
      <c r="ER70" s="1">
        <v>3.7037036418914795</v>
      </c>
      <c r="ES70" s="1">
        <v>4.6268658638000488</v>
      </c>
      <c r="ET70" s="1">
        <v>4.3664994239807129</v>
      </c>
      <c r="EU70" s="1">
        <v>11</v>
      </c>
      <c r="EV70" s="1">
        <v>19</v>
      </c>
      <c r="EW70" s="1">
        <v>33</v>
      </c>
      <c r="EX70" s="1">
        <v>71</v>
      </c>
      <c r="EY70" s="1">
        <v>101</v>
      </c>
      <c r="EZ70" s="1">
        <v>3.9504258632659912</v>
      </c>
      <c r="FA70" s="1">
        <v>6.8234624862670898</v>
      </c>
      <c r="FB70" s="1">
        <v>11.851277351379395</v>
      </c>
      <c r="FC70" s="1">
        <v>25.498203277587891</v>
      </c>
      <c r="FD70" s="1">
        <v>36.272090911865234</v>
      </c>
      <c r="FE70" s="1">
        <v>2.6763989925384521</v>
      </c>
      <c r="FF70" s="1">
        <v>3.140495777130127</v>
      </c>
      <c r="FG70" s="1">
        <v>4.313725471496582</v>
      </c>
      <c r="FH70" s="1">
        <v>4.8299317359924316</v>
      </c>
      <c r="FI70" s="1">
        <v>3.4006733894348145</v>
      </c>
      <c r="FJ70" s="1">
        <v>6.8234624862670898</v>
      </c>
      <c r="FK70" s="1">
        <v>11.851277351379395</v>
      </c>
      <c r="FL70" s="1">
        <v>25.498203277587891</v>
      </c>
      <c r="FM70" s="1">
        <v>36.272090911865234</v>
      </c>
      <c r="FN70" s="1">
        <v>2.6763989925384521</v>
      </c>
      <c r="FO70" s="1">
        <v>3.140495777130127</v>
      </c>
      <c r="FP70" s="1">
        <v>4.313725471496582</v>
      </c>
      <c r="FQ70" s="1">
        <v>4.8299317359924316</v>
      </c>
      <c r="FR70" s="1">
        <v>3.4006733894348145</v>
      </c>
    </row>
    <row r="71" spans="1:174">
      <c r="A71" t="s">
        <v>1</v>
      </c>
      <c r="B71" t="s">
        <v>75</v>
      </c>
      <c r="C71" t="s">
        <v>345</v>
      </c>
      <c r="D71" s="1">
        <v>166</v>
      </c>
      <c r="E71" s="1">
        <v>194</v>
      </c>
      <c r="F71" s="1">
        <v>360</v>
      </c>
      <c r="G71" s="1">
        <v>207.19180297851562</v>
      </c>
      <c r="H71" s="1">
        <v>254.61656188964844</v>
      </c>
      <c r="I71" s="1">
        <v>230.30860900878906</v>
      </c>
      <c r="J71" s="1">
        <v>4.6226677894592285</v>
      </c>
      <c r="K71" s="1">
        <v>6.3274626731872559</v>
      </c>
      <c r="L71" s="1">
        <v>5.4078412055969238</v>
      </c>
      <c r="M71" s="1"/>
      <c r="N71" s="1"/>
      <c r="O71" s="1">
        <v>24</v>
      </c>
      <c r="P71" s="1">
        <v>58</v>
      </c>
      <c r="Q71" s="1">
        <v>55</v>
      </c>
      <c r="R71" s="1">
        <v>18</v>
      </c>
      <c r="S71" s="1"/>
      <c r="T71" s="1"/>
      <c r="U71" s="1">
        <v>224.299072265625</v>
      </c>
      <c r="V71" s="1">
        <v>589.01190185546875</v>
      </c>
      <c r="W71" s="1">
        <v>842.39544677734375</v>
      </c>
      <c r="X71" s="1">
        <v>514.57977294921875</v>
      </c>
      <c r="Y71" s="1"/>
      <c r="Z71" s="1"/>
      <c r="AA71" s="1">
        <v>3.4582133293151855</v>
      </c>
      <c r="AB71" s="1">
        <v>5.7596821784973145</v>
      </c>
      <c r="AC71" s="1">
        <v>6.9095478057861328</v>
      </c>
      <c r="AD71" s="1">
        <v>4.5454545021057129</v>
      </c>
      <c r="AE71" s="1"/>
      <c r="AF71" s="1"/>
      <c r="AG71" s="1">
        <v>21</v>
      </c>
      <c r="AH71" s="1">
        <v>61</v>
      </c>
      <c r="AI71" s="1">
        <v>68</v>
      </c>
      <c r="AJ71" s="1">
        <v>36</v>
      </c>
      <c r="AK71" s="1"/>
      <c r="AL71" s="1"/>
      <c r="AM71" s="1">
        <v>201.20724487304687</v>
      </c>
      <c r="AN71" s="1">
        <v>679.89300537109375</v>
      </c>
      <c r="AO71" s="1">
        <v>1307.6922607421875</v>
      </c>
      <c r="AP71" s="1">
        <v>2036.1990966796875</v>
      </c>
      <c r="AQ71" s="1"/>
      <c r="AR71" s="1"/>
      <c r="AS71" s="1">
        <v>4.5751633644104004</v>
      </c>
      <c r="AT71" s="1">
        <v>6.3409562110900879</v>
      </c>
      <c r="AU71" s="1">
        <v>7.2727274894714355</v>
      </c>
      <c r="AV71" s="1">
        <v>11.009174346923828</v>
      </c>
      <c r="AW71" s="1"/>
      <c r="AX71" s="1"/>
      <c r="AY71" s="1">
        <v>45</v>
      </c>
      <c r="AZ71" s="1">
        <v>119</v>
      </c>
      <c r="BA71" s="1">
        <v>123</v>
      </c>
      <c r="BB71" s="1">
        <v>54</v>
      </c>
      <c r="BC71" s="1"/>
      <c r="BD71" s="1"/>
      <c r="BE71" s="1">
        <v>212.89682006835937</v>
      </c>
      <c r="BF71" s="1">
        <v>632.33966064453125</v>
      </c>
      <c r="BG71" s="1">
        <v>1048.6827392578125</v>
      </c>
      <c r="BH71" s="1">
        <v>1025.4462890625</v>
      </c>
      <c r="BI71" s="1"/>
      <c r="BJ71" s="1"/>
      <c r="BK71" s="1">
        <v>3.9028620719909668</v>
      </c>
      <c r="BL71" s="1">
        <v>6.0436768531799316</v>
      </c>
      <c r="BM71" s="1">
        <v>7.1057190895080566</v>
      </c>
      <c r="BN71" s="1">
        <v>7.4688796997070313</v>
      </c>
      <c r="BO71" s="1"/>
      <c r="BP71" s="1"/>
      <c r="BQ71" s="1"/>
      <c r="BR71" s="1"/>
      <c r="BS71" s="1"/>
      <c r="BT71" s="1">
        <v>92</v>
      </c>
      <c r="BU71" s="1"/>
      <c r="BV71" s="1"/>
      <c r="BW71" s="1"/>
      <c r="BX71" s="1"/>
      <c r="BY71" s="1"/>
      <c r="BZ71" s="1">
        <v>114.82919311523437</v>
      </c>
      <c r="CA71" s="1"/>
      <c r="CB71" s="1"/>
      <c r="CC71" s="1"/>
      <c r="CD71" s="1"/>
      <c r="CE71" s="1"/>
      <c r="CF71" s="1">
        <v>3.6507935523986816</v>
      </c>
      <c r="CG71" s="1"/>
      <c r="CH71" s="1"/>
      <c r="CI71" s="1"/>
      <c r="CJ71" s="1"/>
      <c r="CK71" s="1"/>
      <c r="CL71" s="1">
        <v>113</v>
      </c>
      <c r="CM71" s="1"/>
      <c r="CN71" s="1"/>
      <c r="CO71" s="1"/>
      <c r="CP71" s="1"/>
      <c r="CQ71" s="1"/>
      <c r="CR71" s="1">
        <v>148.30758666992187</v>
      </c>
      <c r="CS71" s="1"/>
      <c r="CT71" s="1"/>
      <c r="CU71" s="1"/>
      <c r="CV71" s="1"/>
      <c r="CW71" s="1"/>
      <c r="CX71" s="1">
        <v>4.9977884292602539</v>
      </c>
      <c r="CY71" s="1"/>
      <c r="CZ71" s="1"/>
      <c r="DA71" s="1"/>
      <c r="DB71" s="1"/>
      <c r="DC71" s="1"/>
      <c r="DD71" s="1">
        <v>205</v>
      </c>
      <c r="DE71" s="1"/>
      <c r="DF71" s="1"/>
      <c r="DG71" s="1"/>
      <c r="DH71" s="1"/>
      <c r="DI71" s="1"/>
      <c r="DJ71" s="1">
        <v>131.14796447753906</v>
      </c>
      <c r="DK71" s="1"/>
      <c r="DL71" s="1"/>
      <c r="DM71" s="1"/>
      <c r="DN71" s="1"/>
      <c r="DO71" s="1"/>
      <c r="DP71" s="1">
        <v>4.2878060340881348</v>
      </c>
      <c r="DQ71" s="1">
        <v>74</v>
      </c>
      <c r="DR71" s="1">
        <v>52</v>
      </c>
      <c r="DS71" s="1">
        <v>30</v>
      </c>
      <c r="DT71" s="1"/>
      <c r="DU71" s="1"/>
      <c r="DV71" s="1">
        <v>92.36260986328125</v>
      </c>
      <c r="DW71" s="1">
        <v>64.903457641601562</v>
      </c>
      <c r="DX71" s="1">
        <v>37.444301605224609</v>
      </c>
      <c r="DY71" s="1"/>
      <c r="DZ71" s="1"/>
      <c r="EA71" s="1">
        <v>4.272517204284668</v>
      </c>
      <c r="EB71" s="1">
        <v>4.919583797454834</v>
      </c>
      <c r="EC71" s="1">
        <v>5.1457977294921875</v>
      </c>
      <c r="ED71" s="1"/>
      <c r="EE71" s="1"/>
      <c r="EF71" s="1">
        <v>102</v>
      </c>
      <c r="EG71" s="1">
        <v>46</v>
      </c>
      <c r="EH71" s="1">
        <v>36</v>
      </c>
      <c r="EI71" s="1"/>
      <c r="EJ71" s="1"/>
      <c r="EK71" s="1">
        <v>133.87055969238281</v>
      </c>
      <c r="EL71" s="1">
        <v>60.373001098632813</v>
      </c>
      <c r="EM71" s="1">
        <v>47.248435974121094</v>
      </c>
      <c r="EN71" s="1"/>
      <c r="EO71" s="1"/>
      <c r="EP71" s="1">
        <v>6.3314709663391113</v>
      </c>
      <c r="EQ71" s="1">
        <v>5.7001237869262695</v>
      </c>
      <c r="ER71" s="1">
        <v>7.7253217697143555</v>
      </c>
      <c r="ES71" s="1"/>
      <c r="ET71" s="1"/>
      <c r="EU71" s="1">
        <v>176</v>
      </c>
      <c r="EV71" s="1">
        <v>98</v>
      </c>
      <c r="EW71" s="1">
        <v>66</v>
      </c>
      <c r="EX71" s="1"/>
      <c r="EY71" s="1"/>
      <c r="EZ71" s="1">
        <v>112.59532165527344</v>
      </c>
      <c r="FA71" s="1">
        <v>62.695121765136719</v>
      </c>
      <c r="FB71" s="1">
        <v>42.223247528076172</v>
      </c>
      <c r="FC71" s="1"/>
      <c r="FD71" s="1"/>
      <c r="FE71" s="1">
        <v>5.2647323608398437</v>
      </c>
      <c r="FF71" s="1">
        <v>5.2575106620788574</v>
      </c>
      <c r="FG71" s="1">
        <v>6.2917065620422363</v>
      </c>
      <c r="FH71" s="1"/>
      <c r="FI71" s="1"/>
      <c r="FJ71" s="1">
        <v>62.695121765136719</v>
      </c>
      <c r="FK71" s="1">
        <v>42.223247528076172</v>
      </c>
      <c r="FL71" s="1"/>
      <c r="FM71" s="1"/>
      <c r="FN71" s="1">
        <v>5.2647323608398437</v>
      </c>
      <c r="FO71" s="1">
        <v>5.2575106620788574</v>
      </c>
      <c r="FP71" s="1">
        <v>6.2917065620422363</v>
      </c>
      <c r="FQ71" s="1"/>
      <c r="FR71" s="1"/>
    </row>
    <row r="72" spans="1:174">
      <c r="A72" t="s">
        <v>1</v>
      </c>
      <c r="B72" t="s">
        <v>76</v>
      </c>
      <c r="C72" t="s">
        <v>346</v>
      </c>
      <c r="D72" s="1">
        <v>132</v>
      </c>
      <c r="E72" s="1">
        <v>143</v>
      </c>
      <c r="F72" s="1">
        <v>275</v>
      </c>
      <c r="G72" s="1">
        <v>105.92710113525391</v>
      </c>
      <c r="H72" s="1">
        <v>115.19438171386719</v>
      </c>
      <c r="I72" s="1">
        <v>110.55187225341797</v>
      </c>
      <c r="J72" s="1">
        <v>3.5125067234039307</v>
      </c>
      <c r="K72" s="1">
        <v>4.6900625228881836</v>
      </c>
      <c r="L72" s="1">
        <v>4.0399589538574219</v>
      </c>
      <c r="M72" s="1"/>
      <c r="N72" s="1"/>
      <c r="O72" s="1">
        <v>18</v>
      </c>
      <c r="P72" s="1">
        <v>36</v>
      </c>
      <c r="Q72" s="1">
        <v>40</v>
      </c>
      <c r="R72" s="1">
        <v>23</v>
      </c>
      <c r="S72" s="1"/>
      <c r="T72" s="1"/>
      <c r="U72" s="1">
        <v>128.47048950195312</v>
      </c>
      <c r="V72" s="1">
        <v>344.069580078125</v>
      </c>
      <c r="W72" s="1">
        <v>589.27520751953125</v>
      </c>
      <c r="X72" s="1">
        <v>702.50457763671875</v>
      </c>
      <c r="Y72" s="1"/>
      <c r="Z72" s="1"/>
      <c r="AA72" s="1">
        <v>2.2727272510528564</v>
      </c>
      <c r="AB72" s="1">
        <v>3.5856573581695557</v>
      </c>
      <c r="AC72" s="1">
        <v>4.8780488967895508</v>
      </c>
      <c r="AD72" s="1">
        <v>6.6860466003417969</v>
      </c>
      <c r="AE72" s="1"/>
      <c r="AF72" s="1"/>
      <c r="AG72" s="1">
        <v>15</v>
      </c>
      <c r="AH72" s="1">
        <v>41</v>
      </c>
      <c r="AI72" s="1">
        <v>54</v>
      </c>
      <c r="AJ72" s="1">
        <v>26</v>
      </c>
      <c r="AK72" s="1"/>
      <c r="AL72" s="1"/>
      <c r="AM72" s="1">
        <v>111.72351837158203</v>
      </c>
      <c r="AN72" s="1">
        <v>440.10305786132812</v>
      </c>
      <c r="AO72" s="1">
        <v>934.25604248046875</v>
      </c>
      <c r="AP72" s="1">
        <v>1251.8055419921875</v>
      </c>
      <c r="AQ72" s="1"/>
      <c r="AR72" s="1"/>
      <c r="AS72" s="1">
        <v>3.1512606143951416</v>
      </c>
      <c r="AT72" s="1">
        <v>4.6590909957885742</v>
      </c>
      <c r="AU72" s="1">
        <v>5.7877812385559082</v>
      </c>
      <c r="AV72" s="1">
        <v>8.0996885299682617</v>
      </c>
      <c r="AW72" s="1"/>
      <c r="AX72" s="1"/>
      <c r="AY72" s="1">
        <v>33</v>
      </c>
      <c r="AZ72" s="1">
        <v>77</v>
      </c>
      <c r="BA72" s="1">
        <v>94</v>
      </c>
      <c r="BB72" s="1">
        <v>49</v>
      </c>
      <c r="BC72" s="1"/>
      <c r="BD72" s="1"/>
      <c r="BE72" s="1">
        <v>120.27554321289063</v>
      </c>
      <c r="BF72" s="1">
        <v>389.30178833007812</v>
      </c>
      <c r="BG72" s="1">
        <v>747.9312744140625</v>
      </c>
      <c r="BH72" s="1">
        <v>915.7166748046875</v>
      </c>
      <c r="BI72" s="1"/>
      <c r="BJ72" s="1"/>
      <c r="BK72" s="1">
        <v>2.6025235652923584</v>
      </c>
      <c r="BL72" s="1">
        <v>4.0870490074157715</v>
      </c>
      <c r="BM72" s="1">
        <v>5.3622360229492187</v>
      </c>
      <c r="BN72" s="1">
        <v>7.3684210777282715</v>
      </c>
      <c r="BO72" s="1">
        <v>10</v>
      </c>
      <c r="BP72" s="1"/>
      <c r="BQ72" s="1"/>
      <c r="BR72" s="1"/>
      <c r="BS72" s="1"/>
      <c r="BT72" s="1">
        <v>49</v>
      </c>
      <c r="BU72" s="1">
        <v>8.0247802734375</v>
      </c>
      <c r="BV72" s="1"/>
      <c r="BW72" s="1"/>
      <c r="BX72" s="1"/>
      <c r="BY72" s="1"/>
      <c r="BZ72" s="1">
        <v>39.321426391601562</v>
      </c>
      <c r="CA72" s="1">
        <v>1.3736263513565063</v>
      </c>
      <c r="CB72" s="1"/>
      <c r="CC72" s="1"/>
      <c r="CD72" s="1"/>
      <c r="CE72" s="1"/>
      <c r="CF72" s="1">
        <v>3.3265445232391357</v>
      </c>
      <c r="CG72" s="1">
        <v>9</v>
      </c>
      <c r="CH72" s="1"/>
      <c r="CI72" s="1"/>
      <c r="CJ72" s="1"/>
      <c r="CK72" s="1"/>
      <c r="CL72" s="1">
        <v>68</v>
      </c>
      <c r="CM72" s="1">
        <v>7.2499961853027344</v>
      </c>
      <c r="CN72" s="1"/>
      <c r="CO72" s="1"/>
      <c r="CP72" s="1"/>
      <c r="CQ72" s="1"/>
      <c r="CR72" s="1">
        <v>54.777748107910156</v>
      </c>
      <c r="CS72" s="1">
        <v>1.6949152946472168</v>
      </c>
      <c r="CT72" s="1"/>
      <c r="CU72" s="1"/>
      <c r="CV72" s="1"/>
      <c r="CW72" s="1"/>
      <c r="CX72" s="1">
        <v>4.7685832977294922</v>
      </c>
      <c r="CY72" s="1">
        <v>19</v>
      </c>
      <c r="CZ72" s="1">
        <v>12</v>
      </c>
      <c r="DA72" s="1"/>
      <c r="DB72" s="1">
        <v>7</v>
      </c>
      <c r="DC72" s="1"/>
      <c r="DD72" s="1">
        <v>117</v>
      </c>
      <c r="DE72" s="1">
        <v>7.638129711151123</v>
      </c>
      <c r="DF72" s="1">
        <v>4.8240818977355957</v>
      </c>
      <c r="DG72" s="1"/>
      <c r="DH72" s="1">
        <v>2.8140478134155273</v>
      </c>
      <c r="DI72" s="1"/>
      <c r="DJ72" s="1">
        <v>47.034797668457031</v>
      </c>
      <c r="DK72" s="1">
        <v>1.5091342926025391</v>
      </c>
      <c r="DL72" s="1">
        <v>4.2704625129699707</v>
      </c>
      <c r="DM72" s="1"/>
      <c r="DN72" s="1">
        <v>2.5830259323120117</v>
      </c>
      <c r="DO72" s="1"/>
      <c r="DP72" s="1">
        <v>4.0358743667602539</v>
      </c>
      <c r="DQ72" s="1">
        <v>21</v>
      </c>
      <c r="DR72" s="1">
        <v>17</v>
      </c>
      <c r="DS72" s="1">
        <v>46</v>
      </c>
      <c r="DT72" s="1">
        <v>33</v>
      </c>
      <c r="DU72" s="1">
        <v>15</v>
      </c>
      <c r="DV72" s="1">
        <v>16.852039337158203</v>
      </c>
      <c r="DW72" s="1">
        <v>13.64212703704834</v>
      </c>
      <c r="DX72" s="1">
        <v>36.913990020751953</v>
      </c>
      <c r="DY72" s="1">
        <v>26.481775283813477</v>
      </c>
      <c r="DZ72" s="1">
        <v>12.03717041015625</v>
      </c>
      <c r="EA72" s="1">
        <v>4.2168674468994141</v>
      </c>
      <c r="EB72" s="1">
        <v>2.95652174949646</v>
      </c>
      <c r="EC72" s="1">
        <v>3.2716927528381348</v>
      </c>
      <c r="ED72" s="1">
        <v>3.4482758045196533</v>
      </c>
      <c r="EE72" s="1">
        <v>4.6583852767944336</v>
      </c>
      <c r="EF72" s="1">
        <v>30</v>
      </c>
      <c r="EG72" s="1">
        <v>28</v>
      </c>
      <c r="EH72" s="1">
        <v>43</v>
      </c>
      <c r="EI72" s="1">
        <v>34</v>
      </c>
      <c r="EJ72" s="1">
        <v>8</v>
      </c>
      <c r="EK72" s="1">
        <v>24.166652679443359</v>
      </c>
      <c r="EL72" s="1">
        <v>22.555543899536133</v>
      </c>
      <c r="EM72" s="1">
        <v>34.638870239257813</v>
      </c>
      <c r="EN72" s="1">
        <v>27.388874053955078</v>
      </c>
      <c r="EO72" s="1">
        <v>6.4444408416748047</v>
      </c>
      <c r="EP72" s="1">
        <v>6.6371679306030273</v>
      </c>
      <c r="EQ72" s="1">
        <v>5.6565656661987305</v>
      </c>
      <c r="ER72" s="1">
        <v>3.7653238773345947</v>
      </c>
      <c r="ES72" s="1">
        <v>4.6384720802307129</v>
      </c>
      <c r="ET72" s="1">
        <v>3.5242290496826172</v>
      </c>
      <c r="EU72" s="1">
        <v>51</v>
      </c>
      <c r="EV72" s="1">
        <v>45</v>
      </c>
      <c r="EW72" s="1">
        <v>89</v>
      </c>
      <c r="EX72" s="1">
        <v>67</v>
      </c>
      <c r="EY72" s="1">
        <v>23</v>
      </c>
      <c r="EZ72" s="1">
        <v>20.502347946166992</v>
      </c>
      <c r="FA72" s="1">
        <v>18.090307235717773</v>
      </c>
      <c r="FB72" s="1">
        <v>35.778606414794922</v>
      </c>
      <c r="FC72" s="1">
        <v>26.934455871582031</v>
      </c>
      <c r="FD72" s="1">
        <v>9.2461566925048828</v>
      </c>
      <c r="FE72" s="1">
        <v>5.3684210777282715</v>
      </c>
      <c r="FF72" s="1">
        <v>4.2056074142456055</v>
      </c>
      <c r="FG72" s="1">
        <v>3.4929356575012207</v>
      </c>
      <c r="FH72" s="1">
        <v>3.9644970893859863</v>
      </c>
      <c r="FI72" s="1">
        <v>4.1894354820251465</v>
      </c>
      <c r="FJ72" s="1">
        <v>18.090307235717773</v>
      </c>
      <c r="FK72" s="1">
        <v>35.778606414794922</v>
      </c>
      <c r="FL72" s="1">
        <v>26.934455871582031</v>
      </c>
      <c r="FM72" s="1">
        <v>9.2461566925048828</v>
      </c>
      <c r="FN72" s="1">
        <v>5.3684210777282715</v>
      </c>
      <c r="FO72" s="1">
        <v>4.2056074142456055</v>
      </c>
      <c r="FP72" s="1">
        <v>3.4929356575012207</v>
      </c>
      <c r="FQ72" s="1">
        <v>3.9644970893859863</v>
      </c>
      <c r="FR72" s="1">
        <v>4.1894354820251465</v>
      </c>
    </row>
    <row r="73" spans="1:174">
      <c r="A73" t="s">
        <v>1</v>
      </c>
      <c r="B73" t="s">
        <v>77</v>
      </c>
      <c r="C73" t="s">
        <v>347</v>
      </c>
      <c r="D73" s="1">
        <v>243</v>
      </c>
      <c r="E73" s="1">
        <v>259</v>
      </c>
      <c r="F73" s="1">
        <v>502</v>
      </c>
      <c r="G73" s="1">
        <v>165.12751770019531</v>
      </c>
      <c r="H73" s="1">
        <v>183.24737548828125</v>
      </c>
      <c r="I73" s="1">
        <v>174.00466918945312</v>
      </c>
      <c r="J73" s="1">
        <v>4.4262294769287109</v>
      </c>
      <c r="K73" s="1">
        <v>6.25</v>
      </c>
      <c r="L73" s="1">
        <v>5.2107119560241699</v>
      </c>
      <c r="M73" s="1"/>
      <c r="N73" s="1"/>
      <c r="O73" s="1">
        <v>39</v>
      </c>
      <c r="P73" s="1">
        <v>86</v>
      </c>
      <c r="Q73" s="1">
        <v>76</v>
      </c>
      <c r="R73" s="1">
        <v>22</v>
      </c>
      <c r="S73" s="1"/>
      <c r="T73" s="1"/>
      <c r="U73" s="1">
        <v>212.45301818847656</v>
      </c>
      <c r="V73" s="1">
        <v>587.511962890625</v>
      </c>
      <c r="W73" s="1">
        <v>798.2354736328125</v>
      </c>
      <c r="X73" s="1">
        <v>529.35516357421875</v>
      </c>
      <c r="Y73" s="1"/>
      <c r="Z73" s="1"/>
      <c r="AA73" s="1">
        <v>3.2527105808258057</v>
      </c>
      <c r="AB73" s="1">
        <v>5.7563586235046387</v>
      </c>
      <c r="AC73" s="1">
        <v>6.7978534698486328</v>
      </c>
      <c r="AD73" s="1">
        <v>5.2757792472839355</v>
      </c>
      <c r="AE73" s="1"/>
      <c r="AF73" s="1"/>
      <c r="AG73" s="1">
        <v>29</v>
      </c>
      <c r="AH73" s="1">
        <v>85</v>
      </c>
      <c r="AI73" s="1">
        <v>102</v>
      </c>
      <c r="AJ73" s="1">
        <v>36</v>
      </c>
      <c r="AK73" s="1"/>
      <c r="AL73" s="1"/>
      <c r="AM73" s="1">
        <v>164.34320068359375</v>
      </c>
      <c r="AN73" s="1">
        <v>613.31988525390625</v>
      </c>
      <c r="AO73" s="1">
        <v>1361.0888671875</v>
      </c>
      <c r="AP73" s="1">
        <v>1614.3497314453125</v>
      </c>
      <c r="AQ73" s="1"/>
      <c r="AR73" s="1"/>
      <c r="AS73" s="1">
        <v>4.252199649810791</v>
      </c>
      <c r="AT73" s="1">
        <v>6.7621321678161621</v>
      </c>
      <c r="AU73" s="1">
        <v>8.6294412612915039</v>
      </c>
      <c r="AV73" s="1">
        <v>9.0909090042114258</v>
      </c>
      <c r="AW73" s="1"/>
      <c r="AX73" s="1"/>
      <c r="AY73" s="1">
        <v>68</v>
      </c>
      <c r="AZ73" s="1">
        <v>171</v>
      </c>
      <c r="BA73" s="1">
        <v>178</v>
      </c>
      <c r="BB73" s="1">
        <v>58</v>
      </c>
      <c r="BC73" s="1"/>
      <c r="BD73" s="1"/>
      <c r="BE73" s="1">
        <v>188.87315368652344</v>
      </c>
      <c r="BF73" s="1">
        <v>600.06317138671875</v>
      </c>
      <c r="BG73" s="1">
        <v>1046.1357421875</v>
      </c>
      <c r="BH73" s="1">
        <v>908.23675537109375</v>
      </c>
      <c r="BI73" s="1"/>
      <c r="BJ73" s="1"/>
      <c r="BK73" s="1">
        <v>3.615098237991333</v>
      </c>
      <c r="BL73" s="1">
        <v>6.2159214019775391</v>
      </c>
      <c r="BM73" s="1">
        <v>7.7391304969787598</v>
      </c>
      <c r="BN73" s="1">
        <v>7.1340713500976563</v>
      </c>
      <c r="BO73" s="1"/>
      <c r="BP73" s="1"/>
      <c r="BQ73" s="1"/>
      <c r="BR73" s="1"/>
      <c r="BS73" s="1"/>
      <c r="BT73" s="1">
        <v>129</v>
      </c>
      <c r="BU73" s="1"/>
      <c r="BV73" s="1"/>
      <c r="BW73" s="1"/>
      <c r="BX73" s="1"/>
      <c r="BY73" s="1"/>
      <c r="BZ73" s="1">
        <v>87.660285949707031</v>
      </c>
      <c r="CA73" s="1"/>
      <c r="CB73" s="1"/>
      <c r="CC73" s="1"/>
      <c r="CD73" s="1"/>
      <c r="CE73" s="1"/>
      <c r="CF73" s="1">
        <v>3.3059968948364258</v>
      </c>
      <c r="CG73" s="1"/>
      <c r="CH73" s="1"/>
      <c r="CI73" s="1"/>
      <c r="CJ73" s="1"/>
      <c r="CK73" s="1"/>
      <c r="CL73" s="1">
        <v>153</v>
      </c>
      <c r="CM73" s="1"/>
      <c r="CN73" s="1"/>
      <c r="CO73" s="1"/>
      <c r="CP73" s="1"/>
      <c r="CQ73" s="1"/>
      <c r="CR73" s="1">
        <v>108.25037384033203</v>
      </c>
      <c r="CS73" s="1"/>
      <c r="CT73" s="1"/>
      <c r="CU73" s="1"/>
      <c r="CV73" s="1"/>
      <c r="CW73" s="1"/>
      <c r="CX73" s="1">
        <v>4.7178540229797363</v>
      </c>
      <c r="CY73" s="1"/>
      <c r="CZ73" s="1"/>
      <c r="DA73" s="1"/>
      <c r="DB73" s="1"/>
      <c r="DC73" s="1"/>
      <c r="DD73" s="1">
        <v>282</v>
      </c>
      <c r="DE73" s="1"/>
      <c r="DF73" s="1"/>
      <c r="DG73" s="1"/>
      <c r="DH73" s="1"/>
      <c r="DI73" s="1"/>
      <c r="DJ73" s="1">
        <v>97.747642517089844</v>
      </c>
      <c r="DK73" s="1"/>
      <c r="DL73" s="1"/>
      <c r="DM73" s="1"/>
      <c r="DN73" s="1"/>
      <c r="DO73" s="1"/>
      <c r="DP73" s="1">
        <v>3.9468159675598145</v>
      </c>
      <c r="DQ73" s="1">
        <v>55</v>
      </c>
      <c r="DR73" s="1">
        <v>42</v>
      </c>
      <c r="DS73" s="1">
        <v>41</v>
      </c>
      <c r="DT73" s="1">
        <v>37</v>
      </c>
      <c r="DU73" s="1">
        <v>68</v>
      </c>
      <c r="DV73" s="1">
        <v>37.374542236328125</v>
      </c>
      <c r="DW73" s="1">
        <v>28.540557861328125</v>
      </c>
      <c r="DX73" s="1">
        <v>27.861021041870117</v>
      </c>
      <c r="DY73" s="1">
        <v>25.142871856689453</v>
      </c>
      <c r="DZ73" s="1">
        <v>46.208522796630859</v>
      </c>
      <c r="EA73" s="1">
        <v>4.5304775238037109</v>
      </c>
      <c r="EB73" s="1">
        <v>4.6408839225769043</v>
      </c>
      <c r="EC73" s="1">
        <v>4.7235021591186523</v>
      </c>
      <c r="ED73" s="1">
        <v>4.4205493927001953</v>
      </c>
      <c r="EE73" s="1">
        <v>4.0816326141357422</v>
      </c>
      <c r="EF73" s="1">
        <v>52</v>
      </c>
      <c r="EG73" s="1">
        <v>34</v>
      </c>
      <c r="EH73" s="1">
        <v>54</v>
      </c>
      <c r="EI73" s="1">
        <v>35</v>
      </c>
      <c r="EJ73" s="1">
        <v>84</v>
      </c>
      <c r="EK73" s="1">
        <v>36.790977478027344</v>
      </c>
      <c r="EL73" s="1">
        <v>24.055639266967773</v>
      </c>
      <c r="EM73" s="1">
        <v>38.206016540527344</v>
      </c>
      <c r="EN73" s="1">
        <v>24.763158798217773</v>
      </c>
      <c r="EO73" s="1">
        <v>59.43157958984375</v>
      </c>
      <c r="EP73" s="1">
        <v>5.3774561882019043</v>
      </c>
      <c r="EQ73" s="1">
        <v>5.0746269226074219</v>
      </c>
      <c r="ER73" s="1">
        <v>8.157099723815918</v>
      </c>
      <c r="ES73" s="1">
        <v>5.5031447410583496</v>
      </c>
      <c r="ET73" s="1">
        <v>6.9478907585144043</v>
      </c>
      <c r="EU73" s="1">
        <v>107</v>
      </c>
      <c r="EV73" s="1">
        <v>76</v>
      </c>
      <c r="EW73" s="1">
        <v>95</v>
      </c>
      <c r="EX73" s="1">
        <v>72</v>
      </c>
      <c r="EY73" s="1">
        <v>152</v>
      </c>
      <c r="EZ73" s="1">
        <v>37.088645935058594</v>
      </c>
      <c r="FA73" s="1">
        <v>26.34333610534668</v>
      </c>
      <c r="FB73" s="1">
        <v>32.929172515869141</v>
      </c>
      <c r="FC73" s="1">
        <v>24.956846237182617</v>
      </c>
      <c r="FD73" s="1">
        <v>52.686672210693359</v>
      </c>
      <c r="FE73" s="1">
        <v>4.9060063362121582</v>
      </c>
      <c r="FF73" s="1">
        <v>4.8253970146179199</v>
      </c>
      <c r="FG73" s="1">
        <v>6.2091503143310547</v>
      </c>
      <c r="FH73" s="1">
        <v>4.8879837989807129</v>
      </c>
      <c r="FI73" s="1">
        <v>5.2869563102722168</v>
      </c>
      <c r="FJ73" s="1">
        <v>26.34333610534668</v>
      </c>
      <c r="FK73" s="1">
        <v>32.929172515869141</v>
      </c>
      <c r="FL73" s="1">
        <v>24.956846237182617</v>
      </c>
      <c r="FM73" s="1">
        <v>52.686672210693359</v>
      </c>
      <c r="FN73" s="1">
        <v>4.9060063362121582</v>
      </c>
      <c r="FO73" s="1">
        <v>4.8253970146179199</v>
      </c>
      <c r="FP73" s="1">
        <v>6.2091503143310547</v>
      </c>
      <c r="FQ73" s="1">
        <v>4.8879837989807129</v>
      </c>
      <c r="FR73" s="1">
        <v>5.2869563102722168</v>
      </c>
    </row>
    <row r="74" spans="1:174">
      <c r="A74" t="s">
        <v>1</v>
      </c>
      <c r="B74" t="s">
        <v>78</v>
      </c>
      <c r="C74" t="s">
        <v>348</v>
      </c>
      <c r="D74" s="1">
        <v>181</v>
      </c>
      <c r="E74" s="1">
        <v>151</v>
      </c>
      <c r="F74" s="1">
        <v>332</v>
      </c>
      <c r="G74" s="1">
        <v>188.76779174804687</v>
      </c>
      <c r="H74" s="1">
        <v>167.96066284179687</v>
      </c>
      <c r="I74" s="1">
        <v>178.69926452636719</v>
      </c>
      <c r="J74" s="1">
        <v>4.7332634925842285</v>
      </c>
      <c r="K74" s="1">
        <v>4.7936506271362305</v>
      </c>
      <c r="L74" s="1">
        <v>4.7605390548706055</v>
      </c>
      <c r="M74" s="1"/>
      <c r="N74" s="1"/>
      <c r="O74" s="1">
        <v>22</v>
      </c>
      <c r="P74" s="1">
        <v>63</v>
      </c>
      <c r="Q74" s="1">
        <v>54</v>
      </c>
      <c r="R74" s="1">
        <v>29</v>
      </c>
      <c r="S74" s="1"/>
      <c r="T74" s="1"/>
      <c r="U74" s="1">
        <v>167.73406982421875</v>
      </c>
      <c r="V74" s="1">
        <v>469.76364135742187</v>
      </c>
      <c r="W74" s="1">
        <v>687.460205078125</v>
      </c>
      <c r="X74" s="1">
        <v>612.58978271484375</v>
      </c>
      <c r="Y74" s="1"/>
      <c r="Z74" s="1"/>
      <c r="AA74" s="1">
        <v>3.0013642311096191</v>
      </c>
      <c r="AB74" s="1">
        <v>5.5360279083251953</v>
      </c>
      <c r="AC74" s="1">
        <v>6.5217390060424805</v>
      </c>
      <c r="AD74" s="1">
        <v>6.2770562171936035</v>
      </c>
      <c r="AE74" s="1"/>
      <c r="AF74" s="1"/>
      <c r="AG74" s="1">
        <v>17</v>
      </c>
      <c r="AH74" s="1">
        <v>53</v>
      </c>
      <c r="AI74" s="1">
        <v>64</v>
      </c>
      <c r="AJ74" s="1">
        <v>15</v>
      </c>
      <c r="AK74" s="1"/>
      <c r="AL74" s="1"/>
      <c r="AM74" s="1">
        <v>143.666015625</v>
      </c>
      <c r="AN74" s="1">
        <v>429.14981079101562</v>
      </c>
      <c r="AO74" s="1">
        <v>992.55584716796875</v>
      </c>
      <c r="AP74" s="1">
        <v>599.5203857421875</v>
      </c>
      <c r="AQ74" s="1"/>
      <c r="AR74" s="1"/>
      <c r="AS74" s="1">
        <v>3.7527594566345215</v>
      </c>
      <c r="AT74" s="1">
        <v>4.7920432090759277</v>
      </c>
      <c r="AU74" s="1">
        <v>6.6458983421325684</v>
      </c>
      <c r="AV74" s="1">
        <v>5.0335569381713867</v>
      </c>
      <c r="AW74" s="1"/>
      <c r="AX74" s="1"/>
      <c r="AY74" s="1">
        <v>39</v>
      </c>
      <c r="AZ74" s="1">
        <v>116</v>
      </c>
      <c r="BA74" s="1">
        <v>118</v>
      </c>
      <c r="BB74" s="1">
        <v>44</v>
      </c>
      <c r="BC74" s="1"/>
      <c r="BD74" s="1"/>
      <c r="BE74" s="1">
        <v>156.31889343261719</v>
      </c>
      <c r="BF74" s="1">
        <v>450.2930908203125</v>
      </c>
      <c r="BG74" s="1">
        <v>825.00177001953125</v>
      </c>
      <c r="BH74" s="1">
        <v>608.07073974609375</v>
      </c>
      <c r="BI74" s="1"/>
      <c r="BJ74" s="1"/>
      <c r="BK74" s="1">
        <v>3.2883641719818115</v>
      </c>
      <c r="BL74" s="1">
        <v>5.1693406105041504</v>
      </c>
      <c r="BM74" s="1">
        <v>6.5884981155395508</v>
      </c>
      <c r="BN74" s="1">
        <v>5.7894735336303711</v>
      </c>
      <c r="BO74" s="1"/>
      <c r="BP74" s="1"/>
      <c r="BQ74" s="1"/>
      <c r="BR74" s="1"/>
      <c r="BS74" s="1"/>
      <c r="BT74" s="1">
        <v>96</v>
      </c>
      <c r="BU74" s="1"/>
      <c r="BV74" s="1"/>
      <c r="BW74" s="1"/>
      <c r="BX74" s="1"/>
      <c r="BY74" s="1"/>
      <c r="BZ74" s="1">
        <v>100.11993408203125</v>
      </c>
      <c r="CA74" s="1"/>
      <c r="CB74" s="1"/>
      <c r="CC74" s="1"/>
      <c r="CD74" s="1"/>
      <c r="CE74" s="1"/>
      <c r="CF74" s="1">
        <v>3.6795706748962402</v>
      </c>
      <c r="CG74" s="1"/>
      <c r="CH74" s="1"/>
      <c r="CI74" s="1"/>
      <c r="CJ74" s="1"/>
      <c r="CK74" s="1"/>
      <c r="CL74" s="1">
        <v>93</v>
      </c>
      <c r="CM74" s="1"/>
      <c r="CN74" s="1"/>
      <c r="CO74" s="1"/>
      <c r="CP74" s="1"/>
      <c r="CQ74" s="1"/>
      <c r="CR74" s="1">
        <v>103.44597625732422</v>
      </c>
      <c r="CS74" s="1"/>
      <c r="CT74" s="1"/>
      <c r="CU74" s="1"/>
      <c r="CV74" s="1"/>
      <c r="CW74" s="1"/>
      <c r="CX74" s="1">
        <v>4.0629096031188965</v>
      </c>
      <c r="CY74" s="1"/>
      <c r="CZ74" s="1"/>
      <c r="DA74" s="1"/>
      <c r="DB74" s="1"/>
      <c r="DC74" s="1"/>
      <c r="DD74" s="1">
        <v>189</v>
      </c>
      <c r="DE74" s="1"/>
      <c r="DF74" s="1"/>
      <c r="DG74" s="1"/>
      <c r="DH74" s="1"/>
      <c r="DI74" s="1"/>
      <c r="DJ74" s="1">
        <v>101.72940063476562</v>
      </c>
      <c r="DK74" s="1"/>
      <c r="DL74" s="1"/>
      <c r="DM74" s="1"/>
      <c r="DN74" s="1"/>
      <c r="DO74" s="1"/>
      <c r="DP74" s="1">
        <v>3.8587179183959961</v>
      </c>
      <c r="DQ74" s="1">
        <v>28</v>
      </c>
      <c r="DR74" s="1">
        <v>41</v>
      </c>
      <c r="DS74" s="1">
        <v>36</v>
      </c>
      <c r="DT74" s="1">
        <v>47</v>
      </c>
      <c r="DU74" s="1">
        <v>29</v>
      </c>
      <c r="DV74" s="1">
        <v>29.201648712158203</v>
      </c>
      <c r="DW74" s="1">
        <v>42.759555816650391</v>
      </c>
      <c r="DX74" s="1">
        <v>37.544975280761719</v>
      </c>
      <c r="DY74" s="1">
        <v>49.017051696777344</v>
      </c>
      <c r="DZ74" s="1">
        <v>30.244564056396484</v>
      </c>
      <c r="EA74" s="1">
        <v>8.3086051940917969</v>
      </c>
      <c r="EB74" s="1">
        <v>4.3386244773864746</v>
      </c>
      <c r="EC74" s="1">
        <v>3.9087948799133301</v>
      </c>
      <c r="ED74" s="1">
        <v>4.6259841918945312</v>
      </c>
      <c r="EE74" s="1">
        <v>4.7933883666992187</v>
      </c>
      <c r="EF74" s="1">
        <v>18</v>
      </c>
      <c r="EG74" s="1">
        <v>43</v>
      </c>
      <c r="EH74" s="1">
        <v>32</v>
      </c>
      <c r="EI74" s="1">
        <v>32</v>
      </c>
      <c r="EJ74" s="1">
        <v>26</v>
      </c>
      <c r="EK74" s="1">
        <v>20.021800994873047</v>
      </c>
      <c r="EL74" s="1">
        <v>47.829860687255859</v>
      </c>
      <c r="EM74" s="1">
        <v>35.594314575195313</v>
      </c>
      <c r="EN74" s="1">
        <v>35.594314575195313</v>
      </c>
      <c r="EO74" s="1">
        <v>28.920379638671875</v>
      </c>
      <c r="EP74" s="1">
        <v>6.3604240417480469</v>
      </c>
      <c r="EQ74" s="1">
        <v>5.0887575149536133</v>
      </c>
      <c r="ER74" s="1">
        <v>4.3537416458129883</v>
      </c>
      <c r="ES74" s="1">
        <v>3.9457459449768066</v>
      </c>
      <c r="ET74" s="1">
        <v>5.4621849060058594</v>
      </c>
      <c r="EU74" s="1">
        <v>46</v>
      </c>
      <c r="EV74" s="1">
        <v>84</v>
      </c>
      <c r="EW74" s="1">
        <v>68</v>
      </c>
      <c r="EX74" s="1">
        <v>79</v>
      </c>
      <c r="EY74" s="1">
        <v>55</v>
      </c>
      <c r="EZ74" s="1">
        <v>24.759536743164063</v>
      </c>
      <c r="FA74" s="1">
        <v>45.213066101074219</v>
      </c>
      <c r="FB74" s="1">
        <v>36.601055145263672</v>
      </c>
      <c r="FC74" s="1">
        <v>42.521812438964844</v>
      </c>
      <c r="FD74" s="1">
        <v>29.603794097900391</v>
      </c>
      <c r="FE74" s="1">
        <v>7.4193549156188965</v>
      </c>
      <c r="FF74" s="1">
        <v>4.6927375793457031</v>
      </c>
      <c r="FG74" s="1">
        <v>4.1062803268432617</v>
      </c>
      <c r="FH74" s="1">
        <v>4.324028491973877</v>
      </c>
      <c r="FI74" s="1">
        <v>5.0878815650939941</v>
      </c>
      <c r="FJ74" s="1">
        <v>45.213066101074219</v>
      </c>
      <c r="FK74" s="1">
        <v>36.601055145263672</v>
      </c>
      <c r="FL74" s="1">
        <v>42.521812438964844</v>
      </c>
      <c r="FM74" s="1">
        <v>29.603794097900391</v>
      </c>
      <c r="FN74" s="1">
        <v>7.4193549156188965</v>
      </c>
      <c r="FO74" s="1">
        <v>4.6927375793457031</v>
      </c>
      <c r="FP74" s="1">
        <v>4.1062803268432617</v>
      </c>
      <c r="FQ74" s="1">
        <v>4.324028491973877</v>
      </c>
      <c r="FR74" s="1">
        <v>5.0878815650939941</v>
      </c>
    </row>
    <row r="75" spans="1:174">
      <c r="A75" t="s">
        <v>1</v>
      </c>
      <c r="B75" t="s">
        <v>79</v>
      </c>
      <c r="C75" t="s">
        <v>349</v>
      </c>
      <c r="D75" s="1">
        <v>198</v>
      </c>
      <c r="E75" s="1">
        <v>191</v>
      </c>
      <c r="F75" s="1">
        <v>389</v>
      </c>
      <c r="G75" s="1">
        <v>150.76869201660156</v>
      </c>
      <c r="H75" s="1">
        <v>157.25859069824219</v>
      </c>
      <c r="I75" s="1">
        <v>153.88693237304687</v>
      </c>
      <c r="J75" s="1">
        <v>4.2608132362365723</v>
      </c>
      <c r="K75" s="1">
        <v>4.9328513145446777</v>
      </c>
      <c r="L75" s="1">
        <v>4.5662636756896973</v>
      </c>
      <c r="M75" s="1"/>
      <c r="N75" s="1"/>
      <c r="O75" s="1">
        <v>36</v>
      </c>
      <c r="P75" s="1">
        <v>59</v>
      </c>
      <c r="Q75" s="1">
        <v>71</v>
      </c>
      <c r="R75" s="1">
        <v>21</v>
      </c>
      <c r="S75" s="1"/>
      <c r="T75" s="1"/>
      <c r="U75" s="1">
        <v>245.71701049804687</v>
      </c>
      <c r="V75" s="1">
        <v>467.104736328125</v>
      </c>
      <c r="W75" s="1">
        <v>792.41070556640625</v>
      </c>
      <c r="X75" s="1">
        <v>434.6026611328125</v>
      </c>
      <c r="Y75" s="1"/>
      <c r="Z75" s="1"/>
      <c r="AA75" s="1">
        <v>3.8297872543334961</v>
      </c>
      <c r="AB75" s="1">
        <v>4.5985970497131348</v>
      </c>
      <c r="AC75" s="1">
        <v>7.128514289855957</v>
      </c>
      <c r="AD75" s="1">
        <v>4.3121151924133301</v>
      </c>
      <c r="AE75" s="1"/>
      <c r="AF75" s="1"/>
      <c r="AG75" s="1">
        <v>18</v>
      </c>
      <c r="AH75" s="1">
        <v>57</v>
      </c>
      <c r="AI75" s="1">
        <v>78</v>
      </c>
      <c r="AJ75" s="1">
        <v>31</v>
      </c>
      <c r="AK75" s="1"/>
      <c r="AL75" s="1"/>
      <c r="AM75" s="1">
        <v>125.75101470947266</v>
      </c>
      <c r="AN75" s="1">
        <v>515.3707275390625</v>
      </c>
      <c r="AO75" s="1">
        <v>1231.2548828125</v>
      </c>
      <c r="AP75" s="1">
        <v>1279.4056396484375</v>
      </c>
      <c r="AQ75" s="1"/>
      <c r="AR75" s="1"/>
      <c r="AS75" s="1">
        <v>2.880000114440918</v>
      </c>
      <c r="AT75" s="1">
        <v>4.8020219802856445</v>
      </c>
      <c r="AU75" s="1">
        <v>6.8843779563903809</v>
      </c>
      <c r="AV75" s="1">
        <v>7.3985681533813477</v>
      </c>
      <c r="AW75" s="1"/>
      <c r="AX75" s="1"/>
      <c r="AY75" s="1">
        <v>54</v>
      </c>
      <c r="AZ75" s="1">
        <v>116</v>
      </c>
      <c r="BA75" s="1">
        <v>149</v>
      </c>
      <c r="BB75" s="1">
        <v>52</v>
      </c>
      <c r="BC75" s="1"/>
      <c r="BD75" s="1"/>
      <c r="BE75" s="1">
        <v>186.43190002441406</v>
      </c>
      <c r="BF75" s="1">
        <v>489.63742065429687</v>
      </c>
      <c r="BG75" s="1">
        <v>974.174560546875</v>
      </c>
      <c r="BH75" s="1">
        <v>716.7470703125</v>
      </c>
      <c r="BI75" s="1"/>
      <c r="BJ75" s="1"/>
      <c r="BK75" s="1">
        <v>3.45047926902771</v>
      </c>
      <c r="BL75" s="1">
        <v>4.6963562965393066</v>
      </c>
      <c r="BM75" s="1">
        <v>6.9985909461975098</v>
      </c>
      <c r="BN75" s="1">
        <v>5.7395143508911133</v>
      </c>
      <c r="BO75" s="1"/>
      <c r="BP75" s="1"/>
      <c r="BQ75" s="1"/>
      <c r="BR75" s="1"/>
      <c r="BS75" s="1"/>
      <c r="BT75" s="1">
        <v>99</v>
      </c>
      <c r="BU75" s="1"/>
      <c r="BV75" s="1"/>
      <c r="BW75" s="1"/>
      <c r="BX75" s="1"/>
      <c r="BY75" s="1"/>
      <c r="BZ75" s="1">
        <v>75.384346008300781</v>
      </c>
      <c r="CA75" s="1"/>
      <c r="CB75" s="1"/>
      <c r="CC75" s="1"/>
      <c r="CD75" s="1"/>
      <c r="CE75" s="1"/>
      <c r="CF75" s="1">
        <v>3.1914894580841064</v>
      </c>
      <c r="CG75" s="1"/>
      <c r="CH75" s="1"/>
      <c r="CI75" s="1"/>
      <c r="CJ75" s="1"/>
      <c r="CK75" s="1"/>
      <c r="CL75" s="1">
        <v>117</v>
      </c>
      <c r="CM75" s="1"/>
      <c r="CN75" s="1"/>
      <c r="CO75" s="1"/>
      <c r="CP75" s="1"/>
      <c r="CQ75" s="1"/>
      <c r="CR75" s="1">
        <v>96.331184387207031</v>
      </c>
      <c r="CS75" s="1"/>
      <c r="CT75" s="1"/>
      <c r="CU75" s="1"/>
      <c r="CV75" s="1"/>
      <c r="CW75" s="1"/>
      <c r="CX75" s="1">
        <v>4.1681509017944336</v>
      </c>
      <c r="CY75" s="1"/>
      <c r="CZ75" s="1"/>
      <c r="DA75" s="1"/>
      <c r="DB75" s="1"/>
      <c r="DC75" s="1"/>
      <c r="DD75" s="1">
        <v>216</v>
      </c>
      <c r="DE75" s="1"/>
      <c r="DF75" s="1"/>
      <c r="DG75" s="1"/>
      <c r="DH75" s="1"/>
      <c r="DI75" s="1"/>
      <c r="DJ75" s="1">
        <v>85.448783874511719</v>
      </c>
      <c r="DK75" s="1"/>
      <c r="DL75" s="1"/>
      <c r="DM75" s="1"/>
      <c r="DN75" s="1"/>
      <c r="DO75" s="1"/>
      <c r="DP75" s="1">
        <v>3.6554408073425293</v>
      </c>
      <c r="DQ75" s="1">
        <v>34</v>
      </c>
      <c r="DR75" s="1">
        <v>62</v>
      </c>
      <c r="DS75" s="1">
        <v>45</v>
      </c>
      <c r="DT75" s="1">
        <v>33</v>
      </c>
      <c r="DU75" s="1">
        <v>24</v>
      </c>
      <c r="DV75" s="1">
        <v>25.88957405090332</v>
      </c>
      <c r="DW75" s="1">
        <v>47.210399627685547</v>
      </c>
      <c r="DX75" s="1">
        <v>34.265613555908203</v>
      </c>
      <c r="DY75" s="1">
        <v>25.128114700317383</v>
      </c>
      <c r="DZ75" s="1">
        <v>18.274993896484375</v>
      </c>
      <c r="EA75" s="1">
        <v>4.1923551559448242</v>
      </c>
      <c r="EB75" s="1">
        <v>4.9363055229187012</v>
      </c>
      <c r="EC75" s="1">
        <v>3.9893617630004883</v>
      </c>
      <c r="ED75" s="1">
        <v>3.2544379234313965</v>
      </c>
      <c r="EE75" s="1">
        <v>5.4794521331787109</v>
      </c>
      <c r="EF75" s="1">
        <v>42</v>
      </c>
      <c r="EG75" s="1">
        <v>62</v>
      </c>
      <c r="EH75" s="1">
        <v>47</v>
      </c>
      <c r="EI75" s="1">
        <v>26</v>
      </c>
      <c r="EJ75" s="1">
        <v>14</v>
      </c>
      <c r="EK75" s="1">
        <v>34.580425262451172</v>
      </c>
      <c r="EL75" s="1">
        <v>51.047294616699219</v>
      </c>
      <c r="EM75" s="1">
        <v>38.697139739990234</v>
      </c>
      <c r="EN75" s="1">
        <v>21.406929016113281</v>
      </c>
      <c r="EO75" s="1">
        <v>11.52680778503418</v>
      </c>
      <c r="EP75" s="1">
        <v>5.9405941963195801</v>
      </c>
      <c r="EQ75" s="1">
        <v>5.4006967544555664</v>
      </c>
      <c r="ER75" s="1">
        <v>5.1031489372253418</v>
      </c>
      <c r="ES75" s="1">
        <v>3.3163266181945801</v>
      </c>
      <c r="ET75" s="1">
        <v>4.4871792793273926</v>
      </c>
      <c r="EU75" s="1">
        <v>76</v>
      </c>
      <c r="EV75" s="1">
        <v>124</v>
      </c>
      <c r="EW75" s="1">
        <v>92</v>
      </c>
      <c r="EX75" s="1">
        <v>59</v>
      </c>
      <c r="EY75" s="1">
        <v>38</v>
      </c>
      <c r="EZ75" s="1">
        <v>30.065313339233398</v>
      </c>
      <c r="FA75" s="1">
        <v>49.053932189941406</v>
      </c>
      <c r="FB75" s="1">
        <v>36.394851684570313</v>
      </c>
      <c r="FC75" s="1">
        <v>23.340177536010742</v>
      </c>
      <c r="FD75" s="1">
        <v>15.032656669616699</v>
      </c>
      <c r="FE75" s="1">
        <v>5.0065875053405762</v>
      </c>
      <c r="FF75" s="1">
        <v>5.1580700874328613</v>
      </c>
      <c r="FG75" s="1">
        <v>4.489995002746582</v>
      </c>
      <c r="FH75" s="1">
        <v>3.281423807144165</v>
      </c>
      <c r="FI75" s="1">
        <v>5.0666666030883789</v>
      </c>
      <c r="FJ75" s="1">
        <v>49.053932189941406</v>
      </c>
      <c r="FK75" s="1">
        <v>36.394851684570313</v>
      </c>
      <c r="FL75" s="1">
        <v>23.340177536010742</v>
      </c>
      <c r="FM75" s="1">
        <v>15.032656669616699</v>
      </c>
      <c r="FN75" s="1">
        <v>5.0065875053405762</v>
      </c>
      <c r="FO75" s="1">
        <v>5.1580700874328613</v>
      </c>
      <c r="FP75" s="1">
        <v>4.489995002746582</v>
      </c>
      <c r="FQ75" s="1">
        <v>3.281423807144165</v>
      </c>
      <c r="FR75" s="1">
        <v>5.0666666030883789</v>
      </c>
    </row>
    <row r="76" spans="1:174">
      <c r="A76" t="s">
        <v>1</v>
      </c>
      <c r="B76" t="s">
        <v>80</v>
      </c>
      <c r="C76" t="s">
        <v>350</v>
      </c>
      <c r="D76" s="1">
        <v>157</v>
      </c>
      <c r="E76" s="1">
        <v>188</v>
      </c>
      <c r="F76" s="1">
        <v>345</v>
      </c>
      <c r="G76" s="1">
        <v>164.26374816894531</v>
      </c>
      <c r="H76" s="1">
        <v>200.57398986816406</v>
      </c>
      <c r="I76" s="1">
        <v>182.24172973632812</v>
      </c>
      <c r="J76" s="1">
        <v>3.8414485454559326</v>
      </c>
      <c r="K76" s="1">
        <v>5.7125492095947266</v>
      </c>
      <c r="L76" s="1">
        <v>4.6760640144348145</v>
      </c>
      <c r="M76" s="1"/>
      <c r="N76" s="1"/>
      <c r="O76" s="1">
        <v>25</v>
      </c>
      <c r="P76" s="1">
        <v>52</v>
      </c>
      <c r="Q76" s="1">
        <v>42</v>
      </c>
      <c r="R76" s="1">
        <v>26</v>
      </c>
      <c r="S76" s="1"/>
      <c r="T76" s="1"/>
      <c r="U76" s="1">
        <v>187.16777038574219</v>
      </c>
      <c r="V76" s="1">
        <v>411.35986328125</v>
      </c>
      <c r="W76" s="1">
        <v>553.6514892578125</v>
      </c>
      <c r="X76" s="1">
        <v>675.5001220703125</v>
      </c>
      <c r="Y76" s="1"/>
      <c r="Z76" s="1"/>
      <c r="AA76" s="1">
        <v>2.9239766597747803</v>
      </c>
      <c r="AB76" s="1">
        <v>4.1106719970703125</v>
      </c>
      <c r="AC76" s="1">
        <v>4.9180326461791992</v>
      </c>
      <c r="AD76" s="1">
        <v>5.8690743446350098</v>
      </c>
      <c r="AE76" s="1"/>
      <c r="AF76" s="1"/>
      <c r="AG76" s="1">
        <v>14</v>
      </c>
      <c r="AH76" s="1">
        <v>62</v>
      </c>
      <c r="AI76" s="1">
        <v>81</v>
      </c>
      <c r="AJ76" s="1">
        <v>26</v>
      </c>
      <c r="AK76" s="1"/>
      <c r="AL76" s="1"/>
      <c r="AM76" s="1">
        <v>111.17287445068359</v>
      </c>
      <c r="AN76" s="1">
        <v>517.65887451171875</v>
      </c>
      <c r="AO76" s="1">
        <v>1223.749755859375</v>
      </c>
      <c r="AP76" s="1">
        <v>1212.1212158203125</v>
      </c>
      <c r="AQ76" s="1"/>
      <c r="AR76" s="1"/>
      <c r="AS76" s="1">
        <v>2.9661016464233398</v>
      </c>
      <c r="AT76" s="1">
        <v>5.7407407760620117</v>
      </c>
      <c r="AU76" s="1">
        <v>7.6415095329284668</v>
      </c>
      <c r="AV76" s="1">
        <v>7.2423396110534668</v>
      </c>
      <c r="AW76" s="1"/>
      <c r="AX76" s="1"/>
      <c r="AY76" s="1">
        <v>39</v>
      </c>
      <c r="AZ76" s="1">
        <v>114</v>
      </c>
      <c r="BA76" s="1">
        <v>123</v>
      </c>
      <c r="BB76" s="1">
        <v>52</v>
      </c>
      <c r="BC76" s="1"/>
      <c r="BD76" s="1"/>
      <c r="BE76" s="1">
        <v>150.28901672363281</v>
      </c>
      <c r="BF76" s="1">
        <v>463.0758056640625</v>
      </c>
      <c r="BG76" s="1">
        <v>865.89227294921875</v>
      </c>
      <c r="BH76" s="1">
        <v>867.5341796875</v>
      </c>
      <c r="BI76" s="1"/>
      <c r="BJ76" s="1"/>
      <c r="BK76" s="1">
        <v>2.938960075378418</v>
      </c>
      <c r="BL76" s="1">
        <v>4.8614072799682617</v>
      </c>
      <c r="BM76" s="1">
        <v>6.4263324737548828</v>
      </c>
      <c r="BN76" s="1">
        <v>6.483790397644043</v>
      </c>
      <c r="BO76" s="1"/>
      <c r="BP76" s="1"/>
      <c r="BQ76" s="1"/>
      <c r="BR76" s="1"/>
      <c r="BS76" s="1"/>
      <c r="BT76" s="1">
        <v>70</v>
      </c>
      <c r="BU76" s="1"/>
      <c r="BV76" s="1"/>
      <c r="BW76" s="1"/>
      <c r="BX76" s="1"/>
      <c r="BY76" s="1"/>
      <c r="BZ76" s="1">
        <v>73.238609313964844</v>
      </c>
      <c r="CA76" s="1"/>
      <c r="CB76" s="1"/>
      <c r="CC76" s="1"/>
      <c r="CD76" s="1"/>
      <c r="CE76" s="1"/>
      <c r="CF76" s="1">
        <v>2.5243418216705322</v>
      </c>
      <c r="CG76" s="1"/>
      <c r="CH76" s="1"/>
      <c r="CI76" s="1"/>
      <c r="CJ76" s="1"/>
      <c r="CK76" s="1"/>
      <c r="CL76" s="1">
        <v>114</v>
      </c>
      <c r="CM76" s="1"/>
      <c r="CN76" s="1"/>
      <c r="CO76" s="1"/>
      <c r="CP76" s="1"/>
      <c r="CQ76" s="1"/>
      <c r="CR76" s="1">
        <v>121.62464904785156</v>
      </c>
      <c r="CS76" s="1"/>
      <c r="CT76" s="1"/>
      <c r="CU76" s="1"/>
      <c r="CV76" s="1"/>
      <c r="CW76" s="1"/>
      <c r="CX76" s="1">
        <v>4.4271845817565918</v>
      </c>
      <c r="CY76" s="1"/>
      <c r="CZ76" s="1"/>
      <c r="DA76" s="1"/>
      <c r="DB76" s="1"/>
      <c r="DC76" s="1"/>
      <c r="DD76" s="1">
        <v>184</v>
      </c>
      <c r="DE76" s="1"/>
      <c r="DF76" s="1"/>
      <c r="DG76" s="1"/>
      <c r="DH76" s="1"/>
      <c r="DI76" s="1"/>
      <c r="DJ76" s="1">
        <v>97.195587158203125</v>
      </c>
      <c r="DK76" s="1"/>
      <c r="DL76" s="1"/>
      <c r="DM76" s="1"/>
      <c r="DN76" s="1"/>
      <c r="DO76" s="1"/>
      <c r="DP76" s="1">
        <v>3.4405384063720703</v>
      </c>
      <c r="DQ76" s="1">
        <v>21</v>
      </c>
      <c r="DR76" s="1">
        <v>63</v>
      </c>
      <c r="DS76" s="1">
        <v>45</v>
      </c>
      <c r="DT76" s="1">
        <v>19</v>
      </c>
      <c r="DU76" s="1">
        <v>9</v>
      </c>
      <c r="DV76" s="1">
        <v>21.971584320068359</v>
      </c>
      <c r="DW76" s="1">
        <v>65.914749145507812</v>
      </c>
      <c r="DX76" s="1">
        <v>47.081962585449219</v>
      </c>
      <c r="DY76" s="1">
        <v>19.879051208496094</v>
      </c>
      <c r="DZ76" s="1">
        <v>9.4163932800292969</v>
      </c>
      <c r="EA76" s="1">
        <v>5.0970873832702637</v>
      </c>
      <c r="EB76" s="1">
        <v>3.4596376419067383</v>
      </c>
      <c r="EC76" s="1">
        <v>4.1360292434692383</v>
      </c>
      <c r="ED76" s="1">
        <v>3.3568904399871826</v>
      </c>
      <c r="EE76" s="1">
        <v>4.5</v>
      </c>
      <c r="EF76" s="1">
        <v>20</v>
      </c>
      <c r="EG76" s="1">
        <v>104</v>
      </c>
      <c r="EH76" s="1">
        <v>41</v>
      </c>
      <c r="EI76" s="1">
        <v>13</v>
      </c>
      <c r="EJ76" s="1">
        <v>10</v>
      </c>
      <c r="EK76" s="1">
        <v>21.337657928466797</v>
      </c>
      <c r="EL76" s="1">
        <v>110.95581817626953</v>
      </c>
      <c r="EM76" s="1">
        <v>43.742198944091797</v>
      </c>
      <c r="EN76" s="1">
        <v>13.869477272033691</v>
      </c>
      <c r="EO76" s="1">
        <v>10.668828964233398</v>
      </c>
      <c r="EP76" s="1">
        <v>5.8997049331665039</v>
      </c>
      <c r="EQ76" s="1">
        <v>6.4596271514892578</v>
      </c>
      <c r="ER76" s="1">
        <v>5.1442909240722656</v>
      </c>
      <c r="ES76" s="1">
        <v>3.1553397178649902</v>
      </c>
      <c r="ET76" s="1">
        <v>7.5187969207763672</v>
      </c>
      <c r="EU76" s="1">
        <v>41</v>
      </c>
      <c r="EV76" s="1">
        <v>167</v>
      </c>
      <c r="EW76" s="1">
        <v>86</v>
      </c>
      <c r="EX76" s="1">
        <v>32</v>
      </c>
      <c r="EY76" s="1">
        <v>19</v>
      </c>
      <c r="EZ76" s="1">
        <v>21.657712936401367</v>
      </c>
      <c r="FA76" s="1">
        <v>88.215560913085938</v>
      </c>
      <c r="FB76" s="1">
        <v>45.428375244140625</v>
      </c>
      <c r="FC76" s="1">
        <v>16.903581619262695</v>
      </c>
      <c r="FD76" s="1">
        <v>10.036500930786133</v>
      </c>
      <c r="FE76" s="1">
        <v>5.4593873023986816</v>
      </c>
      <c r="FF76" s="1">
        <v>4.8673853874206543</v>
      </c>
      <c r="FG76" s="1">
        <v>4.5623340606689453</v>
      </c>
      <c r="FH76" s="1">
        <v>3.2719836235046387</v>
      </c>
      <c r="FI76" s="1">
        <v>5.7057056427001953</v>
      </c>
      <c r="FJ76" s="1">
        <v>88.215560913085938</v>
      </c>
      <c r="FK76" s="1">
        <v>45.428375244140625</v>
      </c>
      <c r="FL76" s="1">
        <v>16.903581619262695</v>
      </c>
      <c r="FM76" s="1">
        <v>10.036500930786133</v>
      </c>
      <c r="FN76" s="1">
        <v>5.4593873023986816</v>
      </c>
      <c r="FO76" s="1">
        <v>4.8673853874206543</v>
      </c>
      <c r="FP76" s="1">
        <v>4.5623340606689453</v>
      </c>
      <c r="FQ76" s="1">
        <v>3.2719836235046387</v>
      </c>
      <c r="FR76" s="1">
        <v>5.7057056427001953</v>
      </c>
    </row>
    <row r="77" spans="1:174">
      <c r="A77" t="s">
        <v>1</v>
      </c>
      <c r="B77" t="s">
        <v>81</v>
      </c>
      <c r="C77" t="s">
        <v>351</v>
      </c>
      <c r="D77" s="1">
        <v>371</v>
      </c>
      <c r="E77" s="1">
        <v>413</v>
      </c>
      <c r="F77" s="1">
        <v>784</v>
      </c>
      <c r="G77" s="1">
        <v>122.75865936279297</v>
      </c>
      <c r="H77" s="1">
        <v>142.61592102050781</v>
      </c>
      <c r="I77" s="1">
        <v>132.47540283203125</v>
      </c>
      <c r="J77" s="1">
        <v>3.6223394870758057</v>
      </c>
      <c r="K77" s="1">
        <v>5.1145510673522949</v>
      </c>
      <c r="L77" s="1">
        <v>4.280177116394043</v>
      </c>
      <c r="M77" s="1"/>
      <c r="N77" s="1"/>
      <c r="O77" s="1">
        <v>60</v>
      </c>
      <c r="P77" s="1">
        <v>103</v>
      </c>
      <c r="Q77" s="1">
        <v>119</v>
      </c>
      <c r="R77" s="1">
        <v>59</v>
      </c>
      <c r="S77" s="1"/>
      <c r="T77" s="1"/>
      <c r="U77" s="1">
        <v>181.12113952636719</v>
      </c>
      <c r="V77" s="1">
        <v>380.10186767578125</v>
      </c>
      <c r="W77" s="1">
        <v>678.44927978515625</v>
      </c>
      <c r="X77" s="1">
        <v>611.01904296875</v>
      </c>
      <c r="Y77" s="1"/>
      <c r="Z77" s="1"/>
      <c r="AA77" s="1">
        <v>2.8037383556365967</v>
      </c>
      <c r="AB77" s="1">
        <v>3.6382904052734375</v>
      </c>
      <c r="AC77" s="1">
        <v>5.947026252746582</v>
      </c>
      <c r="AD77" s="1">
        <v>5.3783044815063477</v>
      </c>
      <c r="AE77" s="1"/>
      <c r="AF77" s="1"/>
      <c r="AG77" s="1">
        <v>44</v>
      </c>
      <c r="AH77" s="1">
        <v>122</v>
      </c>
      <c r="AI77" s="1">
        <v>160</v>
      </c>
      <c r="AJ77" s="1">
        <v>69</v>
      </c>
      <c r="AK77" s="1"/>
      <c r="AL77" s="1"/>
      <c r="AM77" s="1">
        <v>135.32632446289062</v>
      </c>
      <c r="AN77" s="1">
        <v>502.1402587890625</v>
      </c>
      <c r="AO77" s="1">
        <v>1152.82080078125</v>
      </c>
      <c r="AP77" s="1">
        <v>1274.4736328125</v>
      </c>
      <c r="AQ77" s="1"/>
      <c r="AR77" s="1"/>
      <c r="AS77" s="1">
        <v>3.3639144897460938</v>
      </c>
      <c r="AT77" s="1">
        <v>4.8897795677185059</v>
      </c>
      <c r="AU77" s="1">
        <v>7.2496600151062012</v>
      </c>
      <c r="AV77" s="1">
        <v>8.2437276840209961</v>
      </c>
      <c r="AW77" s="1">
        <v>12</v>
      </c>
      <c r="AX77" s="1">
        <v>36</v>
      </c>
      <c r="AY77" s="1">
        <v>104</v>
      </c>
      <c r="AZ77" s="1">
        <v>225</v>
      </c>
      <c r="BA77" s="1">
        <v>279</v>
      </c>
      <c r="BB77" s="1">
        <v>128</v>
      </c>
      <c r="BC77" s="1">
        <v>3.5126132965087891</v>
      </c>
      <c r="BD77" s="1">
        <v>41.542613983154297</v>
      </c>
      <c r="BE77" s="1">
        <v>158.43756103515625</v>
      </c>
      <c r="BF77" s="1">
        <v>437.79428100585937</v>
      </c>
      <c r="BG77" s="1">
        <v>887.9976806640625</v>
      </c>
      <c r="BH77" s="1">
        <v>849.36962890625</v>
      </c>
      <c r="BI77" s="1">
        <v>0.88954782485961914</v>
      </c>
      <c r="BJ77" s="1">
        <v>1.7543859481811523</v>
      </c>
      <c r="BK77" s="1">
        <v>3.0162413120269775</v>
      </c>
      <c r="BL77" s="1">
        <v>4.2245588302612305</v>
      </c>
      <c r="BM77" s="1">
        <v>6.6302280426025391</v>
      </c>
      <c r="BN77" s="1">
        <v>6.6184072494506836</v>
      </c>
      <c r="BO77" s="1"/>
      <c r="BP77" s="1"/>
      <c r="BQ77" s="1"/>
      <c r="BR77" s="1"/>
      <c r="BS77" s="1"/>
      <c r="BT77" s="1">
        <v>195</v>
      </c>
      <c r="BU77" s="1"/>
      <c r="BV77" s="1"/>
      <c r="BW77" s="1"/>
      <c r="BX77" s="1"/>
      <c r="BY77" s="1"/>
      <c r="BZ77" s="1">
        <v>64.522743225097656</v>
      </c>
      <c r="CA77" s="1"/>
      <c r="CB77" s="1"/>
      <c r="CC77" s="1"/>
      <c r="CD77" s="1"/>
      <c r="CE77" s="1"/>
      <c r="CF77" s="1">
        <v>2.9907975196838379</v>
      </c>
      <c r="CG77" s="1"/>
      <c r="CH77" s="1"/>
      <c r="CI77" s="1"/>
      <c r="CJ77" s="1"/>
      <c r="CK77" s="1"/>
      <c r="CL77" s="1">
        <v>270</v>
      </c>
      <c r="CM77" s="1"/>
      <c r="CN77" s="1"/>
      <c r="CO77" s="1"/>
      <c r="CP77" s="1"/>
      <c r="CQ77" s="1"/>
      <c r="CR77" s="1">
        <v>93.235588073730469</v>
      </c>
      <c r="CS77" s="1"/>
      <c r="CT77" s="1"/>
      <c r="CU77" s="1"/>
      <c r="CV77" s="1"/>
      <c r="CW77" s="1"/>
      <c r="CX77" s="1">
        <v>4.6288361549377441</v>
      </c>
      <c r="CY77" s="1">
        <v>10</v>
      </c>
      <c r="CZ77" s="1">
        <v>6</v>
      </c>
      <c r="DA77" s="1"/>
      <c r="DB77" s="1"/>
      <c r="DC77" s="1">
        <v>7</v>
      </c>
      <c r="DD77" s="1">
        <v>465</v>
      </c>
      <c r="DE77" s="1">
        <v>1.6897372007369995</v>
      </c>
      <c r="DF77" s="1">
        <v>1.0138423442840576</v>
      </c>
      <c r="DG77" s="1"/>
      <c r="DH77" s="1"/>
      <c r="DI77" s="1">
        <v>1.1828160285949707</v>
      </c>
      <c r="DJ77" s="1">
        <v>78.572776794433594</v>
      </c>
      <c r="DK77" s="1">
        <v>2.1186439990997314</v>
      </c>
      <c r="DL77" s="1">
        <v>2.6548671722412109</v>
      </c>
      <c r="DM77" s="1"/>
      <c r="DN77" s="1"/>
      <c r="DO77" s="1">
        <v>1.0719754695892334</v>
      </c>
      <c r="DP77" s="1">
        <v>3.7642676830291748</v>
      </c>
      <c r="DQ77" s="1">
        <v>148</v>
      </c>
      <c r="DR77" s="1">
        <v>79</v>
      </c>
      <c r="DS77" s="1">
        <v>81</v>
      </c>
      <c r="DT77" s="1"/>
      <c r="DU77" s="1"/>
      <c r="DV77" s="1">
        <v>48.971111297607422</v>
      </c>
      <c r="DW77" s="1">
        <v>26.139984130859375</v>
      </c>
      <c r="DX77" s="1">
        <v>26.801755905151367</v>
      </c>
      <c r="DY77" s="1"/>
      <c r="DZ77" s="1"/>
      <c r="EA77" s="1">
        <v>3.4030811786651611</v>
      </c>
      <c r="EB77" s="1">
        <v>3.8017325401306152</v>
      </c>
      <c r="EC77" s="1">
        <v>3.9666993618011475</v>
      </c>
      <c r="ED77" s="1"/>
      <c r="EE77" s="1"/>
      <c r="EF77" s="1">
        <v>183</v>
      </c>
      <c r="EG77" s="1">
        <v>81</v>
      </c>
      <c r="EH77" s="1">
        <v>62</v>
      </c>
      <c r="EI77" s="1"/>
      <c r="EJ77" s="1"/>
      <c r="EK77" s="1">
        <v>63.193008422851563</v>
      </c>
      <c r="EL77" s="1">
        <v>27.970676422119141</v>
      </c>
      <c r="EM77" s="1">
        <v>21.409652709960938</v>
      </c>
      <c r="EN77" s="1"/>
      <c r="EO77" s="1"/>
      <c r="EP77" s="1">
        <v>5.1346802711486816</v>
      </c>
      <c r="EQ77" s="1">
        <v>4.8561153411865234</v>
      </c>
      <c r="ER77" s="1">
        <v>4.0816326141357422</v>
      </c>
      <c r="ES77" s="1"/>
      <c r="ET77" s="1"/>
      <c r="EU77" s="1">
        <v>331</v>
      </c>
      <c r="EV77" s="1">
        <v>160</v>
      </c>
      <c r="EW77" s="1">
        <v>143</v>
      </c>
      <c r="EX77" s="1">
        <v>136</v>
      </c>
      <c r="EY77" s="1">
        <v>14</v>
      </c>
      <c r="EZ77" s="1">
        <v>55.930301666259766</v>
      </c>
      <c r="FA77" s="1">
        <v>27.035795211791992</v>
      </c>
      <c r="FB77" s="1">
        <v>24.163242340087891</v>
      </c>
      <c r="FC77" s="1">
        <v>22.980426788330078</v>
      </c>
      <c r="FD77" s="1">
        <v>2.3656320571899414</v>
      </c>
      <c r="FE77" s="1">
        <v>4.1829900741577148</v>
      </c>
      <c r="FF77" s="1">
        <v>4.2712225914001465</v>
      </c>
      <c r="FG77" s="1">
        <v>4.0157260894775391</v>
      </c>
      <c r="FH77" s="1">
        <v>4.9635038375854492</v>
      </c>
      <c r="FI77" s="1">
        <v>3.9215686321258545</v>
      </c>
      <c r="FJ77" s="1">
        <v>27.035795211791992</v>
      </c>
      <c r="FK77" s="1">
        <v>24.163242340087891</v>
      </c>
      <c r="FL77" s="1">
        <v>22.980426788330078</v>
      </c>
      <c r="FM77" s="1">
        <v>2.3656320571899414</v>
      </c>
      <c r="FN77" s="1">
        <v>4.1829900741577148</v>
      </c>
      <c r="FO77" s="1">
        <v>4.2712225914001465</v>
      </c>
      <c r="FP77" s="1">
        <v>4.0157260894775391</v>
      </c>
      <c r="FQ77" s="1">
        <v>4.9635038375854492</v>
      </c>
      <c r="FR77" s="1">
        <v>3.9215686321258545</v>
      </c>
    </row>
    <row r="78" spans="1:174">
      <c r="A78" t="s">
        <v>1</v>
      </c>
      <c r="B78" t="s">
        <v>82</v>
      </c>
      <c r="C78" t="s">
        <v>352</v>
      </c>
      <c r="D78" s="1">
        <v>169</v>
      </c>
      <c r="E78" s="1">
        <v>185</v>
      </c>
      <c r="F78" s="1">
        <v>354</v>
      </c>
      <c r="G78" s="1">
        <v>154.03546142578125</v>
      </c>
      <c r="H78" s="1">
        <v>173.79051208496094</v>
      </c>
      <c r="I78" s="1">
        <v>163.7637939453125</v>
      </c>
      <c r="J78" s="1">
        <v>4.4780073165893555</v>
      </c>
      <c r="K78" s="1">
        <v>6.2059712409973145</v>
      </c>
      <c r="L78" s="1">
        <v>5.2405624389648437</v>
      </c>
      <c r="M78" s="1"/>
      <c r="N78" s="1"/>
      <c r="O78" s="1">
        <v>33</v>
      </c>
      <c r="P78" s="1">
        <v>57</v>
      </c>
      <c r="Q78" s="1">
        <v>43</v>
      </c>
      <c r="R78" s="1">
        <v>21</v>
      </c>
      <c r="S78" s="1"/>
      <c r="T78" s="1"/>
      <c r="U78" s="1">
        <v>258.03424072265625</v>
      </c>
      <c r="V78" s="1">
        <v>562.2410888671875</v>
      </c>
      <c r="W78" s="1">
        <v>707.70245361328125</v>
      </c>
      <c r="X78" s="1">
        <v>754.31036376953125</v>
      </c>
      <c r="Y78" s="1"/>
      <c r="Z78" s="1"/>
      <c r="AA78" s="1">
        <v>3.9007091522216797</v>
      </c>
      <c r="AB78" s="1">
        <v>5.1818180084228516</v>
      </c>
      <c r="AC78" s="1">
        <v>6.3142437934875488</v>
      </c>
      <c r="AD78" s="1">
        <v>6.7741937637329102</v>
      </c>
      <c r="AE78" s="1"/>
      <c r="AF78" s="1"/>
      <c r="AG78" s="1">
        <v>21</v>
      </c>
      <c r="AH78" s="1">
        <v>54</v>
      </c>
      <c r="AI78" s="1">
        <v>74</v>
      </c>
      <c r="AJ78" s="1">
        <v>25</v>
      </c>
      <c r="AK78" s="1"/>
      <c r="AL78" s="1"/>
      <c r="AM78" s="1">
        <v>171.10731506347656</v>
      </c>
      <c r="AN78" s="1">
        <v>559.17987060546875</v>
      </c>
      <c r="AO78" s="1">
        <v>1555.9293212890625</v>
      </c>
      <c r="AP78" s="1">
        <v>1688.048583984375</v>
      </c>
      <c r="AQ78" s="1"/>
      <c r="AR78" s="1"/>
      <c r="AS78" s="1">
        <v>4.0540542602539062</v>
      </c>
      <c r="AT78" s="1">
        <v>5.5441479682922363</v>
      </c>
      <c r="AU78" s="1">
        <v>9.5979251861572266</v>
      </c>
      <c r="AV78" s="1">
        <v>8.8339223861694336</v>
      </c>
      <c r="AW78" s="1"/>
      <c r="AX78" s="1"/>
      <c r="AY78" s="1">
        <v>54</v>
      </c>
      <c r="AZ78" s="1">
        <v>111</v>
      </c>
      <c r="BA78" s="1">
        <v>117</v>
      </c>
      <c r="BB78" s="1">
        <v>46</v>
      </c>
      <c r="BC78" s="1"/>
      <c r="BD78" s="1"/>
      <c r="BE78" s="1">
        <v>215.46565246582031</v>
      </c>
      <c r="BF78" s="1">
        <v>560.7476806640625</v>
      </c>
      <c r="BG78" s="1">
        <v>1080.1329345703125</v>
      </c>
      <c r="BH78" s="1">
        <v>1078.5462646484375</v>
      </c>
      <c r="BI78" s="1"/>
      <c r="BJ78" s="1"/>
      <c r="BK78" s="1">
        <v>3.9589443206787109</v>
      </c>
      <c r="BL78" s="1">
        <v>5.3519768714904785</v>
      </c>
      <c r="BM78" s="1">
        <v>8.0578508377075195</v>
      </c>
      <c r="BN78" s="1">
        <v>7.757166862487793</v>
      </c>
      <c r="BO78" s="1"/>
      <c r="BP78" s="1"/>
      <c r="BQ78" s="1"/>
      <c r="BR78" s="1"/>
      <c r="BS78" s="1"/>
      <c r="BT78" s="1">
        <v>77</v>
      </c>
      <c r="BU78" s="1"/>
      <c r="BV78" s="1"/>
      <c r="BW78" s="1"/>
      <c r="BX78" s="1"/>
      <c r="BY78" s="1"/>
      <c r="BZ78" s="1">
        <v>70.181831359863281</v>
      </c>
      <c r="CA78" s="1"/>
      <c r="CB78" s="1"/>
      <c r="CC78" s="1"/>
      <c r="CD78" s="1"/>
      <c r="CE78" s="1"/>
      <c r="CF78" s="1">
        <v>3.1505727767944336</v>
      </c>
      <c r="CG78" s="1"/>
      <c r="CH78" s="1"/>
      <c r="CI78" s="1"/>
      <c r="CJ78" s="1"/>
      <c r="CK78" s="1"/>
      <c r="CL78" s="1">
        <v>110</v>
      </c>
      <c r="CM78" s="1"/>
      <c r="CN78" s="1"/>
      <c r="CO78" s="1"/>
      <c r="CP78" s="1"/>
      <c r="CQ78" s="1"/>
      <c r="CR78" s="1">
        <v>103.33489990234375</v>
      </c>
      <c r="CS78" s="1"/>
      <c r="CT78" s="1"/>
      <c r="CU78" s="1"/>
      <c r="CV78" s="1"/>
      <c r="CW78" s="1"/>
      <c r="CX78" s="1">
        <v>4.9261083602905273</v>
      </c>
      <c r="CY78" s="1">
        <v>9</v>
      </c>
      <c r="CZ78" s="1"/>
      <c r="DA78" s="1"/>
      <c r="DB78" s="1"/>
      <c r="DC78" s="1"/>
      <c r="DD78" s="1">
        <v>187</v>
      </c>
      <c r="DE78" s="1">
        <v>4.1634860038757324</v>
      </c>
      <c r="DF78" s="1"/>
      <c r="DG78" s="1"/>
      <c r="DH78" s="1"/>
      <c r="DI78" s="1"/>
      <c r="DJ78" s="1">
        <v>86.507987976074219</v>
      </c>
      <c r="DK78" s="1">
        <v>3.422053337097168</v>
      </c>
      <c r="DL78" s="1"/>
      <c r="DM78" s="1"/>
      <c r="DN78" s="1"/>
      <c r="DO78" s="1"/>
      <c r="DP78" s="1">
        <v>3.9982895851135254</v>
      </c>
      <c r="DQ78" s="1">
        <v>20</v>
      </c>
      <c r="DR78" s="1">
        <v>21</v>
      </c>
      <c r="DS78" s="1">
        <v>30</v>
      </c>
      <c r="DT78" s="1">
        <v>43</v>
      </c>
      <c r="DU78" s="1">
        <v>55</v>
      </c>
      <c r="DV78" s="1">
        <v>18.229047775268555</v>
      </c>
      <c r="DW78" s="1">
        <v>19.140501022338867</v>
      </c>
      <c r="DX78" s="1">
        <v>27.343572616577148</v>
      </c>
      <c r="DY78" s="1">
        <v>39.192451477050781</v>
      </c>
      <c r="DZ78" s="1">
        <v>50.1298828125</v>
      </c>
      <c r="EA78" s="1">
        <v>4.0404038429260254</v>
      </c>
      <c r="EB78" s="1">
        <v>3.639514684677124</v>
      </c>
      <c r="EC78" s="1">
        <v>5.5248618125915527</v>
      </c>
      <c r="ED78" s="1">
        <v>4.5940170288085937</v>
      </c>
      <c r="EE78" s="1">
        <v>4.4971380233764648</v>
      </c>
      <c r="EF78" s="1">
        <v>25</v>
      </c>
      <c r="EG78" s="1">
        <v>35</v>
      </c>
      <c r="EH78" s="1">
        <v>26</v>
      </c>
      <c r="EI78" s="1">
        <v>38</v>
      </c>
      <c r="EJ78" s="1">
        <v>61</v>
      </c>
      <c r="EK78" s="1">
        <v>23.485204696655273</v>
      </c>
      <c r="EL78" s="1">
        <v>32.879287719726563</v>
      </c>
      <c r="EM78" s="1">
        <v>24.424612045288086</v>
      </c>
      <c r="EN78" s="1">
        <v>35.697509765625</v>
      </c>
      <c r="EO78" s="1">
        <v>57.303897857666016</v>
      </c>
      <c r="EP78" s="1">
        <v>5.8823528289794922</v>
      </c>
      <c r="EQ78" s="1">
        <v>7.6086955070495605</v>
      </c>
      <c r="ER78" s="1">
        <v>5.9090909957885742</v>
      </c>
      <c r="ES78" s="1">
        <v>5.3748230934143066</v>
      </c>
      <c r="ET78" s="1">
        <v>6.427818775177002</v>
      </c>
      <c r="EU78" s="1">
        <v>45</v>
      </c>
      <c r="EV78" s="1">
        <v>56</v>
      </c>
      <c r="EW78" s="1">
        <v>56</v>
      </c>
      <c r="EX78" s="1">
        <v>81</v>
      </c>
      <c r="EY78" s="1">
        <v>116</v>
      </c>
      <c r="EZ78" s="1">
        <v>20.81743049621582</v>
      </c>
      <c r="FA78" s="1">
        <v>25.906137466430664</v>
      </c>
      <c r="FB78" s="1">
        <v>25.906137466430664</v>
      </c>
      <c r="FC78" s="1">
        <v>37.47137451171875</v>
      </c>
      <c r="FD78" s="1">
        <v>53.662712097167969</v>
      </c>
      <c r="FE78" s="1">
        <v>4.8913044929504395</v>
      </c>
      <c r="FF78" s="1">
        <v>5.4001927375793457</v>
      </c>
      <c r="FG78" s="1">
        <v>5.6968464851379395</v>
      </c>
      <c r="FH78" s="1">
        <v>4.9300060272216797</v>
      </c>
      <c r="FI78" s="1">
        <v>5.3406996726989746</v>
      </c>
      <c r="FJ78" s="1">
        <v>25.906137466430664</v>
      </c>
      <c r="FK78" s="1">
        <v>25.906137466430664</v>
      </c>
      <c r="FL78" s="1">
        <v>37.47137451171875</v>
      </c>
      <c r="FM78" s="1">
        <v>53.662712097167969</v>
      </c>
      <c r="FN78" s="1">
        <v>4.8913044929504395</v>
      </c>
      <c r="FO78" s="1">
        <v>5.4001927375793457</v>
      </c>
      <c r="FP78" s="1">
        <v>5.6968464851379395</v>
      </c>
      <c r="FQ78" s="1">
        <v>4.9300060272216797</v>
      </c>
      <c r="FR78" s="1">
        <v>5.3406996726989746</v>
      </c>
    </row>
    <row r="79" spans="1:174">
      <c r="A79" t="s">
        <v>1</v>
      </c>
      <c r="B79" t="s">
        <v>83</v>
      </c>
      <c r="C79" t="s">
        <v>353</v>
      </c>
      <c r="D79" s="1">
        <v>174</v>
      </c>
      <c r="E79" s="1">
        <v>180</v>
      </c>
      <c r="F79" s="1">
        <v>354</v>
      </c>
      <c r="G79" s="1">
        <v>196.36610412597656</v>
      </c>
      <c r="H79" s="1">
        <v>214.43888854980469</v>
      </c>
      <c r="I79" s="1">
        <v>205.15792846679687</v>
      </c>
      <c r="J79" s="1">
        <v>4.6988925933837891</v>
      </c>
      <c r="K79" s="1">
        <v>5.6338028907775879</v>
      </c>
      <c r="L79" s="1">
        <v>5.1319222450256348</v>
      </c>
      <c r="M79" s="1"/>
      <c r="N79" s="1"/>
      <c r="O79" s="1">
        <v>26</v>
      </c>
      <c r="P79" s="1">
        <v>71</v>
      </c>
      <c r="Q79" s="1">
        <v>43</v>
      </c>
      <c r="R79" s="1">
        <v>23</v>
      </c>
      <c r="S79" s="1"/>
      <c r="T79" s="1"/>
      <c r="U79" s="1">
        <v>216.39616394042969</v>
      </c>
      <c r="V79" s="1">
        <v>620.846435546875</v>
      </c>
      <c r="W79" s="1">
        <v>631.70263671875</v>
      </c>
      <c r="X79" s="1">
        <v>616.62200927734375</v>
      </c>
      <c r="Y79" s="1"/>
      <c r="Z79" s="1"/>
      <c r="AA79" s="1">
        <v>3.5519125461578369</v>
      </c>
      <c r="AB79" s="1">
        <v>6.0839757919311523</v>
      </c>
      <c r="AC79" s="1">
        <v>5.8108110427856445</v>
      </c>
      <c r="AD79" s="1">
        <v>5.8080806732177734</v>
      </c>
      <c r="AE79" s="1"/>
      <c r="AF79" s="1"/>
      <c r="AG79" s="1">
        <v>14</v>
      </c>
      <c r="AH79" s="1">
        <v>67</v>
      </c>
      <c r="AI79" s="1">
        <v>66</v>
      </c>
      <c r="AJ79" s="1">
        <v>29</v>
      </c>
      <c r="AK79" s="1"/>
      <c r="AL79" s="1"/>
      <c r="AM79" s="1">
        <v>120.52341461181641</v>
      </c>
      <c r="AN79" s="1">
        <v>633.150634765625</v>
      </c>
      <c r="AO79" s="1">
        <v>1219.286865234375</v>
      </c>
      <c r="AP79" s="1">
        <v>1514.3603515625</v>
      </c>
      <c r="AQ79" s="1"/>
      <c r="AR79" s="1"/>
      <c r="AS79" s="1">
        <v>2.9227557182312012</v>
      </c>
      <c r="AT79" s="1">
        <v>5.9608540534973145</v>
      </c>
      <c r="AU79" s="1">
        <v>7.3008847236633301</v>
      </c>
      <c r="AV79" s="1">
        <v>9.0342683792114258</v>
      </c>
      <c r="AW79" s="1"/>
      <c r="AX79" s="1"/>
      <c r="AY79" s="1">
        <v>40</v>
      </c>
      <c r="AZ79" s="1">
        <v>138</v>
      </c>
      <c r="BA79" s="1">
        <v>109</v>
      </c>
      <c r="BB79" s="1">
        <v>52</v>
      </c>
      <c r="BC79" s="1"/>
      <c r="BD79" s="1"/>
      <c r="BE79" s="1">
        <v>169.26918029785156</v>
      </c>
      <c r="BF79" s="1">
        <v>626.75994873046875</v>
      </c>
      <c r="BG79" s="1">
        <v>891.9803466796875</v>
      </c>
      <c r="BH79" s="1">
        <v>921.169189453125</v>
      </c>
      <c r="BI79" s="1"/>
      <c r="BJ79" s="1"/>
      <c r="BK79" s="1">
        <v>3.3030552864074707</v>
      </c>
      <c r="BL79" s="1">
        <v>6.0235705375671387</v>
      </c>
      <c r="BM79" s="1">
        <v>6.6301703453063965</v>
      </c>
      <c r="BN79" s="1">
        <v>7.2524409294128418</v>
      </c>
      <c r="BO79" s="1"/>
      <c r="BP79" s="1"/>
      <c r="BQ79" s="1"/>
      <c r="BR79" s="1"/>
      <c r="BS79" s="1"/>
      <c r="BT79" s="1">
        <v>93</v>
      </c>
      <c r="BU79" s="1"/>
      <c r="BV79" s="1"/>
      <c r="BW79" s="1"/>
      <c r="BX79" s="1"/>
      <c r="BY79" s="1"/>
      <c r="BZ79" s="1">
        <v>104.95429229736328</v>
      </c>
      <c r="CA79" s="1"/>
      <c r="CB79" s="1"/>
      <c r="CC79" s="1"/>
      <c r="CD79" s="1"/>
      <c r="CE79" s="1"/>
      <c r="CF79" s="1">
        <v>3.6484897136688232</v>
      </c>
      <c r="CG79" s="1"/>
      <c r="CH79" s="1"/>
      <c r="CI79" s="1"/>
      <c r="CJ79" s="1"/>
      <c r="CK79" s="1"/>
      <c r="CL79" s="1">
        <v>110</v>
      </c>
      <c r="CM79" s="1"/>
      <c r="CN79" s="1"/>
      <c r="CO79" s="1"/>
      <c r="CP79" s="1"/>
      <c r="CQ79" s="1"/>
      <c r="CR79" s="1">
        <v>131.04598999023437</v>
      </c>
      <c r="CS79" s="1"/>
      <c r="CT79" s="1"/>
      <c r="CU79" s="1"/>
      <c r="CV79" s="1"/>
      <c r="CW79" s="1"/>
      <c r="CX79" s="1">
        <v>4.6296296119689941</v>
      </c>
      <c r="CY79" s="1"/>
      <c r="CZ79" s="1"/>
      <c r="DA79" s="1"/>
      <c r="DB79" s="1"/>
      <c r="DC79" s="1"/>
      <c r="DD79" s="1">
        <v>203</v>
      </c>
      <c r="DE79" s="1"/>
      <c r="DF79" s="1"/>
      <c r="DG79" s="1"/>
      <c r="DH79" s="1"/>
      <c r="DI79" s="1"/>
      <c r="DJ79" s="1">
        <v>117.64705657958984</v>
      </c>
      <c r="DK79" s="1"/>
      <c r="DL79" s="1"/>
      <c r="DM79" s="1"/>
      <c r="DN79" s="1"/>
      <c r="DO79" s="1"/>
      <c r="DP79" s="1">
        <v>4.1218276023864746</v>
      </c>
      <c r="DQ79" s="1">
        <v>58</v>
      </c>
      <c r="DR79" s="1">
        <v>50</v>
      </c>
      <c r="DS79" s="1">
        <v>40</v>
      </c>
      <c r="DT79" s="1">
        <v>20</v>
      </c>
      <c r="DU79" s="1">
        <v>6</v>
      </c>
      <c r="DV79" s="1">
        <v>65.455368041992188</v>
      </c>
      <c r="DW79" s="1">
        <v>56.427040100097656</v>
      </c>
      <c r="DX79" s="1">
        <v>45.141632080078125</v>
      </c>
      <c r="DY79" s="1">
        <v>22.570816040039063</v>
      </c>
      <c r="DZ79" s="1">
        <v>6.771245002746582</v>
      </c>
      <c r="EA79" s="1">
        <v>4.1517539024353027</v>
      </c>
      <c r="EB79" s="1">
        <v>4.2698550224304199</v>
      </c>
      <c r="EC79" s="1">
        <v>5.9259257316589355</v>
      </c>
      <c r="ED79" s="1">
        <v>4.6511626243591309</v>
      </c>
      <c r="EE79" s="1">
        <v>20</v>
      </c>
      <c r="EF79" s="1">
        <v>71</v>
      </c>
      <c r="EG79" s="1">
        <v>50</v>
      </c>
      <c r="EH79" s="1">
        <v>39</v>
      </c>
      <c r="EI79" s="1">
        <v>14</v>
      </c>
      <c r="EJ79" s="1">
        <v>6</v>
      </c>
      <c r="EK79" s="1">
        <v>84.584228515625</v>
      </c>
      <c r="EL79" s="1">
        <v>59.566356658935547</v>
      </c>
      <c r="EM79" s="1">
        <v>46.461757659912109</v>
      </c>
      <c r="EN79" s="1">
        <v>16.678579330444336</v>
      </c>
      <c r="EO79" s="1">
        <v>7.1479630470275879</v>
      </c>
      <c r="EP79" s="1">
        <v>5.4783949851989746</v>
      </c>
      <c r="EQ79" s="1">
        <v>5.0709939002990723</v>
      </c>
      <c r="ER79" s="1">
        <v>7.0652174949645996</v>
      </c>
      <c r="ES79" s="1">
        <v>4.229607105255127</v>
      </c>
      <c r="ET79" s="1">
        <v>20</v>
      </c>
      <c r="EU79" s="1">
        <v>129</v>
      </c>
      <c r="EV79" s="1">
        <v>100</v>
      </c>
      <c r="EW79" s="1">
        <v>79</v>
      </c>
      <c r="EX79" s="1">
        <v>34</v>
      </c>
      <c r="EY79" s="1">
        <v>12</v>
      </c>
      <c r="EZ79" s="1">
        <v>74.760940551757812</v>
      </c>
      <c r="FA79" s="1">
        <v>57.954216003417969</v>
      </c>
      <c r="FB79" s="1">
        <v>45.783832550048828</v>
      </c>
      <c r="FC79" s="1">
        <v>19.704433441162109</v>
      </c>
      <c r="FD79" s="1">
        <v>6.9545059204101563</v>
      </c>
      <c r="FE79" s="1">
        <v>4.7901968955993652</v>
      </c>
      <c r="FF79" s="1">
        <v>4.6360688209533691</v>
      </c>
      <c r="FG79" s="1">
        <v>6.4384679794311523</v>
      </c>
      <c r="FH79" s="1">
        <v>4.4678053855895996</v>
      </c>
      <c r="FI79" s="1">
        <v>20</v>
      </c>
      <c r="FJ79" s="1">
        <v>57.954216003417969</v>
      </c>
      <c r="FK79" s="1">
        <v>45.783832550048828</v>
      </c>
      <c r="FL79" s="1">
        <v>19.704433441162109</v>
      </c>
      <c r="FM79" s="1">
        <v>6.9545059204101563</v>
      </c>
      <c r="FN79" s="1">
        <v>4.7901968955993652</v>
      </c>
      <c r="FO79" s="1">
        <v>4.6360688209533691</v>
      </c>
      <c r="FP79" s="1">
        <v>6.4384679794311523</v>
      </c>
      <c r="FQ79" s="1">
        <v>4.4678053855895996</v>
      </c>
      <c r="FR79" s="1">
        <v>20</v>
      </c>
    </row>
    <row r="80" spans="1:174">
      <c r="A80" t="s">
        <v>1</v>
      </c>
      <c r="B80" t="s">
        <v>84</v>
      </c>
      <c r="C80" t="s">
        <v>354</v>
      </c>
      <c r="D80" s="1">
        <v>156</v>
      </c>
      <c r="E80" s="1">
        <v>156</v>
      </c>
      <c r="F80" s="1">
        <v>312</v>
      </c>
      <c r="G80" s="1">
        <v>103.56021118164062</v>
      </c>
      <c r="H80" s="1">
        <v>102.74378967285156</v>
      </c>
      <c r="I80" s="1">
        <v>103.15038299560547</v>
      </c>
      <c r="J80" s="1">
        <v>3.7125177383422852</v>
      </c>
      <c r="K80" s="1">
        <v>4.8118443489074707</v>
      </c>
      <c r="L80" s="1">
        <v>4.1912951469421387</v>
      </c>
      <c r="M80" s="1"/>
      <c r="N80" s="1"/>
      <c r="O80" s="1">
        <v>22</v>
      </c>
      <c r="P80" s="1">
        <v>45</v>
      </c>
      <c r="Q80" s="1">
        <v>59</v>
      </c>
      <c r="R80" s="1">
        <v>20</v>
      </c>
      <c r="S80" s="1"/>
      <c r="T80" s="1"/>
      <c r="U80" s="1">
        <v>150.57148742675781</v>
      </c>
      <c r="V80" s="1">
        <v>414.25021362304687</v>
      </c>
      <c r="W80" s="1">
        <v>815.25494384765625</v>
      </c>
      <c r="X80" s="1">
        <v>596.48077392578125</v>
      </c>
      <c r="Y80" s="1"/>
      <c r="Z80" s="1"/>
      <c r="AA80" s="1">
        <v>2.4915063381195068</v>
      </c>
      <c r="AB80" s="1">
        <v>4.0431265830993652</v>
      </c>
      <c r="AC80" s="1">
        <v>6.9167642593383789</v>
      </c>
      <c r="AD80" s="1">
        <v>5.9880237579345703</v>
      </c>
      <c r="AE80" s="1"/>
      <c r="AF80" s="1"/>
      <c r="AG80" s="1">
        <v>17</v>
      </c>
      <c r="AH80" s="1">
        <v>51</v>
      </c>
      <c r="AI80" s="1">
        <v>52</v>
      </c>
      <c r="AJ80" s="1">
        <v>28</v>
      </c>
      <c r="AK80" s="1"/>
      <c r="AL80" s="1"/>
      <c r="AM80" s="1">
        <v>115.81959533691406</v>
      </c>
      <c r="AN80" s="1">
        <v>511.63723754882812</v>
      </c>
      <c r="AO80" s="1">
        <v>865.65673828125</v>
      </c>
      <c r="AP80" s="1">
        <v>1340.9962158203125</v>
      </c>
      <c r="AQ80" s="1"/>
      <c r="AR80" s="1"/>
      <c r="AS80" s="1">
        <v>3.2380952835083008</v>
      </c>
      <c r="AT80" s="1">
        <v>5.7110862731933594</v>
      </c>
      <c r="AU80" s="1">
        <v>5.8361392021179199</v>
      </c>
      <c r="AV80" s="1">
        <v>7.9545454978942871</v>
      </c>
      <c r="AW80" s="1"/>
      <c r="AX80" s="1"/>
      <c r="AY80" s="1">
        <v>39</v>
      </c>
      <c r="AZ80" s="1">
        <v>96</v>
      </c>
      <c r="BA80" s="1">
        <v>111</v>
      </c>
      <c r="BB80" s="1">
        <v>48</v>
      </c>
      <c r="BC80" s="1"/>
      <c r="BD80" s="1"/>
      <c r="BE80" s="1">
        <v>133.15579223632812</v>
      </c>
      <c r="BF80" s="1">
        <v>460.85162353515625</v>
      </c>
      <c r="BG80" s="1">
        <v>838.1153564453125</v>
      </c>
      <c r="BH80" s="1">
        <v>882.1907958984375</v>
      </c>
      <c r="BI80" s="1"/>
      <c r="BJ80" s="1"/>
      <c r="BK80" s="1">
        <v>2.7698862552642822</v>
      </c>
      <c r="BL80" s="1">
        <v>4.7856431007385254</v>
      </c>
      <c r="BM80" s="1">
        <v>6.3646788597106934</v>
      </c>
      <c r="BN80" s="1">
        <v>6.9970846176147461</v>
      </c>
      <c r="BO80" s="1"/>
      <c r="BP80" s="1"/>
      <c r="BQ80" s="1"/>
      <c r="BR80" s="1"/>
      <c r="BS80" s="1"/>
      <c r="BT80" s="1">
        <v>72</v>
      </c>
      <c r="BU80" s="1"/>
      <c r="BV80" s="1"/>
      <c r="BW80" s="1"/>
      <c r="BX80" s="1"/>
      <c r="BY80" s="1"/>
      <c r="BZ80" s="1">
        <v>47.797023773193359</v>
      </c>
      <c r="CA80" s="1"/>
      <c r="CB80" s="1"/>
      <c r="CC80" s="1"/>
      <c r="CD80" s="1"/>
      <c r="CE80" s="1"/>
      <c r="CF80" s="1">
        <v>3.0848329067230225</v>
      </c>
      <c r="CG80" s="1"/>
      <c r="CH80" s="1"/>
      <c r="CI80" s="1"/>
      <c r="CJ80" s="1"/>
      <c r="CK80" s="1"/>
      <c r="CL80" s="1">
        <v>101</v>
      </c>
      <c r="CM80" s="1"/>
      <c r="CN80" s="1"/>
      <c r="CO80" s="1"/>
      <c r="CP80" s="1"/>
      <c r="CQ80" s="1"/>
      <c r="CR80" s="1">
        <v>66.520011901855469</v>
      </c>
      <c r="CS80" s="1"/>
      <c r="CT80" s="1"/>
      <c r="CU80" s="1"/>
      <c r="CV80" s="1"/>
      <c r="CW80" s="1"/>
      <c r="CX80" s="1">
        <v>5.0148959159851074</v>
      </c>
      <c r="CY80" s="1">
        <v>10</v>
      </c>
      <c r="CZ80" s="1"/>
      <c r="DA80" s="1"/>
      <c r="DB80" s="1">
        <v>9</v>
      </c>
      <c r="DC80" s="1"/>
      <c r="DD80" s="1">
        <v>173</v>
      </c>
      <c r="DE80" s="1">
        <v>3.3061020374298096</v>
      </c>
      <c r="DF80" s="1"/>
      <c r="DG80" s="1"/>
      <c r="DH80" s="1">
        <v>2.9754917621612549</v>
      </c>
      <c r="DI80" s="1"/>
      <c r="DJ80" s="1">
        <v>57.195564270019531</v>
      </c>
      <c r="DK80" s="1">
        <v>1.4005602598190308</v>
      </c>
      <c r="DL80" s="1"/>
      <c r="DM80" s="1"/>
      <c r="DN80" s="1">
        <v>3.529411792755127</v>
      </c>
      <c r="DO80" s="1"/>
      <c r="DP80" s="1">
        <v>3.9788408279418945</v>
      </c>
      <c r="DQ80" s="1">
        <v>34</v>
      </c>
      <c r="DR80" s="1">
        <v>30</v>
      </c>
      <c r="DS80" s="1">
        <v>30</v>
      </c>
      <c r="DT80" s="1">
        <v>50</v>
      </c>
      <c r="DU80" s="1">
        <v>12</v>
      </c>
      <c r="DV80" s="1">
        <v>22.570816040039063</v>
      </c>
      <c r="DW80" s="1">
        <v>19.915426254272461</v>
      </c>
      <c r="DX80" s="1">
        <v>19.915426254272461</v>
      </c>
      <c r="DY80" s="1">
        <v>33.192375183105469</v>
      </c>
      <c r="DZ80" s="1">
        <v>7.9661703109741211</v>
      </c>
      <c r="EA80" s="1">
        <v>4.8295454978942871</v>
      </c>
      <c r="EB80" s="1">
        <v>3.7546932697296143</v>
      </c>
      <c r="EC80" s="1">
        <v>2.7573528289794922</v>
      </c>
      <c r="ED80" s="1">
        <v>3.9246468544006348</v>
      </c>
      <c r="EE80" s="1">
        <v>3.56083083152771</v>
      </c>
      <c r="EF80" s="1">
        <v>37</v>
      </c>
      <c r="EG80" s="1">
        <v>28</v>
      </c>
      <c r="EH80" s="1">
        <v>38</v>
      </c>
      <c r="EI80" s="1">
        <v>44</v>
      </c>
      <c r="EJ80" s="1">
        <v>9</v>
      </c>
      <c r="EK80" s="1">
        <v>24.368719100952148</v>
      </c>
      <c r="EL80" s="1">
        <v>18.441192626953125</v>
      </c>
      <c r="EM80" s="1">
        <v>25.027332305908203</v>
      </c>
      <c r="EN80" s="1">
        <v>28.97901725769043</v>
      </c>
      <c r="EO80" s="1">
        <v>5.9275259971618652</v>
      </c>
      <c r="EP80" s="1">
        <v>6.4912281036376953</v>
      </c>
      <c r="EQ80" s="1">
        <v>4.745762825012207</v>
      </c>
      <c r="ER80" s="1">
        <v>4.6341462135314941</v>
      </c>
      <c r="ES80" s="1">
        <v>4.4534411430358887</v>
      </c>
      <c r="ET80" s="1">
        <v>3.2846715450286865</v>
      </c>
      <c r="EU80" s="1">
        <v>71</v>
      </c>
      <c r="EV80" s="1">
        <v>58</v>
      </c>
      <c r="EW80" s="1">
        <v>68</v>
      </c>
      <c r="EX80" s="1">
        <v>94</v>
      </c>
      <c r="EY80" s="1">
        <v>21</v>
      </c>
      <c r="EZ80" s="1">
        <v>23.473323822021484</v>
      </c>
      <c r="FA80" s="1">
        <v>19.175392150878906</v>
      </c>
      <c r="FB80" s="1">
        <v>22.481494903564453</v>
      </c>
      <c r="FC80" s="1">
        <v>31.077360153198242</v>
      </c>
      <c r="FD80" s="1">
        <v>6.9428143501281738</v>
      </c>
      <c r="FE80" s="1">
        <v>5.5729985237121582</v>
      </c>
      <c r="FF80" s="1">
        <v>4.1756658554077148</v>
      </c>
      <c r="FG80" s="1">
        <v>3.5639412403106689</v>
      </c>
      <c r="FH80" s="1">
        <v>4.1556143760681152</v>
      </c>
      <c r="FI80" s="1">
        <v>3.4369885921478271</v>
      </c>
      <c r="FJ80" s="1">
        <v>19.175392150878906</v>
      </c>
      <c r="FK80" s="1">
        <v>22.481494903564453</v>
      </c>
      <c r="FL80" s="1">
        <v>31.077360153198242</v>
      </c>
      <c r="FM80" s="1">
        <v>6.9428143501281738</v>
      </c>
      <c r="FN80" s="1">
        <v>5.5729985237121582</v>
      </c>
      <c r="FO80" s="1">
        <v>4.1756658554077148</v>
      </c>
      <c r="FP80" s="1">
        <v>3.5639412403106689</v>
      </c>
      <c r="FQ80" s="1">
        <v>4.1556143760681152</v>
      </c>
      <c r="FR80" s="1">
        <v>3.4369885921478271</v>
      </c>
    </row>
    <row r="81" spans="1:174">
      <c r="A81" t="s">
        <v>1</v>
      </c>
      <c r="B81" t="s">
        <v>85</v>
      </c>
      <c r="C81" t="s">
        <v>355</v>
      </c>
      <c r="D81" s="1">
        <v>178</v>
      </c>
      <c r="E81" s="1">
        <v>238</v>
      </c>
      <c r="F81" s="1">
        <v>416</v>
      </c>
      <c r="G81" s="1">
        <v>149.21995544433594</v>
      </c>
      <c r="H81" s="1">
        <v>208.33697509765625</v>
      </c>
      <c r="I81" s="1">
        <v>178.13938903808594</v>
      </c>
      <c r="J81" s="1">
        <v>3.8746190071105957</v>
      </c>
      <c r="K81" s="1">
        <v>6.0207438468933105</v>
      </c>
      <c r="L81" s="1">
        <v>4.8672046661376953</v>
      </c>
      <c r="M81" s="1"/>
      <c r="N81" s="1"/>
      <c r="O81" s="1">
        <v>24</v>
      </c>
      <c r="P81" s="1">
        <v>54</v>
      </c>
      <c r="Q81" s="1">
        <v>50</v>
      </c>
      <c r="R81" s="1">
        <v>33</v>
      </c>
      <c r="S81" s="1"/>
      <c r="T81" s="1"/>
      <c r="U81" s="1">
        <v>163.93443298339844</v>
      </c>
      <c r="V81" s="1">
        <v>418.37762451171875</v>
      </c>
      <c r="W81" s="1">
        <v>638.488037109375</v>
      </c>
      <c r="X81" s="1">
        <v>735.78594970703125</v>
      </c>
      <c r="Y81" s="1"/>
      <c r="Z81" s="1"/>
      <c r="AA81" s="1">
        <v>2.5834231376647949</v>
      </c>
      <c r="AB81" s="1">
        <v>4.0754718780517578</v>
      </c>
      <c r="AC81" s="1">
        <v>5.5555553436279297</v>
      </c>
      <c r="AD81" s="1">
        <v>7.0663809776306152</v>
      </c>
      <c r="AE81" s="1"/>
      <c r="AF81" s="1"/>
      <c r="AG81" s="1">
        <v>24</v>
      </c>
      <c r="AH81" s="1">
        <v>75</v>
      </c>
      <c r="AI81" s="1">
        <v>94</v>
      </c>
      <c r="AJ81" s="1">
        <v>38</v>
      </c>
      <c r="AK81" s="1"/>
      <c r="AL81" s="1"/>
      <c r="AM81" s="1">
        <v>168.65776062011719</v>
      </c>
      <c r="AN81" s="1">
        <v>630.09326171875</v>
      </c>
      <c r="AO81" s="1">
        <v>1509.312744140625</v>
      </c>
      <c r="AP81" s="1">
        <v>1476.301513671875</v>
      </c>
      <c r="AQ81" s="1"/>
      <c r="AR81" s="1"/>
      <c r="AS81" s="1">
        <v>3.9215686321258545</v>
      </c>
      <c r="AT81" s="1">
        <v>5.7339448928833008</v>
      </c>
      <c r="AU81" s="1">
        <v>8.7279481887817383</v>
      </c>
      <c r="AV81" s="1">
        <v>8.8372097015380859</v>
      </c>
      <c r="AW81" s="1">
        <v>8</v>
      </c>
      <c r="AX81" s="1">
        <v>16</v>
      </c>
      <c r="AY81" s="1">
        <v>48</v>
      </c>
      <c r="AZ81" s="1">
        <v>129</v>
      </c>
      <c r="BA81" s="1">
        <v>144</v>
      </c>
      <c r="BB81" s="1">
        <v>71</v>
      </c>
      <c r="BC81" s="1">
        <v>6.5448775291442871</v>
      </c>
      <c r="BD81" s="1">
        <v>43.842823028564453</v>
      </c>
      <c r="BE81" s="1">
        <v>166.26255798339844</v>
      </c>
      <c r="BF81" s="1">
        <v>519.95166015625</v>
      </c>
      <c r="BG81" s="1">
        <v>1024.2548828125</v>
      </c>
      <c r="BH81" s="1">
        <v>1005.8081665039062</v>
      </c>
      <c r="BI81" s="1">
        <v>1.4285714626312256</v>
      </c>
      <c r="BJ81" s="1">
        <v>1.7039403915405273</v>
      </c>
      <c r="BK81" s="1">
        <v>3.1148605346679687</v>
      </c>
      <c r="BL81" s="1">
        <v>4.8993544578552246</v>
      </c>
      <c r="BM81" s="1">
        <v>7.2837634086608887</v>
      </c>
      <c r="BN81" s="1">
        <v>7.9152731895446777</v>
      </c>
      <c r="BO81" s="1"/>
      <c r="BP81" s="1"/>
      <c r="BQ81" s="1"/>
      <c r="BR81" s="1"/>
      <c r="BS81" s="1"/>
      <c r="BT81" s="1">
        <v>83</v>
      </c>
      <c r="BU81" s="1"/>
      <c r="BV81" s="1"/>
      <c r="BW81" s="1"/>
      <c r="BX81" s="1"/>
      <c r="BY81" s="1"/>
      <c r="BZ81" s="1">
        <v>69.580085754394531</v>
      </c>
      <c r="CA81" s="1"/>
      <c r="CB81" s="1"/>
      <c r="CC81" s="1"/>
      <c r="CD81" s="1"/>
      <c r="CE81" s="1"/>
      <c r="CF81" s="1">
        <v>2.7374670505523682</v>
      </c>
      <c r="CG81" s="1"/>
      <c r="CH81" s="1"/>
      <c r="CI81" s="1"/>
      <c r="CJ81" s="1"/>
      <c r="CK81" s="1"/>
      <c r="CL81" s="1">
        <v>149</v>
      </c>
      <c r="CM81" s="1"/>
      <c r="CN81" s="1"/>
      <c r="CO81" s="1"/>
      <c r="CP81" s="1"/>
      <c r="CQ81" s="1"/>
      <c r="CR81" s="1">
        <v>130.42945861816406</v>
      </c>
      <c r="CS81" s="1"/>
      <c r="CT81" s="1"/>
      <c r="CU81" s="1"/>
      <c r="CV81" s="1"/>
      <c r="CW81" s="1"/>
      <c r="CX81" s="1">
        <v>5.1079878807067871</v>
      </c>
      <c r="CY81" s="1"/>
      <c r="CZ81" s="1"/>
      <c r="DA81" s="1"/>
      <c r="DB81" s="1"/>
      <c r="DC81" s="1"/>
      <c r="DD81" s="1">
        <v>232</v>
      </c>
      <c r="DE81" s="1"/>
      <c r="DF81" s="1"/>
      <c r="DG81" s="1"/>
      <c r="DH81" s="1"/>
      <c r="DI81" s="1"/>
      <c r="DJ81" s="1">
        <v>99.346961975097656</v>
      </c>
      <c r="DK81" s="1"/>
      <c r="DL81" s="1"/>
      <c r="DM81" s="1"/>
      <c r="DN81" s="1"/>
      <c r="DO81" s="1"/>
      <c r="DP81" s="1">
        <v>3.8998150825500488</v>
      </c>
      <c r="DQ81" s="1">
        <v>91</v>
      </c>
      <c r="DR81" s="1">
        <v>51</v>
      </c>
      <c r="DS81" s="1">
        <v>26</v>
      </c>
      <c r="DT81" s="1">
        <v>10</v>
      </c>
      <c r="DU81" s="1"/>
      <c r="DV81" s="1">
        <v>76.286605834960937</v>
      </c>
      <c r="DW81" s="1">
        <v>42.7540283203125</v>
      </c>
      <c r="DX81" s="1">
        <v>21.796173095703125</v>
      </c>
      <c r="DY81" s="1">
        <v>8.383143424987793</v>
      </c>
      <c r="DZ81" s="1"/>
      <c r="EA81" s="1">
        <v>3.4640274047851562</v>
      </c>
      <c r="EB81" s="1">
        <v>4.2929291725158691</v>
      </c>
      <c r="EC81" s="1">
        <v>4.6511626243591309</v>
      </c>
      <c r="ED81" s="1">
        <v>4.6296296119689941</v>
      </c>
      <c r="EE81" s="1"/>
      <c r="EF81" s="1">
        <v>124</v>
      </c>
      <c r="EG81" s="1">
        <v>70</v>
      </c>
      <c r="EH81" s="1">
        <v>34</v>
      </c>
      <c r="EI81" s="1">
        <v>10</v>
      </c>
      <c r="EJ81" s="1"/>
      <c r="EK81" s="1">
        <v>108.54531860351563</v>
      </c>
      <c r="EL81" s="1">
        <v>61.275581359863281</v>
      </c>
      <c r="EM81" s="1">
        <v>29.762426376342773</v>
      </c>
      <c r="EN81" s="1">
        <v>8.7536544799804687</v>
      </c>
      <c r="EO81" s="1"/>
      <c r="EP81" s="1">
        <v>5.3082189559936523</v>
      </c>
      <c r="EQ81" s="1">
        <v>6.9101676940917969</v>
      </c>
      <c r="ER81" s="1">
        <v>7.925407886505127</v>
      </c>
      <c r="ES81" s="1">
        <v>5.8139533996582031</v>
      </c>
      <c r="ET81" s="1"/>
      <c r="EU81" s="1">
        <v>215</v>
      </c>
      <c r="EV81" s="1">
        <v>121</v>
      </c>
      <c r="EW81" s="1">
        <v>60</v>
      </c>
      <c r="EX81" s="1">
        <v>20</v>
      </c>
      <c r="EY81" s="1"/>
      <c r="EZ81" s="1">
        <v>92.067230224609375</v>
      </c>
      <c r="FA81" s="1">
        <v>51.814579010009766</v>
      </c>
      <c r="FB81" s="1">
        <v>25.693180084228516</v>
      </c>
      <c r="FC81" s="1">
        <v>8.5643939971923828</v>
      </c>
      <c r="FD81" s="1"/>
      <c r="FE81" s="1">
        <v>4.332056999206543</v>
      </c>
      <c r="FF81" s="1">
        <v>5.4975013732910156</v>
      </c>
      <c r="FG81" s="1">
        <v>6.0728745460510254</v>
      </c>
      <c r="FH81" s="1">
        <v>5.1546392440795898</v>
      </c>
      <c r="FI81" s="1"/>
      <c r="FJ81" s="1">
        <v>51.814579010009766</v>
      </c>
      <c r="FK81" s="1">
        <v>25.693180084228516</v>
      </c>
      <c r="FL81" s="1">
        <v>8.5643939971923828</v>
      </c>
      <c r="FM81" s="1"/>
      <c r="FN81" s="1">
        <v>4.332056999206543</v>
      </c>
      <c r="FO81" s="1">
        <v>5.4975013732910156</v>
      </c>
      <c r="FP81" s="1">
        <v>6.0728745460510254</v>
      </c>
      <c r="FQ81" s="1">
        <v>5.1546392440795898</v>
      </c>
      <c r="FR81" s="1"/>
    </row>
    <row r="82" spans="1:174">
      <c r="A82" t="s">
        <v>1</v>
      </c>
      <c r="B82" t="s">
        <v>86</v>
      </c>
      <c r="C82" t="s">
        <v>356</v>
      </c>
      <c r="D82" s="1">
        <v>125</v>
      </c>
      <c r="E82" s="1">
        <v>124</v>
      </c>
      <c r="F82" s="1">
        <v>249</v>
      </c>
      <c r="G82" s="1">
        <v>93.695419311523438</v>
      </c>
      <c r="H82" s="1">
        <v>90.032524108886719</v>
      </c>
      <c r="I82" s="1">
        <v>91.834815979003906</v>
      </c>
      <c r="J82" s="1">
        <v>3.4857780933380127</v>
      </c>
      <c r="K82" s="1">
        <v>4.7310185432434082</v>
      </c>
      <c r="L82" s="1">
        <v>4.0116000175476074</v>
      </c>
      <c r="M82" s="1"/>
      <c r="N82" s="1"/>
      <c r="O82" s="1">
        <v>19</v>
      </c>
      <c r="P82" s="1">
        <v>37</v>
      </c>
      <c r="Q82" s="1">
        <v>32</v>
      </c>
      <c r="R82" s="1">
        <v>20</v>
      </c>
      <c r="S82" s="1"/>
      <c r="T82" s="1"/>
      <c r="U82" s="1">
        <v>146.266357421875</v>
      </c>
      <c r="V82" s="1">
        <v>405.52389526367187</v>
      </c>
      <c r="W82" s="1">
        <v>593.0318603515625</v>
      </c>
      <c r="X82" s="1">
        <v>818.66558837890625</v>
      </c>
      <c r="Y82" s="1"/>
      <c r="Z82" s="1"/>
      <c r="AA82" s="1">
        <v>2.3514852523803711</v>
      </c>
      <c r="AB82" s="1">
        <v>3.9361701011657715</v>
      </c>
      <c r="AC82" s="1">
        <v>5.3067994117736816</v>
      </c>
      <c r="AD82" s="1">
        <v>7.2202167510986328</v>
      </c>
      <c r="AE82" s="1"/>
      <c r="AF82" s="1"/>
      <c r="AG82" s="1">
        <v>15</v>
      </c>
      <c r="AH82" s="1">
        <v>39</v>
      </c>
      <c r="AI82" s="1">
        <v>46</v>
      </c>
      <c r="AJ82" s="1">
        <v>17</v>
      </c>
      <c r="AK82" s="1"/>
      <c r="AL82" s="1"/>
      <c r="AM82" s="1">
        <v>117.27912139892578</v>
      </c>
      <c r="AN82" s="1">
        <v>468.52474975585937</v>
      </c>
      <c r="AO82" s="1">
        <v>1012.7697143554687</v>
      </c>
      <c r="AP82" s="1">
        <v>1271.50341796875</v>
      </c>
      <c r="AQ82" s="1"/>
      <c r="AR82" s="1"/>
      <c r="AS82" s="1">
        <v>3.0612244606018066</v>
      </c>
      <c r="AT82" s="1">
        <v>5.379310131072998</v>
      </c>
      <c r="AU82" s="1">
        <v>7.087827205657959</v>
      </c>
      <c r="AV82" s="1">
        <v>8.4158420562744141</v>
      </c>
      <c r="AW82" s="1">
        <v>9</v>
      </c>
      <c r="AX82" s="1">
        <v>15</v>
      </c>
      <c r="AY82" s="1">
        <v>34</v>
      </c>
      <c r="AZ82" s="1">
        <v>76</v>
      </c>
      <c r="BA82" s="1">
        <v>78</v>
      </c>
      <c r="BB82" s="1">
        <v>37</v>
      </c>
      <c r="BC82" s="1">
        <v>5.0082635879516602</v>
      </c>
      <c r="BD82" s="1">
        <v>43.490867614746094</v>
      </c>
      <c r="BE82" s="1">
        <v>131.88517761230469</v>
      </c>
      <c r="BF82" s="1">
        <v>435.58001708984375</v>
      </c>
      <c r="BG82" s="1">
        <v>784.86614990234375</v>
      </c>
      <c r="BH82" s="1">
        <v>978.83599853515625</v>
      </c>
      <c r="BI82" s="1">
        <v>1.2747875452041626</v>
      </c>
      <c r="BJ82" s="1">
        <v>1.8587360382080078</v>
      </c>
      <c r="BK82" s="1">
        <v>2.6194145679473877</v>
      </c>
      <c r="BL82" s="1">
        <v>4.5645647048950195</v>
      </c>
      <c r="BM82" s="1">
        <v>6.2300319671630859</v>
      </c>
      <c r="BN82" s="1">
        <v>7.7244257926940918</v>
      </c>
      <c r="BO82" s="1">
        <v>12</v>
      </c>
      <c r="BP82" s="1"/>
      <c r="BQ82" s="1"/>
      <c r="BR82" s="1"/>
      <c r="BS82" s="1"/>
      <c r="BT82" s="1">
        <v>59</v>
      </c>
      <c r="BU82" s="1">
        <v>8.9947605133056641</v>
      </c>
      <c r="BV82" s="1"/>
      <c r="BW82" s="1"/>
      <c r="BX82" s="1"/>
      <c r="BY82" s="1"/>
      <c r="BZ82" s="1">
        <v>44.224239349365234</v>
      </c>
      <c r="CA82" s="1">
        <v>2.2598869800567627</v>
      </c>
      <c r="CB82" s="1"/>
      <c r="CC82" s="1"/>
      <c r="CD82" s="1"/>
      <c r="CE82" s="1"/>
      <c r="CF82" s="1">
        <v>3.5056447982788086</v>
      </c>
      <c r="CG82" s="1">
        <v>8</v>
      </c>
      <c r="CH82" s="1"/>
      <c r="CI82" s="1"/>
      <c r="CJ82" s="1"/>
      <c r="CK82" s="1"/>
      <c r="CL82" s="1">
        <v>65</v>
      </c>
      <c r="CM82" s="1">
        <v>5.8085503578186035</v>
      </c>
      <c r="CN82" s="1"/>
      <c r="CO82" s="1"/>
      <c r="CP82" s="1"/>
      <c r="CQ82" s="1"/>
      <c r="CR82" s="1">
        <v>47.194469451904297</v>
      </c>
      <c r="CS82" s="1">
        <v>2.0253164768218994</v>
      </c>
      <c r="CT82" s="1"/>
      <c r="CU82" s="1"/>
      <c r="CV82" s="1"/>
      <c r="CW82" s="1"/>
      <c r="CX82" s="1">
        <v>4.7272725105285645</v>
      </c>
      <c r="CY82" s="1">
        <v>20</v>
      </c>
      <c r="CZ82" s="1"/>
      <c r="DA82" s="1"/>
      <c r="DB82" s="1">
        <v>10</v>
      </c>
      <c r="DC82" s="1"/>
      <c r="DD82" s="1">
        <v>124</v>
      </c>
      <c r="DE82" s="1">
        <v>7.3762903213500977</v>
      </c>
      <c r="DF82" s="1"/>
      <c r="DG82" s="1"/>
      <c r="DH82" s="1">
        <v>3.6881451606750488</v>
      </c>
      <c r="DI82" s="1"/>
      <c r="DJ82" s="1">
        <v>45.733001708984375</v>
      </c>
      <c r="DK82" s="1">
        <v>2.1598272323608398</v>
      </c>
      <c r="DL82" s="1"/>
      <c r="DM82" s="1"/>
      <c r="DN82" s="1">
        <v>3.0120482444763184</v>
      </c>
      <c r="DO82" s="1"/>
      <c r="DP82" s="1">
        <v>4.0549378395080566</v>
      </c>
      <c r="DQ82" s="1"/>
      <c r="DR82" s="1">
        <v>23</v>
      </c>
      <c r="DS82" s="1">
        <v>37</v>
      </c>
      <c r="DT82" s="1">
        <v>42</v>
      </c>
      <c r="DU82" s="1"/>
      <c r="DV82" s="1"/>
      <c r="DW82" s="1">
        <v>17.239957809448242</v>
      </c>
      <c r="DX82" s="1">
        <v>27.733844757080078</v>
      </c>
      <c r="DY82" s="1">
        <v>31.481662750244141</v>
      </c>
      <c r="DZ82" s="1"/>
      <c r="EA82" s="1"/>
      <c r="EB82" s="1">
        <v>3.5114502906799316</v>
      </c>
      <c r="EC82" s="1">
        <v>3.3183856010437012</v>
      </c>
      <c r="ED82" s="1">
        <v>3.5234899520874023</v>
      </c>
      <c r="EE82" s="1"/>
      <c r="EF82" s="1"/>
      <c r="EG82" s="1">
        <v>19</v>
      </c>
      <c r="EH82" s="1">
        <v>33</v>
      </c>
      <c r="EI82" s="1">
        <v>48</v>
      </c>
      <c r="EJ82" s="1"/>
      <c r="EK82" s="1"/>
      <c r="EL82" s="1">
        <v>13.795307159423828</v>
      </c>
      <c r="EM82" s="1">
        <v>23.960269927978516</v>
      </c>
      <c r="EN82" s="1">
        <v>34.851299285888672</v>
      </c>
      <c r="EO82" s="1"/>
      <c r="EP82" s="1"/>
      <c r="EQ82" s="1">
        <v>3.7037036418914795</v>
      </c>
      <c r="ER82" s="1">
        <v>4.1405267715454102</v>
      </c>
      <c r="ES82" s="1">
        <v>5.6338028907775879</v>
      </c>
      <c r="ET82" s="1"/>
      <c r="EU82" s="1">
        <v>11</v>
      </c>
      <c r="EV82" s="1">
        <v>42</v>
      </c>
      <c r="EW82" s="1">
        <v>70</v>
      </c>
      <c r="EX82" s="1">
        <v>90</v>
      </c>
      <c r="EY82" s="1">
        <v>36</v>
      </c>
      <c r="EZ82" s="1">
        <v>4.0569596290588379</v>
      </c>
      <c r="FA82" s="1">
        <v>15.490209579467773</v>
      </c>
      <c r="FB82" s="1">
        <v>25.8170166015625</v>
      </c>
      <c r="FC82" s="1">
        <v>33.193305969238281</v>
      </c>
      <c r="FD82" s="1">
        <v>13.277322769165039</v>
      </c>
      <c r="FE82" s="1">
        <v>5.4726366996765137</v>
      </c>
      <c r="FF82" s="1">
        <v>3.5958905220031738</v>
      </c>
      <c r="FG82" s="1">
        <v>3.6610877513885498</v>
      </c>
      <c r="FH82" s="1">
        <v>4.4031310081481934</v>
      </c>
      <c r="FI82" s="1">
        <v>4.0816326141357422</v>
      </c>
      <c r="FJ82" s="1">
        <v>15.490209579467773</v>
      </c>
      <c r="FK82" s="1">
        <v>25.8170166015625</v>
      </c>
      <c r="FL82" s="1">
        <v>33.193305969238281</v>
      </c>
      <c r="FM82" s="1">
        <v>13.277322769165039</v>
      </c>
      <c r="FN82" s="1">
        <v>5.4726366996765137</v>
      </c>
      <c r="FO82" s="1">
        <v>3.5958905220031738</v>
      </c>
      <c r="FP82" s="1">
        <v>3.6610877513885498</v>
      </c>
      <c r="FQ82" s="1">
        <v>4.4031310081481934</v>
      </c>
      <c r="FR82" s="1">
        <v>4.0816326141357422</v>
      </c>
    </row>
    <row r="83" spans="1:174">
      <c r="A83" t="s">
        <v>1</v>
      </c>
      <c r="B83" t="s">
        <v>87</v>
      </c>
      <c r="C83" t="s">
        <v>357</v>
      </c>
      <c r="D83" s="1">
        <v>189</v>
      </c>
      <c r="E83" s="1">
        <v>216</v>
      </c>
      <c r="F83" s="1">
        <v>405</v>
      </c>
      <c r="G83" s="1">
        <v>146.04743957519531</v>
      </c>
      <c r="H83" s="1">
        <v>165.09974670410156</v>
      </c>
      <c r="I83" s="1">
        <v>155.62557983398437</v>
      </c>
      <c r="J83" s="1">
        <v>4.3618741035461426</v>
      </c>
      <c r="K83" s="1">
        <v>5.8968057632446289</v>
      </c>
      <c r="L83" s="1">
        <v>5.0650324821472168</v>
      </c>
      <c r="M83" s="1"/>
      <c r="N83" s="1"/>
      <c r="O83" s="1">
        <v>23</v>
      </c>
      <c r="P83" s="1">
        <v>61</v>
      </c>
      <c r="Q83" s="1">
        <v>60</v>
      </c>
      <c r="R83" s="1">
        <v>26</v>
      </c>
      <c r="S83" s="1"/>
      <c r="T83" s="1"/>
      <c r="U83" s="1">
        <v>162.75120544433594</v>
      </c>
      <c r="V83" s="1">
        <v>562.78253173828125</v>
      </c>
      <c r="W83" s="1">
        <v>854.5791015625</v>
      </c>
      <c r="X83" s="1">
        <v>847.1815185546875</v>
      </c>
      <c r="Y83" s="1"/>
      <c r="Z83" s="1"/>
      <c r="AA83" s="1">
        <v>2.535832405090332</v>
      </c>
      <c r="AB83" s="1">
        <v>5.3982300758361816</v>
      </c>
      <c r="AC83" s="1">
        <v>7.0838251113891602</v>
      </c>
      <c r="AD83" s="1">
        <v>7.1823205947875977</v>
      </c>
      <c r="AE83" s="1"/>
      <c r="AF83" s="1"/>
      <c r="AG83" s="1">
        <v>22</v>
      </c>
      <c r="AH83" s="1">
        <v>64</v>
      </c>
      <c r="AI83" s="1">
        <v>99</v>
      </c>
      <c r="AJ83" s="1">
        <v>21</v>
      </c>
      <c r="AK83" s="1"/>
      <c r="AL83" s="1"/>
      <c r="AM83" s="1">
        <v>156.18344116210937</v>
      </c>
      <c r="AN83" s="1">
        <v>613.320556640625</v>
      </c>
      <c r="AO83" s="1">
        <v>1798.3651123046875</v>
      </c>
      <c r="AP83" s="1">
        <v>1271.1864013671875</v>
      </c>
      <c r="AQ83" s="1"/>
      <c r="AR83" s="1"/>
      <c r="AS83" s="1">
        <v>3.4536890983581543</v>
      </c>
      <c r="AT83" s="1">
        <v>5.6637167930603027</v>
      </c>
      <c r="AU83" s="1">
        <v>10</v>
      </c>
      <c r="AV83" s="1">
        <v>6.5420560836791992</v>
      </c>
      <c r="AW83" s="1">
        <v>8</v>
      </c>
      <c r="AX83" s="1">
        <v>21</v>
      </c>
      <c r="AY83" s="1">
        <v>45</v>
      </c>
      <c r="AZ83" s="1">
        <v>125</v>
      </c>
      <c r="BA83" s="1">
        <v>159</v>
      </c>
      <c r="BB83" s="1">
        <v>47</v>
      </c>
      <c r="BC83" s="1">
        <v>5.0149507522583008</v>
      </c>
      <c r="BD83" s="1">
        <v>61.804698944091797</v>
      </c>
      <c r="BE83" s="1">
        <v>159.47267150878906</v>
      </c>
      <c r="BF83" s="1">
        <v>587.5716552734375</v>
      </c>
      <c r="BG83" s="1">
        <v>1269.3597412109375</v>
      </c>
      <c r="BH83" s="1">
        <v>995.55181884765625</v>
      </c>
      <c r="BI83" s="1">
        <v>1.0767160654067993</v>
      </c>
      <c r="BJ83" s="1">
        <v>2.2604951858520508</v>
      </c>
      <c r="BK83" s="1">
        <v>2.9145078659057617</v>
      </c>
      <c r="BL83" s="1">
        <v>5.5309734344482422</v>
      </c>
      <c r="BM83" s="1">
        <v>8.6554164886474609</v>
      </c>
      <c r="BN83" s="1">
        <v>6.8814053535461426</v>
      </c>
      <c r="BO83" s="1"/>
      <c r="BP83" s="1"/>
      <c r="BQ83" s="1"/>
      <c r="BR83" s="1"/>
      <c r="BS83" s="1"/>
      <c r="BT83" s="1">
        <v>91</v>
      </c>
      <c r="BU83" s="1"/>
      <c r="BV83" s="1"/>
      <c r="BW83" s="1"/>
      <c r="BX83" s="1"/>
      <c r="BY83" s="1"/>
      <c r="BZ83" s="1">
        <v>70.319137573242188</v>
      </c>
      <c r="CA83" s="1"/>
      <c r="CB83" s="1"/>
      <c r="CC83" s="1"/>
      <c r="CD83" s="1"/>
      <c r="CE83" s="1"/>
      <c r="CF83" s="1">
        <v>3.2200989723205566</v>
      </c>
      <c r="CG83" s="1"/>
      <c r="CH83" s="1"/>
      <c r="CI83" s="1"/>
      <c r="CJ83" s="1"/>
      <c r="CK83" s="1"/>
      <c r="CL83" s="1">
        <v>143</v>
      </c>
      <c r="CM83" s="1"/>
      <c r="CN83" s="1"/>
      <c r="CO83" s="1"/>
      <c r="CP83" s="1"/>
      <c r="CQ83" s="1"/>
      <c r="CR83" s="1">
        <v>109.30214691162109</v>
      </c>
      <c r="CS83" s="1"/>
      <c r="CT83" s="1"/>
      <c r="CU83" s="1"/>
      <c r="CV83" s="1"/>
      <c r="CW83" s="1"/>
      <c r="CX83" s="1">
        <v>5.3278689384460449</v>
      </c>
      <c r="CY83" s="1"/>
      <c r="CZ83" s="1"/>
      <c r="DA83" s="1"/>
      <c r="DB83" s="1"/>
      <c r="DC83" s="1">
        <v>8</v>
      </c>
      <c r="DD83" s="1">
        <v>234</v>
      </c>
      <c r="DE83" s="1"/>
      <c r="DF83" s="1"/>
      <c r="DG83" s="1"/>
      <c r="DH83" s="1"/>
      <c r="DI83" s="1">
        <v>3.0740854740142822</v>
      </c>
      <c r="DJ83" s="1">
        <v>89.916999816894531</v>
      </c>
      <c r="DK83" s="1"/>
      <c r="DL83" s="1"/>
      <c r="DM83" s="1"/>
      <c r="DN83" s="1"/>
      <c r="DO83" s="1">
        <v>1.670146107673645</v>
      </c>
      <c r="DP83" s="1">
        <v>4.246823787689209</v>
      </c>
      <c r="DQ83" s="1">
        <v>10</v>
      </c>
      <c r="DR83" s="1">
        <v>22</v>
      </c>
      <c r="DS83" s="1">
        <v>40</v>
      </c>
      <c r="DT83" s="1">
        <v>28</v>
      </c>
      <c r="DU83" s="1">
        <v>89</v>
      </c>
      <c r="DV83" s="1">
        <v>7.7273778915405273</v>
      </c>
      <c r="DW83" s="1">
        <v>17.000232696533203</v>
      </c>
      <c r="DX83" s="1">
        <v>30.909511566162109</v>
      </c>
      <c r="DY83" s="1">
        <v>21.636659622192383</v>
      </c>
      <c r="DZ83" s="1">
        <v>68.773666381835937</v>
      </c>
      <c r="EA83" s="1">
        <v>4.6728973388671875</v>
      </c>
      <c r="EB83" s="1">
        <v>4.135338306427002</v>
      </c>
      <c r="EC83" s="1">
        <v>5.4570260047912598</v>
      </c>
      <c r="ED83" s="1">
        <v>3.539823055267334</v>
      </c>
      <c r="EE83" s="1">
        <v>4.3141055107116699</v>
      </c>
      <c r="EF83" s="1">
        <v>7</v>
      </c>
      <c r="EG83" s="1">
        <v>35</v>
      </c>
      <c r="EH83" s="1">
        <v>39</v>
      </c>
      <c r="EI83" s="1">
        <v>32</v>
      </c>
      <c r="EJ83" s="1">
        <v>103</v>
      </c>
      <c r="EK83" s="1">
        <v>5.3504548072814941</v>
      </c>
      <c r="EL83" s="1">
        <v>26.752273559570313</v>
      </c>
      <c r="EM83" s="1">
        <v>29.809677124023438</v>
      </c>
      <c r="EN83" s="1">
        <v>24.459222793579102</v>
      </c>
      <c r="EO83" s="1">
        <v>78.728118896484375</v>
      </c>
      <c r="EP83" s="1">
        <v>3.8674032688140869</v>
      </c>
      <c r="EQ83" s="1">
        <v>7.2164950370788574</v>
      </c>
      <c r="ER83" s="1">
        <v>5.7101025581359863</v>
      </c>
      <c r="ES83" s="1">
        <v>4.657933235168457</v>
      </c>
      <c r="ET83" s="1">
        <v>6.3306698799133301</v>
      </c>
      <c r="EU83" s="1">
        <v>17</v>
      </c>
      <c r="EV83" s="1">
        <v>57</v>
      </c>
      <c r="EW83" s="1">
        <v>79</v>
      </c>
      <c r="EX83" s="1">
        <v>60</v>
      </c>
      <c r="EY83" s="1">
        <v>192</v>
      </c>
      <c r="EZ83" s="1">
        <v>6.5324316024780273</v>
      </c>
      <c r="FA83" s="1">
        <v>21.902858734130859</v>
      </c>
      <c r="FB83" s="1">
        <v>30.356594085693359</v>
      </c>
      <c r="FC83" s="1">
        <v>23.055641174316406</v>
      </c>
      <c r="FD83" s="1">
        <v>73.778053283691406</v>
      </c>
      <c r="FE83" s="1">
        <v>4.3037972450256348</v>
      </c>
      <c r="FF83" s="1">
        <v>5.6047196388244629</v>
      </c>
      <c r="FG83" s="1">
        <v>5.5790958404541016</v>
      </c>
      <c r="FH83" s="1">
        <v>4.059539794921875</v>
      </c>
      <c r="FI83" s="1">
        <v>5.203251838684082</v>
      </c>
      <c r="FJ83" s="1">
        <v>21.902858734130859</v>
      </c>
      <c r="FK83" s="1">
        <v>30.356594085693359</v>
      </c>
      <c r="FL83" s="1">
        <v>23.055641174316406</v>
      </c>
      <c r="FM83" s="1">
        <v>73.778053283691406</v>
      </c>
      <c r="FN83" s="1">
        <v>4.3037972450256348</v>
      </c>
      <c r="FO83" s="1">
        <v>5.6047196388244629</v>
      </c>
      <c r="FP83" s="1">
        <v>5.5790958404541016</v>
      </c>
      <c r="FQ83" s="1">
        <v>4.059539794921875</v>
      </c>
      <c r="FR83" s="1">
        <v>5.203251838684082</v>
      </c>
    </row>
    <row r="84" spans="1:174">
      <c r="A84" t="s">
        <v>1</v>
      </c>
      <c r="B84" t="s">
        <v>88</v>
      </c>
      <c r="C84" t="s">
        <v>358</v>
      </c>
      <c r="D84" s="1">
        <v>355</v>
      </c>
      <c r="E84" s="1">
        <v>432</v>
      </c>
      <c r="F84" s="1">
        <v>787</v>
      </c>
      <c r="G84" s="1">
        <v>174.90959167480469</v>
      </c>
      <c r="H84" s="1">
        <v>218.1630859375</v>
      </c>
      <c r="I84" s="1">
        <v>196.26962280273438</v>
      </c>
      <c r="J84" s="1">
        <v>4.3703064918518066</v>
      </c>
      <c r="K84" s="1">
        <v>5.9966683387756348</v>
      </c>
      <c r="L84" s="1">
        <v>5.1347293853759766</v>
      </c>
      <c r="M84" s="1"/>
      <c r="N84" s="1"/>
      <c r="O84" s="1">
        <v>59</v>
      </c>
      <c r="P84" s="1">
        <v>119</v>
      </c>
      <c r="Q84" s="1">
        <v>102</v>
      </c>
      <c r="R84" s="1">
        <v>62</v>
      </c>
      <c r="S84" s="1"/>
      <c r="T84" s="1"/>
      <c r="U84" s="1">
        <v>221.10627746582031</v>
      </c>
      <c r="V84" s="1">
        <v>474.76559448242187</v>
      </c>
      <c r="W84" s="1">
        <v>680.95330810546875</v>
      </c>
      <c r="X84" s="1">
        <v>767.5167236328125</v>
      </c>
      <c r="Y84" s="1"/>
      <c r="Z84" s="1"/>
      <c r="AA84" s="1">
        <v>3.8562090396881104</v>
      </c>
      <c r="AB84" s="1">
        <v>4.7964529991149902</v>
      </c>
      <c r="AC84" s="1">
        <v>5.7400112152099609</v>
      </c>
      <c r="AD84" s="1">
        <v>6.6310162544250488</v>
      </c>
      <c r="AE84" s="1"/>
      <c r="AF84" s="1"/>
      <c r="AG84" s="1">
        <v>39</v>
      </c>
      <c r="AH84" s="1">
        <v>134</v>
      </c>
      <c r="AI84" s="1">
        <v>161</v>
      </c>
      <c r="AJ84" s="1">
        <v>82</v>
      </c>
      <c r="AK84" s="1"/>
      <c r="AL84" s="1"/>
      <c r="AM84" s="1">
        <v>153.5916748046875</v>
      </c>
      <c r="AN84" s="1">
        <v>562.36358642578125</v>
      </c>
      <c r="AO84" s="1">
        <v>1246.1300048828125</v>
      </c>
      <c r="AP84" s="1">
        <v>1760.4122314453125</v>
      </c>
      <c r="AQ84" s="1"/>
      <c r="AR84" s="1"/>
      <c r="AS84" s="1">
        <v>3.8011696338653564</v>
      </c>
      <c r="AT84" s="1">
        <v>5.7858376502990723</v>
      </c>
      <c r="AU84" s="1">
        <v>7.3415412902832031</v>
      </c>
      <c r="AV84" s="1">
        <v>9.6698112487792969</v>
      </c>
      <c r="AW84" s="1">
        <v>7</v>
      </c>
      <c r="AX84" s="1">
        <v>22</v>
      </c>
      <c r="AY84" s="1">
        <v>98</v>
      </c>
      <c r="AZ84" s="1">
        <v>253</v>
      </c>
      <c r="BA84" s="1">
        <v>263</v>
      </c>
      <c r="BB84" s="1">
        <v>144</v>
      </c>
      <c r="BC84" s="1">
        <v>3.4785201549530029</v>
      </c>
      <c r="BD84" s="1">
        <v>37.839698791503906</v>
      </c>
      <c r="BE84" s="1">
        <v>188.18649291992187</v>
      </c>
      <c r="BF84" s="1">
        <v>517.45648193359375</v>
      </c>
      <c r="BG84" s="1">
        <v>942.68609619140625</v>
      </c>
      <c r="BH84" s="1">
        <v>1130.6533203125</v>
      </c>
      <c r="BI84" s="1">
        <v>0.78475338220596313</v>
      </c>
      <c r="BJ84" s="1">
        <v>1.6553800106048584</v>
      </c>
      <c r="BK84" s="1">
        <v>3.834115743637085</v>
      </c>
      <c r="BL84" s="1">
        <v>5.2741298675537109</v>
      </c>
      <c r="BM84" s="1">
        <v>6.6246852874755859</v>
      </c>
      <c r="BN84" s="1">
        <v>8.0762758255004883</v>
      </c>
      <c r="BO84" s="1"/>
      <c r="BP84" s="1"/>
      <c r="BQ84" s="1"/>
      <c r="BR84" s="1"/>
      <c r="BS84" s="1">
        <v>6</v>
      </c>
      <c r="BT84" s="1">
        <v>160</v>
      </c>
      <c r="BU84" s="1"/>
      <c r="BV84" s="1"/>
      <c r="BW84" s="1"/>
      <c r="BX84" s="1"/>
      <c r="BY84" s="1">
        <v>2.9562184810638428</v>
      </c>
      <c r="BZ84" s="1">
        <v>78.832489013671875</v>
      </c>
      <c r="CA84" s="1"/>
      <c r="CB84" s="1"/>
      <c r="CC84" s="1"/>
      <c r="CD84" s="1"/>
      <c r="CE84" s="1">
        <v>1.0771993398666382</v>
      </c>
      <c r="CF84" s="1">
        <v>3.0798845291137695</v>
      </c>
      <c r="CG84" s="1"/>
      <c r="CH84" s="1"/>
      <c r="CI84" s="1"/>
      <c r="CJ84" s="1"/>
      <c r="CK84" s="1">
        <v>22</v>
      </c>
      <c r="CL84" s="1">
        <v>244</v>
      </c>
      <c r="CM84" s="1"/>
      <c r="CN84" s="1"/>
      <c r="CO84" s="1"/>
      <c r="CP84" s="1"/>
      <c r="CQ84" s="1">
        <v>11.110157012939453</v>
      </c>
      <c r="CR84" s="1">
        <v>123.22174072265625</v>
      </c>
      <c r="CS84" s="1"/>
      <c r="CT84" s="1"/>
      <c r="CU84" s="1"/>
      <c r="CV84" s="1"/>
      <c r="CW84" s="1">
        <v>3.2496306896209717</v>
      </c>
      <c r="CX84" s="1">
        <v>4.9025516510009766</v>
      </c>
      <c r="CY84" s="1"/>
      <c r="CZ84" s="1"/>
      <c r="DA84" s="1"/>
      <c r="DB84" s="1"/>
      <c r="DC84" s="1">
        <v>28</v>
      </c>
      <c r="DD84" s="1">
        <v>404</v>
      </c>
      <c r="DE84" s="1"/>
      <c r="DF84" s="1"/>
      <c r="DG84" s="1"/>
      <c r="DH84" s="1"/>
      <c r="DI84" s="1">
        <v>6.9829092025756836</v>
      </c>
      <c r="DJ84" s="1">
        <v>100.75340270996094</v>
      </c>
      <c r="DK84" s="1"/>
      <c r="DL84" s="1"/>
      <c r="DM84" s="1"/>
      <c r="DN84" s="1"/>
      <c r="DO84" s="1">
        <v>2.2690436840057373</v>
      </c>
      <c r="DP84" s="1">
        <v>3.9716870784759521</v>
      </c>
      <c r="DQ84" s="1">
        <v>81</v>
      </c>
      <c r="DR84" s="1">
        <v>139</v>
      </c>
      <c r="DS84" s="1">
        <v>66</v>
      </c>
      <c r="DT84" s="1">
        <v>52</v>
      </c>
      <c r="DU84" s="1">
        <v>17</v>
      </c>
      <c r="DV84" s="1">
        <v>39.908946990966797</v>
      </c>
      <c r="DW84" s="1">
        <v>68.485725402832031</v>
      </c>
      <c r="DX84" s="1">
        <v>32.518402099609375</v>
      </c>
      <c r="DY84" s="1">
        <v>25.620559692382812</v>
      </c>
      <c r="DZ84" s="1">
        <v>8.3759517669677734</v>
      </c>
      <c r="EA84" s="1">
        <v>4.2012448310852051</v>
      </c>
      <c r="EB84" s="1">
        <v>4.3751969337463379</v>
      </c>
      <c r="EC84" s="1">
        <v>4.5143637657165527</v>
      </c>
      <c r="ED84" s="1">
        <v>4.7926268577575684</v>
      </c>
      <c r="EE84" s="1">
        <v>3.6093418598175049</v>
      </c>
      <c r="EF84" s="1">
        <v>120</v>
      </c>
      <c r="EG84" s="1">
        <v>174</v>
      </c>
      <c r="EH84" s="1">
        <v>60</v>
      </c>
      <c r="EI84" s="1">
        <v>54</v>
      </c>
      <c r="EJ84" s="1">
        <v>24</v>
      </c>
      <c r="EK84" s="1">
        <v>60.600856781005859</v>
      </c>
      <c r="EL84" s="1">
        <v>87.871246337890625</v>
      </c>
      <c r="EM84" s="1">
        <v>30.30042839050293</v>
      </c>
      <c r="EN84" s="1">
        <v>27.2703857421875</v>
      </c>
      <c r="EO84" s="1">
        <v>12.120171546936035</v>
      </c>
      <c r="EP84" s="1">
        <v>6.5430750846862793</v>
      </c>
      <c r="EQ84" s="1">
        <v>6</v>
      </c>
      <c r="ER84" s="1">
        <v>4.9916806221008301</v>
      </c>
      <c r="ES84" s="1">
        <v>6.1085972785949707</v>
      </c>
      <c r="ET84" s="1">
        <v>6.25</v>
      </c>
      <c r="EU84" s="1">
        <v>201</v>
      </c>
      <c r="EV84" s="1">
        <v>313</v>
      </c>
      <c r="EW84" s="1">
        <v>126</v>
      </c>
      <c r="EX84" s="1">
        <v>106</v>
      </c>
      <c r="EY84" s="1">
        <v>41</v>
      </c>
      <c r="EZ84" s="1">
        <v>50.127311706542969</v>
      </c>
      <c r="FA84" s="1">
        <v>78.058952331542969</v>
      </c>
      <c r="FB84" s="1">
        <v>31.423091888427734</v>
      </c>
      <c r="FC84" s="1">
        <v>26.435298919677734</v>
      </c>
      <c r="FD84" s="1">
        <v>10.224974632263184</v>
      </c>
      <c r="FE84" s="1">
        <v>5.342902660369873</v>
      </c>
      <c r="FF84" s="1">
        <v>5.1505675315856934</v>
      </c>
      <c r="FG84" s="1">
        <v>4.7297296524047852</v>
      </c>
      <c r="FH84" s="1">
        <v>5.3834433555603027</v>
      </c>
      <c r="FI84" s="1">
        <v>4.7953214645385742</v>
      </c>
      <c r="FJ84" s="1">
        <v>78.058952331542969</v>
      </c>
      <c r="FK84" s="1">
        <v>31.423091888427734</v>
      </c>
      <c r="FL84" s="1">
        <v>26.435298919677734</v>
      </c>
      <c r="FM84" s="1">
        <v>10.224974632263184</v>
      </c>
      <c r="FN84" s="1">
        <v>5.342902660369873</v>
      </c>
      <c r="FO84" s="1">
        <v>5.1505675315856934</v>
      </c>
      <c r="FP84" s="1">
        <v>4.7297296524047852</v>
      </c>
      <c r="FQ84" s="1">
        <v>5.3834433555603027</v>
      </c>
      <c r="FR84" s="1">
        <v>4.7953214645385742</v>
      </c>
    </row>
    <row r="85" spans="1:174">
      <c r="A85" t="s">
        <v>1</v>
      </c>
      <c r="B85" t="s">
        <v>89</v>
      </c>
      <c r="C85" t="s">
        <v>359</v>
      </c>
      <c r="D85" s="1">
        <v>191</v>
      </c>
      <c r="E85" s="1">
        <v>194</v>
      </c>
      <c r="F85" s="1">
        <v>385</v>
      </c>
      <c r="G85" s="1">
        <v>267.215087890625</v>
      </c>
      <c r="H85" s="1">
        <v>283.95785522460937</v>
      </c>
      <c r="I85" s="1">
        <v>275.39736938476562</v>
      </c>
      <c r="J85" s="1">
        <v>5.4885058403015137</v>
      </c>
      <c r="K85" s="1">
        <v>6.3648295402526855</v>
      </c>
      <c r="L85" s="1">
        <v>5.8976716995239258</v>
      </c>
      <c r="M85" s="1"/>
      <c r="N85" s="1"/>
      <c r="O85" s="1">
        <v>18</v>
      </c>
      <c r="P85" s="1">
        <v>75</v>
      </c>
      <c r="Q85" s="1">
        <v>59</v>
      </c>
      <c r="R85" s="1">
        <v>31</v>
      </c>
      <c r="S85" s="1"/>
      <c r="T85" s="1"/>
      <c r="U85" s="1">
        <v>175.28483581542969</v>
      </c>
      <c r="V85" s="1">
        <v>695.6683349609375</v>
      </c>
      <c r="W85" s="1">
        <v>956.08489990234375</v>
      </c>
      <c r="X85" s="1">
        <v>905.6383056640625</v>
      </c>
      <c r="Y85" s="1"/>
      <c r="Z85" s="1"/>
      <c r="AA85" s="1">
        <v>2.97029709815979</v>
      </c>
      <c r="AB85" s="1">
        <v>6.5963058471679687</v>
      </c>
      <c r="AC85" s="1">
        <v>7.3383083343505859</v>
      </c>
      <c r="AD85" s="1">
        <v>8.2010583877563477</v>
      </c>
      <c r="AE85" s="1"/>
      <c r="AF85" s="1"/>
      <c r="AG85" s="1">
        <v>13</v>
      </c>
      <c r="AH85" s="1">
        <v>67</v>
      </c>
      <c r="AI85" s="1">
        <v>81</v>
      </c>
      <c r="AJ85" s="1">
        <v>29</v>
      </c>
      <c r="AK85" s="1"/>
      <c r="AL85" s="1"/>
      <c r="AM85" s="1">
        <v>136.45428466796875</v>
      </c>
      <c r="AN85" s="1">
        <v>649.60247802734375</v>
      </c>
      <c r="AO85" s="1">
        <v>1530.6123046875</v>
      </c>
      <c r="AP85" s="1">
        <v>1576.9439697265625</v>
      </c>
      <c r="AQ85" s="1"/>
      <c r="AR85" s="1"/>
      <c r="AS85" s="1">
        <v>3.4852547645568848</v>
      </c>
      <c r="AT85" s="1">
        <v>6.1751151084899902</v>
      </c>
      <c r="AU85" s="1">
        <v>8.4112148284912109</v>
      </c>
      <c r="AV85" s="1">
        <v>7.8804349899291992</v>
      </c>
      <c r="AW85" s="1"/>
      <c r="AX85" s="1"/>
      <c r="AY85" s="1">
        <v>31</v>
      </c>
      <c r="AZ85" s="1">
        <v>142</v>
      </c>
      <c r="BA85" s="1">
        <v>140</v>
      </c>
      <c r="BB85" s="1">
        <v>60</v>
      </c>
      <c r="BC85" s="1"/>
      <c r="BD85" s="1"/>
      <c r="BE85" s="1">
        <v>156.5972900390625</v>
      </c>
      <c r="BF85" s="1">
        <v>673.14532470703125</v>
      </c>
      <c r="BG85" s="1">
        <v>1221.32080078125</v>
      </c>
      <c r="BH85" s="1">
        <v>1140.2508544921875</v>
      </c>
      <c r="BI85" s="1"/>
      <c r="BJ85" s="1"/>
      <c r="BK85" s="1">
        <v>3.1664965152740479</v>
      </c>
      <c r="BL85" s="1">
        <v>6.3906388282775879</v>
      </c>
      <c r="BM85" s="1">
        <v>7.9230332374572754</v>
      </c>
      <c r="BN85" s="1">
        <v>8.0428953170776367</v>
      </c>
      <c r="BO85" s="1"/>
      <c r="BP85" s="1"/>
      <c r="BQ85" s="1"/>
      <c r="BR85" s="1"/>
      <c r="BS85" s="1"/>
      <c r="BT85" s="1">
        <v>85</v>
      </c>
      <c r="BU85" s="1"/>
      <c r="BV85" s="1"/>
      <c r="BW85" s="1"/>
      <c r="BX85" s="1"/>
      <c r="BY85" s="1"/>
      <c r="BZ85" s="1">
        <v>118.91770935058594</v>
      </c>
      <c r="CA85" s="1"/>
      <c r="CB85" s="1"/>
      <c r="CC85" s="1"/>
      <c r="CD85" s="1"/>
      <c r="CE85" s="1"/>
      <c r="CF85" s="1">
        <v>3.4566895961761475</v>
      </c>
      <c r="CG85" s="1"/>
      <c r="CH85" s="1"/>
      <c r="CI85" s="1"/>
      <c r="CJ85" s="1"/>
      <c r="CK85" s="1"/>
      <c r="CL85" s="1">
        <v>129</v>
      </c>
      <c r="CM85" s="1"/>
      <c r="CN85" s="1"/>
      <c r="CO85" s="1"/>
      <c r="CP85" s="1"/>
      <c r="CQ85" s="1"/>
      <c r="CR85" s="1">
        <v>188.81733703613281</v>
      </c>
      <c r="CS85" s="1"/>
      <c r="CT85" s="1"/>
      <c r="CU85" s="1"/>
      <c r="CV85" s="1"/>
      <c r="CW85" s="1"/>
      <c r="CX85" s="1">
        <v>5.1129608154296875</v>
      </c>
      <c r="CY85" s="1"/>
      <c r="CZ85" s="1"/>
      <c r="DA85" s="1"/>
      <c r="DB85" s="1"/>
      <c r="DC85" s="1"/>
      <c r="DD85" s="1">
        <v>214</v>
      </c>
      <c r="DE85" s="1"/>
      <c r="DF85" s="1"/>
      <c r="DG85" s="1"/>
      <c r="DH85" s="1"/>
      <c r="DI85" s="1"/>
      <c r="DJ85" s="1">
        <v>153.07801818847656</v>
      </c>
      <c r="DK85" s="1"/>
      <c r="DL85" s="1"/>
      <c r="DM85" s="1"/>
      <c r="DN85" s="1"/>
      <c r="DO85" s="1"/>
      <c r="DP85" s="1">
        <v>4.2954635620117188</v>
      </c>
      <c r="DQ85" s="1"/>
      <c r="DR85" s="1">
        <v>37</v>
      </c>
      <c r="DS85" s="1">
        <v>60</v>
      </c>
      <c r="DT85" s="1">
        <v>74</v>
      </c>
      <c r="DU85" s="1"/>
      <c r="DV85" s="1"/>
      <c r="DW85" s="1">
        <v>51.764179229736328</v>
      </c>
      <c r="DX85" s="1">
        <v>83.941909790039063</v>
      </c>
      <c r="DY85" s="1">
        <v>103.52835845947266</v>
      </c>
      <c r="DZ85" s="1"/>
      <c r="EA85" s="1"/>
      <c r="EB85" s="1">
        <v>4.8684210777282715</v>
      </c>
      <c r="EC85" s="1">
        <v>5.5350551605224609</v>
      </c>
      <c r="ED85" s="1">
        <v>5.763239860534668</v>
      </c>
      <c r="EE85" s="1"/>
      <c r="EF85" s="1"/>
      <c r="EG85" s="1">
        <v>52</v>
      </c>
      <c r="EH85" s="1">
        <v>65</v>
      </c>
      <c r="EI85" s="1">
        <v>59</v>
      </c>
      <c r="EJ85" s="1"/>
      <c r="EK85" s="1"/>
      <c r="EL85" s="1">
        <v>76.112411499023438</v>
      </c>
      <c r="EM85" s="1">
        <v>95.140518188476563</v>
      </c>
      <c r="EN85" s="1">
        <v>86.358314514160156</v>
      </c>
      <c r="EO85" s="1"/>
      <c r="EP85" s="1"/>
      <c r="EQ85" s="1">
        <v>7.0941338539123535</v>
      </c>
      <c r="ER85" s="1">
        <v>6.5656566619873047</v>
      </c>
      <c r="ES85" s="1">
        <v>5.6567592620849609</v>
      </c>
      <c r="ET85" s="1"/>
      <c r="EU85" s="1">
        <v>10</v>
      </c>
      <c r="EV85" s="1">
        <v>89</v>
      </c>
      <c r="EW85" s="1">
        <v>125</v>
      </c>
      <c r="EX85" s="1">
        <v>133</v>
      </c>
      <c r="EY85" s="1">
        <v>28</v>
      </c>
      <c r="EZ85" s="1">
        <v>7.1531782150268555</v>
      </c>
      <c r="FA85" s="1">
        <v>63.663284301757813</v>
      </c>
      <c r="FB85" s="1">
        <v>89.414726257324219</v>
      </c>
      <c r="FC85" s="1">
        <v>95.13726806640625</v>
      </c>
      <c r="FD85" s="1">
        <v>20.028898239135742</v>
      </c>
      <c r="FE85" s="1">
        <v>37.037036895751953</v>
      </c>
      <c r="FF85" s="1">
        <v>5.9611520767211914</v>
      </c>
      <c r="FG85" s="1">
        <v>6.027000904083252</v>
      </c>
      <c r="FH85" s="1">
        <v>5.7155137062072754</v>
      </c>
      <c r="FI85" s="1">
        <v>4.6128501892089844</v>
      </c>
      <c r="FJ85" s="1">
        <v>63.663284301757813</v>
      </c>
      <c r="FK85" s="1">
        <v>89.414726257324219</v>
      </c>
      <c r="FL85" s="1">
        <v>95.13726806640625</v>
      </c>
      <c r="FM85" s="1">
        <v>20.028898239135742</v>
      </c>
      <c r="FN85" s="1">
        <v>37.037036895751953</v>
      </c>
      <c r="FO85" s="1">
        <v>5.9611520767211914</v>
      </c>
      <c r="FP85" s="1">
        <v>6.027000904083252</v>
      </c>
      <c r="FQ85" s="1">
        <v>5.7155137062072754</v>
      </c>
      <c r="FR85" s="1">
        <v>4.6128501892089844</v>
      </c>
    </row>
    <row r="86" spans="1:174">
      <c r="A86" t="s">
        <v>1</v>
      </c>
      <c r="B86" t="s">
        <v>90</v>
      </c>
      <c r="C86" t="s">
        <v>360</v>
      </c>
      <c r="D86" s="1">
        <v>109</v>
      </c>
      <c r="E86" s="1">
        <v>116</v>
      </c>
      <c r="F86" s="1">
        <v>225</v>
      </c>
      <c r="G86" s="1">
        <v>94.209159851074219</v>
      </c>
      <c r="H86" s="1">
        <v>99.00567626953125</v>
      </c>
      <c r="I86" s="1">
        <v>96.622505187988281</v>
      </c>
      <c r="J86" s="1">
        <v>3.8245613574981689</v>
      </c>
      <c r="K86" s="1">
        <v>4.9978456497192383</v>
      </c>
      <c r="L86" s="1">
        <v>4.351189136505127</v>
      </c>
      <c r="M86" s="1"/>
      <c r="N86" s="1"/>
      <c r="O86" s="1">
        <v>24</v>
      </c>
      <c r="P86" s="1">
        <v>33</v>
      </c>
      <c r="Q86" s="1">
        <v>30</v>
      </c>
      <c r="R86" s="1">
        <v>11</v>
      </c>
      <c r="S86" s="1"/>
      <c r="T86" s="1"/>
      <c r="U86" s="1">
        <v>264.69613647460937</v>
      </c>
      <c r="V86" s="1">
        <v>539.744873046875</v>
      </c>
      <c r="W86" s="1">
        <v>840.80718994140625</v>
      </c>
      <c r="X86" s="1">
        <v>715.67987060546875</v>
      </c>
      <c r="Y86" s="1"/>
      <c r="Z86" s="1"/>
      <c r="AA86" s="1">
        <v>3.8834950923919678</v>
      </c>
      <c r="AB86" s="1">
        <v>4.824561595916748</v>
      </c>
      <c r="AC86" s="1">
        <v>7.1599044799804687</v>
      </c>
      <c r="AD86" s="1">
        <v>5.9139785766601562</v>
      </c>
      <c r="AE86" s="1"/>
      <c r="AF86" s="1"/>
      <c r="AG86" s="1">
        <v>16</v>
      </c>
      <c r="AH86" s="1">
        <v>34</v>
      </c>
      <c r="AI86" s="1">
        <v>41</v>
      </c>
      <c r="AJ86" s="1">
        <v>13</v>
      </c>
      <c r="AK86" s="1"/>
      <c r="AL86" s="1"/>
      <c r="AM86" s="1">
        <v>189.91098022460937</v>
      </c>
      <c r="AN86" s="1">
        <v>637.181396484375</v>
      </c>
      <c r="AO86" s="1">
        <v>1419.1761474609375</v>
      </c>
      <c r="AP86" s="1">
        <v>1292.2464599609375</v>
      </c>
      <c r="AQ86" s="1"/>
      <c r="AR86" s="1"/>
      <c r="AS86" s="1">
        <v>3.7735848426818848</v>
      </c>
      <c r="AT86" s="1">
        <v>5.6384744644165039</v>
      </c>
      <c r="AU86" s="1">
        <v>7.5645756721496582</v>
      </c>
      <c r="AV86" s="1">
        <v>7.1038250923156738</v>
      </c>
      <c r="AW86" s="1"/>
      <c r="AX86" s="1"/>
      <c r="AY86" s="1">
        <v>40</v>
      </c>
      <c r="AZ86" s="1">
        <v>67</v>
      </c>
      <c r="BA86" s="1">
        <v>71</v>
      </c>
      <c r="BB86" s="1">
        <v>24</v>
      </c>
      <c r="BC86" s="1"/>
      <c r="BD86" s="1"/>
      <c r="BE86" s="1">
        <v>228.67596435546875</v>
      </c>
      <c r="BF86" s="1">
        <v>585.15283203125</v>
      </c>
      <c r="BG86" s="1">
        <v>1099.5819091796875</v>
      </c>
      <c r="BH86" s="1">
        <v>943.7672119140625</v>
      </c>
      <c r="BI86" s="1"/>
      <c r="BJ86" s="1"/>
      <c r="BK86" s="1">
        <v>3.8387715816497803</v>
      </c>
      <c r="BL86" s="1">
        <v>5.2059054374694824</v>
      </c>
      <c r="BM86" s="1">
        <v>7.3881373405456543</v>
      </c>
      <c r="BN86" s="1">
        <v>6.5040650367736816</v>
      </c>
      <c r="BO86" s="1"/>
      <c r="BP86" s="1"/>
      <c r="BQ86" s="1"/>
      <c r="BR86" s="1"/>
      <c r="BS86" s="1"/>
      <c r="BT86" s="1">
        <v>47</v>
      </c>
      <c r="BU86" s="1"/>
      <c r="BV86" s="1"/>
      <c r="BW86" s="1"/>
      <c r="BX86" s="1"/>
      <c r="BY86" s="1"/>
      <c r="BZ86" s="1">
        <v>40.622299194335938</v>
      </c>
      <c r="CA86" s="1"/>
      <c r="CB86" s="1"/>
      <c r="CC86" s="1"/>
      <c r="CD86" s="1"/>
      <c r="CE86" s="1"/>
      <c r="CF86" s="1">
        <v>3.051948070526123</v>
      </c>
      <c r="CG86" s="1"/>
      <c r="CH86" s="1">
        <v>6</v>
      </c>
      <c r="CI86" s="1"/>
      <c r="CJ86" s="1"/>
      <c r="CK86" s="1"/>
      <c r="CL86" s="1">
        <v>60</v>
      </c>
      <c r="CM86" s="1"/>
      <c r="CN86" s="1">
        <v>5.1209831237792969</v>
      </c>
      <c r="CO86" s="1"/>
      <c r="CP86" s="1"/>
      <c r="CQ86" s="1"/>
      <c r="CR86" s="1">
        <v>51.209831237792969</v>
      </c>
      <c r="CS86" s="1"/>
      <c r="CT86" s="1">
        <v>2.8301887512207031</v>
      </c>
      <c r="CU86" s="1"/>
      <c r="CV86" s="1"/>
      <c r="CW86" s="1"/>
      <c r="CX86" s="1">
        <v>4.7961630821228027</v>
      </c>
      <c r="CY86" s="1"/>
      <c r="CZ86" s="1"/>
      <c r="DA86" s="1"/>
      <c r="DB86" s="1">
        <v>9</v>
      </c>
      <c r="DC86" s="1"/>
      <c r="DD86" s="1">
        <v>107</v>
      </c>
      <c r="DE86" s="1"/>
      <c r="DF86" s="1"/>
      <c r="DG86" s="1"/>
      <c r="DH86" s="1">
        <v>3.8649003505706787</v>
      </c>
      <c r="DI86" s="1"/>
      <c r="DJ86" s="1">
        <v>45.949371337890625</v>
      </c>
      <c r="DK86" s="1"/>
      <c r="DL86" s="1"/>
      <c r="DM86" s="1"/>
      <c r="DN86" s="1">
        <v>3.461538553237915</v>
      </c>
      <c r="DO86" s="1"/>
      <c r="DP86" s="1">
        <v>3.8337514400482178</v>
      </c>
      <c r="DQ86" s="1"/>
      <c r="DR86" s="1"/>
      <c r="DS86" s="1">
        <v>9</v>
      </c>
      <c r="DT86" s="1">
        <v>35</v>
      </c>
      <c r="DU86" s="1">
        <v>63</v>
      </c>
      <c r="DV86" s="1"/>
      <c r="DW86" s="1"/>
      <c r="DX86" s="1">
        <v>7.7787380218505859</v>
      </c>
      <c r="DY86" s="1">
        <v>30.250648498535156</v>
      </c>
      <c r="DZ86" s="1">
        <v>54.451168060302734</v>
      </c>
      <c r="EA86" s="1"/>
      <c r="EB86" s="1"/>
      <c r="EC86" s="1">
        <v>2.0833332538604736</v>
      </c>
      <c r="ED86" s="1">
        <v>3.6880927085876465</v>
      </c>
      <c r="EE86" s="1">
        <v>4.4967880249023437</v>
      </c>
      <c r="EF86" s="1"/>
      <c r="EG86" s="1"/>
      <c r="EH86" s="1">
        <v>18</v>
      </c>
      <c r="EI86" s="1">
        <v>31</v>
      </c>
      <c r="EJ86" s="1">
        <v>65</v>
      </c>
      <c r="EK86" s="1"/>
      <c r="EL86" s="1"/>
      <c r="EM86" s="1">
        <v>15.362949371337891</v>
      </c>
      <c r="EN86" s="1">
        <v>26.458414077758789</v>
      </c>
      <c r="EO86" s="1">
        <v>55.477317810058594</v>
      </c>
      <c r="EP86" s="1"/>
      <c r="EQ86" s="1"/>
      <c r="ER86" s="1">
        <v>4.9723758697509766</v>
      </c>
      <c r="ES86" s="1">
        <v>4.1554961204528809</v>
      </c>
      <c r="ET86" s="1">
        <v>5.593803882598877</v>
      </c>
      <c r="EU86" s="1"/>
      <c r="EV86" s="1"/>
      <c r="EW86" s="1">
        <v>27</v>
      </c>
      <c r="EX86" s="1">
        <v>66</v>
      </c>
      <c r="EY86" s="1">
        <v>128</v>
      </c>
      <c r="EZ86" s="1"/>
      <c r="FA86" s="1"/>
      <c r="FB86" s="1">
        <v>11.594700813293457</v>
      </c>
      <c r="FC86" s="1">
        <v>28.342601776123047</v>
      </c>
      <c r="FD86" s="1">
        <v>54.967472076416016</v>
      </c>
      <c r="FE86" s="1"/>
      <c r="FF86" s="1"/>
      <c r="FG86" s="1">
        <v>3.4005038738250732</v>
      </c>
      <c r="FH86" s="1">
        <v>3.8938052654266357</v>
      </c>
      <c r="FI86" s="1">
        <v>4.9941473007202148</v>
      </c>
      <c r="FJ86" s="1"/>
      <c r="FK86" s="1">
        <v>11.594700813293457</v>
      </c>
      <c r="FL86" s="1">
        <v>28.342601776123047</v>
      </c>
      <c r="FM86" s="1">
        <v>54.967472076416016</v>
      </c>
      <c r="FN86" s="1"/>
      <c r="FO86" s="1"/>
      <c r="FP86" s="1">
        <v>3.4005038738250732</v>
      </c>
      <c r="FQ86" s="1">
        <v>3.8938052654266357</v>
      </c>
      <c r="FR86" s="1">
        <v>4.9941473007202148</v>
      </c>
    </row>
    <row r="87" spans="1:174">
      <c r="A87" t="s">
        <v>1</v>
      </c>
      <c r="B87" t="s">
        <v>91</v>
      </c>
      <c r="C87" t="s">
        <v>361</v>
      </c>
      <c r="D87" s="1">
        <v>686</v>
      </c>
      <c r="E87" s="1">
        <v>607</v>
      </c>
      <c r="F87" s="1">
        <v>1293</v>
      </c>
      <c r="G87" s="1">
        <v>239.73692321777344</v>
      </c>
      <c r="H87" s="1">
        <v>224.94145202636719</v>
      </c>
      <c r="I87" s="1">
        <v>232.55604553222656</v>
      </c>
      <c r="J87" s="1">
        <v>5.2748942375183105</v>
      </c>
      <c r="K87" s="1">
        <v>5.9341087341308594</v>
      </c>
      <c r="L87" s="1">
        <v>5.5651202201843262</v>
      </c>
      <c r="M87" s="1">
        <v>8</v>
      </c>
      <c r="N87" s="1">
        <v>32</v>
      </c>
      <c r="O87" s="1">
        <v>103</v>
      </c>
      <c r="P87" s="1">
        <v>232</v>
      </c>
      <c r="Q87" s="1">
        <v>220</v>
      </c>
      <c r="R87" s="1">
        <v>91</v>
      </c>
      <c r="S87" s="1">
        <v>6.0589537620544434</v>
      </c>
      <c r="T87" s="1">
        <v>76.762542724609375</v>
      </c>
      <c r="U87" s="1">
        <v>261.268798828125</v>
      </c>
      <c r="V87" s="1">
        <v>581.61395263671875</v>
      </c>
      <c r="W87" s="1">
        <v>996.42193603515625</v>
      </c>
      <c r="X87" s="1">
        <v>824.79833984375</v>
      </c>
      <c r="Y87" s="1">
        <v>1.0943912267684937</v>
      </c>
      <c r="Z87" s="1">
        <v>2.2130014896392822</v>
      </c>
      <c r="AA87" s="1">
        <v>4.059913158416748</v>
      </c>
      <c r="AB87" s="1">
        <v>5.5224947929382324</v>
      </c>
      <c r="AC87" s="1">
        <v>7.8319687843322754</v>
      </c>
      <c r="AD87" s="1">
        <v>7.1038250923156738</v>
      </c>
      <c r="AE87" s="1">
        <v>6</v>
      </c>
      <c r="AF87" s="1">
        <v>17</v>
      </c>
      <c r="AG87" s="1">
        <v>48</v>
      </c>
      <c r="AH87" s="1">
        <v>212</v>
      </c>
      <c r="AI87" s="1">
        <v>245</v>
      </c>
      <c r="AJ87" s="1">
        <v>79</v>
      </c>
      <c r="AK87" s="1">
        <v>4.5164737701416016</v>
      </c>
      <c r="AL87" s="1">
        <v>44.620594024658203</v>
      </c>
      <c r="AM87" s="1">
        <v>130.83297729492187</v>
      </c>
      <c r="AN87" s="1">
        <v>569.41796875</v>
      </c>
      <c r="AO87" s="1">
        <v>1304.2320556640625</v>
      </c>
      <c r="AP87" s="1">
        <v>1274.604736328125</v>
      </c>
      <c r="AQ87" s="1">
        <v>1.0889291763305664</v>
      </c>
      <c r="AR87" s="1">
        <v>2.5993883609771729</v>
      </c>
      <c r="AS87" s="1">
        <v>3.3660588264465332</v>
      </c>
      <c r="AT87" s="1">
        <v>6.0158910751342773</v>
      </c>
      <c r="AU87" s="1">
        <v>8.2159624099731445</v>
      </c>
      <c r="AV87" s="1">
        <v>7.2344322204589844</v>
      </c>
      <c r="AW87" s="1">
        <v>14</v>
      </c>
      <c r="AX87" s="1">
        <v>49</v>
      </c>
      <c r="AY87" s="1">
        <v>151</v>
      </c>
      <c r="AZ87" s="1">
        <v>444</v>
      </c>
      <c r="BA87" s="1">
        <v>465</v>
      </c>
      <c r="BB87" s="1">
        <v>170</v>
      </c>
      <c r="BC87" s="1">
        <v>5.2853522300720215</v>
      </c>
      <c r="BD87" s="1">
        <v>61.414283752441406</v>
      </c>
      <c r="BE87" s="1">
        <v>198.39445495605469</v>
      </c>
      <c r="BF87" s="1">
        <v>575.72613525390625</v>
      </c>
      <c r="BG87" s="1">
        <v>1137.9208984375</v>
      </c>
      <c r="BH87" s="1">
        <v>986.59393310546875</v>
      </c>
      <c r="BI87" s="1">
        <v>1.0920436382293701</v>
      </c>
      <c r="BJ87" s="1">
        <v>2.3333332538604736</v>
      </c>
      <c r="BK87" s="1">
        <v>3.8102447986602783</v>
      </c>
      <c r="BL87" s="1">
        <v>5.7475728988647461</v>
      </c>
      <c r="BM87" s="1">
        <v>8.0297012329101562</v>
      </c>
      <c r="BN87" s="1">
        <v>7.1639275550842285</v>
      </c>
      <c r="BO87" s="1"/>
      <c r="BP87" s="1"/>
      <c r="BQ87" s="1"/>
      <c r="BR87" s="1"/>
      <c r="BS87" s="1"/>
      <c r="BT87" s="1">
        <v>327</v>
      </c>
      <c r="BU87" s="1"/>
      <c r="BV87" s="1"/>
      <c r="BW87" s="1"/>
      <c r="BX87" s="1"/>
      <c r="BY87" s="1"/>
      <c r="BZ87" s="1">
        <v>114.27692413330078</v>
      </c>
      <c r="CA87" s="1"/>
      <c r="CB87" s="1"/>
      <c r="CC87" s="1"/>
      <c r="CD87" s="1"/>
      <c r="CE87" s="1"/>
      <c r="CF87" s="1">
        <v>3.533607006072998</v>
      </c>
      <c r="CG87" s="1"/>
      <c r="CH87" s="1"/>
      <c r="CI87" s="1"/>
      <c r="CJ87" s="1"/>
      <c r="CK87" s="1"/>
      <c r="CL87" s="1">
        <v>368</v>
      </c>
      <c r="CM87" s="1"/>
      <c r="CN87" s="1"/>
      <c r="CO87" s="1"/>
      <c r="CP87" s="1"/>
      <c r="CQ87" s="1"/>
      <c r="CR87" s="1">
        <v>136.37306213378906</v>
      </c>
      <c r="CS87" s="1"/>
      <c r="CT87" s="1"/>
      <c r="CU87" s="1"/>
      <c r="CV87" s="1"/>
      <c r="CW87" s="1"/>
      <c r="CX87" s="1">
        <v>4.5348119735717773</v>
      </c>
      <c r="CY87" s="1"/>
      <c r="CZ87" s="1"/>
      <c r="DA87" s="1"/>
      <c r="DB87" s="1"/>
      <c r="DC87" s="1"/>
      <c r="DD87" s="1">
        <v>695</v>
      </c>
      <c r="DE87" s="1"/>
      <c r="DF87" s="1"/>
      <c r="DG87" s="1"/>
      <c r="DH87" s="1"/>
      <c r="DI87" s="1"/>
      <c r="DJ87" s="1">
        <v>125.00112152099609</v>
      </c>
      <c r="DK87" s="1"/>
      <c r="DL87" s="1"/>
      <c r="DM87" s="1"/>
      <c r="DN87" s="1"/>
      <c r="DO87" s="1"/>
      <c r="DP87" s="1">
        <v>4.0013818740844727</v>
      </c>
      <c r="DQ87" s="1">
        <v>33</v>
      </c>
      <c r="DR87" s="1">
        <v>101</v>
      </c>
      <c r="DS87" s="1">
        <v>292</v>
      </c>
      <c r="DT87" s="1">
        <v>207</v>
      </c>
      <c r="DU87" s="1">
        <v>53</v>
      </c>
      <c r="DV87" s="1">
        <v>11.532533645629883</v>
      </c>
      <c r="DW87" s="1">
        <v>35.296543121337891</v>
      </c>
      <c r="DX87" s="1">
        <v>102.04545593261719</v>
      </c>
      <c r="DY87" s="1">
        <v>72.340438842773438</v>
      </c>
      <c r="DZ87" s="1">
        <v>18.521947860717773</v>
      </c>
      <c r="EA87" s="1">
        <v>10.543130874633789</v>
      </c>
      <c r="EB87" s="1">
        <v>4.8839459419250488</v>
      </c>
      <c r="EC87" s="1">
        <v>4.7441105842590332</v>
      </c>
      <c r="ED87" s="1">
        <v>6.136970043182373</v>
      </c>
      <c r="EE87" s="1">
        <v>4.8357663154602051</v>
      </c>
      <c r="EF87" s="1">
        <v>23</v>
      </c>
      <c r="EG87" s="1">
        <v>111</v>
      </c>
      <c r="EH87" s="1">
        <v>258</v>
      </c>
      <c r="EI87" s="1">
        <v>161</v>
      </c>
      <c r="EJ87" s="1">
        <v>54</v>
      </c>
      <c r="EK87" s="1">
        <v>8.5233163833618164</v>
      </c>
      <c r="EL87" s="1">
        <v>41.134269714355469</v>
      </c>
      <c r="EM87" s="1">
        <v>95.609382629394531</v>
      </c>
      <c r="EN87" s="1">
        <v>59.663219451904297</v>
      </c>
      <c r="EO87" s="1">
        <v>20.011264801025391</v>
      </c>
      <c r="EP87" s="1">
        <v>7.3717947006225586</v>
      </c>
      <c r="EQ87" s="1">
        <v>6.6706728935241699</v>
      </c>
      <c r="ER87" s="1">
        <v>5.3716425895690918</v>
      </c>
      <c r="ES87" s="1">
        <v>6.1923074722290039</v>
      </c>
      <c r="ET87" s="1">
        <v>6.3529410362243652</v>
      </c>
      <c r="EU87" s="1">
        <v>56</v>
      </c>
      <c r="EV87" s="1">
        <v>212</v>
      </c>
      <c r="EW87" s="1">
        <v>550</v>
      </c>
      <c r="EX87" s="1">
        <v>368</v>
      </c>
      <c r="EY87" s="1">
        <v>107</v>
      </c>
      <c r="EZ87" s="1">
        <v>10.072032928466797</v>
      </c>
      <c r="FA87" s="1">
        <v>38.129840850830078</v>
      </c>
      <c r="FB87" s="1">
        <v>98.9217529296875</v>
      </c>
      <c r="FC87" s="1">
        <v>66.187644958496094</v>
      </c>
      <c r="FD87" s="1">
        <v>19.244777679443359</v>
      </c>
      <c r="FE87" s="1">
        <v>8.9600000381469727</v>
      </c>
      <c r="FF87" s="1">
        <v>5.6806001663208008</v>
      </c>
      <c r="FG87" s="1">
        <v>5.0191640853881836</v>
      </c>
      <c r="FH87" s="1">
        <v>6.1610579490661621</v>
      </c>
      <c r="FI87" s="1">
        <v>5.4984583854675293</v>
      </c>
      <c r="FJ87" s="1">
        <v>38.129840850830078</v>
      </c>
      <c r="FK87" s="1">
        <v>98.9217529296875</v>
      </c>
      <c r="FL87" s="1">
        <v>66.187644958496094</v>
      </c>
      <c r="FM87" s="1">
        <v>19.244777679443359</v>
      </c>
      <c r="FN87" s="1">
        <v>8.9600000381469727</v>
      </c>
      <c r="FO87" s="1">
        <v>5.6806001663208008</v>
      </c>
      <c r="FP87" s="1">
        <v>5.0191640853881836</v>
      </c>
      <c r="FQ87" s="1">
        <v>6.1610579490661621</v>
      </c>
      <c r="FR87" s="1">
        <v>5.4984583854675293</v>
      </c>
    </row>
    <row r="88" spans="1:174">
      <c r="A88" t="s">
        <v>1</v>
      </c>
      <c r="B88" t="s">
        <v>92</v>
      </c>
      <c r="C88" t="s">
        <v>362</v>
      </c>
      <c r="D88" s="1">
        <v>107</v>
      </c>
      <c r="E88" s="1">
        <v>130</v>
      </c>
      <c r="F88" s="1">
        <v>237</v>
      </c>
      <c r="G88" s="1">
        <v>119.77388763427734</v>
      </c>
      <c r="H88" s="1">
        <v>149.81791687011719</v>
      </c>
      <c r="I88" s="1">
        <v>134.5772705078125</v>
      </c>
      <c r="J88" s="1">
        <v>3.7191519737243652</v>
      </c>
      <c r="K88" s="1">
        <v>5.7803468704223633</v>
      </c>
      <c r="L88" s="1">
        <v>4.6234879493713379</v>
      </c>
      <c r="M88" s="1"/>
      <c r="N88" s="1"/>
      <c r="O88" s="1">
        <v>18</v>
      </c>
      <c r="P88" s="1">
        <v>28</v>
      </c>
      <c r="Q88" s="1">
        <v>30</v>
      </c>
      <c r="R88" s="1">
        <v>20</v>
      </c>
      <c r="S88" s="1"/>
      <c r="T88" s="1"/>
      <c r="U88" s="1">
        <v>214.54112243652344</v>
      </c>
      <c r="V88" s="1">
        <v>420.42041015625</v>
      </c>
      <c r="W88" s="1">
        <v>755.2869873046875</v>
      </c>
      <c r="X88" s="1">
        <v>865.42620849609375</v>
      </c>
      <c r="Y88" s="1"/>
      <c r="Z88" s="1"/>
      <c r="AA88" s="1">
        <v>2.8708133697509766</v>
      </c>
      <c r="AB88" s="1">
        <v>3.7583892345428467</v>
      </c>
      <c r="AC88" s="1">
        <v>5.8139533996582031</v>
      </c>
      <c r="AD88" s="1">
        <v>7.2727274894714355</v>
      </c>
      <c r="AE88" s="1"/>
      <c r="AF88" s="1"/>
      <c r="AG88" s="1">
        <v>9</v>
      </c>
      <c r="AH88" s="1">
        <v>34</v>
      </c>
      <c r="AI88" s="1">
        <v>56</v>
      </c>
      <c r="AJ88" s="1">
        <v>26</v>
      </c>
      <c r="AK88" s="1"/>
      <c r="AL88" s="1"/>
      <c r="AM88" s="1">
        <v>107.57829284667969</v>
      </c>
      <c r="AN88" s="1">
        <v>553.29534912109375</v>
      </c>
      <c r="AO88" s="1">
        <v>1765.4476318359375</v>
      </c>
      <c r="AP88" s="1">
        <v>2106.96923828125</v>
      </c>
      <c r="AQ88" s="1"/>
      <c r="AR88" s="1"/>
      <c r="AS88" s="1">
        <v>2.6785714626312256</v>
      </c>
      <c r="AT88" s="1">
        <v>4.748603343963623</v>
      </c>
      <c r="AU88" s="1">
        <v>9.9821748733520508</v>
      </c>
      <c r="AV88" s="1">
        <v>11.158798217773438</v>
      </c>
      <c r="AW88" s="1"/>
      <c r="AX88" s="1"/>
      <c r="AY88" s="1">
        <v>27</v>
      </c>
      <c r="AZ88" s="1">
        <v>62</v>
      </c>
      <c r="BA88" s="1">
        <v>86</v>
      </c>
      <c r="BB88" s="1">
        <v>46</v>
      </c>
      <c r="BC88" s="1"/>
      <c r="BD88" s="1"/>
      <c r="BE88" s="1">
        <v>161.13630676269531</v>
      </c>
      <c r="BF88" s="1">
        <v>484.18585205078125</v>
      </c>
      <c r="BG88" s="1">
        <v>1203.807373046875</v>
      </c>
      <c r="BH88" s="1">
        <v>1297.602294921875</v>
      </c>
      <c r="BI88" s="1"/>
      <c r="BJ88" s="1"/>
      <c r="BK88" s="1">
        <v>2.8037383556365967</v>
      </c>
      <c r="BL88" s="1">
        <v>4.2436685562133789</v>
      </c>
      <c r="BM88" s="1">
        <v>7.9851441383361816</v>
      </c>
      <c r="BN88" s="1">
        <v>9.0551185607910156</v>
      </c>
      <c r="BO88" s="1"/>
      <c r="BP88" s="1"/>
      <c r="BQ88" s="1"/>
      <c r="BR88" s="1"/>
      <c r="BS88" s="1"/>
      <c r="BT88" s="1">
        <v>51</v>
      </c>
      <c r="BU88" s="1"/>
      <c r="BV88" s="1"/>
      <c r="BW88" s="1"/>
      <c r="BX88" s="1"/>
      <c r="BY88" s="1"/>
      <c r="BZ88" s="1">
        <v>57.088485717773437</v>
      </c>
      <c r="CA88" s="1"/>
      <c r="CB88" s="1"/>
      <c r="CC88" s="1"/>
      <c r="CD88" s="1"/>
      <c r="CE88" s="1"/>
      <c r="CF88" s="1">
        <v>3.1346035003662109</v>
      </c>
      <c r="CG88" s="1"/>
      <c r="CH88" s="1"/>
      <c r="CI88" s="1"/>
      <c r="CJ88" s="1"/>
      <c r="CK88" s="1"/>
      <c r="CL88" s="1">
        <v>66</v>
      </c>
      <c r="CM88" s="1"/>
      <c r="CN88" s="1"/>
      <c r="CO88" s="1"/>
      <c r="CP88" s="1"/>
      <c r="CQ88" s="1"/>
      <c r="CR88" s="1">
        <v>76.0614013671875</v>
      </c>
      <c r="CS88" s="1"/>
      <c r="CT88" s="1"/>
      <c r="CU88" s="1"/>
      <c r="CV88" s="1"/>
      <c r="CW88" s="1"/>
      <c r="CX88" s="1">
        <v>4.7277936935424805</v>
      </c>
      <c r="CY88" s="1">
        <v>10</v>
      </c>
      <c r="CZ88" s="1"/>
      <c r="DA88" s="1"/>
      <c r="DB88" s="1"/>
      <c r="DC88" s="1"/>
      <c r="DD88" s="1">
        <v>117</v>
      </c>
      <c r="DE88" s="1">
        <v>5.6783661842346191</v>
      </c>
      <c r="DF88" s="1"/>
      <c r="DG88" s="1"/>
      <c r="DH88" s="1"/>
      <c r="DI88" s="1"/>
      <c r="DJ88" s="1">
        <v>66.436882019042969</v>
      </c>
      <c r="DK88" s="1">
        <v>4.1152262687683105</v>
      </c>
      <c r="DL88" s="1"/>
      <c r="DM88" s="1"/>
      <c r="DN88" s="1"/>
      <c r="DO88" s="1"/>
      <c r="DP88" s="1">
        <v>3.8703274726867676</v>
      </c>
      <c r="DQ88" s="1">
        <v>37</v>
      </c>
      <c r="DR88" s="1">
        <v>28</v>
      </c>
      <c r="DS88" s="1">
        <v>23</v>
      </c>
      <c r="DT88" s="1"/>
      <c r="DU88" s="1"/>
      <c r="DV88" s="1">
        <v>41.417137145996094</v>
      </c>
      <c r="DW88" s="1">
        <v>31.34269905090332</v>
      </c>
      <c r="DX88" s="1">
        <v>25.74578857421875</v>
      </c>
      <c r="DY88" s="1"/>
      <c r="DZ88" s="1"/>
      <c r="EA88" s="1">
        <v>3.6963036060333252</v>
      </c>
      <c r="EB88" s="1">
        <v>3.3898305892944336</v>
      </c>
      <c r="EC88" s="1">
        <v>3.2951288223266602</v>
      </c>
      <c r="ED88" s="1"/>
      <c r="EE88" s="1"/>
      <c r="EF88" s="1">
        <v>49</v>
      </c>
      <c r="EG88" s="1">
        <v>44</v>
      </c>
      <c r="EH88" s="1">
        <v>25</v>
      </c>
      <c r="EI88" s="1"/>
      <c r="EJ88" s="1"/>
      <c r="EK88" s="1">
        <v>56.469829559326172</v>
      </c>
      <c r="EL88" s="1">
        <v>50.707599639892578</v>
      </c>
      <c r="EM88" s="1">
        <v>28.811138153076172</v>
      </c>
      <c r="EN88" s="1"/>
      <c r="EO88" s="1"/>
      <c r="EP88" s="1">
        <v>5.8682632446289062</v>
      </c>
      <c r="EQ88" s="1">
        <v>7.0739550590515137</v>
      </c>
      <c r="ER88" s="1">
        <v>4.5207958221435547</v>
      </c>
      <c r="ES88" s="1"/>
      <c r="ET88" s="1"/>
      <c r="EU88" s="1">
        <v>86</v>
      </c>
      <c r="EV88" s="1">
        <v>72</v>
      </c>
      <c r="EW88" s="1">
        <v>48</v>
      </c>
      <c r="EX88" s="1">
        <v>24</v>
      </c>
      <c r="EY88" s="1">
        <v>7</v>
      </c>
      <c r="EZ88" s="1">
        <v>48.833946228027344</v>
      </c>
      <c r="FA88" s="1">
        <v>40.884235382080078</v>
      </c>
      <c r="FB88" s="1">
        <v>27.256156921386719</v>
      </c>
      <c r="FC88" s="1">
        <v>13.628078460693359</v>
      </c>
      <c r="FD88" s="1">
        <v>3.9748561382293701</v>
      </c>
      <c r="FE88" s="1">
        <v>4.6840958595275879</v>
      </c>
      <c r="FF88" s="1">
        <v>4.9723758697509766</v>
      </c>
      <c r="FG88" s="1">
        <v>3.836930513381958</v>
      </c>
      <c r="FH88" s="1">
        <v>5.0104384422302246</v>
      </c>
      <c r="FI88" s="1">
        <v>6.25</v>
      </c>
      <c r="FJ88" s="1">
        <v>40.884235382080078</v>
      </c>
      <c r="FK88" s="1">
        <v>27.256156921386719</v>
      </c>
      <c r="FL88" s="1">
        <v>13.628078460693359</v>
      </c>
      <c r="FM88" s="1">
        <v>3.9748561382293701</v>
      </c>
      <c r="FN88" s="1">
        <v>4.6840958595275879</v>
      </c>
      <c r="FO88" s="1">
        <v>4.9723758697509766</v>
      </c>
      <c r="FP88" s="1">
        <v>3.836930513381958</v>
      </c>
      <c r="FQ88" s="1">
        <v>5.0104384422302246</v>
      </c>
      <c r="FR88" s="1">
        <v>6.25</v>
      </c>
    </row>
    <row r="89" spans="1:174">
      <c r="A89" t="s">
        <v>1</v>
      </c>
      <c r="B89" t="s">
        <v>93</v>
      </c>
      <c r="C89" t="s">
        <v>363</v>
      </c>
      <c r="D89" s="1">
        <v>122</v>
      </c>
      <c r="E89" s="1">
        <v>124</v>
      </c>
      <c r="F89" s="1">
        <v>246</v>
      </c>
      <c r="G89" s="1">
        <v>157.490478515625</v>
      </c>
      <c r="H89" s="1">
        <v>176.0113525390625</v>
      </c>
      <c r="I89" s="1">
        <v>166.31173706054687</v>
      </c>
      <c r="J89" s="1">
        <v>3.9869279861450195</v>
      </c>
      <c r="K89" s="1">
        <v>5.595667839050293</v>
      </c>
      <c r="L89" s="1">
        <v>4.662623405456543</v>
      </c>
      <c r="M89" s="1"/>
      <c r="N89" s="1"/>
      <c r="O89" s="1">
        <v>20</v>
      </c>
      <c r="P89" s="1">
        <v>44</v>
      </c>
      <c r="Q89" s="1">
        <v>40</v>
      </c>
      <c r="R89" s="1"/>
      <c r="S89" s="1"/>
      <c r="T89" s="1"/>
      <c r="U89" s="1">
        <v>198.51116943359375</v>
      </c>
      <c r="V89" s="1">
        <v>627.7642822265625</v>
      </c>
      <c r="W89" s="1">
        <v>801.92462158203125</v>
      </c>
      <c r="X89" s="1"/>
      <c r="Y89" s="1"/>
      <c r="Z89" s="1"/>
      <c r="AA89" s="1">
        <v>2.8943560123443604</v>
      </c>
      <c r="AB89" s="1">
        <v>5.9459457397460938</v>
      </c>
      <c r="AC89" s="1">
        <v>6.0150375366210937</v>
      </c>
      <c r="AD89" s="1"/>
      <c r="AE89" s="1"/>
      <c r="AF89" s="1"/>
      <c r="AG89" s="1">
        <v>15</v>
      </c>
      <c r="AH89" s="1">
        <v>42</v>
      </c>
      <c r="AI89" s="1">
        <v>49</v>
      </c>
      <c r="AJ89" s="1"/>
      <c r="AK89" s="1"/>
      <c r="AL89" s="1"/>
      <c r="AM89" s="1">
        <v>159.37101745605469</v>
      </c>
      <c r="AN89" s="1">
        <v>671.46282958984375</v>
      </c>
      <c r="AO89" s="1">
        <v>1344.3072509765625</v>
      </c>
      <c r="AP89" s="1"/>
      <c r="AQ89" s="1"/>
      <c r="AR89" s="1"/>
      <c r="AS89" s="1">
        <v>3.7220842838287354</v>
      </c>
      <c r="AT89" s="1">
        <v>6.3829789161682129</v>
      </c>
      <c r="AU89" s="1">
        <v>7.9934744834899902</v>
      </c>
      <c r="AV89" s="1"/>
      <c r="AW89" s="1">
        <v>8</v>
      </c>
      <c r="AX89" s="1">
        <v>12</v>
      </c>
      <c r="AY89" s="1">
        <v>35</v>
      </c>
      <c r="AZ89" s="1">
        <v>86</v>
      </c>
      <c r="BA89" s="1">
        <v>89</v>
      </c>
      <c r="BB89" s="1">
        <v>16</v>
      </c>
      <c r="BC89" s="1">
        <v>9.7683677673339844</v>
      </c>
      <c r="BD89" s="1">
        <v>55.756900787353516</v>
      </c>
      <c r="BE89" s="1">
        <v>179.60691833496094</v>
      </c>
      <c r="BF89" s="1">
        <v>648.37152099609375</v>
      </c>
      <c r="BG89" s="1">
        <v>1030.9278564453125</v>
      </c>
      <c r="BH89" s="1">
        <v>514.1387939453125</v>
      </c>
      <c r="BI89" s="1">
        <v>1.7057569026947021</v>
      </c>
      <c r="BJ89" s="1">
        <v>1.8691588640213013</v>
      </c>
      <c r="BK89" s="1">
        <v>3.1992688179016113</v>
      </c>
      <c r="BL89" s="1">
        <v>6.1516451835632324</v>
      </c>
      <c r="BM89" s="1">
        <v>6.9640064239501953</v>
      </c>
      <c r="BN89" s="1">
        <v>4.0506329536437988</v>
      </c>
      <c r="BO89" s="1"/>
      <c r="BP89" s="1"/>
      <c r="BQ89" s="1"/>
      <c r="BR89" s="1"/>
      <c r="BS89" s="1"/>
      <c r="BT89" s="1">
        <v>68</v>
      </c>
      <c r="BU89" s="1"/>
      <c r="BV89" s="1"/>
      <c r="BW89" s="1"/>
      <c r="BX89" s="1"/>
      <c r="BY89" s="1"/>
      <c r="BZ89" s="1">
        <v>87.781578063964844</v>
      </c>
      <c r="CA89" s="1"/>
      <c r="CB89" s="1"/>
      <c r="CC89" s="1"/>
      <c r="CD89" s="1"/>
      <c r="CE89" s="1"/>
      <c r="CF89" s="1">
        <v>3.0506954193115234</v>
      </c>
      <c r="CG89" s="1"/>
      <c r="CH89" s="1"/>
      <c r="CI89" s="1"/>
      <c r="CJ89" s="1"/>
      <c r="CK89" s="1"/>
      <c r="CL89" s="1">
        <v>78</v>
      </c>
      <c r="CM89" s="1"/>
      <c r="CN89" s="1"/>
      <c r="CO89" s="1"/>
      <c r="CP89" s="1"/>
      <c r="CQ89" s="1"/>
      <c r="CR89" s="1">
        <v>110.71681976318359</v>
      </c>
      <c r="CS89" s="1"/>
      <c r="CT89" s="1"/>
      <c r="CU89" s="1"/>
      <c r="CV89" s="1"/>
      <c r="CW89" s="1"/>
      <c r="CX89" s="1">
        <v>4.4750428199768066</v>
      </c>
      <c r="CY89" s="1"/>
      <c r="CZ89" s="1"/>
      <c r="DA89" s="1"/>
      <c r="DB89" s="1"/>
      <c r="DC89" s="1"/>
      <c r="DD89" s="1">
        <v>146</v>
      </c>
      <c r="DE89" s="1"/>
      <c r="DF89" s="1"/>
      <c r="DG89" s="1"/>
      <c r="DH89" s="1"/>
      <c r="DI89" s="1"/>
      <c r="DJ89" s="1">
        <v>98.705337524414063</v>
      </c>
      <c r="DK89" s="1"/>
      <c r="DL89" s="1"/>
      <c r="DM89" s="1"/>
      <c r="DN89" s="1"/>
      <c r="DO89" s="1"/>
      <c r="DP89" s="1">
        <v>3.6757302284240723</v>
      </c>
      <c r="DQ89" s="1"/>
      <c r="DR89" s="1"/>
      <c r="DS89" s="1">
        <v>19</v>
      </c>
      <c r="DT89" s="1"/>
      <c r="DU89" s="1">
        <v>72</v>
      </c>
      <c r="DV89" s="1"/>
      <c r="DW89" s="1"/>
      <c r="DX89" s="1">
        <v>24.527206420898438</v>
      </c>
      <c r="DY89" s="1"/>
      <c r="DZ89" s="1">
        <v>92.945198059082031</v>
      </c>
      <c r="EA89" s="1"/>
      <c r="EB89" s="1"/>
      <c r="EC89" s="1">
        <v>3.3216784000396729</v>
      </c>
      <c r="ED89" s="1"/>
      <c r="EE89" s="1">
        <v>4.3478260040283203</v>
      </c>
      <c r="EF89" s="1"/>
      <c r="EG89" s="1">
        <v>17</v>
      </c>
      <c r="EH89" s="1">
        <v>31</v>
      </c>
      <c r="EI89" s="1"/>
      <c r="EJ89" s="1">
        <v>63</v>
      </c>
      <c r="EK89" s="1"/>
      <c r="EL89" s="1">
        <v>24.130588531494141</v>
      </c>
      <c r="EM89" s="1">
        <v>44.002838134765625</v>
      </c>
      <c r="EN89" s="1"/>
      <c r="EO89" s="1">
        <v>89.425125122070313</v>
      </c>
      <c r="EP89" s="1"/>
      <c r="EQ89" s="1">
        <v>5.9233450889587402</v>
      </c>
      <c r="ER89" s="1">
        <v>7.0294785499572754</v>
      </c>
      <c r="ES89" s="1"/>
      <c r="ET89" s="1">
        <v>5.5021834373474121</v>
      </c>
      <c r="EU89" s="1"/>
      <c r="EV89" s="1"/>
      <c r="EW89" s="1">
        <v>50</v>
      </c>
      <c r="EX89" s="1">
        <v>30</v>
      </c>
      <c r="EY89" s="1">
        <v>135</v>
      </c>
      <c r="EZ89" s="1"/>
      <c r="FA89" s="1"/>
      <c r="FB89" s="1">
        <v>33.803195953369141</v>
      </c>
      <c r="FC89" s="1">
        <v>20.281919479370117</v>
      </c>
      <c r="FD89" s="1">
        <v>91.268630981445313</v>
      </c>
      <c r="FE89" s="1"/>
      <c r="FF89" s="1"/>
      <c r="FG89" s="1">
        <v>4.9358339309692383</v>
      </c>
      <c r="FH89" s="1">
        <v>3.8910505771636963</v>
      </c>
      <c r="FI89" s="1">
        <v>4.8197073936462402</v>
      </c>
      <c r="FJ89" s="1"/>
      <c r="FK89" s="1">
        <v>33.803195953369141</v>
      </c>
      <c r="FL89" s="1">
        <v>20.281919479370117</v>
      </c>
      <c r="FM89" s="1">
        <v>91.268630981445313</v>
      </c>
      <c r="FN89" s="1"/>
      <c r="FO89" s="1"/>
      <c r="FP89" s="1">
        <v>4.9358339309692383</v>
      </c>
      <c r="FQ89" s="1">
        <v>3.8910505771636963</v>
      </c>
      <c r="FR89" s="1">
        <v>4.8197073936462402</v>
      </c>
    </row>
    <row r="90" spans="1:174">
      <c r="A90" t="s">
        <v>1</v>
      </c>
      <c r="B90" t="s">
        <v>94</v>
      </c>
      <c r="C90" t="s">
        <v>364</v>
      </c>
      <c r="D90" s="1">
        <v>118</v>
      </c>
      <c r="E90" s="1">
        <v>162</v>
      </c>
      <c r="F90" s="1">
        <v>280</v>
      </c>
      <c r="G90" s="1">
        <v>72.403739929199219</v>
      </c>
      <c r="H90" s="1">
        <v>98.220512390136719</v>
      </c>
      <c r="I90" s="1">
        <v>85.3892822265625</v>
      </c>
      <c r="J90" s="1">
        <v>3.0562031269073486</v>
      </c>
      <c r="K90" s="1">
        <v>4.4481053352355957</v>
      </c>
      <c r="L90" s="1">
        <v>3.7318406105041504</v>
      </c>
      <c r="M90" s="1"/>
      <c r="N90" s="1"/>
      <c r="O90" s="1">
        <v>19</v>
      </c>
      <c r="P90" s="1">
        <v>40</v>
      </c>
      <c r="Q90" s="1">
        <v>28</v>
      </c>
      <c r="R90" s="1">
        <v>16</v>
      </c>
      <c r="S90" s="1"/>
      <c r="T90" s="1"/>
      <c r="U90" s="1">
        <v>145.07139587402344</v>
      </c>
      <c r="V90" s="1">
        <v>537.48992919921875</v>
      </c>
      <c r="W90" s="1">
        <v>595.36468505859375</v>
      </c>
      <c r="X90" s="1">
        <v>759.37353515625</v>
      </c>
      <c r="Y90" s="1"/>
      <c r="Z90" s="1"/>
      <c r="AA90" s="1">
        <v>2.176403284072876</v>
      </c>
      <c r="AB90" s="1">
        <v>4.7169809341430664</v>
      </c>
      <c r="AC90" s="1">
        <v>5.1188302040100098</v>
      </c>
      <c r="AD90" s="1">
        <v>6.2256808280944824</v>
      </c>
      <c r="AE90" s="1"/>
      <c r="AF90" s="1"/>
      <c r="AG90" s="1">
        <v>22</v>
      </c>
      <c r="AH90" s="1">
        <v>51</v>
      </c>
      <c r="AI90" s="1">
        <v>66</v>
      </c>
      <c r="AJ90" s="1">
        <v>13</v>
      </c>
      <c r="AK90" s="1"/>
      <c r="AL90" s="1"/>
      <c r="AM90" s="1">
        <v>180.03273010253906</v>
      </c>
      <c r="AN90" s="1">
        <v>782.68878173828125</v>
      </c>
      <c r="AO90" s="1">
        <v>1774.670654296875</v>
      </c>
      <c r="AP90" s="1">
        <v>1039.168701171875</v>
      </c>
      <c r="AQ90" s="1"/>
      <c r="AR90" s="1"/>
      <c r="AS90" s="1">
        <v>2.9177718162536621</v>
      </c>
      <c r="AT90" s="1">
        <v>5.7046980857849121</v>
      </c>
      <c r="AU90" s="1">
        <v>7.8199052810668945</v>
      </c>
      <c r="AV90" s="1">
        <v>5.263157844543457</v>
      </c>
      <c r="AW90" s="1"/>
      <c r="AX90" s="1"/>
      <c r="AY90" s="1">
        <v>41</v>
      </c>
      <c r="AZ90" s="1">
        <v>91</v>
      </c>
      <c r="BA90" s="1">
        <v>94</v>
      </c>
      <c r="BB90" s="1">
        <v>29</v>
      </c>
      <c r="BC90" s="1"/>
      <c r="BD90" s="1"/>
      <c r="BE90" s="1">
        <v>161.94651794433594</v>
      </c>
      <c r="BF90" s="1">
        <v>651.95587158203125</v>
      </c>
      <c r="BG90" s="1">
        <v>1116.1243896484375</v>
      </c>
      <c r="BH90" s="1">
        <v>863.60931396484375</v>
      </c>
      <c r="BI90" s="1"/>
      <c r="BJ90" s="1"/>
      <c r="BK90" s="1">
        <v>2.5199754238128662</v>
      </c>
      <c r="BL90" s="1">
        <v>5.2238807678222656</v>
      </c>
      <c r="BM90" s="1">
        <v>6.757728099822998</v>
      </c>
      <c r="BN90" s="1">
        <v>5.7539682388305664</v>
      </c>
      <c r="BO90" s="1"/>
      <c r="BP90" s="1">
        <v>8</v>
      </c>
      <c r="BQ90" s="1"/>
      <c r="BR90" s="1"/>
      <c r="BS90" s="1"/>
      <c r="BT90" s="1">
        <v>52</v>
      </c>
      <c r="BU90" s="1"/>
      <c r="BV90" s="1">
        <v>4.9087281227111816</v>
      </c>
      <c r="BW90" s="1"/>
      <c r="BX90" s="1"/>
      <c r="BY90" s="1"/>
      <c r="BZ90" s="1">
        <v>31.906734466552734</v>
      </c>
      <c r="CA90" s="1"/>
      <c r="CB90" s="1">
        <v>1.2558869123458862</v>
      </c>
      <c r="CC90" s="1"/>
      <c r="CD90" s="1"/>
      <c r="CE90" s="1"/>
      <c r="CF90" s="1">
        <v>2.9867892265319824</v>
      </c>
      <c r="CG90" s="1"/>
      <c r="CH90" s="1">
        <v>41</v>
      </c>
      <c r="CI90" s="1"/>
      <c r="CJ90" s="1"/>
      <c r="CK90" s="1"/>
      <c r="CL90" s="1">
        <v>61</v>
      </c>
      <c r="CM90" s="1"/>
      <c r="CN90" s="1">
        <v>24.858278274536133</v>
      </c>
      <c r="CO90" s="1"/>
      <c r="CP90" s="1"/>
      <c r="CQ90" s="1"/>
      <c r="CR90" s="1">
        <v>36.984268188476562</v>
      </c>
      <c r="CS90" s="1"/>
      <c r="CT90" s="1">
        <v>4.8693585395812988</v>
      </c>
      <c r="CU90" s="1"/>
      <c r="CV90" s="1"/>
      <c r="CW90" s="1"/>
      <c r="CX90" s="1">
        <v>3.9102563858032227</v>
      </c>
      <c r="CY90" s="1"/>
      <c r="CZ90" s="1">
        <v>49</v>
      </c>
      <c r="DA90" s="1"/>
      <c r="DB90" s="1">
        <v>7</v>
      </c>
      <c r="DC90" s="1"/>
      <c r="DD90" s="1">
        <v>113</v>
      </c>
      <c r="DE90" s="1"/>
      <c r="DF90" s="1">
        <v>14.943124771118164</v>
      </c>
      <c r="DG90" s="1"/>
      <c r="DH90" s="1">
        <v>2.1347320079803467</v>
      </c>
      <c r="DI90" s="1"/>
      <c r="DJ90" s="1">
        <v>34.460674285888672</v>
      </c>
      <c r="DK90" s="1"/>
      <c r="DL90" s="1">
        <v>3.31304931640625</v>
      </c>
      <c r="DM90" s="1"/>
      <c r="DN90" s="1">
        <v>2.2435896396636963</v>
      </c>
      <c r="DO90" s="1"/>
      <c r="DP90" s="1">
        <v>3.4232051372528076</v>
      </c>
      <c r="DQ90" s="1"/>
      <c r="DR90" s="1"/>
      <c r="DS90" s="1">
        <v>20</v>
      </c>
      <c r="DT90" s="1">
        <v>52</v>
      </c>
      <c r="DU90" s="1">
        <v>40</v>
      </c>
      <c r="DV90" s="1"/>
      <c r="DW90" s="1"/>
      <c r="DX90" s="1">
        <v>12.271821022033691</v>
      </c>
      <c r="DY90" s="1">
        <v>31.906734466552734</v>
      </c>
      <c r="DZ90" s="1">
        <v>24.543642044067383</v>
      </c>
      <c r="EA90" s="1"/>
      <c r="EB90" s="1"/>
      <c r="EC90" s="1">
        <v>3.0257186889648437</v>
      </c>
      <c r="ED90" s="1">
        <v>3.4852547645568848</v>
      </c>
      <c r="EE90" s="1">
        <v>2.7720026969909668</v>
      </c>
      <c r="EF90" s="1"/>
      <c r="EG90" s="1"/>
      <c r="EH90" s="1">
        <v>27</v>
      </c>
      <c r="EI90" s="1">
        <v>57</v>
      </c>
      <c r="EJ90" s="1">
        <v>69</v>
      </c>
      <c r="EK90" s="1"/>
      <c r="EL90" s="1"/>
      <c r="EM90" s="1">
        <v>16.370084762573242</v>
      </c>
      <c r="EN90" s="1">
        <v>34.559070587158203</v>
      </c>
      <c r="EO90" s="1">
        <v>41.834663391113281</v>
      </c>
      <c r="EP90" s="1"/>
      <c r="EQ90" s="1"/>
      <c r="ER90" s="1">
        <v>3.970588207244873</v>
      </c>
      <c r="ES90" s="1">
        <v>4.0889525413513184</v>
      </c>
      <c r="ET90" s="1">
        <v>5.0772628784179687</v>
      </c>
      <c r="EU90" s="1">
        <v>7</v>
      </c>
      <c r="EV90" s="1">
        <v>8</v>
      </c>
      <c r="EW90" s="1">
        <v>47</v>
      </c>
      <c r="EX90" s="1">
        <v>109</v>
      </c>
      <c r="EY90" s="1">
        <v>109</v>
      </c>
      <c r="EZ90" s="1">
        <v>2.1347320079803467</v>
      </c>
      <c r="FA90" s="1">
        <v>2.4396939277648926</v>
      </c>
      <c r="FB90" s="1">
        <v>14.33320140838623</v>
      </c>
      <c r="FC90" s="1">
        <v>33.240829467773438</v>
      </c>
      <c r="FD90" s="1">
        <v>33.240829467773438</v>
      </c>
      <c r="FE90" s="1">
        <v>5.5118112564086914</v>
      </c>
      <c r="FF90" s="1">
        <v>2.3054754734039307</v>
      </c>
      <c r="FG90" s="1">
        <v>3.5048470497131348</v>
      </c>
      <c r="FH90" s="1">
        <v>3.7768537998199463</v>
      </c>
      <c r="FI90" s="1">
        <v>3.8900785446166992</v>
      </c>
      <c r="FJ90" s="1">
        <v>2.4396939277648926</v>
      </c>
      <c r="FK90" s="1">
        <v>14.33320140838623</v>
      </c>
      <c r="FL90" s="1">
        <v>33.240829467773438</v>
      </c>
      <c r="FM90" s="1">
        <v>33.240829467773438</v>
      </c>
      <c r="FN90" s="1">
        <v>5.5118112564086914</v>
      </c>
      <c r="FO90" s="1">
        <v>2.3054754734039307</v>
      </c>
      <c r="FP90" s="1">
        <v>3.5048470497131348</v>
      </c>
      <c r="FQ90" s="1">
        <v>3.7768537998199463</v>
      </c>
      <c r="FR90" s="1">
        <v>3.8900785446166992</v>
      </c>
    </row>
    <row r="91" spans="1:174">
      <c r="A91" t="s">
        <v>1</v>
      </c>
      <c r="B91" t="s">
        <v>95</v>
      </c>
      <c r="C91" t="s">
        <v>365</v>
      </c>
      <c r="D91" s="1">
        <v>211</v>
      </c>
      <c r="E91" s="1">
        <v>239</v>
      </c>
      <c r="F91" s="1">
        <v>450</v>
      </c>
      <c r="G91" s="1">
        <v>203.01150512695312</v>
      </c>
      <c r="H91" s="1">
        <v>245.77099609375</v>
      </c>
      <c r="I91" s="1">
        <v>223.68028259277344</v>
      </c>
      <c r="J91" s="1">
        <v>4.7726759910583496</v>
      </c>
      <c r="K91" s="1">
        <v>6.5479450225830078</v>
      </c>
      <c r="L91" s="1">
        <v>5.5755171775817871</v>
      </c>
      <c r="M91" s="1"/>
      <c r="N91" s="1"/>
      <c r="O91" s="1">
        <v>31</v>
      </c>
      <c r="P91" s="1">
        <v>60</v>
      </c>
      <c r="Q91" s="1">
        <v>55</v>
      </c>
      <c r="R91" s="1">
        <v>42</v>
      </c>
      <c r="S91" s="1"/>
      <c r="T91" s="1"/>
      <c r="U91" s="1">
        <v>247.82156372070312</v>
      </c>
      <c r="V91" s="1">
        <v>555.9158935546875</v>
      </c>
      <c r="W91" s="1">
        <v>755.3907470703125</v>
      </c>
      <c r="X91" s="1">
        <v>1165.371826171875</v>
      </c>
      <c r="Y91" s="1"/>
      <c r="Z91" s="1"/>
      <c r="AA91" s="1">
        <v>3.3155081272125244</v>
      </c>
      <c r="AB91" s="1">
        <v>5.0977058410644531</v>
      </c>
      <c r="AC91" s="1">
        <v>6.0840706825256348</v>
      </c>
      <c r="AD91" s="1">
        <v>8.2677164077758789</v>
      </c>
      <c r="AE91" s="1"/>
      <c r="AF91" s="1"/>
      <c r="AG91" s="1">
        <v>20</v>
      </c>
      <c r="AH91" s="1">
        <v>72</v>
      </c>
      <c r="AI91" s="1">
        <v>95</v>
      </c>
      <c r="AJ91" s="1">
        <v>47</v>
      </c>
      <c r="AK91" s="1"/>
      <c r="AL91" s="1"/>
      <c r="AM91" s="1">
        <v>177.65144348144531</v>
      </c>
      <c r="AN91" s="1">
        <v>743.49444580078125</v>
      </c>
      <c r="AO91" s="1">
        <v>1729.788818359375</v>
      </c>
      <c r="AP91" s="1">
        <v>2377.33935546875</v>
      </c>
      <c r="AQ91" s="1"/>
      <c r="AR91" s="1"/>
      <c r="AS91" s="1">
        <v>3.4662044048309326</v>
      </c>
      <c r="AT91" s="1">
        <v>6.4748201370239258</v>
      </c>
      <c r="AU91" s="1">
        <v>8.878504753112793</v>
      </c>
      <c r="AV91" s="1">
        <v>11.519607543945313</v>
      </c>
      <c r="AW91" s="1">
        <v>8</v>
      </c>
      <c r="AX91" s="1">
        <v>20</v>
      </c>
      <c r="AY91" s="1">
        <v>51</v>
      </c>
      <c r="AZ91" s="1">
        <v>132</v>
      </c>
      <c r="BA91" s="1">
        <v>150</v>
      </c>
      <c r="BB91" s="1">
        <v>89</v>
      </c>
      <c r="BC91" s="1">
        <v>7.2579474449157715</v>
      </c>
      <c r="BD91" s="1">
        <v>70.526832580566406</v>
      </c>
      <c r="BE91" s="1">
        <v>214.583251953125</v>
      </c>
      <c r="BF91" s="1">
        <v>644.62567138671875</v>
      </c>
      <c r="BG91" s="1">
        <v>1174.3521728515625</v>
      </c>
      <c r="BH91" s="1">
        <v>1594.6962890625</v>
      </c>
      <c r="BI91" s="1">
        <v>1.4519056081771851</v>
      </c>
      <c r="BJ91" s="1">
        <v>2.4125452041625977</v>
      </c>
      <c r="BK91" s="1">
        <v>3.3730158805847168</v>
      </c>
      <c r="BL91" s="1">
        <v>5.7667102813720703</v>
      </c>
      <c r="BM91" s="1">
        <v>7.5987839698791504</v>
      </c>
      <c r="BN91" s="1">
        <v>9.7161569595336914</v>
      </c>
      <c r="BO91" s="1"/>
      <c r="BP91" s="1"/>
      <c r="BQ91" s="1"/>
      <c r="BR91" s="1"/>
      <c r="BS91" s="1"/>
      <c r="BT91" s="1">
        <v>92</v>
      </c>
      <c r="BU91" s="1"/>
      <c r="BV91" s="1"/>
      <c r="BW91" s="1"/>
      <c r="BX91" s="1"/>
      <c r="BY91" s="1"/>
      <c r="BZ91" s="1">
        <v>88.516860961914063</v>
      </c>
      <c r="CA91" s="1"/>
      <c r="CB91" s="1"/>
      <c r="CC91" s="1"/>
      <c r="CD91" s="1"/>
      <c r="CE91" s="1"/>
      <c r="CF91" s="1">
        <v>3.3285093307495117</v>
      </c>
      <c r="CG91" s="1"/>
      <c r="CH91" s="1"/>
      <c r="CI91" s="1"/>
      <c r="CJ91" s="1"/>
      <c r="CK91" s="1"/>
      <c r="CL91" s="1">
        <v>123</v>
      </c>
      <c r="CM91" s="1"/>
      <c r="CN91" s="1"/>
      <c r="CO91" s="1"/>
      <c r="CP91" s="1"/>
      <c r="CQ91" s="1"/>
      <c r="CR91" s="1">
        <v>126.48464965820312</v>
      </c>
      <c r="CS91" s="1"/>
      <c r="CT91" s="1"/>
      <c r="CU91" s="1"/>
      <c r="CV91" s="1"/>
      <c r="CW91" s="1"/>
      <c r="CX91" s="1">
        <v>4.7619047164916992</v>
      </c>
      <c r="CY91" s="1"/>
      <c r="CZ91" s="1">
        <v>8</v>
      </c>
      <c r="DA91" s="1"/>
      <c r="DB91" s="1"/>
      <c r="DC91" s="1"/>
      <c r="DD91" s="1">
        <v>215</v>
      </c>
      <c r="DE91" s="1"/>
      <c r="DF91" s="1">
        <v>3.9765384197235107</v>
      </c>
      <c r="DG91" s="1"/>
      <c r="DH91" s="1"/>
      <c r="DI91" s="1"/>
      <c r="DJ91" s="1">
        <v>106.86946868896484</v>
      </c>
      <c r="DK91" s="1"/>
      <c r="DL91" s="1">
        <v>5.1282052993774414</v>
      </c>
      <c r="DM91" s="1"/>
      <c r="DN91" s="1"/>
      <c r="DO91" s="1"/>
      <c r="DP91" s="1">
        <v>4.0209465026855469</v>
      </c>
      <c r="DQ91" s="1">
        <v>83</v>
      </c>
      <c r="DR91" s="1">
        <v>57</v>
      </c>
      <c r="DS91" s="1">
        <v>23</v>
      </c>
      <c r="DT91" s="1">
        <v>14</v>
      </c>
      <c r="DU91" s="1">
        <v>34</v>
      </c>
      <c r="DV91" s="1">
        <v>79.85760498046875</v>
      </c>
      <c r="DW91" s="1">
        <v>54.841968536376953</v>
      </c>
      <c r="DX91" s="1">
        <v>22.129215240478516</v>
      </c>
      <c r="DY91" s="1">
        <v>13.46995735168457</v>
      </c>
      <c r="DZ91" s="1">
        <v>32.712753295898437</v>
      </c>
      <c r="EA91" s="1">
        <v>5.0951504707336426</v>
      </c>
      <c r="EB91" s="1">
        <v>4.7107439041137695</v>
      </c>
      <c r="EC91" s="1">
        <v>4.1292638778686523</v>
      </c>
      <c r="ED91" s="1">
        <v>4.4728436470031738</v>
      </c>
      <c r="EE91" s="1">
        <v>4.7752809524536133</v>
      </c>
      <c r="EF91" s="1">
        <v>92</v>
      </c>
      <c r="EG91" s="1">
        <v>63</v>
      </c>
      <c r="EH91" s="1">
        <v>31</v>
      </c>
      <c r="EI91" s="1">
        <v>20</v>
      </c>
      <c r="EJ91" s="1">
        <v>33</v>
      </c>
      <c r="EK91" s="1">
        <v>94.606407165527344</v>
      </c>
      <c r="EL91" s="1">
        <v>64.784820556640625</v>
      </c>
      <c r="EM91" s="1">
        <v>31.878246307373047</v>
      </c>
      <c r="EN91" s="1">
        <v>20.566610336303711</v>
      </c>
      <c r="EO91" s="1">
        <v>33.934906005859375</v>
      </c>
      <c r="EP91" s="1">
        <v>6.3535909652709961</v>
      </c>
      <c r="EQ91" s="1">
        <v>6.3959388732910156</v>
      </c>
      <c r="ER91" s="1">
        <v>6.9506726264953613</v>
      </c>
      <c r="ES91" s="1">
        <v>7.9681277275085449</v>
      </c>
      <c r="ET91" s="1">
        <v>6.346153736114502</v>
      </c>
      <c r="EU91" s="1">
        <v>175</v>
      </c>
      <c r="EV91" s="1">
        <v>120</v>
      </c>
      <c r="EW91" s="1">
        <v>54</v>
      </c>
      <c r="EX91" s="1">
        <v>34</v>
      </c>
      <c r="EY91" s="1">
        <v>67</v>
      </c>
      <c r="EZ91" s="1">
        <v>86.986778259277344</v>
      </c>
      <c r="FA91" s="1">
        <v>59.648075103759766</v>
      </c>
      <c r="FB91" s="1">
        <v>26.841634750366211</v>
      </c>
      <c r="FC91" s="1">
        <v>16.900287628173828</v>
      </c>
      <c r="FD91" s="1">
        <v>33.303508758544922</v>
      </c>
      <c r="FE91" s="1">
        <v>5.6873579025268555</v>
      </c>
      <c r="FF91" s="1">
        <v>5.4669704437255859</v>
      </c>
      <c r="FG91" s="1">
        <v>5.3838486671447754</v>
      </c>
      <c r="FH91" s="1">
        <v>6.0283689498901367</v>
      </c>
      <c r="FI91" s="1">
        <v>5.4383115768432617</v>
      </c>
      <c r="FJ91" s="1">
        <v>59.648075103759766</v>
      </c>
      <c r="FK91" s="1">
        <v>26.841634750366211</v>
      </c>
      <c r="FL91" s="1">
        <v>16.900287628173828</v>
      </c>
      <c r="FM91" s="1">
        <v>33.303508758544922</v>
      </c>
      <c r="FN91" s="1">
        <v>5.6873579025268555</v>
      </c>
      <c r="FO91" s="1">
        <v>5.4669704437255859</v>
      </c>
      <c r="FP91" s="1">
        <v>5.3838486671447754</v>
      </c>
      <c r="FQ91" s="1">
        <v>6.0283689498901367</v>
      </c>
      <c r="FR91" s="1">
        <v>5.4383115768432617</v>
      </c>
    </row>
    <row r="92" spans="1:174">
      <c r="A92" t="s">
        <v>1</v>
      </c>
      <c r="B92" t="s">
        <v>96</v>
      </c>
      <c r="C92" t="s">
        <v>366</v>
      </c>
      <c r="D92" s="1">
        <v>199</v>
      </c>
      <c r="E92" s="1">
        <v>205</v>
      </c>
      <c r="F92" s="1">
        <v>404</v>
      </c>
      <c r="G92" s="1">
        <v>155.90602111816406</v>
      </c>
      <c r="H92" s="1">
        <v>162.65452575683594</v>
      </c>
      <c r="I92" s="1">
        <v>159.25889587402344</v>
      </c>
      <c r="J92" s="1">
        <v>4.5820860862731934</v>
      </c>
      <c r="K92" s="1">
        <v>6.0722746849060059</v>
      </c>
      <c r="L92" s="1">
        <v>5.2338385581970215</v>
      </c>
      <c r="M92" s="1"/>
      <c r="N92" s="1"/>
      <c r="O92" s="1">
        <v>36</v>
      </c>
      <c r="P92" s="1">
        <v>66</v>
      </c>
      <c r="Q92" s="1">
        <v>59</v>
      </c>
      <c r="R92" s="1">
        <v>21</v>
      </c>
      <c r="S92" s="1"/>
      <c r="T92" s="1"/>
      <c r="U92" s="1">
        <v>301.204833984375</v>
      </c>
      <c r="V92" s="1">
        <v>649.9261474609375</v>
      </c>
      <c r="W92" s="1">
        <v>877.58441162109375</v>
      </c>
      <c r="X92" s="1">
        <v>757.029541015625</v>
      </c>
      <c r="Y92" s="1"/>
      <c r="Z92" s="1"/>
      <c r="AA92" s="1">
        <v>4.1714949607849121</v>
      </c>
      <c r="AB92" s="1">
        <v>5.8562555313110352</v>
      </c>
      <c r="AC92" s="1">
        <v>6.6069426536560059</v>
      </c>
      <c r="AD92" s="1">
        <v>5.9322032928466797</v>
      </c>
      <c r="AE92" s="1"/>
      <c r="AF92" s="1"/>
      <c r="AG92" s="1">
        <v>18</v>
      </c>
      <c r="AH92" s="1">
        <v>72</v>
      </c>
      <c r="AI92" s="1">
        <v>72</v>
      </c>
      <c r="AJ92" s="1">
        <v>37</v>
      </c>
      <c r="AK92" s="1"/>
      <c r="AL92" s="1"/>
      <c r="AM92" s="1">
        <v>152.95716857910156</v>
      </c>
      <c r="AN92" s="1">
        <v>769.80645751953125</v>
      </c>
      <c r="AO92" s="1">
        <v>1369.863037109375</v>
      </c>
      <c r="AP92" s="1">
        <v>2562.326904296875</v>
      </c>
      <c r="AQ92" s="1"/>
      <c r="AR92" s="1"/>
      <c r="AS92" s="1">
        <v>3.3457248210906982</v>
      </c>
      <c r="AT92" s="1">
        <v>6.805293083190918</v>
      </c>
      <c r="AU92" s="1">
        <v>7.9034028053283691</v>
      </c>
      <c r="AV92" s="1">
        <v>11.490683555603027</v>
      </c>
      <c r="AW92" s="1">
        <v>6</v>
      </c>
      <c r="AX92" s="1">
        <v>17</v>
      </c>
      <c r="AY92" s="1">
        <v>54</v>
      </c>
      <c r="AZ92" s="1">
        <v>138</v>
      </c>
      <c r="BA92" s="1">
        <v>131</v>
      </c>
      <c r="BB92" s="1">
        <v>58</v>
      </c>
      <c r="BC92" s="1">
        <v>3.6905362606048584</v>
      </c>
      <c r="BD92" s="1">
        <v>53.6751708984375</v>
      </c>
      <c r="BE92" s="1">
        <v>227.65599060058594</v>
      </c>
      <c r="BF92" s="1">
        <v>707.402099609375</v>
      </c>
      <c r="BG92" s="1">
        <v>1093.5804443359375</v>
      </c>
      <c r="BH92" s="1">
        <v>1375.059326171875</v>
      </c>
      <c r="BI92" s="1">
        <v>0.79051381349563599</v>
      </c>
      <c r="BJ92" s="1">
        <v>1.9015660285949707</v>
      </c>
      <c r="BK92" s="1">
        <v>3.8543896675109863</v>
      </c>
      <c r="BL92" s="1">
        <v>6.3157896995544434</v>
      </c>
      <c r="BM92" s="1">
        <v>7.2616410255432129</v>
      </c>
      <c r="BN92" s="1">
        <v>8.5798816680908203</v>
      </c>
      <c r="BO92" s="1"/>
      <c r="BP92" s="1"/>
      <c r="BQ92" s="1"/>
      <c r="BR92" s="1"/>
      <c r="BS92" s="1"/>
      <c r="BT92" s="1">
        <v>101</v>
      </c>
      <c r="BU92" s="1"/>
      <c r="BV92" s="1"/>
      <c r="BW92" s="1"/>
      <c r="BX92" s="1"/>
      <c r="BY92" s="1"/>
      <c r="BZ92" s="1">
        <v>79.128181457519531</v>
      </c>
      <c r="CA92" s="1"/>
      <c r="CB92" s="1"/>
      <c r="CC92" s="1"/>
      <c r="CD92" s="1"/>
      <c r="CE92" s="1"/>
      <c r="CF92" s="1">
        <v>3.5179378986358643</v>
      </c>
      <c r="CG92" s="1"/>
      <c r="CH92" s="1"/>
      <c r="CI92" s="1"/>
      <c r="CJ92" s="1"/>
      <c r="CK92" s="1"/>
      <c r="CL92" s="1">
        <v>111</v>
      </c>
      <c r="CM92" s="1"/>
      <c r="CN92" s="1"/>
      <c r="CO92" s="1"/>
      <c r="CP92" s="1"/>
      <c r="CQ92" s="1"/>
      <c r="CR92" s="1">
        <v>88.07147216796875</v>
      </c>
      <c r="CS92" s="1"/>
      <c r="CT92" s="1"/>
      <c r="CU92" s="1"/>
      <c r="CV92" s="1"/>
      <c r="CW92" s="1"/>
      <c r="CX92" s="1">
        <v>4.6443514823913574</v>
      </c>
      <c r="CY92" s="1"/>
      <c r="CZ92" s="1"/>
      <c r="DA92" s="1"/>
      <c r="DB92" s="1"/>
      <c r="DC92" s="1"/>
      <c r="DD92" s="1">
        <v>212</v>
      </c>
      <c r="DE92" s="1"/>
      <c r="DF92" s="1"/>
      <c r="DG92" s="1"/>
      <c r="DH92" s="1"/>
      <c r="DI92" s="1"/>
      <c r="DJ92" s="1">
        <v>83.571502685546875</v>
      </c>
      <c r="DK92" s="1"/>
      <c r="DL92" s="1"/>
      <c r="DM92" s="1"/>
      <c r="DN92" s="1"/>
      <c r="DO92" s="1"/>
      <c r="DP92" s="1">
        <v>4.0296521186828613</v>
      </c>
      <c r="DQ92" s="1">
        <v>27</v>
      </c>
      <c r="DR92" s="1">
        <v>30</v>
      </c>
      <c r="DS92" s="1">
        <v>42</v>
      </c>
      <c r="DT92" s="1">
        <v>29</v>
      </c>
      <c r="DU92" s="1">
        <v>71</v>
      </c>
      <c r="DV92" s="1">
        <v>21.153078079223633</v>
      </c>
      <c r="DW92" s="1">
        <v>23.503419876098633</v>
      </c>
      <c r="DX92" s="1">
        <v>32.904788970947266</v>
      </c>
      <c r="DY92" s="1">
        <v>22.719972610473633</v>
      </c>
      <c r="DZ92" s="1">
        <v>55.624759674072266</v>
      </c>
      <c r="EA92" s="1">
        <v>3.941605806350708</v>
      </c>
      <c r="EB92" s="1">
        <v>4.3478260040283203</v>
      </c>
      <c r="EC92" s="1">
        <v>5.6149730682373047</v>
      </c>
      <c r="ED92" s="1">
        <v>4.5241808891296387</v>
      </c>
      <c r="EE92" s="1">
        <v>4.4965167045593262</v>
      </c>
      <c r="EF92" s="1">
        <v>37</v>
      </c>
      <c r="EG92" s="1">
        <v>36</v>
      </c>
      <c r="EH92" s="1">
        <v>35</v>
      </c>
      <c r="EI92" s="1">
        <v>23</v>
      </c>
      <c r="EJ92" s="1">
        <v>74</v>
      </c>
      <c r="EK92" s="1">
        <v>29.357156753540039</v>
      </c>
      <c r="EL92" s="1">
        <v>28.563720703125</v>
      </c>
      <c r="EM92" s="1">
        <v>27.770284652709961</v>
      </c>
      <c r="EN92" s="1">
        <v>18.249044418334961</v>
      </c>
      <c r="EO92" s="1">
        <v>58.714313507080078</v>
      </c>
      <c r="EP92" s="1">
        <v>6.4013838768005371</v>
      </c>
      <c r="EQ92" s="1">
        <v>5.8727569580078125</v>
      </c>
      <c r="ER92" s="1">
        <v>6.2724013328552246</v>
      </c>
      <c r="ES92" s="1">
        <v>5.0884957313537598</v>
      </c>
      <c r="ET92" s="1">
        <v>6.2978725433349609</v>
      </c>
      <c r="EU92" s="1">
        <v>64</v>
      </c>
      <c r="EV92" s="1">
        <v>66</v>
      </c>
      <c r="EW92" s="1">
        <v>77</v>
      </c>
      <c r="EX92" s="1">
        <v>52</v>
      </c>
      <c r="EY92" s="1">
        <v>145</v>
      </c>
      <c r="EZ92" s="1">
        <v>25.229131698608398</v>
      </c>
      <c r="FA92" s="1">
        <v>26.017541885375977</v>
      </c>
      <c r="FB92" s="1">
        <v>30.353799819946289</v>
      </c>
      <c r="FC92" s="1">
        <v>20.498668670654297</v>
      </c>
      <c r="FD92" s="1">
        <v>57.159751892089844</v>
      </c>
      <c r="FE92" s="1">
        <v>5.0672998428344727</v>
      </c>
      <c r="FF92" s="1">
        <v>5.0652341842651367</v>
      </c>
      <c r="FG92" s="1">
        <v>5.8958654403686523</v>
      </c>
      <c r="FH92" s="1">
        <v>4.7575478553771973</v>
      </c>
      <c r="FI92" s="1">
        <v>5.2650690078735352</v>
      </c>
      <c r="FJ92" s="1">
        <v>26.017541885375977</v>
      </c>
      <c r="FK92" s="1">
        <v>30.353799819946289</v>
      </c>
      <c r="FL92" s="1">
        <v>20.498668670654297</v>
      </c>
      <c r="FM92" s="1">
        <v>57.159751892089844</v>
      </c>
      <c r="FN92" s="1">
        <v>5.0672998428344727</v>
      </c>
      <c r="FO92" s="1">
        <v>5.0652341842651367</v>
      </c>
      <c r="FP92" s="1">
        <v>5.8958654403686523</v>
      </c>
      <c r="FQ92" s="1">
        <v>4.7575478553771973</v>
      </c>
      <c r="FR92" s="1">
        <v>5.2650690078735352</v>
      </c>
    </row>
    <row r="93" spans="1:174">
      <c r="A93" t="s">
        <v>1</v>
      </c>
      <c r="B93" t="s">
        <v>97</v>
      </c>
      <c r="C93" t="s">
        <v>367</v>
      </c>
      <c r="D93" s="1">
        <v>264</v>
      </c>
      <c r="E93" s="1">
        <v>300</v>
      </c>
      <c r="F93" s="1">
        <v>564</v>
      </c>
      <c r="G93" s="1">
        <v>158.68722534179687</v>
      </c>
      <c r="H93" s="1">
        <v>186.88909912109375</v>
      </c>
      <c r="I93" s="1">
        <v>172.53616333007812</v>
      </c>
      <c r="J93" s="1">
        <v>4.5627374649047852</v>
      </c>
      <c r="K93" s="1">
        <v>6.9028992652893066</v>
      </c>
      <c r="L93" s="1">
        <v>5.5665221214294434</v>
      </c>
      <c r="M93" s="1"/>
      <c r="N93" s="1"/>
      <c r="O93" s="1">
        <v>32</v>
      </c>
      <c r="P93" s="1">
        <v>89</v>
      </c>
      <c r="Q93" s="1">
        <v>81</v>
      </c>
      <c r="R93" s="1">
        <v>37</v>
      </c>
      <c r="S93" s="1"/>
      <c r="T93" s="1"/>
      <c r="U93" s="1">
        <v>205.28611755371094</v>
      </c>
      <c r="V93" s="1">
        <v>674.29351806640625</v>
      </c>
      <c r="W93" s="1">
        <v>955.5267333984375</v>
      </c>
      <c r="X93" s="1">
        <v>942.9154052734375</v>
      </c>
      <c r="Y93" s="1"/>
      <c r="Z93" s="1"/>
      <c r="AA93" s="1">
        <v>2.8444445133209229</v>
      </c>
      <c r="AB93" s="1">
        <v>5.6796426773071289</v>
      </c>
      <c r="AC93" s="1">
        <v>7.284172534942627</v>
      </c>
      <c r="AD93" s="1">
        <v>7.3267326354980469</v>
      </c>
      <c r="AE93" s="1"/>
      <c r="AF93" s="1"/>
      <c r="AG93" s="1">
        <v>30</v>
      </c>
      <c r="AH93" s="1">
        <v>100</v>
      </c>
      <c r="AI93" s="1">
        <v>120</v>
      </c>
      <c r="AJ93" s="1">
        <v>41</v>
      </c>
      <c r="AK93" s="1"/>
      <c r="AL93" s="1"/>
      <c r="AM93" s="1">
        <v>197.40737915039062</v>
      </c>
      <c r="AN93" s="1">
        <v>831.4625244140625</v>
      </c>
      <c r="AO93" s="1">
        <v>1876.759521484375</v>
      </c>
      <c r="AP93" s="1">
        <v>2081.21826171875</v>
      </c>
      <c r="AQ93" s="1"/>
      <c r="AR93" s="1"/>
      <c r="AS93" s="1">
        <v>4.5662102699279785</v>
      </c>
      <c r="AT93" s="1">
        <v>7.704160213470459</v>
      </c>
      <c r="AU93" s="1">
        <v>9.9502487182617187</v>
      </c>
      <c r="AV93" s="1">
        <v>10.677083015441895</v>
      </c>
      <c r="AW93" s="1">
        <v>12</v>
      </c>
      <c r="AX93" s="1">
        <v>22</v>
      </c>
      <c r="AY93" s="1">
        <v>62</v>
      </c>
      <c r="AZ93" s="1">
        <v>189</v>
      </c>
      <c r="BA93" s="1">
        <v>201</v>
      </c>
      <c r="BB93" s="1">
        <v>78</v>
      </c>
      <c r="BC93" s="1">
        <v>5.7023921012878418</v>
      </c>
      <c r="BD93" s="1">
        <v>55.451934814453125</v>
      </c>
      <c r="BE93" s="1">
        <v>201.39678955078125</v>
      </c>
      <c r="BF93" s="1">
        <v>749.22698974609375</v>
      </c>
      <c r="BG93" s="1">
        <v>1351.6240234375</v>
      </c>
      <c r="BH93" s="1">
        <v>1323.3797607421875</v>
      </c>
      <c r="BI93" s="1">
        <v>1.0676156282424927</v>
      </c>
      <c r="BJ93" s="1">
        <v>1.9064124822616577</v>
      </c>
      <c r="BK93" s="1">
        <v>3.4792368412017822</v>
      </c>
      <c r="BL93" s="1">
        <v>6.5968585014343262</v>
      </c>
      <c r="BM93" s="1">
        <v>8.6712684631347656</v>
      </c>
      <c r="BN93" s="1">
        <v>8.7739028930664062</v>
      </c>
      <c r="BO93" s="1"/>
      <c r="BP93" s="1"/>
      <c r="BQ93" s="1"/>
      <c r="BR93" s="1"/>
      <c r="BS93" s="1"/>
      <c r="BT93" s="1">
        <v>124</v>
      </c>
      <c r="BU93" s="1"/>
      <c r="BV93" s="1"/>
      <c r="BW93" s="1"/>
      <c r="BX93" s="1"/>
      <c r="BY93" s="1"/>
      <c r="BZ93" s="1">
        <v>74.534904479980469</v>
      </c>
      <c r="CA93" s="1"/>
      <c r="CB93" s="1"/>
      <c r="CC93" s="1"/>
      <c r="CD93" s="1"/>
      <c r="CE93" s="1"/>
      <c r="CF93" s="1">
        <v>3.1737906932830811</v>
      </c>
      <c r="CG93" s="1"/>
      <c r="CH93" s="1"/>
      <c r="CI93" s="1"/>
      <c r="CJ93" s="1"/>
      <c r="CK93" s="1"/>
      <c r="CL93" s="1">
        <v>194</v>
      </c>
      <c r="CM93" s="1"/>
      <c r="CN93" s="1"/>
      <c r="CO93" s="1"/>
      <c r="CP93" s="1"/>
      <c r="CQ93" s="1"/>
      <c r="CR93" s="1">
        <v>120.85495758056641</v>
      </c>
      <c r="CS93" s="1"/>
      <c r="CT93" s="1"/>
      <c r="CU93" s="1"/>
      <c r="CV93" s="1"/>
      <c r="CW93" s="1"/>
      <c r="CX93" s="1">
        <v>6.013638973236084</v>
      </c>
      <c r="CY93" s="1">
        <v>6</v>
      </c>
      <c r="CZ93" s="1"/>
      <c r="DA93" s="1"/>
      <c r="DB93" s="1"/>
      <c r="DC93" s="1"/>
      <c r="DD93" s="1">
        <v>318</v>
      </c>
      <c r="DE93" s="1">
        <v>1.8354910612106323</v>
      </c>
      <c r="DF93" s="1"/>
      <c r="DG93" s="1"/>
      <c r="DH93" s="1"/>
      <c r="DI93" s="1"/>
      <c r="DJ93" s="1">
        <v>97.281028747558594</v>
      </c>
      <c r="DK93" s="1">
        <v>3.6809816360473633</v>
      </c>
      <c r="DL93" s="1"/>
      <c r="DM93" s="1"/>
      <c r="DN93" s="1"/>
      <c r="DO93" s="1"/>
      <c r="DP93" s="1">
        <v>4.4581522941589355</v>
      </c>
      <c r="DQ93" s="1">
        <v>64</v>
      </c>
      <c r="DR93" s="1">
        <v>64</v>
      </c>
      <c r="DS93" s="1">
        <v>55</v>
      </c>
      <c r="DT93" s="1">
        <v>49</v>
      </c>
      <c r="DU93" s="1">
        <v>32</v>
      </c>
      <c r="DV93" s="1">
        <v>38.469631195068359</v>
      </c>
      <c r="DW93" s="1">
        <v>38.469631195068359</v>
      </c>
      <c r="DX93" s="1">
        <v>33.059837341308594</v>
      </c>
      <c r="DY93" s="1">
        <v>29.453310012817383</v>
      </c>
      <c r="DZ93" s="1">
        <v>19.23481559753418</v>
      </c>
      <c r="EA93" s="1">
        <v>4.5551600456237793</v>
      </c>
      <c r="EB93" s="1">
        <v>4.4321331977844238</v>
      </c>
      <c r="EC93" s="1">
        <v>5.4726366996765137</v>
      </c>
      <c r="ED93" s="1">
        <v>3.9012739658355713</v>
      </c>
      <c r="EE93" s="1">
        <v>4.7337279319763184</v>
      </c>
      <c r="EF93" s="1">
        <v>78</v>
      </c>
      <c r="EG93" s="1">
        <v>66</v>
      </c>
      <c r="EH93" s="1">
        <v>57</v>
      </c>
      <c r="EI93" s="1">
        <v>78</v>
      </c>
      <c r="EJ93" s="1">
        <v>21</v>
      </c>
      <c r="EK93" s="1">
        <v>48.591167449951172</v>
      </c>
      <c r="EL93" s="1">
        <v>41.115604400634766</v>
      </c>
      <c r="EM93" s="1">
        <v>35.508930206298828</v>
      </c>
      <c r="EN93" s="1">
        <v>48.591167449951172</v>
      </c>
      <c r="EO93" s="1">
        <v>13.082237243652344</v>
      </c>
      <c r="EP93" s="1">
        <v>7.3170733451843262</v>
      </c>
      <c r="EQ93" s="1">
        <v>5.8510637283325195</v>
      </c>
      <c r="ER93" s="1">
        <v>7.7445650100708008</v>
      </c>
      <c r="ES93" s="1">
        <v>8.4967317581176758</v>
      </c>
      <c r="ET93" s="1">
        <v>4.2168674468994141</v>
      </c>
      <c r="EU93" s="1">
        <v>142</v>
      </c>
      <c r="EV93" s="1">
        <v>130</v>
      </c>
      <c r="EW93" s="1">
        <v>112</v>
      </c>
      <c r="EX93" s="1">
        <v>127</v>
      </c>
      <c r="EY93" s="1">
        <v>53</v>
      </c>
      <c r="EZ93" s="1">
        <v>43.439956665039063</v>
      </c>
      <c r="FA93" s="1">
        <v>39.768974304199219</v>
      </c>
      <c r="FB93" s="1">
        <v>34.262500762939453</v>
      </c>
      <c r="FC93" s="1">
        <v>38.851226806640625</v>
      </c>
      <c r="FD93" s="1">
        <v>16.213504791259766</v>
      </c>
      <c r="FE93" s="1">
        <v>5.7466611862182617</v>
      </c>
      <c r="FF93" s="1">
        <v>5.0544323921203613</v>
      </c>
      <c r="FG93" s="1">
        <v>6.4330844879150391</v>
      </c>
      <c r="FH93" s="1">
        <v>5.841766357421875</v>
      </c>
      <c r="FI93" s="1">
        <v>4.5144805908203125</v>
      </c>
      <c r="FJ93" s="1">
        <v>39.768974304199219</v>
      </c>
      <c r="FK93" s="1">
        <v>34.262500762939453</v>
      </c>
      <c r="FL93" s="1">
        <v>38.851226806640625</v>
      </c>
      <c r="FM93" s="1">
        <v>16.213504791259766</v>
      </c>
      <c r="FN93" s="1">
        <v>5.7466611862182617</v>
      </c>
      <c r="FO93" s="1">
        <v>5.0544323921203613</v>
      </c>
      <c r="FP93" s="1">
        <v>6.4330844879150391</v>
      </c>
      <c r="FQ93" s="1">
        <v>5.841766357421875</v>
      </c>
      <c r="FR93" s="1">
        <v>4.5144805908203125</v>
      </c>
    </row>
    <row r="94" spans="1:174">
      <c r="A94" t="s">
        <v>1</v>
      </c>
      <c r="B94" t="s">
        <v>98</v>
      </c>
      <c r="C94" t="s">
        <v>368</v>
      </c>
      <c r="D94" s="1">
        <v>160</v>
      </c>
      <c r="E94" s="1">
        <v>131</v>
      </c>
      <c r="F94" s="1">
        <v>291</v>
      </c>
      <c r="G94" s="1">
        <v>91.759429931640625</v>
      </c>
      <c r="H94" s="1">
        <v>75.298606872558594</v>
      </c>
      <c r="I94" s="1">
        <v>83.538352966308594</v>
      </c>
      <c r="J94" s="1">
        <v>3.8332533836364746</v>
      </c>
      <c r="K94" s="1">
        <v>4.4801640510559082</v>
      </c>
      <c r="L94" s="1">
        <v>4.0997462272644043</v>
      </c>
      <c r="M94" s="1"/>
      <c r="N94" s="1"/>
      <c r="O94" s="1">
        <v>32</v>
      </c>
      <c r="P94" s="1">
        <v>45</v>
      </c>
      <c r="Q94" s="1">
        <v>45</v>
      </c>
      <c r="R94" s="1">
        <v>19</v>
      </c>
      <c r="S94" s="1"/>
      <c r="T94" s="1"/>
      <c r="U94" s="1">
        <v>190.23838806152344</v>
      </c>
      <c r="V94" s="1">
        <v>400.8194580078125</v>
      </c>
      <c r="W94" s="1">
        <v>604.10791015625</v>
      </c>
      <c r="X94" s="1">
        <v>494.662841796875</v>
      </c>
      <c r="Y94" s="1"/>
      <c r="Z94" s="1"/>
      <c r="AA94" s="1">
        <v>3.4408602714538574</v>
      </c>
      <c r="AB94" s="1">
        <v>4.143646240234375</v>
      </c>
      <c r="AC94" s="1">
        <v>6.3202247619628906</v>
      </c>
      <c r="AD94" s="1">
        <v>5.1630434989929199</v>
      </c>
      <c r="AE94" s="1"/>
      <c r="AF94" s="1"/>
      <c r="AG94" s="1">
        <v>15</v>
      </c>
      <c r="AH94" s="1">
        <v>45</v>
      </c>
      <c r="AI94" s="1">
        <v>49</v>
      </c>
      <c r="AJ94" s="1">
        <v>13</v>
      </c>
      <c r="AK94" s="1"/>
      <c r="AL94" s="1"/>
      <c r="AM94" s="1">
        <v>89.766609191894531</v>
      </c>
      <c r="AN94" s="1">
        <v>420.40359497070312</v>
      </c>
      <c r="AO94" s="1">
        <v>880.02874755859375</v>
      </c>
      <c r="AP94" s="1">
        <v>671.48760986328125</v>
      </c>
      <c r="AQ94" s="1"/>
      <c r="AR94" s="1"/>
      <c r="AS94" s="1">
        <v>2.8571429252624512</v>
      </c>
      <c r="AT94" s="1">
        <v>5.3191490173339844</v>
      </c>
      <c r="AU94" s="1">
        <v>6.9111423492431641</v>
      </c>
      <c r="AV94" s="1">
        <v>6.2200956344604492</v>
      </c>
      <c r="AW94" s="1">
        <v>8</v>
      </c>
      <c r="AX94" s="1">
        <v>20</v>
      </c>
      <c r="AY94" s="1">
        <v>47</v>
      </c>
      <c r="AZ94" s="1">
        <v>90</v>
      </c>
      <c r="BA94" s="1">
        <v>94</v>
      </c>
      <c r="BB94" s="1">
        <v>32</v>
      </c>
      <c r="BC94" s="1">
        <v>3.4087228775024414</v>
      </c>
      <c r="BD94" s="1">
        <v>50.767864227294922</v>
      </c>
      <c r="BE94" s="1">
        <v>140.16879272460937</v>
      </c>
      <c r="BF94" s="1">
        <v>410.37799072265625</v>
      </c>
      <c r="BG94" s="1">
        <v>722.132568359375</v>
      </c>
      <c r="BH94" s="1">
        <v>553.92071533203125</v>
      </c>
      <c r="BI94" s="1">
        <v>0.95124852657318115</v>
      </c>
      <c r="BJ94" s="1">
        <v>2.2935779094696045</v>
      </c>
      <c r="BK94" s="1">
        <v>3.2302405834197998</v>
      </c>
      <c r="BL94" s="1">
        <v>4.6583852767944336</v>
      </c>
      <c r="BM94" s="1">
        <v>6.6150598526000977</v>
      </c>
      <c r="BN94" s="1">
        <v>5.5459270477294922</v>
      </c>
      <c r="BO94" s="1">
        <v>18</v>
      </c>
      <c r="BP94" s="1"/>
      <c r="BQ94" s="1"/>
      <c r="BR94" s="1"/>
      <c r="BS94" s="1"/>
      <c r="BT94" s="1">
        <v>66</v>
      </c>
      <c r="BU94" s="1">
        <v>10.322936058044434</v>
      </c>
      <c r="BV94" s="1"/>
      <c r="BW94" s="1"/>
      <c r="BX94" s="1"/>
      <c r="BY94" s="1"/>
      <c r="BZ94" s="1">
        <v>37.850765228271484</v>
      </c>
      <c r="CA94" s="1">
        <v>2.0134227275848389</v>
      </c>
      <c r="CB94" s="1"/>
      <c r="CC94" s="1"/>
      <c r="CD94" s="1"/>
      <c r="CE94" s="1"/>
      <c r="CF94" s="1">
        <v>3.3132529258728027</v>
      </c>
      <c r="CG94" s="1">
        <v>13</v>
      </c>
      <c r="CH94" s="1"/>
      <c r="CI94" s="1"/>
      <c r="CJ94" s="1"/>
      <c r="CK94" s="1"/>
      <c r="CL94" s="1">
        <v>55</v>
      </c>
      <c r="CM94" s="1">
        <v>7.4723811149597168</v>
      </c>
      <c r="CN94" s="1"/>
      <c r="CO94" s="1"/>
      <c r="CP94" s="1"/>
      <c r="CQ94" s="1"/>
      <c r="CR94" s="1">
        <v>31.613920211791992</v>
      </c>
      <c r="CS94" s="1">
        <v>2.4528300762176514</v>
      </c>
      <c r="CT94" s="1"/>
      <c r="CU94" s="1"/>
      <c r="CV94" s="1"/>
      <c r="CW94" s="1"/>
      <c r="CX94" s="1">
        <v>3.5211267471313477</v>
      </c>
      <c r="CY94" s="1">
        <v>31</v>
      </c>
      <c r="CZ94" s="1"/>
      <c r="DA94" s="1"/>
      <c r="DB94" s="1"/>
      <c r="DC94" s="1"/>
      <c r="DD94" s="1">
        <v>121</v>
      </c>
      <c r="DE94" s="1">
        <v>8.8992748260498047</v>
      </c>
      <c r="DF94" s="1"/>
      <c r="DG94" s="1"/>
      <c r="DH94" s="1"/>
      <c r="DI94" s="1"/>
      <c r="DJ94" s="1">
        <v>34.735877990722656</v>
      </c>
      <c r="DK94" s="1">
        <v>2.1769661903381348</v>
      </c>
      <c r="DL94" s="1"/>
      <c r="DM94" s="1"/>
      <c r="DN94" s="1"/>
      <c r="DO94" s="1"/>
      <c r="DP94" s="1">
        <v>3.4046144485473633</v>
      </c>
      <c r="DQ94" s="1"/>
      <c r="DR94" s="1"/>
      <c r="DS94" s="1">
        <v>25</v>
      </c>
      <c r="DT94" s="1">
        <v>40</v>
      </c>
      <c r="DU94" s="1">
        <v>63</v>
      </c>
      <c r="DV94" s="1"/>
      <c r="DW94" s="1"/>
      <c r="DX94" s="1">
        <v>14.337410926818848</v>
      </c>
      <c r="DY94" s="1">
        <v>22.939857482910156</v>
      </c>
      <c r="DZ94" s="1">
        <v>36.130275726318359</v>
      </c>
      <c r="EA94" s="1"/>
      <c r="EB94" s="1"/>
      <c r="EC94" s="1">
        <v>3.5919539928436279</v>
      </c>
      <c r="ED94" s="1">
        <v>3.577817440032959</v>
      </c>
      <c r="EE94" s="1">
        <v>3.4653465747833252</v>
      </c>
      <c r="EF94" s="1"/>
      <c r="EG94" s="1"/>
      <c r="EH94" s="1">
        <v>29</v>
      </c>
      <c r="EI94" s="1">
        <v>31</v>
      </c>
      <c r="EJ94" s="1">
        <v>53</v>
      </c>
      <c r="EK94" s="1"/>
      <c r="EL94" s="1"/>
      <c r="EM94" s="1">
        <v>16.669157028198242</v>
      </c>
      <c r="EN94" s="1">
        <v>17.818754196166992</v>
      </c>
      <c r="EO94" s="1">
        <v>30.464323043823242</v>
      </c>
      <c r="EP94" s="1"/>
      <c r="EQ94" s="1"/>
      <c r="ER94" s="1">
        <v>5.9548254013061523</v>
      </c>
      <c r="ES94" s="1">
        <v>3.7990195751190186</v>
      </c>
      <c r="ET94" s="1">
        <v>4.2914981842041016</v>
      </c>
      <c r="EU94" s="1">
        <v>8</v>
      </c>
      <c r="EV94" s="1">
        <v>42</v>
      </c>
      <c r="EW94" s="1">
        <v>54</v>
      </c>
      <c r="EX94" s="1">
        <v>71</v>
      </c>
      <c r="EY94" s="1">
        <v>116</v>
      </c>
      <c r="EZ94" s="1">
        <v>2.2965869903564453</v>
      </c>
      <c r="FA94" s="1">
        <v>12.05708122253418</v>
      </c>
      <c r="FB94" s="1">
        <v>15.501961708068848</v>
      </c>
      <c r="FC94" s="1">
        <v>20.382209777832031</v>
      </c>
      <c r="FD94" s="1">
        <v>33.300510406494141</v>
      </c>
      <c r="FE94" s="1">
        <v>3.9603960514068604</v>
      </c>
      <c r="FF94" s="1">
        <v>5.7851238250732422</v>
      </c>
      <c r="FG94" s="1">
        <v>4.5646662712097168</v>
      </c>
      <c r="FH94" s="1">
        <v>3.6711478233337402</v>
      </c>
      <c r="FI94" s="1">
        <v>3.7995414733886719</v>
      </c>
      <c r="FJ94" s="1">
        <v>12.05708122253418</v>
      </c>
      <c r="FK94" s="1">
        <v>15.501961708068848</v>
      </c>
      <c r="FL94" s="1">
        <v>20.382209777832031</v>
      </c>
      <c r="FM94" s="1">
        <v>33.300510406494141</v>
      </c>
      <c r="FN94" s="1">
        <v>3.9603960514068604</v>
      </c>
      <c r="FO94" s="1">
        <v>5.7851238250732422</v>
      </c>
      <c r="FP94" s="1">
        <v>4.5646662712097168</v>
      </c>
      <c r="FQ94" s="1">
        <v>3.6711478233337402</v>
      </c>
      <c r="FR94" s="1">
        <v>3.7995414733886719</v>
      </c>
    </row>
    <row r="95" spans="1:174">
      <c r="A95" t="s">
        <v>1</v>
      </c>
      <c r="B95" t="s">
        <v>99</v>
      </c>
      <c r="C95" t="s">
        <v>369</v>
      </c>
      <c r="D95" s="1">
        <v>122</v>
      </c>
      <c r="E95" s="1">
        <v>154</v>
      </c>
      <c r="F95" s="1">
        <v>276</v>
      </c>
      <c r="G95" s="1">
        <v>79.8424072265625</v>
      </c>
      <c r="H95" s="1">
        <v>103.30994415283203</v>
      </c>
      <c r="I95" s="1">
        <v>91.430992126464844</v>
      </c>
      <c r="J95" s="1">
        <v>3.3008658885955811</v>
      </c>
      <c r="K95" s="1">
        <v>4.7008547782897949</v>
      </c>
      <c r="L95" s="1">
        <v>3.9586918354034424</v>
      </c>
      <c r="M95" s="1"/>
      <c r="N95" s="1"/>
      <c r="O95" s="1">
        <v>18</v>
      </c>
      <c r="P95" s="1">
        <v>31</v>
      </c>
      <c r="Q95" s="1">
        <v>27</v>
      </c>
      <c r="R95" s="1">
        <v>17</v>
      </c>
      <c r="S95" s="1"/>
      <c r="T95" s="1"/>
      <c r="U95" s="1">
        <v>133.84889221191406</v>
      </c>
      <c r="V95" s="1">
        <v>393.850830078125</v>
      </c>
      <c r="W95" s="1">
        <v>517.83660888671875</v>
      </c>
      <c r="X95" s="1">
        <v>674.3355712890625</v>
      </c>
      <c r="Y95" s="1"/>
      <c r="Z95" s="1"/>
      <c r="AA95" s="1">
        <v>2.0202019214630127</v>
      </c>
      <c r="AB95" s="1">
        <v>3.8557214736938477</v>
      </c>
      <c r="AC95" s="1">
        <v>4.5685276985168457</v>
      </c>
      <c r="AD95" s="1">
        <v>6.3432836532592773</v>
      </c>
      <c r="AE95" s="1"/>
      <c r="AF95" s="1"/>
      <c r="AG95" s="1">
        <v>23</v>
      </c>
      <c r="AH95" s="1">
        <v>52</v>
      </c>
      <c r="AI95" s="1">
        <v>53</v>
      </c>
      <c r="AJ95" s="1">
        <v>17</v>
      </c>
      <c r="AK95" s="1"/>
      <c r="AL95" s="1"/>
      <c r="AM95" s="1">
        <v>188.60188293457031</v>
      </c>
      <c r="AN95" s="1">
        <v>723.528564453125</v>
      </c>
      <c r="AO95" s="1">
        <v>1328.32080078125</v>
      </c>
      <c r="AP95" s="1">
        <v>1315.7894287109375</v>
      </c>
      <c r="AQ95" s="1"/>
      <c r="AR95" s="1"/>
      <c r="AS95" s="1">
        <v>3.522205114364624</v>
      </c>
      <c r="AT95" s="1">
        <v>6.0324826240539551</v>
      </c>
      <c r="AU95" s="1">
        <v>6.4476885795593262</v>
      </c>
      <c r="AV95" s="1">
        <v>7.1428570747375488</v>
      </c>
      <c r="AW95" s="1">
        <v>9</v>
      </c>
      <c r="AX95" s="1">
        <v>29</v>
      </c>
      <c r="AY95" s="1">
        <v>41</v>
      </c>
      <c r="AZ95" s="1">
        <v>83</v>
      </c>
      <c r="BA95" s="1">
        <v>80</v>
      </c>
      <c r="BB95" s="1">
        <v>34</v>
      </c>
      <c r="BC95" s="1">
        <v>4.3445940017700195</v>
      </c>
      <c r="BD95" s="1">
        <v>70.740333557128906</v>
      </c>
      <c r="BE95" s="1">
        <v>159.8876953125</v>
      </c>
      <c r="BF95" s="1">
        <v>551.2020263671875</v>
      </c>
      <c r="BG95" s="1">
        <v>869.18731689453125</v>
      </c>
      <c r="BH95" s="1">
        <v>891.68634033203125</v>
      </c>
      <c r="BI95" s="1">
        <v>1.1523687839508057</v>
      </c>
      <c r="BJ95" s="1">
        <v>2.7306969165802002</v>
      </c>
      <c r="BK95" s="1">
        <v>2.6554403305053711</v>
      </c>
      <c r="BL95" s="1">
        <v>4.9819927215576172</v>
      </c>
      <c r="BM95" s="1">
        <v>5.661712646484375</v>
      </c>
      <c r="BN95" s="1">
        <v>6.719367504119873</v>
      </c>
      <c r="BO95" s="1"/>
      <c r="BP95" s="1">
        <v>14</v>
      </c>
      <c r="BQ95" s="1"/>
      <c r="BR95" s="1"/>
      <c r="BS95" s="1"/>
      <c r="BT95" s="1">
        <v>49</v>
      </c>
      <c r="BU95" s="1"/>
      <c r="BV95" s="1">
        <v>9.1622438430786133</v>
      </c>
      <c r="BW95" s="1"/>
      <c r="BX95" s="1"/>
      <c r="BY95" s="1"/>
      <c r="BZ95" s="1">
        <v>32.067852020263672</v>
      </c>
      <c r="CA95" s="1"/>
      <c r="CB95" s="1">
        <v>2.4604568481445312</v>
      </c>
      <c r="CC95" s="1"/>
      <c r="CD95" s="1"/>
      <c r="CE95" s="1"/>
      <c r="CF95" s="1">
        <v>2.8274667263031006</v>
      </c>
      <c r="CG95" s="1"/>
      <c r="CH95" s="1">
        <v>25</v>
      </c>
      <c r="CI95" s="1"/>
      <c r="CJ95" s="1"/>
      <c r="CK95" s="1"/>
      <c r="CL95" s="1">
        <v>69</v>
      </c>
      <c r="CM95" s="1"/>
      <c r="CN95" s="1">
        <v>16.771095275878906</v>
      </c>
      <c r="CO95" s="1"/>
      <c r="CP95" s="1"/>
      <c r="CQ95" s="1"/>
      <c r="CR95" s="1">
        <v>46.288219451904297</v>
      </c>
      <c r="CS95" s="1"/>
      <c r="CT95" s="1">
        <v>3.2808399200439453</v>
      </c>
      <c r="CU95" s="1"/>
      <c r="CV95" s="1"/>
      <c r="CW95" s="1"/>
      <c r="CX95" s="1">
        <v>4.6495957374572754</v>
      </c>
      <c r="CY95" s="1">
        <v>9</v>
      </c>
      <c r="CZ95" s="1">
        <v>39</v>
      </c>
      <c r="DA95" s="1"/>
      <c r="DB95" s="1">
        <v>6</v>
      </c>
      <c r="DC95" s="1"/>
      <c r="DD95" s="1">
        <v>118</v>
      </c>
      <c r="DE95" s="1">
        <v>2.9814455509185791</v>
      </c>
      <c r="DF95" s="1">
        <v>12.919596672058105</v>
      </c>
      <c r="DG95" s="1"/>
      <c r="DH95" s="1">
        <v>1.9876303672790527</v>
      </c>
      <c r="DI95" s="1"/>
      <c r="DJ95" s="1">
        <v>39.090061187744141</v>
      </c>
      <c r="DK95" s="1">
        <v>5.590062141418457</v>
      </c>
      <c r="DL95" s="1">
        <v>2.9301276206970215</v>
      </c>
      <c r="DM95" s="1"/>
      <c r="DN95" s="1">
        <v>2.4390244483947754</v>
      </c>
      <c r="DO95" s="1"/>
      <c r="DP95" s="1">
        <v>3.6680135726928711</v>
      </c>
      <c r="DQ95" s="1"/>
      <c r="DR95" s="1"/>
      <c r="DS95" s="1">
        <v>20</v>
      </c>
      <c r="DT95" s="1">
        <v>57</v>
      </c>
      <c r="DU95" s="1">
        <v>38</v>
      </c>
      <c r="DV95" s="1"/>
      <c r="DW95" s="1"/>
      <c r="DX95" s="1">
        <v>13.088919639587402</v>
      </c>
      <c r="DY95" s="1">
        <v>37.303421020507813</v>
      </c>
      <c r="DZ95" s="1">
        <v>24.868947982788086</v>
      </c>
      <c r="EA95" s="1"/>
      <c r="EB95" s="1"/>
      <c r="EC95" s="1">
        <v>2.8050491809844971</v>
      </c>
      <c r="ED95" s="1">
        <v>3.8358008861541748</v>
      </c>
      <c r="EE95" s="1">
        <v>2.9827315807342529</v>
      </c>
      <c r="EF95" s="1"/>
      <c r="EG95" s="1"/>
      <c r="EH95" s="1">
        <v>36</v>
      </c>
      <c r="EI95" s="1">
        <v>62</v>
      </c>
      <c r="EJ95" s="1">
        <v>51</v>
      </c>
      <c r="EK95" s="1"/>
      <c r="EL95" s="1"/>
      <c r="EM95" s="1">
        <v>24.15037727355957</v>
      </c>
      <c r="EN95" s="1">
        <v>41.592315673828125</v>
      </c>
      <c r="EO95" s="1">
        <v>34.213031768798828</v>
      </c>
      <c r="EP95" s="1"/>
      <c r="EQ95" s="1"/>
      <c r="ER95" s="1">
        <v>5.4711246490478516</v>
      </c>
      <c r="ES95" s="1">
        <v>4.7509579658508301</v>
      </c>
      <c r="ET95" s="1">
        <v>4.4815464019775391</v>
      </c>
      <c r="EU95" s="1"/>
      <c r="EV95" s="1"/>
      <c r="EW95" s="1">
        <v>56</v>
      </c>
      <c r="EX95" s="1">
        <v>119</v>
      </c>
      <c r="EY95" s="1">
        <v>89</v>
      </c>
      <c r="EZ95" s="1"/>
      <c r="FA95" s="1"/>
      <c r="FB95" s="1">
        <v>18.551216125488281</v>
      </c>
      <c r="FC95" s="1">
        <v>39.421333312988281</v>
      </c>
      <c r="FD95" s="1">
        <v>29.483182907104492</v>
      </c>
      <c r="FE95" s="1"/>
      <c r="FF95" s="1"/>
      <c r="FG95" s="1">
        <v>4.0846099853515625</v>
      </c>
      <c r="FH95" s="1">
        <v>4.263704776763916</v>
      </c>
      <c r="FI95" s="1">
        <v>3.6898839473724365</v>
      </c>
      <c r="FJ95" s="1"/>
      <c r="FK95" s="1">
        <v>18.551216125488281</v>
      </c>
      <c r="FL95" s="1">
        <v>39.421333312988281</v>
      </c>
      <c r="FM95" s="1">
        <v>29.483182907104492</v>
      </c>
      <c r="FN95" s="1"/>
      <c r="FO95" s="1"/>
      <c r="FP95" s="1">
        <v>4.0846099853515625</v>
      </c>
      <c r="FQ95" s="1">
        <v>4.263704776763916</v>
      </c>
      <c r="FR95" s="1">
        <v>3.6898839473724365</v>
      </c>
    </row>
    <row r="96" spans="1:174">
      <c r="A96" t="s">
        <v>1</v>
      </c>
      <c r="B96" t="s">
        <v>100</v>
      </c>
      <c r="C96" t="s">
        <v>370</v>
      </c>
      <c r="D96" s="1">
        <v>252</v>
      </c>
      <c r="E96" s="1">
        <v>276</v>
      </c>
      <c r="F96" s="1">
        <v>528</v>
      </c>
      <c r="G96" s="1">
        <v>211.62422180175781</v>
      </c>
      <c r="H96" s="1">
        <v>241.43812561035156</v>
      </c>
      <c r="I96" s="1">
        <v>226.22689819335938</v>
      </c>
      <c r="J96" s="1">
        <v>4.8091602325439453</v>
      </c>
      <c r="K96" s="1">
        <v>5.9908833503723145</v>
      </c>
      <c r="L96" s="1">
        <v>5.3620390892028809</v>
      </c>
      <c r="M96" s="1"/>
      <c r="N96" s="1"/>
      <c r="O96" s="1">
        <v>34</v>
      </c>
      <c r="P96" s="1">
        <v>100</v>
      </c>
      <c r="Q96" s="1">
        <v>90</v>
      </c>
      <c r="R96" s="1">
        <v>18</v>
      </c>
      <c r="S96" s="1"/>
      <c r="T96" s="1"/>
      <c r="U96" s="1">
        <v>196.90739440917969</v>
      </c>
      <c r="V96" s="1">
        <v>566.6043701171875</v>
      </c>
      <c r="W96" s="1">
        <v>886.08843994140625</v>
      </c>
      <c r="X96" s="1">
        <v>391.55972290039062</v>
      </c>
      <c r="Y96" s="1"/>
      <c r="Z96" s="1"/>
      <c r="AA96" s="1">
        <v>3.4378159046173096</v>
      </c>
      <c r="AB96" s="1">
        <v>5.9772863388061523</v>
      </c>
      <c r="AC96" s="1">
        <v>7.194244384765625</v>
      </c>
      <c r="AD96" s="1">
        <v>3.6437246799468994</v>
      </c>
      <c r="AE96" s="1"/>
      <c r="AF96" s="1"/>
      <c r="AG96" s="1">
        <v>30</v>
      </c>
      <c r="AH96" s="1">
        <v>89</v>
      </c>
      <c r="AI96" s="1">
        <v>108</v>
      </c>
      <c r="AJ96" s="1">
        <v>45</v>
      </c>
      <c r="AK96" s="1"/>
      <c r="AL96" s="1"/>
      <c r="AM96" s="1">
        <v>188.71485900878906</v>
      </c>
      <c r="AN96" s="1">
        <v>506.19952392578125</v>
      </c>
      <c r="AO96" s="1">
        <v>1196.8084716796875</v>
      </c>
      <c r="AP96" s="1">
        <v>1608.86669921875</v>
      </c>
      <c r="AQ96" s="1"/>
      <c r="AR96" s="1"/>
      <c r="AS96" s="1">
        <v>4.9668874740600586</v>
      </c>
      <c r="AT96" s="1">
        <v>6.0175795555114746</v>
      </c>
      <c r="AU96" s="1">
        <v>7.0542130470275879</v>
      </c>
      <c r="AV96" s="1">
        <v>8.2720584869384766</v>
      </c>
      <c r="AW96" s="1"/>
      <c r="AX96" s="1"/>
      <c r="AY96" s="1">
        <v>64</v>
      </c>
      <c r="AZ96" s="1">
        <v>189</v>
      </c>
      <c r="BA96" s="1">
        <v>198</v>
      </c>
      <c r="BB96" s="1">
        <v>63</v>
      </c>
      <c r="BC96" s="1"/>
      <c r="BD96" s="1"/>
      <c r="BE96" s="1">
        <v>192.9803466796875</v>
      </c>
      <c r="BF96" s="1">
        <v>536.4593505859375</v>
      </c>
      <c r="BG96" s="1">
        <v>1032.271484375</v>
      </c>
      <c r="BH96" s="1">
        <v>852.04217529296875</v>
      </c>
      <c r="BI96" s="1"/>
      <c r="BJ96" s="1"/>
      <c r="BK96" s="1">
        <v>4.0175766944885254</v>
      </c>
      <c r="BL96" s="1">
        <v>5.9961929321289062</v>
      </c>
      <c r="BM96" s="1">
        <v>7.1171817779541016</v>
      </c>
      <c r="BN96" s="1">
        <v>6.069364070892334</v>
      </c>
      <c r="BO96" s="1"/>
      <c r="BP96" s="1"/>
      <c r="BQ96" s="1"/>
      <c r="BR96" s="1"/>
      <c r="BS96" s="1"/>
      <c r="BT96" s="1">
        <v>129</v>
      </c>
      <c r="BU96" s="1"/>
      <c r="BV96" s="1"/>
      <c r="BW96" s="1"/>
      <c r="BX96" s="1"/>
      <c r="BY96" s="1"/>
      <c r="BZ96" s="1">
        <v>108.33144378662109</v>
      </c>
      <c r="CA96" s="1"/>
      <c r="CB96" s="1"/>
      <c r="CC96" s="1"/>
      <c r="CD96" s="1"/>
      <c r="CE96" s="1"/>
      <c r="CF96" s="1">
        <v>3.4027960300445557</v>
      </c>
      <c r="CG96" s="1"/>
      <c r="CH96" s="1"/>
      <c r="CI96" s="1"/>
      <c r="CJ96" s="1"/>
      <c r="CK96" s="1"/>
      <c r="CL96" s="1">
        <v>178</v>
      </c>
      <c r="CM96" s="1"/>
      <c r="CN96" s="1"/>
      <c r="CO96" s="1"/>
      <c r="CP96" s="1"/>
      <c r="CQ96" s="1"/>
      <c r="CR96" s="1">
        <v>155.71009826660156</v>
      </c>
      <c r="CS96" s="1"/>
      <c r="CT96" s="1"/>
      <c r="CU96" s="1"/>
      <c r="CV96" s="1"/>
      <c r="CW96" s="1"/>
      <c r="CX96" s="1">
        <v>4.8409028053283691</v>
      </c>
      <c r="CY96" s="1"/>
      <c r="CZ96" s="1"/>
      <c r="DA96" s="1"/>
      <c r="DB96" s="1"/>
      <c r="DC96" s="1"/>
      <c r="DD96" s="1">
        <v>307</v>
      </c>
      <c r="DE96" s="1"/>
      <c r="DF96" s="1"/>
      <c r="DG96" s="1"/>
      <c r="DH96" s="1"/>
      <c r="DI96" s="1"/>
      <c r="DJ96" s="1">
        <v>131.5372314453125</v>
      </c>
      <c r="DK96" s="1"/>
      <c r="DL96" s="1"/>
      <c r="DM96" s="1"/>
      <c r="DN96" s="1"/>
      <c r="DO96" s="1"/>
      <c r="DP96" s="1">
        <v>4.1108732223510742</v>
      </c>
      <c r="DQ96" s="1">
        <v>16</v>
      </c>
      <c r="DR96" s="1">
        <v>42</v>
      </c>
      <c r="DS96" s="1">
        <v>95</v>
      </c>
      <c r="DT96" s="1">
        <v>64</v>
      </c>
      <c r="DU96" s="1">
        <v>35</v>
      </c>
      <c r="DV96" s="1">
        <v>13.436458587646484</v>
      </c>
      <c r="DW96" s="1">
        <v>35.270702362060547</v>
      </c>
      <c r="DX96" s="1">
        <v>79.778968811035156</v>
      </c>
      <c r="DY96" s="1">
        <v>53.745834350585938</v>
      </c>
      <c r="DZ96" s="1">
        <v>29.392251968383789</v>
      </c>
      <c r="EA96" s="1">
        <v>9.4117650985717773</v>
      </c>
      <c r="EB96" s="1">
        <v>4.1666665077209473</v>
      </c>
      <c r="EC96" s="1">
        <v>5.3013391494750977</v>
      </c>
      <c r="ED96" s="1">
        <v>4.0946898460388184</v>
      </c>
      <c r="EE96" s="1">
        <v>4.9504952430725098</v>
      </c>
      <c r="EF96" s="1">
        <v>11</v>
      </c>
      <c r="EG96" s="1">
        <v>49</v>
      </c>
      <c r="EH96" s="1">
        <v>107</v>
      </c>
      <c r="EI96" s="1">
        <v>82</v>
      </c>
      <c r="EJ96" s="1">
        <v>27</v>
      </c>
      <c r="EK96" s="1">
        <v>9.6225337982177734</v>
      </c>
      <c r="EL96" s="1">
        <v>42.864017486572266</v>
      </c>
      <c r="EM96" s="1">
        <v>93.60101318359375</v>
      </c>
      <c r="EN96" s="1">
        <v>71.731620788574219</v>
      </c>
      <c r="EO96" s="1">
        <v>23.618947982788086</v>
      </c>
      <c r="EP96" s="1">
        <v>6.470588207244873</v>
      </c>
      <c r="EQ96" s="1">
        <v>5.3905391693115234</v>
      </c>
      <c r="ER96" s="1">
        <v>6.7253298759460449</v>
      </c>
      <c r="ES96" s="1">
        <v>5.8992805480957031</v>
      </c>
      <c r="ET96" s="1">
        <v>4.9360146522521973</v>
      </c>
      <c r="EU96" s="1">
        <v>27</v>
      </c>
      <c r="EV96" s="1">
        <v>91</v>
      </c>
      <c r="EW96" s="1">
        <v>202</v>
      </c>
      <c r="EX96" s="1">
        <v>146</v>
      </c>
      <c r="EY96" s="1">
        <v>62</v>
      </c>
      <c r="EZ96" s="1">
        <v>11.56842041015625</v>
      </c>
      <c r="FA96" s="1">
        <v>38.989864349365234</v>
      </c>
      <c r="FB96" s="1">
        <v>86.548927307128906</v>
      </c>
      <c r="FC96" s="1">
        <v>62.555164337158203</v>
      </c>
      <c r="FD96" s="1">
        <v>26.564521789550781</v>
      </c>
      <c r="FE96" s="1">
        <v>7.9411764144897461</v>
      </c>
      <c r="FF96" s="1">
        <v>4.7470006942749023</v>
      </c>
      <c r="FG96" s="1">
        <v>5.971031665802002</v>
      </c>
      <c r="FH96" s="1">
        <v>4.944124698638916</v>
      </c>
      <c r="FI96" s="1">
        <v>4.944178581237793</v>
      </c>
      <c r="FJ96" s="1">
        <v>38.989864349365234</v>
      </c>
      <c r="FK96" s="1">
        <v>86.548927307128906</v>
      </c>
      <c r="FL96" s="1">
        <v>62.555164337158203</v>
      </c>
      <c r="FM96" s="1">
        <v>26.564521789550781</v>
      </c>
      <c r="FN96" s="1">
        <v>7.9411764144897461</v>
      </c>
      <c r="FO96" s="1">
        <v>4.7470006942749023</v>
      </c>
      <c r="FP96" s="1">
        <v>5.971031665802002</v>
      </c>
      <c r="FQ96" s="1">
        <v>4.944124698638916</v>
      </c>
      <c r="FR96" s="1">
        <v>4.944178581237793</v>
      </c>
    </row>
    <row r="97" spans="1:174">
      <c r="A97" t="s">
        <v>1</v>
      </c>
      <c r="B97" t="s">
        <v>101</v>
      </c>
      <c r="C97" t="s">
        <v>371</v>
      </c>
      <c r="D97" s="1">
        <v>216</v>
      </c>
      <c r="E97" s="1">
        <v>217</v>
      </c>
      <c r="F97" s="1">
        <v>433</v>
      </c>
      <c r="G97" s="1">
        <v>178.846435546875</v>
      </c>
      <c r="H97" s="1">
        <v>186.80003356933594</v>
      </c>
      <c r="I97" s="1">
        <v>182.74591064453125</v>
      </c>
      <c r="J97" s="1">
        <v>4.7703180313110352</v>
      </c>
      <c r="K97" s="1">
        <v>5.5884623527526855</v>
      </c>
      <c r="L97" s="1">
        <v>5.1480202674865723</v>
      </c>
      <c r="M97" s="1"/>
      <c r="N97" s="1"/>
      <c r="O97" s="1">
        <v>39</v>
      </c>
      <c r="P97" s="1">
        <v>81</v>
      </c>
      <c r="Q97" s="1">
        <v>61</v>
      </c>
      <c r="R97" s="1">
        <v>20</v>
      </c>
      <c r="S97" s="1"/>
      <c r="T97" s="1"/>
      <c r="U97" s="1">
        <v>268.3917236328125</v>
      </c>
      <c r="V97" s="1">
        <v>600.89019775390625</v>
      </c>
      <c r="W97" s="1">
        <v>761.262939453125</v>
      </c>
      <c r="X97" s="1">
        <v>517.73236083984375</v>
      </c>
      <c r="Y97" s="1"/>
      <c r="Z97" s="1"/>
      <c r="AA97" s="1">
        <v>4.4827585220336914</v>
      </c>
      <c r="AB97" s="1">
        <v>5.8780841827392578</v>
      </c>
      <c r="AC97" s="1">
        <v>6.314699649810791</v>
      </c>
      <c r="AD97" s="1">
        <v>4.9504952430725098</v>
      </c>
      <c r="AE97" s="1"/>
      <c r="AF97" s="1"/>
      <c r="AG97" s="1">
        <v>21</v>
      </c>
      <c r="AH97" s="1">
        <v>78</v>
      </c>
      <c r="AI97" s="1">
        <v>93</v>
      </c>
      <c r="AJ97" s="1">
        <v>22</v>
      </c>
      <c r="AK97" s="1"/>
      <c r="AL97" s="1"/>
      <c r="AM97" s="1">
        <v>154.89010620117187</v>
      </c>
      <c r="AN97" s="1">
        <v>601.4805908203125</v>
      </c>
      <c r="AO97" s="1">
        <v>1342.3787841796875</v>
      </c>
      <c r="AP97" s="1">
        <v>1011.4942626953125</v>
      </c>
      <c r="AQ97" s="1"/>
      <c r="AR97" s="1"/>
      <c r="AS97" s="1">
        <v>3.846153736114502</v>
      </c>
      <c r="AT97" s="1">
        <v>6.2200956344604492</v>
      </c>
      <c r="AU97" s="1">
        <v>7.7114429473876953</v>
      </c>
      <c r="AV97" s="1">
        <v>5.3398056030273437</v>
      </c>
      <c r="AW97" s="1"/>
      <c r="AX97" s="1"/>
      <c r="AY97" s="1">
        <v>60</v>
      </c>
      <c r="AZ97" s="1">
        <v>159</v>
      </c>
      <c r="BA97" s="1">
        <v>154</v>
      </c>
      <c r="BB97" s="1">
        <v>42</v>
      </c>
      <c r="BC97" s="1"/>
      <c r="BD97" s="1"/>
      <c r="BE97" s="1">
        <v>213.60675048828125</v>
      </c>
      <c r="BF97" s="1">
        <v>601.1796875</v>
      </c>
      <c r="BG97" s="1">
        <v>1030.7208251953125</v>
      </c>
      <c r="BH97" s="1">
        <v>695.59454345703125</v>
      </c>
      <c r="BI97" s="1"/>
      <c r="BJ97" s="1"/>
      <c r="BK97" s="1">
        <v>4.2372879981994629</v>
      </c>
      <c r="BL97" s="1">
        <v>6.0410332679748535</v>
      </c>
      <c r="BM97" s="1">
        <v>7.0902395248413086</v>
      </c>
      <c r="BN97" s="1">
        <v>5.1470589637756348</v>
      </c>
      <c r="BO97" s="1"/>
      <c r="BP97" s="1"/>
      <c r="BQ97" s="1"/>
      <c r="BR97" s="1"/>
      <c r="BS97" s="1"/>
      <c r="BT97" s="1">
        <v>107</v>
      </c>
      <c r="BU97" s="1"/>
      <c r="BV97" s="1"/>
      <c r="BW97" s="1"/>
      <c r="BX97" s="1"/>
      <c r="BY97" s="1"/>
      <c r="BZ97" s="1">
        <v>88.595230102539062</v>
      </c>
      <c r="CA97" s="1"/>
      <c r="CB97" s="1"/>
      <c r="CC97" s="1"/>
      <c r="CD97" s="1"/>
      <c r="CE97" s="1"/>
      <c r="CF97" s="1">
        <v>3.3343720436096191</v>
      </c>
      <c r="CG97" s="1"/>
      <c r="CH97" s="1"/>
      <c r="CI97" s="1"/>
      <c r="CJ97" s="1"/>
      <c r="CK97" s="1"/>
      <c r="CL97" s="1">
        <v>142</v>
      </c>
      <c r="CM97" s="1"/>
      <c r="CN97" s="1"/>
      <c r="CO97" s="1"/>
      <c r="CP97" s="1"/>
      <c r="CQ97" s="1"/>
      <c r="CR97" s="1">
        <v>122.23781585693359</v>
      </c>
      <c r="CS97" s="1"/>
      <c r="CT97" s="1"/>
      <c r="CU97" s="1"/>
      <c r="CV97" s="1"/>
      <c r="CW97" s="1"/>
      <c r="CX97" s="1">
        <v>4.7619047164916992</v>
      </c>
      <c r="CY97" s="1"/>
      <c r="CZ97" s="1"/>
      <c r="DA97" s="1"/>
      <c r="DB97" s="1"/>
      <c r="DC97" s="1"/>
      <c r="DD97" s="1">
        <v>249</v>
      </c>
      <c r="DE97" s="1"/>
      <c r="DF97" s="1"/>
      <c r="DG97" s="1"/>
      <c r="DH97" s="1"/>
      <c r="DI97" s="1"/>
      <c r="DJ97" s="1">
        <v>105.08945465087891</v>
      </c>
      <c r="DK97" s="1"/>
      <c r="DL97" s="1"/>
      <c r="DM97" s="1"/>
      <c r="DN97" s="1"/>
      <c r="DO97" s="1"/>
      <c r="DP97" s="1">
        <v>4.0219674110412598</v>
      </c>
      <c r="DQ97" s="1">
        <v>35</v>
      </c>
      <c r="DR97" s="1">
        <v>78</v>
      </c>
      <c r="DS97" s="1">
        <v>51</v>
      </c>
      <c r="DT97" s="1">
        <v>25</v>
      </c>
      <c r="DU97" s="1">
        <v>27</v>
      </c>
      <c r="DV97" s="1">
        <v>28.979747772216797</v>
      </c>
      <c r="DW97" s="1">
        <v>64.58343505859375</v>
      </c>
      <c r="DX97" s="1">
        <v>42.227630615234375</v>
      </c>
      <c r="DY97" s="1">
        <v>20.699819564819336</v>
      </c>
      <c r="DZ97" s="1">
        <v>22.355804443359375</v>
      </c>
      <c r="EA97" s="1">
        <v>4.5103092193603516</v>
      </c>
      <c r="EB97" s="1">
        <v>4.8658766746520996</v>
      </c>
      <c r="EC97" s="1">
        <v>4.8617730140686035</v>
      </c>
      <c r="ED97" s="1">
        <v>5.0709939002990723</v>
      </c>
      <c r="EE97" s="1">
        <v>4.4481053352355957</v>
      </c>
      <c r="EF97" s="1">
        <v>42</v>
      </c>
      <c r="EG97" s="1">
        <v>80</v>
      </c>
      <c r="EH97" s="1">
        <v>50</v>
      </c>
      <c r="EI97" s="1">
        <v>19</v>
      </c>
      <c r="EJ97" s="1">
        <v>26</v>
      </c>
      <c r="EK97" s="1">
        <v>36.15484619140625</v>
      </c>
      <c r="EL97" s="1">
        <v>68.866371154785156</v>
      </c>
      <c r="EM97" s="1">
        <v>43.041484832763672</v>
      </c>
      <c r="EN97" s="1">
        <v>16.355764389038086</v>
      </c>
      <c r="EO97" s="1">
        <v>22.381570816040039</v>
      </c>
      <c r="EP97" s="1">
        <v>5.9574465751647949</v>
      </c>
      <c r="EQ97" s="1">
        <v>6.0698027610778809</v>
      </c>
      <c r="ER97" s="1">
        <v>5.6369786262512207</v>
      </c>
      <c r="ES97" s="1">
        <v>4.2600898742675781</v>
      </c>
      <c r="ET97" s="1">
        <v>4.9335861206054687</v>
      </c>
      <c r="EU97" s="1">
        <v>77</v>
      </c>
      <c r="EV97" s="1">
        <v>158</v>
      </c>
      <c r="EW97" s="1">
        <v>101</v>
      </c>
      <c r="EX97" s="1">
        <v>44</v>
      </c>
      <c r="EY97" s="1">
        <v>53</v>
      </c>
      <c r="EZ97" s="1">
        <v>32.497543334960938</v>
      </c>
      <c r="FA97" s="1">
        <v>66.683265686035156</v>
      </c>
      <c r="FB97" s="1">
        <v>42.626644134521484</v>
      </c>
      <c r="FC97" s="1">
        <v>18.570024490356445</v>
      </c>
      <c r="FD97" s="1">
        <v>22.368436813354492</v>
      </c>
      <c r="FE97" s="1">
        <v>5.1991896629333496</v>
      </c>
      <c r="FF97" s="1">
        <v>5.4091062545776367</v>
      </c>
      <c r="FG97" s="1">
        <v>5.216942310333252</v>
      </c>
      <c r="FH97" s="1">
        <v>4.6858358383178711</v>
      </c>
      <c r="FI97" s="1">
        <v>4.6737213134765625</v>
      </c>
      <c r="FJ97" s="1">
        <v>66.683265686035156</v>
      </c>
      <c r="FK97" s="1">
        <v>42.626644134521484</v>
      </c>
      <c r="FL97" s="1">
        <v>18.570024490356445</v>
      </c>
      <c r="FM97" s="1">
        <v>22.368436813354492</v>
      </c>
      <c r="FN97" s="1">
        <v>5.1991896629333496</v>
      </c>
      <c r="FO97" s="1">
        <v>5.4091062545776367</v>
      </c>
      <c r="FP97" s="1">
        <v>5.216942310333252</v>
      </c>
      <c r="FQ97" s="1">
        <v>4.6858358383178711</v>
      </c>
      <c r="FR97" s="1">
        <v>4.6737213134765625</v>
      </c>
    </row>
    <row r="98" spans="1:174">
      <c r="A98" t="s">
        <v>1</v>
      </c>
      <c r="B98" t="s">
        <v>102</v>
      </c>
      <c r="C98" t="s">
        <v>372</v>
      </c>
      <c r="D98" s="1">
        <v>395</v>
      </c>
      <c r="E98" s="1">
        <v>400</v>
      </c>
      <c r="F98" s="1">
        <v>795</v>
      </c>
      <c r="G98" s="1">
        <v>161.62492370605469</v>
      </c>
      <c r="H98" s="1">
        <v>166.53829956054687</v>
      </c>
      <c r="I98" s="1">
        <v>164.06027221679687</v>
      </c>
      <c r="J98" s="1">
        <v>4.5759963989257812</v>
      </c>
      <c r="K98" s="1">
        <v>6.1737923622131348</v>
      </c>
      <c r="L98" s="1">
        <v>5.2610678672790527</v>
      </c>
      <c r="M98" s="1"/>
      <c r="N98" s="1"/>
      <c r="O98" s="1">
        <v>69</v>
      </c>
      <c r="P98" s="1">
        <v>128</v>
      </c>
      <c r="Q98" s="1">
        <v>106</v>
      </c>
      <c r="R98" s="1">
        <v>57</v>
      </c>
      <c r="S98" s="1"/>
      <c r="T98" s="1"/>
      <c r="U98" s="1">
        <v>257.55877685546875</v>
      </c>
      <c r="V98" s="1">
        <v>650.90264892578125</v>
      </c>
      <c r="W98" s="1">
        <v>787.05078125</v>
      </c>
      <c r="X98" s="1">
        <v>994.0704345703125</v>
      </c>
      <c r="Y98" s="1"/>
      <c r="Z98" s="1"/>
      <c r="AA98" s="1">
        <v>3.4621174335479736</v>
      </c>
      <c r="AB98" s="1">
        <v>5.784003734588623</v>
      </c>
      <c r="AC98" s="1">
        <v>6.2389640808105469</v>
      </c>
      <c r="AD98" s="1">
        <v>8.142857551574707</v>
      </c>
      <c r="AE98" s="1"/>
      <c r="AF98" s="1"/>
      <c r="AG98" s="1">
        <v>46</v>
      </c>
      <c r="AH98" s="1">
        <v>121</v>
      </c>
      <c r="AI98" s="1">
        <v>163</v>
      </c>
      <c r="AJ98" s="1">
        <v>53</v>
      </c>
      <c r="AK98" s="1"/>
      <c r="AL98" s="1"/>
      <c r="AM98" s="1">
        <v>181.32366943359375</v>
      </c>
      <c r="AN98" s="1">
        <v>648.27215576171875</v>
      </c>
      <c r="AO98" s="1">
        <v>1569.269287109375</v>
      </c>
      <c r="AP98" s="1">
        <v>1698.7178955078125</v>
      </c>
      <c r="AQ98" s="1"/>
      <c r="AR98" s="1"/>
      <c r="AS98" s="1">
        <v>3.9655172824859619</v>
      </c>
      <c r="AT98" s="1">
        <v>6.056056022644043</v>
      </c>
      <c r="AU98" s="1">
        <v>9.5882349014282227</v>
      </c>
      <c r="AV98" s="1">
        <v>9.9250936508178711</v>
      </c>
      <c r="AW98" s="1">
        <v>13</v>
      </c>
      <c r="AX98" s="1">
        <v>39</v>
      </c>
      <c r="AY98" s="1">
        <v>115</v>
      </c>
      <c r="AZ98" s="1">
        <v>249</v>
      </c>
      <c r="BA98" s="1">
        <v>269</v>
      </c>
      <c r="BB98" s="1">
        <v>110</v>
      </c>
      <c r="BC98" s="1">
        <v>4.3238353729248047</v>
      </c>
      <c r="BD98" s="1">
        <v>64.228187561035156</v>
      </c>
      <c r="BE98" s="1">
        <v>220.47969055175781</v>
      </c>
      <c r="BF98" s="1">
        <v>649.6217041015625</v>
      </c>
      <c r="BG98" s="1">
        <v>1127.646240234375</v>
      </c>
      <c r="BH98" s="1">
        <v>1242.3763427734375</v>
      </c>
      <c r="BI98" s="1">
        <v>0.92923516035079956</v>
      </c>
      <c r="BJ98" s="1">
        <v>2.2740523815155029</v>
      </c>
      <c r="BK98" s="1">
        <v>3.647320032119751</v>
      </c>
      <c r="BL98" s="1">
        <v>5.9130849838256836</v>
      </c>
      <c r="BM98" s="1">
        <v>7.9140925407409668</v>
      </c>
      <c r="BN98" s="1">
        <v>8.9141006469726562</v>
      </c>
      <c r="BO98" s="1"/>
      <c r="BP98" s="1"/>
      <c r="BQ98" s="1"/>
      <c r="BR98" s="1"/>
      <c r="BS98" s="1"/>
      <c r="BT98" s="1">
        <v>213</v>
      </c>
      <c r="BU98" s="1"/>
      <c r="BV98" s="1"/>
      <c r="BW98" s="1"/>
      <c r="BX98" s="1"/>
      <c r="BY98" s="1"/>
      <c r="BZ98" s="1">
        <v>87.154708862304688</v>
      </c>
      <c r="CA98" s="1"/>
      <c r="CB98" s="1"/>
      <c r="CC98" s="1"/>
      <c r="CD98" s="1"/>
      <c r="CE98" s="1"/>
      <c r="CF98" s="1">
        <v>3.5370309352874756</v>
      </c>
      <c r="CG98" s="1"/>
      <c r="CH98" s="1"/>
      <c r="CI98" s="1"/>
      <c r="CJ98" s="1"/>
      <c r="CK98" s="1"/>
      <c r="CL98" s="1">
        <v>243</v>
      </c>
      <c r="CM98" s="1"/>
      <c r="CN98" s="1"/>
      <c r="CO98" s="1"/>
      <c r="CP98" s="1"/>
      <c r="CQ98" s="1"/>
      <c r="CR98" s="1">
        <v>101.17201232910156</v>
      </c>
      <c r="CS98" s="1"/>
      <c r="CT98" s="1"/>
      <c r="CU98" s="1"/>
      <c r="CV98" s="1"/>
      <c r="CW98" s="1"/>
      <c r="CX98" s="1">
        <v>4.957160472869873</v>
      </c>
      <c r="CY98" s="1"/>
      <c r="CZ98" s="1">
        <v>6</v>
      </c>
      <c r="DA98" s="1"/>
      <c r="DB98" s="1">
        <v>10</v>
      </c>
      <c r="DC98" s="1"/>
      <c r="DD98" s="1">
        <v>456</v>
      </c>
      <c r="DE98" s="1"/>
      <c r="DF98" s="1">
        <v>1.238190770149231</v>
      </c>
      <c r="DG98" s="1"/>
      <c r="DH98" s="1">
        <v>2.0636513233184814</v>
      </c>
      <c r="DI98" s="1"/>
      <c r="DJ98" s="1">
        <v>94.102500915527344</v>
      </c>
      <c r="DK98" s="1"/>
      <c r="DL98" s="1">
        <v>3.4482758045196533</v>
      </c>
      <c r="DM98" s="1"/>
      <c r="DN98" s="1">
        <v>5.4644808769226074</v>
      </c>
      <c r="DO98" s="1"/>
      <c r="DP98" s="1">
        <v>4.1742949485778809</v>
      </c>
      <c r="DQ98" s="1">
        <v>16</v>
      </c>
      <c r="DR98" s="1">
        <v>40</v>
      </c>
      <c r="DS98" s="1">
        <v>50</v>
      </c>
      <c r="DT98" s="1">
        <v>50</v>
      </c>
      <c r="DU98" s="1">
        <v>239</v>
      </c>
      <c r="DV98" s="1">
        <v>6.5468325614929199</v>
      </c>
      <c r="DW98" s="1">
        <v>16.367080688476562</v>
      </c>
      <c r="DX98" s="1">
        <v>20.458850860595703</v>
      </c>
      <c r="DY98" s="1">
        <v>20.458850860595703</v>
      </c>
      <c r="DZ98" s="1">
        <v>97.793312072753906</v>
      </c>
      <c r="EA98" s="1">
        <v>4.1558442115783691</v>
      </c>
      <c r="EB98" s="1">
        <v>4.2417817115783691</v>
      </c>
      <c r="EC98" s="1">
        <v>5.0454087257385254</v>
      </c>
      <c r="ED98" s="1">
        <v>3.4698126316070557</v>
      </c>
      <c r="EE98" s="1">
        <v>4.9055829048156738</v>
      </c>
      <c r="EF98" s="1">
        <v>31</v>
      </c>
      <c r="EG98" s="1">
        <v>46</v>
      </c>
      <c r="EH98" s="1">
        <v>45</v>
      </c>
      <c r="EI98" s="1">
        <v>74</v>
      </c>
      <c r="EJ98" s="1">
        <v>204</v>
      </c>
      <c r="EK98" s="1">
        <v>12.906717300415039</v>
      </c>
      <c r="EL98" s="1">
        <v>19.15190315246582</v>
      </c>
      <c r="EM98" s="1">
        <v>18.735557556152344</v>
      </c>
      <c r="EN98" s="1">
        <v>30.80958366394043</v>
      </c>
      <c r="EO98" s="1">
        <v>84.934532165527344</v>
      </c>
      <c r="EP98" s="1">
        <v>9.2814369201660156</v>
      </c>
      <c r="EQ98" s="1">
        <v>6.1911172866821289</v>
      </c>
      <c r="ER98" s="1">
        <v>5.8823528289794922</v>
      </c>
      <c r="ES98" s="1">
        <v>7.2978305816650391</v>
      </c>
      <c r="ET98" s="1">
        <v>5.6306929588317871</v>
      </c>
      <c r="EU98" s="1">
        <v>47</v>
      </c>
      <c r="EV98" s="1">
        <v>86</v>
      </c>
      <c r="EW98" s="1">
        <v>95</v>
      </c>
      <c r="EX98" s="1">
        <v>124</v>
      </c>
      <c r="EY98" s="1">
        <v>443</v>
      </c>
      <c r="EZ98" s="1">
        <v>9.6991605758666992</v>
      </c>
      <c r="FA98" s="1">
        <v>17.747400283813477</v>
      </c>
      <c r="FB98" s="1">
        <v>19.604686737060547</v>
      </c>
      <c r="FC98" s="1">
        <v>25.589275360107422</v>
      </c>
      <c r="FD98" s="1">
        <v>91.419754028320313</v>
      </c>
      <c r="FE98" s="1">
        <v>6.5368566513061523</v>
      </c>
      <c r="FF98" s="1">
        <v>5.1008305549621582</v>
      </c>
      <c r="FG98" s="1">
        <v>5.4100227355957031</v>
      </c>
      <c r="FH98" s="1">
        <v>5.0509166717529297</v>
      </c>
      <c r="FI98" s="1">
        <v>5.2148323059082031</v>
      </c>
      <c r="FJ98" s="1">
        <v>17.747400283813477</v>
      </c>
      <c r="FK98" s="1">
        <v>19.604686737060547</v>
      </c>
      <c r="FL98" s="1">
        <v>25.589275360107422</v>
      </c>
      <c r="FM98" s="1">
        <v>91.419754028320313</v>
      </c>
      <c r="FN98" s="1">
        <v>6.5368566513061523</v>
      </c>
      <c r="FO98" s="1">
        <v>5.1008305549621582</v>
      </c>
      <c r="FP98" s="1">
        <v>5.4100227355957031</v>
      </c>
      <c r="FQ98" s="1">
        <v>5.0509166717529297</v>
      </c>
      <c r="FR98" s="1">
        <v>5.2148323059082031</v>
      </c>
    </row>
    <row r="99" spans="1:174">
      <c r="A99" t="s">
        <v>1</v>
      </c>
      <c r="B99" t="s">
        <v>103</v>
      </c>
      <c r="C99" t="s">
        <v>373</v>
      </c>
      <c r="D99" s="1">
        <v>109</v>
      </c>
      <c r="E99" s="1">
        <v>106</v>
      </c>
      <c r="F99" s="1">
        <v>215</v>
      </c>
      <c r="G99" s="1">
        <v>101.85773468017578</v>
      </c>
      <c r="H99" s="1">
        <v>96.557632446289062</v>
      </c>
      <c r="I99" s="1">
        <v>99.173858642578125</v>
      </c>
      <c r="J99" s="1">
        <v>3.7664132118225098</v>
      </c>
      <c r="K99" s="1">
        <v>4.6207499504089355</v>
      </c>
      <c r="L99" s="1">
        <v>4.1441788673400879</v>
      </c>
      <c r="M99" s="1"/>
      <c r="N99" s="1">
        <v>11</v>
      </c>
      <c r="O99" s="1">
        <v>19</v>
      </c>
      <c r="P99" s="1">
        <v>36</v>
      </c>
      <c r="Q99" s="1">
        <v>27</v>
      </c>
      <c r="R99" s="1">
        <v>16</v>
      </c>
      <c r="S99" s="1"/>
      <c r="T99" s="1">
        <v>82.3599853515625</v>
      </c>
      <c r="U99" s="1">
        <v>195.23222351074219</v>
      </c>
      <c r="V99" s="1">
        <v>517.0927734375</v>
      </c>
      <c r="W99" s="1">
        <v>542.168701171875</v>
      </c>
      <c r="X99" s="1">
        <v>730.9273681640625</v>
      </c>
      <c r="Y99" s="1"/>
      <c r="Z99" s="1">
        <v>2.3255813121795654</v>
      </c>
      <c r="AA99" s="1">
        <v>3.0254776477813721</v>
      </c>
      <c r="AB99" s="1">
        <v>4.9315066337585449</v>
      </c>
      <c r="AC99" s="1">
        <v>4.838709831237793</v>
      </c>
      <c r="AD99" s="1">
        <v>7.1428570747375488</v>
      </c>
      <c r="AE99" s="1"/>
      <c r="AF99" s="1"/>
      <c r="AG99" s="1">
        <v>13</v>
      </c>
      <c r="AH99" s="1">
        <v>27</v>
      </c>
      <c r="AI99" s="1">
        <v>43</v>
      </c>
      <c r="AJ99" s="1">
        <v>18</v>
      </c>
      <c r="AK99" s="1"/>
      <c r="AL99" s="1"/>
      <c r="AM99" s="1">
        <v>131.63223266601562</v>
      </c>
      <c r="AN99" s="1">
        <v>418.6695556640625</v>
      </c>
      <c r="AO99" s="1">
        <v>1009.6266479492188</v>
      </c>
      <c r="AP99" s="1">
        <v>1349.3253173828125</v>
      </c>
      <c r="AQ99" s="1"/>
      <c r="AR99" s="1"/>
      <c r="AS99" s="1">
        <v>3.4666666984558105</v>
      </c>
      <c r="AT99" s="1">
        <v>4.2452831268310547</v>
      </c>
      <c r="AU99" s="1">
        <v>6.5052947998046875</v>
      </c>
      <c r="AV99" s="1">
        <v>8.1818180084228516</v>
      </c>
      <c r="AW99" s="1"/>
      <c r="AX99" s="1"/>
      <c r="AY99" s="1">
        <v>32</v>
      </c>
      <c r="AZ99" s="1">
        <v>63</v>
      </c>
      <c r="BA99" s="1">
        <v>70</v>
      </c>
      <c r="BB99" s="1">
        <v>34</v>
      </c>
      <c r="BC99" s="1"/>
      <c r="BD99" s="1"/>
      <c r="BE99" s="1">
        <v>163.19869995117187</v>
      </c>
      <c r="BF99" s="1">
        <v>469.76364135742187</v>
      </c>
      <c r="BG99" s="1">
        <v>757.65777587890625</v>
      </c>
      <c r="BH99" s="1">
        <v>965.0865478515625</v>
      </c>
      <c r="BI99" s="1"/>
      <c r="BJ99" s="1"/>
      <c r="BK99" s="1">
        <v>3.1904287338256836</v>
      </c>
      <c r="BL99" s="1">
        <v>4.6120057106018066</v>
      </c>
      <c r="BM99" s="1">
        <v>5.7424116134643555</v>
      </c>
      <c r="BN99" s="1">
        <v>7.6576576232910156</v>
      </c>
      <c r="BO99" s="1"/>
      <c r="BP99" s="1"/>
      <c r="BQ99" s="1"/>
      <c r="BR99" s="1"/>
      <c r="BS99" s="1"/>
      <c r="BT99" s="1">
        <v>39</v>
      </c>
      <c r="BU99" s="1"/>
      <c r="BV99" s="1"/>
      <c r="BW99" s="1"/>
      <c r="BX99" s="1"/>
      <c r="BY99" s="1"/>
      <c r="BZ99" s="1">
        <v>36.444511413574219</v>
      </c>
      <c r="CA99" s="1"/>
      <c r="CB99" s="1"/>
      <c r="CC99" s="1"/>
      <c r="CD99" s="1"/>
      <c r="CE99" s="1"/>
      <c r="CF99" s="1">
        <v>2.4590163230895996</v>
      </c>
      <c r="CG99" s="1"/>
      <c r="CH99" s="1"/>
      <c r="CI99" s="1"/>
      <c r="CJ99" s="1"/>
      <c r="CK99" s="1"/>
      <c r="CL99" s="1">
        <v>55</v>
      </c>
      <c r="CM99" s="1"/>
      <c r="CN99" s="1"/>
      <c r="CO99" s="1"/>
      <c r="CP99" s="1"/>
      <c r="CQ99" s="1"/>
      <c r="CR99" s="1">
        <v>50.100658416748047</v>
      </c>
      <c r="CS99" s="1"/>
      <c r="CT99" s="1"/>
      <c r="CU99" s="1"/>
      <c r="CV99" s="1"/>
      <c r="CW99" s="1"/>
      <c r="CX99" s="1">
        <v>3.9370079040527344</v>
      </c>
      <c r="CY99" s="1">
        <v>10</v>
      </c>
      <c r="CZ99" s="1">
        <v>7</v>
      </c>
      <c r="DA99" s="1"/>
      <c r="DB99" s="1"/>
      <c r="DC99" s="1"/>
      <c r="DD99" s="1">
        <v>94</v>
      </c>
      <c r="DE99" s="1">
        <v>4.6127376556396484</v>
      </c>
      <c r="DF99" s="1">
        <v>3.2289164066314697</v>
      </c>
      <c r="DG99" s="1"/>
      <c r="DH99" s="1"/>
      <c r="DI99" s="1"/>
      <c r="DJ99" s="1">
        <v>43.359733581542969</v>
      </c>
      <c r="DK99" s="1">
        <v>2.0964360237121582</v>
      </c>
      <c r="DL99" s="1">
        <v>2.0172910690307617</v>
      </c>
      <c r="DM99" s="1"/>
      <c r="DN99" s="1"/>
      <c r="DO99" s="1"/>
      <c r="DP99" s="1">
        <v>3.1511900424957275</v>
      </c>
      <c r="DQ99" s="1">
        <v>20</v>
      </c>
      <c r="DR99" s="1">
        <v>16</v>
      </c>
      <c r="DS99" s="1">
        <v>33</v>
      </c>
      <c r="DT99" s="1">
        <v>20</v>
      </c>
      <c r="DU99" s="1">
        <v>20</v>
      </c>
      <c r="DV99" s="1">
        <v>18.689493179321289</v>
      </c>
      <c r="DW99" s="1">
        <v>14.951594352722168</v>
      </c>
      <c r="DX99" s="1">
        <v>30.837663650512695</v>
      </c>
      <c r="DY99" s="1">
        <v>18.689493179321289</v>
      </c>
      <c r="DZ99" s="1">
        <v>18.689493179321289</v>
      </c>
      <c r="EA99" s="1">
        <v>4.7281322479248047</v>
      </c>
      <c r="EB99" s="1">
        <v>3.9800994396209717</v>
      </c>
      <c r="EC99" s="1">
        <v>5.0535988807678223</v>
      </c>
      <c r="ED99" s="1">
        <v>2.7739250659942627</v>
      </c>
      <c r="EE99" s="1">
        <v>2.8776979446411133</v>
      </c>
      <c r="EF99" s="1">
        <v>16</v>
      </c>
      <c r="EG99" s="1">
        <v>17</v>
      </c>
      <c r="EH99" s="1">
        <v>34</v>
      </c>
      <c r="EI99" s="1">
        <v>24</v>
      </c>
      <c r="EJ99" s="1">
        <v>15</v>
      </c>
      <c r="EK99" s="1">
        <v>14.574736595153809</v>
      </c>
      <c r="EL99" s="1">
        <v>15.485657691955566</v>
      </c>
      <c r="EM99" s="1">
        <v>30.971315383911133</v>
      </c>
      <c r="EN99" s="1">
        <v>21.862104415893555</v>
      </c>
      <c r="EO99" s="1">
        <v>13.663815498352051</v>
      </c>
      <c r="EP99" s="1">
        <v>4.9689440727233887</v>
      </c>
      <c r="EQ99" s="1">
        <v>5.7046980857849121</v>
      </c>
      <c r="ER99" s="1">
        <v>6.1818180084228516</v>
      </c>
      <c r="ES99" s="1">
        <v>4.0609135627746582</v>
      </c>
      <c r="ET99" s="1">
        <v>2.8142588138580322</v>
      </c>
      <c r="EU99" s="1">
        <v>36</v>
      </c>
      <c r="EV99" s="1">
        <v>33</v>
      </c>
      <c r="EW99" s="1">
        <v>67</v>
      </c>
      <c r="EX99" s="1">
        <v>44</v>
      </c>
      <c r="EY99" s="1">
        <v>35</v>
      </c>
      <c r="EZ99" s="1">
        <v>16.605855941772461</v>
      </c>
      <c r="FA99" s="1">
        <v>15.222034454345703</v>
      </c>
      <c r="FB99" s="1">
        <v>30.905342102050781</v>
      </c>
      <c r="FC99" s="1">
        <v>20.296045303344727</v>
      </c>
      <c r="FD99" s="1">
        <v>16.144580841064453</v>
      </c>
      <c r="FE99" s="1">
        <v>4.8322148323059082</v>
      </c>
      <c r="FF99" s="1">
        <v>4.7142858505249023</v>
      </c>
      <c r="FG99" s="1">
        <v>5.5694098472595215</v>
      </c>
      <c r="FH99" s="1">
        <v>3.3536584377288818</v>
      </c>
      <c r="FI99" s="1">
        <v>2.8501629829406738</v>
      </c>
      <c r="FJ99" s="1">
        <v>15.222034454345703</v>
      </c>
      <c r="FK99" s="1">
        <v>30.905342102050781</v>
      </c>
      <c r="FL99" s="1">
        <v>20.296045303344727</v>
      </c>
      <c r="FM99" s="1">
        <v>16.144580841064453</v>
      </c>
      <c r="FN99" s="1">
        <v>4.8322148323059082</v>
      </c>
      <c r="FO99" s="1">
        <v>4.7142858505249023</v>
      </c>
      <c r="FP99" s="1">
        <v>5.5694098472595215</v>
      </c>
      <c r="FQ99" s="1">
        <v>3.3536584377288818</v>
      </c>
      <c r="FR99" s="1">
        <v>2.8501629829406738</v>
      </c>
    </row>
    <row r="100" spans="1:174">
      <c r="A100" t="s">
        <v>1</v>
      </c>
      <c r="B100" t="s">
        <v>104</v>
      </c>
      <c r="C100" t="s">
        <v>374</v>
      </c>
      <c r="D100" s="1">
        <v>324</v>
      </c>
      <c r="E100" s="1">
        <v>282</v>
      </c>
      <c r="F100" s="1">
        <v>606</v>
      </c>
      <c r="G100" s="1">
        <v>121.52536773681641</v>
      </c>
      <c r="H100" s="1">
        <v>102.67538452148437</v>
      </c>
      <c r="I100" s="1">
        <v>111.96035766601562</v>
      </c>
      <c r="J100" s="1">
        <v>4.7773518562316895</v>
      </c>
      <c r="K100" s="1">
        <v>5.4799842834472656</v>
      </c>
      <c r="L100" s="1">
        <v>5.0804829597473145</v>
      </c>
      <c r="M100" s="1">
        <v>8</v>
      </c>
      <c r="N100" s="1">
        <v>26</v>
      </c>
      <c r="O100" s="1">
        <v>57</v>
      </c>
      <c r="P100" s="1">
        <v>112</v>
      </c>
      <c r="Q100" s="1">
        <v>83</v>
      </c>
      <c r="R100" s="1">
        <v>38</v>
      </c>
      <c r="S100" s="1">
        <v>4.2183189392089844</v>
      </c>
      <c r="T100" s="1">
        <v>90.096336364746094</v>
      </c>
      <c r="U100" s="1">
        <v>282.1502685546875</v>
      </c>
      <c r="V100" s="1">
        <v>787.95556640625</v>
      </c>
      <c r="W100" s="1">
        <v>890.2713623046875</v>
      </c>
      <c r="X100" s="1">
        <v>870.561279296875</v>
      </c>
      <c r="Y100" s="1">
        <v>0.85470086336135864</v>
      </c>
      <c r="Z100" s="1">
        <v>2.3572075366973877</v>
      </c>
      <c r="AA100" s="1">
        <v>3.9067854881286621</v>
      </c>
      <c r="AB100" s="1">
        <v>6.6985645294189453</v>
      </c>
      <c r="AC100" s="1">
        <v>7.2743206024169922</v>
      </c>
      <c r="AD100" s="1">
        <v>8.0679407119750977</v>
      </c>
      <c r="AE100" s="1">
        <v>8</v>
      </c>
      <c r="AF100" s="1">
        <v>11</v>
      </c>
      <c r="AG100" s="1">
        <v>44</v>
      </c>
      <c r="AH100" s="1">
        <v>87</v>
      </c>
      <c r="AI100" s="1">
        <v>96</v>
      </c>
      <c r="AJ100" s="1">
        <v>36</v>
      </c>
      <c r="AK100" s="1">
        <v>3.9507148265838623</v>
      </c>
      <c r="AL100" s="1">
        <v>37.864444732666016</v>
      </c>
      <c r="AM100" s="1">
        <v>211.90522766113281</v>
      </c>
      <c r="AN100" s="1">
        <v>650.3214111328125</v>
      </c>
      <c r="AO100" s="1">
        <v>1403.9193115234375</v>
      </c>
      <c r="AP100" s="1">
        <v>1693.32080078125</v>
      </c>
      <c r="AQ100" s="1">
        <v>1.1940298080444336</v>
      </c>
      <c r="AR100" s="1">
        <v>2.0754716396331787</v>
      </c>
      <c r="AS100" s="1">
        <v>4.4760937690734863</v>
      </c>
      <c r="AT100" s="1">
        <v>6.1440677642822266</v>
      </c>
      <c r="AU100" s="1">
        <v>8.0267562866210937</v>
      </c>
      <c r="AV100" s="1">
        <v>10.256410598754883</v>
      </c>
      <c r="AW100" s="1">
        <v>16</v>
      </c>
      <c r="AX100" s="1">
        <v>37</v>
      </c>
      <c r="AY100" s="1">
        <v>101</v>
      </c>
      <c r="AZ100" s="1">
        <v>199</v>
      </c>
      <c r="BA100" s="1">
        <v>179</v>
      </c>
      <c r="BB100" s="1">
        <v>74</v>
      </c>
      <c r="BC100" s="1">
        <v>4.0801339149475098</v>
      </c>
      <c r="BD100" s="1">
        <v>63.893348693847656</v>
      </c>
      <c r="BE100" s="1">
        <v>246.54591369628906</v>
      </c>
      <c r="BF100" s="1">
        <v>721.22357177734375</v>
      </c>
      <c r="BG100" s="1">
        <v>1107.604736328125</v>
      </c>
      <c r="BH100" s="1">
        <v>1140.0400390625</v>
      </c>
      <c r="BI100" s="1">
        <v>0.99626398086547852</v>
      </c>
      <c r="BJ100" s="1">
        <v>2.2657685279846191</v>
      </c>
      <c r="BK100" s="1">
        <v>4.1359539031982422</v>
      </c>
      <c r="BL100" s="1">
        <v>6.444300651550293</v>
      </c>
      <c r="BM100" s="1">
        <v>7.6593923568725586</v>
      </c>
      <c r="BN100" s="1">
        <v>9.0024328231811523</v>
      </c>
      <c r="BO100" s="1">
        <v>7</v>
      </c>
      <c r="BP100" s="1"/>
      <c r="BQ100" s="1"/>
      <c r="BR100" s="1"/>
      <c r="BS100" s="1"/>
      <c r="BT100" s="1">
        <v>148</v>
      </c>
      <c r="BU100" s="1">
        <v>2.6255481243133545</v>
      </c>
      <c r="BV100" s="1"/>
      <c r="BW100" s="1"/>
      <c r="BX100" s="1"/>
      <c r="BY100" s="1"/>
      <c r="BZ100" s="1">
        <v>55.511589050292969</v>
      </c>
      <c r="CA100" s="1">
        <v>1.8469656705856323</v>
      </c>
      <c r="CB100" s="1"/>
      <c r="CC100" s="1"/>
      <c r="CD100" s="1"/>
      <c r="CE100" s="1"/>
      <c r="CF100" s="1">
        <v>3.6310107707977295</v>
      </c>
      <c r="CG100" s="1">
        <v>6</v>
      </c>
      <c r="CH100" s="1"/>
      <c r="CI100" s="1"/>
      <c r="CJ100" s="1"/>
      <c r="CK100" s="1"/>
      <c r="CL100" s="1">
        <v>156</v>
      </c>
      <c r="CM100" s="1">
        <v>2.1845827102661133</v>
      </c>
      <c r="CN100" s="1"/>
      <c r="CO100" s="1"/>
      <c r="CP100" s="1"/>
      <c r="CQ100" s="1"/>
      <c r="CR100" s="1">
        <v>56.799148559570312</v>
      </c>
      <c r="CS100" s="1">
        <v>2.3809523582458496</v>
      </c>
      <c r="CT100" s="1"/>
      <c r="CU100" s="1"/>
      <c r="CV100" s="1"/>
      <c r="CW100" s="1"/>
      <c r="CX100" s="1">
        <v>4.6832780838012695</v>
      </c>
      <c r="CY100" s="1">
        <v>13</v>
      </c>
      <c r="CZ100" s="1">
        <v>15</v>
      </c>
      <c r="DA100" s="1"/>
      <c r="DB100" s="1">
        <v>6</v>
      </c>
      <c r="DC100" s="1"/>
      <c r="DD100" s="1">
        <v>304</v>
      </c>
      <c r="DE100" s="1">
        <v>2.4017899036407471</v>
      </c>
      <c r="DF100" s="1">
        <v>2.7712960243225098</v>
      </c>
      <c r="DG100" s="1"/>
      <c r="DH100" s="1">
        <v>1.1085183620452881</v>
      </c>
      <c r="DI100" s="1"/>
      <c r="DJ100" s="1">
        <v>56.164932250976563</v>
      </c>
      <c r="DK100" s="1">
        <v>2.0602219104766846</v>
      </c>
      <c r="DL100" s="1">
        <v>2.8037383556365967</v>
      </c>
      <c r="DM100" s="1"/>
      <c r="DN100" s="1">
        <v>2.0066890716552734</v>
      </c>
      <c r="DO100" s="1"/>
      <c r="DP100" s="1">
        <v>4.1042256355285645</v>
      </c>
      <c r="DQ100" s="1">
        <v>17</v>
      </c>
      <c r="DR100" s="1">
        <v>23</v>
      </c>
      <c r="DS100" s="1">
        <v>37</v>
      </c>
      <c r="DT100" s="1">
        <v>59</v>
      </c>
      <c r="DU100" s="1">
        <v>188</v>
      </c>
      <c r="DV100" s="1">
        <v>6.3763308525085449</v>
      </c>
      <c r="DW100" s="1">
        <v>8.626800537109375</v>
      </c>
      <c r="DX100" s="1">
        <v>13.877897262573242</v>
      </c>
      <c r="DY100" s="1">
        <v>22.129619598388672</v>
      </c>
      <c r="DZ100" s="1">
        <v>70.514717102050781</v>
      </c>
      <c r="EA100" s="1">
        <v>6.7729082107543945</v>
      </c>
      <c r="EB100" s="1">
        <v>4.7717843055725098</v>
      </c>
      <c r="EC100" s="1">
        <v>5.0754456520080566</v>
      </c>
      <c r="ED100" s="1">
        <v>4.6862587928771973</v>
      </c>
      <c r="EE100" s="1">
        <v>4.629401683807373</v>
      </c>
      <c r="EF100" s="1">
        <v>10</v>
      </c>
      <c r="EG100" s="1">
        <v>15</v>
      </c>
      <c r="EH100" s="1">
        <v>39</v>
      </c>
      <c r="EI100" s="1">
        <v>49</v>
      </c>
      <c r="EJ100" s="1">
        <v>169</v>
      </c>
      <c r="EK100" s="1">
        <v>3.6409711837768555</v>
      </c>
      <c r="EL100" s="1">
        <v>5.4614567756652832</v>
      </c>
      <c r="EM100" s="1">
        <v>14.199787139892578</v>
      </c>
      <c r="EN100" s="1">
        <v>17.84075927734375</v>
      </c>
      <c r="EO100" s="1">
        <v>61.532413482666016</v>
      </c>
      <c r="EP100" s="1">
        <v>4.2553191184997559</v>
      </c>
      <c r="EQ100" s="1">
        <v>3.8659794330596924</v>
      </c>
      <c r="ER100" s="1">
        <v>6.4569535255432129</v>
      </c>
      <c r="ES100" s="1">
        <v>5.2688174247741699</v>
      </c>
      <c r="ET100" s="1">
        <v>5.6540651321411133</v>
      </c>
      <c r="EU100" s="1">
        <v>27</v>
      </c>
      <c r="EV100" s="1">
        <v>38</v>
      </c>
      <c r="EW100" s="1">
        <v>76</v>
      </c>
      <c r="EX100" s="1">
        <v>108</v>
      </c>
      <c r="EY100" s="1">
        <v>357</v>
      </c>
      <c r="EZ100" s="1">
        <v>4.9883327484130859</v>
      </c>
      <c r="FA100" s="1">
        <v>7.0206165313720703</v>
      </c>
      <c r="FB100" s="1">
        <v>14.041233062744141</v>
      </c>
      <c r="FC100" s="1">
        <v>19.953330993652344</v>
      </c>
      <c r="FD100" s="1">
        <v>65.95684814453125</v>
      </c>
      <c r="FE100" s="1">
        <v>5.5555553436279297</v>
      </c>
      <c r="FF100" s="1">
        <v>4.3678159713745117</v>
      </c>
      <c r="FG100" s="1">
        <v>5.7014255523681641</v>
      </c>
      <c r="FH100" s="1">
        <v>4.9337596893310547</v>
      </c>
      <c r="FI100" s="1">
        <v>5.0638298988342285</v>
      </c>
      <c r="FJ100" s="1">
        <v>7.0206165313720703</v>
      </c>
      <c r="FK100" s="1">
        <v>14.041233062744141</v>
      </c>
      <c r="FL100" s="1">
        <v>19.953330993652344</v>
      </c>
      <c r="FM100" s="1">
        <v>65.95684814453125</v>
      </c>
      <c r="FN100" s="1">
        <v>5.5555553436279297</v>
      </c>
      <c r="FO100" s="1">
        <v>4.3678159713745117</v>
      </c>
      <c r="FP100" s="1">
        <v>5.7014255523681641</v>
      </c>
      <c r="FQ100" s="1">
        <v>4.9337596893310547</v>
      </c>
      <c r="FR100" s="1">
        <v>5.0638298988342285</v>
      </c>
    </row>
    <row r="101" spans="1:174">
      <c r="A101" t="s">
        <v>1</v>
      </c>
      <c r="B101" t="s">
        <v>105</v>
      </c>
      <c r="C101" t="s">
        <v>375</v>
      </c>
      <c r="D101" s="1">
        <v>176</v>
      </c>
      <c r="E101" s="1">
        <v>157</v>
      </c>
      <c r="F101" s="1">
        <v>333</v>
      </c>
      <c r="G101" s="1">
        <v>175.01814270019531</v>
      </c>
      <c r="H101" s="1">
        <v>161.22407531738281</v>
      </c>
      <c r="I101" s="1">
        <v>168.23194885253906</v>
      </c>
      <c r="J101" s="1">
        <v>4.7058825492858887</v>
      </c>
      <c r="K101" s="1">
        <v>5.4589710235595703</v>
      </c>
      <c r="L101" s="1">
        <v>5.0332527160644531</v>
      </c>
      <c r="M101" s="1"/>
      <c r="N101" s="1"/>
      <c r="O101" s="1">
        <v>33</v>
      </c>
      <c r="P101" s="1">
        <v>72</v>
      </c>
      <c r="Q101" s="1">
        <v>41</v>
      </c>
      <c r="R101" s="1">
        <v>15</v>
      </c>
      <c r="S101" s="1"/>
      <c r="T101" s="1"/>
      <c r="U101" s="1">
        <v>265.37997436523437</v>
      </c>
      <c r="V101" s="1">
        <v>658.255615234375</v>
      </c>
      <c r="W101" s="1">
        <v>637.53692626953125</v>
      </c>
      <c r="X101" s="1">
        <v>518.492919921875</v>
      </c>
      <c r="Y101" s="1"/>
      <c r="Z101" s="1"/>
      <c r="AA101" s="1">
        <v>4.125</v>
      </c>
      <c r="AB101" s="1">
        <v>6.3943161964416504</v>
      </c>
      <c r="AC101" s="1">
        <v>5.5934514999389648</v>
      </c>
      <c r="AD101" s="1">
        <v>5.7034220695495605</v>
      </c>
      <c r="AE101" s="1"/>
      <c r="AF101" s="1"/>
      <c r="AG101" s="1">
        <v>14</v>
      </c>
      <c r="AH101" s="1">
        <v>60</v>
      </c>
      <c r="AI101" s="1">
        <v>60</v>
      </c>
      <c r="AJ101" s="1">
        <v>20</v>
      </c>
      <c r="AK101" s="1"/>
      <c r="AL101" s="1"/>
      <c r="AM101" s="1">
        <v>112.57639312744141</v>
      </c>
      <c r="AN101" s="1">
        <v>574.93292236328125</v>
      </c>
      <c r="AO101" s="1">
        <v>1134.429931640625</v>
      </c>
      <c r="AP101" s="1">
        <v>1318.3916015625</v>
      </c>
      <c r="AQ101" s="1"/>
      <c r="AR101" s="1"/>
      <c r="AS101" s="1">
        <v>2.8455283641815186</v>
      </c>
      <c r="AT101" s="1">
        <v>6.1162080764770508</v>
      </c>
      <c r="AU101" s="1">
        <v>7.6726341247558594</v>
      </c>
      <c r="AV101" s="1">
        <v>8.1300811767578125</v>
      </c>
      <c r="AW101" s="1">
        <v>6</v>
      </c>
      <c r="AX101" s="1">
        <v>12</v>
      </c>
      <c r="AY101" s="1">
        <v>47</v>
      </c>
      <c r="AZ101" s="1">
        <v>132</v>
      </c>
      <c r="BA101" s="1">
        <v>101</v>
      </c>
      <c r="BB101" s="1">
        <v>35</v>
      </c>
      <c r="BC101" s="1">
        <v>5.657015323638916</v>
      </c>
      <c r="BD101" s="1">
        <v>40.673828125</v>
      </c>
      <c r="BE101" s="1">
        <v>188.97511291503906</v>
      </c>
      <c r="BF101" s="1">
        <v>617.57275390625</v>
      </c>
      <c r="BG101" s="1">
        <v>861.77471923828125</v>
      </c>
      <c r="BH101" s="1">
        <v>793.65081787109375</v>
      </c>
      <c r="BI101" s="1">
        <v>1.3333333730697632</v>
      </c>
      <c r="BJ101" s="1">
        <v>1.6150740385055542</v>
      </c>
      <c r="BK101" s="1">
        <v>3.6377708911895752</v>
      </c>
      <c r="BL101" s="1">
        <v>6.26483154296875</v>
      </c>
      <c r="BM101" s="1">
        <v>6.6666665077209473</v>
      </c>
      <c r="BN101" s="1">
        <v>6.876227855682373</v>
      </c>
      <c r="BO101" s="1"/>
      <c r="BP101" s="1"/>
      <c r="BQ101" s="1"/>
      <c r="BR101" s="1"/>
      <c r="BS101" s="1"/>
      <c r="BT101" s="1">
        <v>88</v>
      </c>
      <c r="BU101" s="1"/>
      <c r="BV101" s="1"/>
      <c r="BW101" s="1"/>
      <c r="BX101" s="1"/>
      <c r="BY101" s="1"/>
      <c r="BZ101" s="1">
        <v>87.509071350097656</v>
      </c>
      <c r="CA101" s="1"/>
      <c r="CB101" s="1"/>
      <c r="CC101" s="1"/>
      <c r="CD101" s="1"/>
      <c r="CE101" s="1"/>
      <c r="CF101" s="1">
        <v>3.3182504177093506</v>
      </c>
      <c r="CG101" s="1"/>
      <c r="CH101" s="1"/>
      <c r="CI101" s="1"/>
      <c r="CJ101" s="1"/>
      <c r="CK101" s="1"/>
      <c r="CL101" s="1">
        <v>100</v>
      </c>
      <c r="CM101" s="1"/>
      <c r="CN101" s="1"/>
      <c r="CO101" s="1"/>
      <c r="CP101" s="1"/>
      <c r="CQ101" s="1"/>
      <c r="CR101" s="1">
        <v>102.69049072265625</v>
      </c>
      <c r="CS101" s="1"/>
      <c r="CT101" s="1"/>
      <c r="CU101" s="1"/>
      <c r="CV101" s="1"/>
      <c r="CW101" s="1"/>
      <c r="CX101" s="1">
        <v>4.3802013397216797</v>
      </c>
      <c r="CY101" s="1"/>
      <c r="CZ101" s="1"/>
      <c r="DA101" s="1"/>
      <c r="DB101" s="1"/>
      <c r="DC101" s="1"/>
      <c r="DD101" s="1">
        <v>188</v>
      </c>
      <c r="DE101" s="1"/>
      <c r="DF101" s="1"/>
      <c r="DG101" s="1"/>
      <c r="DH101" s="1"/>
      <c r="DI101" s="1"/>
      <c r="DJ101" s="1">
        <v>94.977798461914063</v>
      </c>
      <c r="DK101" s="1"/>
      <c r="DL101" s="1"/>
      <c r="DM101" s="1"/>
      <c r="DN101" s="1"/>
      <c r="DO101" s="1"/>
      <c r="DP101" s="1">
        <v>3.8095238208770752</v>
      </c>
      <c r="DQ101" s="1">
        <v>15</v>
      </c>
      <c r="DR101" s="1">
        <v>30</v>
      </c>
      <c r="DS101" s="1">
        <v>43</v>
      </c>
      <c r="DT101" s="1">
        <v>50</v>
      </c>
      <c r="DU101" s="1">
        <v>38</v>
      </c>
      <c r="DV101" s="1">
        <v>14.916319847106934</v>
      </c>
      <c r="DW101" s="1">
        <v>29.832639694213867</v>
      </c>
      <c r="DX101" s="1">
        <v>42.760116577148438</v>
      </c>
      <c r="DY101" s="1">
        <v>49.721065521240234</v>
      </c>
      <c r="DZ101" s="1">
        <v>37.788009643554688</v>
      </c>
      <c r="EA101" s="1">
        <v>2.9069766998291016</v>
      </c>
      <c r="EB101" s="1">
        <v>6.2370061874389648</v>
      </c>
      <c r="EC101" s="1">
        <v>4.8532729148864746</v>
      </c>
      <c r="ED101" s="1">
        <v>4.7303690910339355</v>
      </c>
      <c r="EE101" s="1">
        <v>4.75</v>
      </c>
      <c r="EF101" s="1">
        <v>24</v>
      </c>
      <c r="EG101" s="1">
        <v>30</v>
      </c>
      <c r="EH101" s="1">
        <v>28</v>
      </c>
      <c r="EI101" s="1">
        <v>48</v>
      </c>
      <c r="EJ101" s="1">
        <v>27</v>
      </c>
      <c r="EK101" s="1">
        <v>24.645717620849609</v>
      </c>
      <c r="EL101" s="1">
        <v>30.807147979736328</v>
      </c>
      <c r="EM101" s="1">
        <v>28.753337860107422</v>
      </c>
      <c r="EN101" s="1">
        <v>49.291435241699219</v>
      </c>
      <c r="EO101" s="1">
        <v>27.726432800292969</v>
      </c>
      <c r="EP101" s="1">
        <v>6.0606060028076172</v>
      </c>
      <c r="EQ101" s="1">
        <v>7.4812965393066406</v>
      </c>
      <c r="ER101" s="1">
        <v>4.0756912231445313</v>
      </c>
      <c r="ES101" s="1">
        <v>5.8895707130432129</v>
      </c>
      <c r="ET101" s="1">
        <v>4.6793761253356934</v>
      </c>
      <c r="EU101" s="1">
        <v>39</v>
      </c>
      <c r="EV101" s="1">
        <v>60</v>
      </c>
      <c r="EW101" s="1">
        <v>71</v>
      </c>
      <c r="EX101" s="1">
        <v>98</v>
      </c>
      <c r="EY101" s="1">
        <v>65</v>
      </c>
      <c r="EZ101" s="1">
        <v>19.702840805053711</v>
      </c>
      <c r="FA101" s="1">
        <v>30.312063217163086</v>
      </c>
      <c r="FB101" s="1">
        <v>35.869274139404297</v>
      </c>
      <c r="FC101" s="1">
        <v>49.509700775146484</v>
      </c>
      <c r="FD101" s="1">
        <v>32.838066101074219</v>
      </c>
      <c r="FE101" s="1">
        <v>4.2763156890869141</v>
      </c>
      <c r="FF101" s="1">
        <v>6.8027210235595703</v>
      </c>
      <c r="FG101" s="1">
        <v>4.5136680603027344</v>
      </c>
      <c r="FH101" s="1">
        <v>5.2350425720214844</v>
      </c>
      <c r="FI101" s="1">
        <v>4.7204065322875977</v>
      </c>
      <c r="FJ101" s="1">
        <v>30.312063217163086</v>
      </c>
      <c r="FK101" s="1">
        <v>35.869274139404297</v>
      </c>
      <c r="FL101" s="1">
        <v>49.509700775146484</v>
      </c>
      <c r="FM101" s="1">
        <v>32.838066101074219</v>
      </c>
      <c r="FN101" s="1">
        <v>4.2763156890869141</v>
      </c>
      <c r="FO101" s="1">
        <v>6.8027210235595703</v>
      </c>
      <c r="FP101" s="1">
        <v>4.5136680603027344</v>
      </c>
      <c r="FQ101" s="1">
        <v>5.2350425720214844</v>
      </c>
      <c r="FR101" s="1">
        <v>4.7204065322875977</v>
      </c>
    </row>
    <row r="102" spans="1:174">
      <c r="A102" t="s">
        <v>1</v>
      </c>
      <c r="B102" t="s">
        <v>106</v>
      </c>
      <c r="C102" t="s">
        <v>376</v>
      </c>
      <c r="D102" s="1">
        <v>192</v>
      </c>
      <c r="E102" s="1">
        <v>193</v>
      </c>
      <c r="F102" s="1">
        <v>385</v>
      </c>
      <c r="G102" s="1">
        <v>136.86912536621094</v>
      </c>
      <c r="H102" s="1">
        <v>139.59005737304688</v>
      </c>
      <c r="I102" s="1">
        <v>138.2197265625</v>
      </c>
      <c r="J102" s="1">
        <v>4.1558442115783691</v>
      </c>
      <c r="K102" s="1">
        <v>5.1979532241821289</v>
      </c>
      <c r="L102" s="1">
        <v>4.6201848983764648</v>
      </c>
      <c r="M102" s="1"/>
      <c r="N102" s="1"/>
      <c r="O102" s="1">
        <v>36</v>
      </c>
      <c r="P102" s="1">
        <v>61</v>
      </c>
      <c r="Q102" s="1">
        <v>53</v>
      </c>
      <c r="R102" s="1">
        <v>23</v>
      </c>
      <c r="S102" s="1"/>
      <c r="T102" s="1"/>
      <c r="U102" s="1">
        <v>231.30300903320312</v>
      </c>
      <c r="V102" s="1">
        <v>469.95376586914062</v>
      </c>
      <c r="W102" s="1">
        <v>733.05670166015625</v>
      </c>
      <c r="X102" s="1">
        <v>702.9339599609375</v>
      </c>
      <c r="Y102" s="1"/>
      <c r="Z102" s="1"/>
      <c r="AA102" s="1">
        <v>3.6437246799468994</v>
      </c>
      <c r="AB102" s="1">
        <v>4.5185184478759766</v>
      </c>
      <c r="AC102" s="1">
        <v>5.7860260009765625</v>
      </c>
      <c r="AD102" s="1">
        <v>6.9696969985961914</v>
      </c>
      <c r="AE102" s="1"/>
      <c r="AF102" s="1"/>
      <c r="AG102" s="1">
        <v>19</v>
      </c>
      <c r="AH102" s="1">
        <v>81</v>
      </c>
      <c r="AI102" s="1">
        <v>74</v>
      </c>
      <c r="AJ102" s="1">
        <v>15</v>
      </c>
      <c r="AK102" s="1"/>
      <c r="AL102" s="1"/>
      <c r="AM102" s="1">
        <v>122.91370391845703</v>
      </c>
      <c r="AN102" s="1">
        <v>669.14495849609375</v>
      </c>
      <c r="AO102" s="1">
        <v>1239.7386474609375</v>
      </c>
      <c r="AP102" s="1">
        <v>892.32598876953125</v>
      </c>
      <c r="AQ102" s="1"/>
      <c r="AR102" s="1"/>
      <c r="AS102" s="1">
        <v>3.0254776477813721</v>
      </c>
      <c r="AT102" s="1">
        <v>6.569343090057373</v>
      </c>
      <c r="AU102" s="1">
        <v>7.5203251838684082</v>
      </c>
      <c r="AV102" s="1">
        <v>5.0675673484802246</v>
      </c>
      <c r="AW102" s="1"/>
      <c r="AX102" s="1"/>
      <c r="AY102" s="1">
        <v>55</v>
      </c>
      <c r="AZ102" s="1">
        <v>142</v>
      </c>
      <c r="BA102" s="1">
        <v>127</v>
      </c>
      <c r="BB102" s="1">
        <v>38</v>
      </c>
      <c r="BC102" s="1"/>
      <c r="BD102" s="1"/>
      <c r="BE102" s="1">
        <v>177.29353332519531</v>
      </c>
      <c r="BF102" s="1">
        <v>566.0753173828125</v>
      </c>
      <c r="BG102" s="1">
        <v>962.194091796875</v>
      </c>
      <c r="BH102" s="1">
        <v>767.2117919921875</v>
      </c>
      <c r="BI102" s="1"/>
      <c r="BJ102" s="1"/>
      <c r="BK102" s="1">
        <v>3.4034652709960937</v>
      </c>
      <c r="BL102" s="1">
        <v>5.4974837303161621</v>
      </c>
      <c r="BM102" s="1">
        <v>6.6842103004455566</v>
      </c>
      <c r="BN102" s="1">
        <v>6.0702877044677734</v>
      </c>
      <c r="BO102" s="1"/>
      <c r="BP102" s="1"/>
      <c r="BQ102" s="1"/>
      <c r="BR102" s="1"/>
      <c r="BS102" s="1">
        <v>6</v>
      </c>
      <c r="BT102" s="1">
        <v>98</v>
      </c>
      <c r="BU102" s="1"/>
      <c r="BV102" s="1"/>
      <c r="BW102" s="1"/>
      <c r="BX102" s="1"/>
      <c r="BY102" s="1">
        <v>4.2771601676940918</v>
      </c>
      <c r="BZ102" s="1">
        <v>69.860282897949219</v>
      </c>
      <c r="CA102" s="1"/>
      <c r="CB102" s="1"/>
      <c r="CC102" s="1"/>
      <c r="CD102" s="1"/>
      <c r="CE102" s="1">
        <v>2.9126212596893311</v>
      </c>
      <c r="CF102" s="1">
        <v>3.2775919437408447</v>
      </c>
      <c r="CG102" s="1"/>
      <c r="CH102" s="1"/>
      <c r="CI102" s="1"/>
      <c r="CJ102" s="1"/>
      <c r="CK102" s="1"/>
      <c r="CL102" s="1">
        <v>120</v>
      </c>
      <c r="CM102" s="1"/>
      <c r="CN102" s="1"/>
      <c r="CO102" s="1"/>
      <c r="CP102" s="1"/>
      <c r="CQ102" s="1"/>
      <c r="CR102" s="1">
        <v>86.791740417480469</v>
      </c>
      <c r="CS102" s="1"/>
      <c r="CT102" s="1"/>
      <c r="CU102" s="1"/>
      <c r="CV102" s="1"/>
      <c r="CW102" s="1"/>
      <c r="CX102" s="1">
        <v>4.5011253356933594</v>
      </c>
      <c r="CY102" s="1"/>
      <c r="CZ102" s="1"/>
      <c r="DA102" s="1"/>
      <c r="DB102" s="1"/>
      <c r="DC102" s="1"/>
      <c r="DD102" s="1">
        <v>218</v>
      </c>
      <c r="DE102" s="1"/>
      <c r="DF102" s="1"/>
      <c r="DG102" s="1"/>
      <c r="DH102" s="1"/>
      <c r="DI102" s="1"/>
      <c r="DJ102" s="1">
        <v>78.264678955078125</v>
      </c>
      <c r="DK102" s="1"/>
      <c r="DL102" s="1"/>
      <c r="DM102" s="1"/>
      <c r="DN102" s="1"/>
      <c r="DO102" s="1"/>
      <c r="DP102" s="1">
        <v>3.8543140888214111</v>
      </c>
      <c r="DQ102" s="1">
        <v>35</v>
      </c>
      <c r="DR102" s="1">
        <v>38</v>
      </c>
      <c r="DS102" s="1">
        <v>42</v>
      </c>
      <c r="DT102" s="1">
        <v>52</v>
      </c>
      <c r="DU102" s="1">
        <v>25</v>
      </c>
      <c r="DV102" s="1">
        <v>24.950099945068359</v>
      </c>
      <c r="DW102" s="1">
        <v>27.088680267333984</v>
      </c>
      <c r="DX102" s="1">
        <v>29.940120697021484</v>
      </c>
      <c r="DY102" s="1">
        <v>37.068717956542969</v>
      </c>
      <c r="DZ102" s="1">
        <v>17.821500778198242</v>
      </c>
      <c r="EA102" s="1">
        <v>4.1322312355041504</v>
      </c>
      <c r="EB102" s="1">
        <v>3.9094650745391846</v>
      </c>
      <c r="EC102" s="1">
        <v>4.4680852890014648</v>
      </c>
      <c r="ED102" s="1">
        <v>4.0912666320800781</v>
      </c>
      <c r="EE102" s="1">
        <v>4.2372879981994629</v>
      </c>
      <c r="EF102" s="1">
        <v>42</v>
      </c>
      <c r="EG102" s="1">
        <v>47</v>
      </c>
      <c r="EH102" s="1">
        <v>39</v>
      </c>
      <c r="EI102" s="1">
        <v>45</v>
      </c>
      <c r="EJ102" s="1">
        <v>20</v>
      </c>
      <c r="EK102" s="1">
        <v>30.377109527587891</v>
      </c>
      <c r="EL102" s="1">
        <v>33.993431091308594</v>
      </c>
      <c r="EM102" s="1">
        <v>28.207317352294922</v>
      </c>
      <c r="EN102" s="1">
        <v>32.546905517578125</v>
      </c>
      <c r="EO102" s="1">
        <v>14.465290069580078</v>
      </c>
      <c r="EP102" s="1">
        <v>5.8252425193786621</v>
      </c>
      <c r="EQ102" s="1">
        <v>5.595238208770752</v>
      </c>
      <c r="ER102" s="1">
        <v>5.1451187133789062</v>
      </c>
      <c r="ES102" s="1">
        <v>4.736842155456543</v>
      </c>
      <c r="ET102" s="1">
        <v>4.5045046806335449</v>
      </c>
      <c r="EU102" s="1">
        <v>77</v>
      </c>
      <c r="EV102" s="1">
        <v>85</v>
      </c>
      <c r="EW102" s="1">
        <v>81</v>
      </c>
      <c r="EX102" s="1">
        <v>97</v>
      </c>
      <c r="EY102" s="1">
        <v>45</v>
      </c>
      <c r="EZ102" s="1">
        <v>27.643945693969727</v>
      </c>
      <c r="FA102" s="1">
        <v>30.516044616699219</v>
      </c>
      <c r="FB102" s="1">
        <v>29.079994201660156</v>
      </c>
      <c r="FC102" s="1">
        <v>34.824192047119141</v>
      </c>
      <c r="FD102" s="1">
        <v>16.155551910400391</v>
      </c>
      <c r="FE102" s="1">
        <v>4.9107141494750977</v>
      </c>
      <c r="FF102" s="1">
        <v>4.6909494400024414</v>
      </c>
      <c r="FG102" s="1">
        <v>4.7703180313110352</v>
      </c>
      <c r="FH102" s="1">
        <v>4.3674020767211914</v>
      </c>
      <c r="FI102" s="1">
        <v>4.3520307540893555</v>
      </c>
      <c r="FJ102" s="1">
        <v>30.516044616699219</v>
      </c>
      <c r="FK102" s="1">
        <v>29.079994201660156</v>
      </c>
      <c r="FL102" s="1">
        <v>34.824192047119141</v>
      </c>
      <c r="FM102" s="1">
        <v>16.155551910400391</v>
      </c>
      <c r="FN102" s="1">
        <v>4.9107141494750977</v>
      </c>
      <c r="FO102" s="1">
        <v>4.6909494400024414</v>
      </c>
      <c r="FP102" s="1">
        <v>4.7703180313110352</v>
      </c>
      <c r="FQ102" s="1">
        <v>4.3674020767211914</v>
      </c>
      <c r="FR102" s="1">
        <v>4.3520307540893555</v>
      </c>
    </row>
    <row r="103" spans="1:174">
      <c r="A103" t="s">
        <v>1</v>
      </c>
      <c r="B103" t="s">
        <v>107</v>
      </c>
      <c r="C103" t="s">
        <v>377</v>
      </c>
      <c r="D103" s="1">
        <v>142</v>
      </c>
      <c r="E103" s="1">
        <v>131</v>
      </c>
      <c r="F103" s="1">
        <v>273</v>
      </c>
      <c r="G103" s="1">
        <v>136.21234130859375</v>
      </c>
      <c r="H103" s="1">
        <v>129.98611450195312</v>
      </c>
      <c r="I103" s="1">
        <v>133.15190124511719</v>
      </c>
      <c r="J103" s="1">
        <v>4.1999406814575195</v>
      </c>
      <c r="K103" s="1">
        <v>4.8232693672180176</v>
      </c>
      <c r="L103" s="1">
        <v>4.4776120185852051</v>
      </c>
      <c r="M103" s="1"/>
      <c r="N103" s="1"/>
      <c r="O103" s="1">
        <v>31</v>
      </c>
      <c r="P103" s="1">
        <v>33</v>
      </c>
      <c r="Q103" s="1">
        <v>43</v>
      </c>
      <c r="R103" s="1">
        <v>16</v>
      </c>
      <c r="S103" s="1"/>
      <c r="T103" s="1"/>
      <c r="U103" s="1">
        <v>309.13442993164062</v>
      </c>
      <c r="V103" s="1">
        <v>455.99005126953125</v>
      </c>
      <c r="W103" s="1">
        <v>936.207275390625</v>
      </c>
      <c r="X103" s="1">
        <v>695.349853515625</v>
      </c>
      <c r="Y103" s="1"/>
      <c r="Z103" s="1"/>
      <c r="AA103" s="1">
        <v>4.5454545021057129</v>
      </c>
      <c r="AB103" s="1">
        <v>3.9855072498321533</v>
      </c>
      <c r="AC103" s="1">
        <v>6.7082681655883789</v>
      </c>
      <c r="AD103" s="1">
        <v>5.0793652534484863</v>
      </c>
      <c r="AE103" s="1"/>
      <c r="AF103" s="1"/>
      <c r="AG103" s="1">
        <v>10</v>
      </c>
      <c r="AH103" s="1">
        <v>51</v>
      </c>
      <c r="AI103" s="1">
        <v>43</v>
      </c>
      <c r="AJ103" s="1">
        <v>25</v>
      </c>
      <c r="AK103" s="1"/>
      <c r="AL103" s="1"/>
      <c r="AM103" s="1">
        <v>108.03803253173828</v>
      </c>
      <c r="AN103" s="1">
        <v>814.56634521484375</v>
      </c>
      <c r="AO103" s="1">
        <v>1155.2928466796875</v>
      </c>
      <c r="AP103" s="1">
        <v>2003.205078125</v>
      </c>
      <c r="AQ103" s="1"/>
      <c r="AR103" s="1"/>
      <c r="AS103" s="1">
        <v>2.1505377292633057</v>
      </c>
      <c r="AT103" s="1">
        <v>6.6147861480712891</v>
      </c>
      <c r="AU103" s="1">
        <v>5.8265581130981445</v>
      </c>
      <c r="AV103" s="1">
        <v>10.917030334472656</v>
      </c>
      <c r="AW103" s="1">
        <v>6</v>
      </c>
      <c r="AX103" s="1">
        <v>15</v>
      </c>
      <c r="AY103" s="1">
        <v>41</v>
      </c>
      <c r="AZ103" s="1">
        <v>84</v>
      </c>
      <c r="BA103" s="1">
        <v>86</v>
      </c>
      <c r="BB103" s="1">
        <v>41</v>
      </c>
      <c r="BC103" s="1">
        <v>4.5348386764526367</v>
      </c>
      <c r="BD103" s="1">
        <v>53.430221557617188</v>
      </c>
      <c r="BE103" s="1">
        <v>212.61149597167969</v>
      </c>
      <c r="BF103" s="1">
        <v>622.31439208984375</v>
      </c>
      <c r="BG103" s="1">
        <v>1034.275390625</v>
      </c>
      <c r="BH103" s="1">
        <v>1155.2550048828125</v>
      </c>
      <c r="BI103" s="1">
        <v>0.86705201864242554</v>
      </c>
      <c r="BJ103" s="1">
        <v>2.0380434989929199</v>
      </c>
      <c r="BK103" s="1">
        <v>3.5745422840118408</v>
      </c>
      <c r="BL103" s="1">
        <v>5.2532835006713867</v>
      </c>
      <c r="BM103" s="1">
        <v>6.2364029884338379</v>
      </c>
      <c r="BN103" s="1">
        <v>7.5367646217346191</v>
      </c>
      <c r="BO103" s="1"/>
      <c r="BP103" s="1">
        <v>6</v>
      </c>
      <c r="BQ103" s="1"/>
      <c r="BR103" s="1"/>
      <c r="BS103" s="1"/>
      <c r="BT103" s="1">
        <v>52</v>
      </c>
      <c r="BU103" s="1"/>
      <c r="BV103" s="1">
        <v>5.7554507255554199</v>
      </c>
      <c r="BW103" s="1"/>
      <c r="BX103" s="1"/>
      <c r="BY103" s="1"/>
      <c r="BZ103" s="1">
        <v>49.880573272705078</v>
      </c>
      <c r="CA103" s="1"/>
      <c r="CB103" s="1">
        <v>3.3333332538604736</v>
      </c>
      <c r="CC103" s="1"/>
      <c r="CD103" s="1"/>
      <c r="CE103" s="1"/>
      <c r="CF103" s="1">
        <v>3.1553397178649902</v>
      </c>
      <c r="CG103" s="1"/>
      <c r="CH103" s="1">
        <v>6</v>
      </c>
      <c r="CI103" s="1"/>
      <c r="CJ103" s="1"/>
      <c r="CK103" s="1"/>
      <c r="CL103" s="1">
        <v>62</v>
      </c>
      <c r="CM103" s="1"/>
      <c r="CN103" s="1">
        <v>5.9535622596740723</v>
      </c>
      <c r="CO103" s="1"/>
      <c r="CP103" s="1"/>
      <c r="CQ103" s="1"/>
      <c r="CR103" s="1">
        <v>61.5201416015625</v>
      </c>
      <c r="CS103" s="1"/>
      <c r="CT103" s="1">
        <v>2.4793388843536377</v>
      </c>
      <c r="CU103" s="1"/>
      <c r="CV103" s="1"/>
      <c r="CW103" s="1"/>
      <c r="CX103" s="1">
        <v>4.3661971092224121</v>
      </c>
      <c r="CY103" s="1">
        <v>13</v>
      </c>
      <c r="CZ103" s="1">
        <v>12</v>
      </c>
      <c r="DA103" s="1"/>
      <c r="DB103" s="1">
        <v>8</v>
      </c>
      <c r="DC103" s="1"/>
      <c r="DD103" s="1">
        <v>114</v>
      </c>
      <c r="DE103" s="1">
        <v>6.3405666351318359</v>
      </c>
      <c r="DF103" s="1">
        <v>5.8528304100036621</v>
      </c>
      <c r="DG103" s="1"/>
      <c r="DH103" s="1">
        <v>3.9018869400024414</v>
      </c>
      <c r="DI103" s="1"/>
      <c r="DJ103" s="1">
        <v>55.601890563964844</v>
      </c>
      <c r="DK103" s="1">
        <v>3.1400966644287109</v>
      </c>
      <c r="DL103" s="1">
        <v>2.8436019420623779</v>
      </c>
      <c r="DM103" s="1"/>
      <c r="DN103" s="1">
        <v>3.6199095249176025</v>
      </c>
      <c r="DO103" s="1"/>
      <c r="DP103" s="1">
        <v>3.715775728225708</v>
      </c>
      <c r="DQ103" s="1">
        <v>33</v>
      </c>
      <c r="DR103" s="1">
        <v>34</v>
      </c>
      <c r="DS103" s="1">
        <v>27</v>
      </c>
      <c r="DT103" s="1">
        <v>29</v>
      </c>
      <c r="DU103" s="1">
        <v>19</v>
      </c>
      <c r="DV103" s="1">
        <v>31.654979705810547</v>
      </c>
      <c r="DW103" s="1">
        <v>32.614223480224609</v>
      </c>
      <c r="DX103" s="1">
        <v>25.899528503417969</v>
      </c>
      <c r="DY103" s="1">
        <v>27.818012237548828</v>
      </c>
      <c r="DZ103" s="1">
        <v>18.225593566894531</v>
      </c>
      <c r="EA103" s="1">
        <v>3.4627492427825928</v>
      </c>
      <c r="EB103" s="1">
        <v>4.3092522621154785</v>
      </c>
      <c r="EC103" s="1">
        <v>3.8848919868469238</v>
      </c>
      <c r="ED103" s="1">
        <v>4.2584433555603027</v>
      </c>
      <c r="EE103" s="1">
        <v>7.224334716796875</v>
      </c>
      <c r="EF103" s="1">
        <v>52</v>
      </c>
      <c r="EG103" s="1">
        <v>16</v>
      </c>
      <c r="EH103" s="1">
        <v>30</v>
      </c>
      <c r="EI103" s="1">
        <v>26</v>
      </c>
      <c r="EJ103" s="1">
        <v>7</v>
      </c>
      <c r="EK103" s="1">
        <v>51.597537994384766</v>
      </c>
      <c r="EL103" s="1">
        <v>15.876166343688965</v>
      </c>
      <c r="EM103" s="1">
        <v>29.767810821533203</v>
      </c>
      <c r="EN103" s="1">
        <v>25.798768997192383</v>
      </c>
      <c r="EO103" s="1">
        <v>6.9458227157592773</v>
      </c>
      <c r="EP103" s="1">
        <v>6.8062825202941895</v>
      </c>
      <c r="EQ103" s="1">
        <v>2.5196850299835205</v>
      </c>
      <c r="ER103" s="1">
        <v>5.3667263984680176</v>
      </c>
      <c r="ES103" s="1">
        <v>4.6762590408325195</v>
      </c>
      <c r="ET103" s="1">
        <v>3.4653465747833252</v>
      </c>
      <c r="EU103" s="1">
        <v>85</v>
      </c>
      <c r="EV103" s="1">
        <v>50</v>
      </c>
      <c r="EW103" s="1">
        <v>57</v>
      </c>
      <c r="EX103" s="1">
        <v>55</v>
      </c>
      <c r="EY103" s="1">
        <v>26</v>
      </c>
      <c r="EZ103" s="1">
        <v>41.457550048828125</v>
      </c>
      <c r="FA103" s="1">
        <v>24.38679313659668</v>
      </c>
      <c r="FB103" s="1">
        <v>27.800945281982422</v>
      </c>
      <c r="FC103" s="1">
        <v>26.825473785400391</v>
      </c>
      <c r="FD103" s="1">
        <v>12.681133270263672</v>
      </c>
      <c r="FE103" s="1">
        <v>4.9504952430725098</v>
      </c>
      <c r="FF103" s="1">
        <v>3.5112359523773193</v>
      </c>
      <c r="FG103" s="1">
        <v>4.5454545021057129</v>
      </c>
      <c r="FH103" s="1">
        <v>4.4462409019470215</v>
      </c>
      <c r="FI103" s="1">
        <v>5.591397762298584</v>
      </c>
      <c r="FJ103" s="1">
        <v>24.38679313659668</v>
      </c>
      <c r="FK103" s="1">
        <v>27.800945281982422</v>
      </c>
      <c r="FL103" s="1">
        <v>26.825473785400391</v>
      </c>
      <c r="FM103" s="1">
        <v>12.681133270263672</v>
      </c>
      <c r="FN103" s="1">
        <v>4.9504952430725098</v>
      </c>
      <c r="FO103" s="1">
        <v>3.5112359523773193</v>
      </c>
      <c r="FP103" s="1">
        <v>4.5454545021057129</v>
      </c>
      <c r="FQ103" s="1">
        <v>4.4462409019470215</v>
      </c>
      <c r="FR103" s="1">
        <v>5.591397762298584</v>
      </c>
    </row>
    <row r="104" spans="1:174">
      <c r="A104" t="s">
        <v>1</v>
      </c>
      <c r="B104" t="s">
        <v>108</v>
      </c>
      <c r="C104" t="s">
        <v>378</v>
      </c>
      <c r="D104" s="1">
        <v>288</v>
      </c>
      <c r="E104" s="1">
        <v>321</v>
      </c>
      <c r="F104" s="1">
        <v>609</v>
      </c>
      <c r="G104" s="1">
        <v>146.18917846679687</v>
      </c>
      <c r="H104" s="1">
        <v>167.68269348144531</v>
      </c>
      <c r="I104" s="1">
        <v>156.78178405761719</v>
      </c>
      <c r="J104" s="1">
        <v>3.8945233821868896</v>
      </c>
      <c r="K104" s="1">
        <v>5.069488525390625</v>
      </c>
      <c r="L104" s="1">
        <v>4.4365119934082031</v>
      </c>
      <c r="M104" s="1"/>
      <c r="N104" s="1"/>
      <c r="O104" s="1">
        <v>39</v>
      </c>
      <c r="P104" s="1">
        <v>110</v>
      </c>
      <c r="Q104" s="1">
        <v>86</v>
      </c>
      <c r="R104" s="1">
        <v>34</v>
      </c>
      <c r="S104" s="1"/>
      <c r="T104" s="1"/>
      <c r="U104" s="1">
        <v>160.4674072265625</v>
      </c>
      <c r="V104" s="1">
        <v>480.6851806640625</v>
      </c>
      <c r="W104" s="1">
        <v>676.15380859375</v>
      </c>
      <c r="X104" s="1">
        <v>524.04437255859375</v>
      </c>
      <c r="Y104" s="1"/>
      <c r="Z104" s="1"/>
      <c r="AA104" s="1">
        <v>2.5948104858398437</v>
      </c>
      <c r="AB104" s="1">
        <v>4.7763786315917969</v>
      </c>
      <c r="AC104" s="1">
        <v>5.8944482803344727</v>
      </c>
      <c r="AD104" s="1">
        <v>5.5555553436279297</v>
      </c>
      <c r="AE104" s="1"/>
      <c r="AF104" s="1"/>
      <c r="AG104" s="1">
        <v>20</v>
      </c>
      <c r="AH104" s="1">
        <v>109</v>
      </c>
      <c r="AI104" s="1">
        <v>143</v>
      </c>
      <c r="AJ104" s="1">
        <v>42</v>
      </c>
      <c r="AK104" s="1"/>
      <c r="AL104" s="1"/>
      <c r="AM104" s="1">
        <v>84.171539306640625</v>
      </c>
      <c r="AN104" s="1">
        <v>518.57843017578125</v>
      </c>
      <c r="AO104" s="1">
        <v>1307.3687744140625</v>
      </c>
      <c r="AP104" s="1">
        <v>1144.72607421875</v>
      </c>
      <c r="AQ104" s="1"/>
      <c r="AR104" s="1"/>
      <c r="AS104" s="1">
        <v>2.1739130020141602</v>
      </c>
      <c r="AT104" s="1">
        <v>4.993128776550293</v>
      </c>
      <c r="AU104" s="1">
        <v>7.763300895690918</v>
      </c>
      <c r="AV104" s="1">
        <v>7.070706844329834</v>
      </c>
      <c r="AW104" s="1"/>
      <c r="AX104" s="1"/>
      <c r="AY104" s="1">
        <v>59</v>
      </c>
      <c r="AZ104" s="1">
        <v>219</v>
      </c>
      <c r="BA104" s="1">
        <v>229</v>
      </c>
      <c r="BB104" s="1">
        <v>76</v>
      </c>
      <c r="BC104" s="1"/>
      <c r="BD104" s="1"/>
      <c r="BE104" s="1">
        <v>122.75044250488281</v>
      </c>
      <c r="BF104" s="1">
        <v>498.82696533203125</v>
      </c>
      <c r="BG104" s="1">
        <v>968.00103759765625</v>
      </c>
      <c r="BH104" s="1">
        <v>748.25244140625</v>
      </c>
      <c r="BI104" s="1"/>
      <c r="BJ104" s="1"/>
      <c r="BK104" s="1">
        <v>2.4349980354309082</v>
      </c>
      <c r="BL104" s="1">
        <v>4.8818545341491699</v>
      </c>
      <c r="BM104" s="1">
        <v>6.9372916221618652</v>
      </c>
      <c r="BN104" s="1">
        <v>6.3018240928649902</v>
      </c>
      <c r="BO104" s="1"/>
      <c r="BP104" s="1"/>
      <c r="BQ104" s="1"/>
      <c r="BR104" s="1"/>
      <c r="BS104" s="1">
        <v>8</v>
      </c>
      <c r="BT104" s="1">
        <v>142</v>
      </c>
      <c r="BU104" s="1"/>
      <c r="BV104" s="1"/>
      <c r="BW104" s="1"/>
      <c r="BX104" s="1"/>
      <c r="BY104" s="1">
        <v>4.0608105659484863</v>
      </c>
      <c r="BZ104" s="1">
        <v>72.079391479492187</v>
      </c>
      <c r="CA104" s="1"/>
      <c r="CB104" s="1"/>
      <c r="CC104" s="1"/>
      <c r="CD104" s="1"/>
      <c r="CE104" s="1">
        <v>1.5296367406845093</v>
      </c>
      <c r="CF104" s="1">
        <v>2.8629031181335449</v>
      </c>
      <c r="CG104" s="1"/>
      <c r="CH104" s="1"/>
      <c r="CI104" s="1"/>
      <c r="CJ104" s="1"/>
      <c r="CK104" s="1">
        <v>8</v>
      </c>
      <c r="CL104" s="1">
        <v>203</v>
      </c>
      <c r="CM104" s="1"/>
      <c r="CN104" s="1"/>
      <c r="CO104" s="1"/>
      <c r="CP104" s="1"/>
      <c r="CQ104" s="1">
        <v>4.1790080070495605</v>
      </c>
      <c r="CR104" s="1">
        <v>106.04232025146484</v>
      </c>
      <c r="CS104" s="1"/>
      <c r="CT104" s="1"/>
      <c r="CU104" s="1"/>
      <c r="CV104" s="1"/>
      <c r="CW104" s="1">
        <v>1.48698890209198</v>
      </c>
      <c r="CX104" s="1">
        <v>4.4092092514038086</v>
      </c>
      <c r="CY104" s="1"/>
      <c r="CZ104" s="1"/>
      <c r="DA104" s="1"/>
      <c r="DB104" s="1"/>
      <c r="DC104" s="1">
        <v>16</v>
      </c>
      <c r="DD104" s="1">
        <v>345</v>
      </c>
      <c r="DE104" s="1"/>
      <c r="DF104" s="1"/>
      <c r="DG104" s="1"/>
      <c r="DH104" s="1"/>
      <c r="DI104" s="1">
        <v>4.1190614700317383</v>
      </c>
      <c r="DJ104" s="1">
        <v>88.8172607421875</v>
      </c>
      <c r="DK104" s="1"/>
      <c r="DL104" s="1"/>
      <c r="DM104" s="1"/>
      <c r="DN104" s="1"/>
      <c r="DO104" s="1">
        <v>1.5080113410949707</v>
      </c>
      <c r="DP104" s="1">
        <v>3.6072773933410645</v>
      </c>
      <c r="DQ104" s="1">
        <v>75</v>
      </c>
      <c r="DR104" s="1">
        <v>80</v>
      </c>
      <c r="DS104" s="1">
        <v>82</v>
      </c>
      <c r="DT104" s="1"/>
      <c r="DU104" s="1"/>
      <c r="DV104" s="1">
        <v>38.070098876953125</v>
      </c>
      <c r="DW104" s="1">
        <v>40.608104705810547</v>
      </c>
      <c r="DX104" s="1">
        <v>41.623310089111328</v>
      </c>
      <c r="DY104" s="1"/>
      <c r="DZ104" s="1"/>
      <c r="EA104" s="1">
        <v>3.4981343746185303</v>
      </c>
      <c r="EB104" s="1">
        <v>3.5762181282043457</v>
      </c>
      <c r="EC104" s="1">
        <v>4.3570671081542969</v>
      </c>
      <c r="ED104" s="1"/>
      <c r="EE104" s="1"/>
      <c r="EF104" s="1">
        <v>110</v>
      </c>
      <c r="EG104" s="1">
        <v>95</v>
      </c>
      <c r="EH104" s="1">
        <v>76</v>
      </c>
      <c r="EI104" s="1"/>
      <c r="EJ104" s="1"/>
      <c r="EK104" s="1">
        <v>57.461357116699219</v>
      </c>
      <c r="EL104" s="1">
        <v>49.625717163085938</v>
      </c>
      <c r="EM104" s="1">
        <v>39.700572967529297</v>
      </c>
      <c r="EN104" s="1"/>
      <c r="EO104" s="1"/>
      <c r="EP104" s="1">
        <v>5.9750137329101562</v>
      </c>
      <c r="EQ104" s="1">
        <v>4.7476263046264648</v>
      </c>
      <c r="ER104" s="1">
        <v>4.72930908203125</v>
      </c>
      <c r="ES104" s="1"/>
      <c r="ET104" s="1"/>
      <c r="EU104" s="1">
        <v>185</v>
      </c>
      <c r="EV104" s="1">
        <v>175</v>
      </c>
      <c r="EW104" s="1">
        <v>158</v>
      </c>
      <c r="EX104" s="1">
        <v>80</v>
      </c>
      <c r="EY104" s="1">
        <v>11</v>
      </c>
      <c r="EZ104" s="1">
        <v>47.62664794921875</v>
      </c>
      <c r="FA104" s="1">
        <v>45.052234649658203</v>
      </c>
      <c r="FB104" s="1">
        <v>40.675731658935547</v>
      </c>
      <c r="FC104" s="1">
        <v>20.595308303833008</v>
      </c>
      <c r="FD104" s="1">
        <v>2.8318548202514648</v>
      </c>
      <c r="FE104" s="1">
        <v>4.6424088478088379</v>
      </c>
      <c r="FF104" s="1">
        <v>4.1293063163757324</v>
      </c>
      <c r="FG104" s="1">
        <v>4.5285181999206543</v>
      </c>
      <c r="FH104" s="1">
        <v>4.700352668762207</v>
      </c>
      <c r="FI104" s="1">
        <v>3.5143768787384033</v>
      </c>
      <c r="FJ104" s="1">
        <v>45.052234649658203</v>
      </c>
      <c r="FK104" s="1">
        <v>40.675731658935547</v>
      </c>
      <c r="FL104" s="1">
        <v>20.595308303833008</v>
      </c>
      <c r="FM104" s="1">
        <v>2.8318548202514648</v>
      </c>
      <c r="FN104" s="1">
        <v>4.6424088478088379</v>
      </c>
      <c r="FO104" s="1">
        <v>4.1293063163757324</v>
      </c>
      <c r="FP104" s="1">
        <v>4.5285181999206543</v>
      </c>
      <c r="FQ104" s="1">
        <v>4.700352668762207</v>
      </c>
      <c r="FR104" s="1">
        <v>3.5143768787384033</v>
      </c>
    </row>
    <row r="105" spans="1:174">
      <c r="A105" t="s">
        <v>1</v>
      </c>
      <c r="B105" t="s">
        <v>109</v>
      </c>
      <c r="C105" t="s">
        <v>379</v>
      </c>
      <c r="D105" s="1">
        <v>190</v>
      </c>
      <c r="E105" s="1">
        <v>217</v>
      </c>
      <c r="F105" s="1">
        <v>407</v>
      </c>
      <c r="G105" s="1">
        <v>139.10343933105469</v>
      </c>
      <c r="H105" s="1">
        <v>162.03703308105469</v>
      </c>
      <c r="I105" s="1">
        <v>150.45710754394531</v>
      </c>
      <c r="J105" s="1">
        <v>4.2515106201171875</v>
      </c>
      <c r="K105" s="1">
        <v>5.9615383148193359</v>
      </c>
      <c r="L105" s="1">
        <v>5.0191144943237305</v>
      </c>
      <c r="M105" s="1">
        <v>6</v>
      </c>
      <c r="N105" s="1">
        <v>18</v>
      </c>
      <c r="O105" s="1">
        <v>41</v>
      </c>
      <c r="P105" s="1">
        <v>62</v>
      </c>
      <c r="Q105" s="1">
        <v>45</v>
      </c>
      <c r="R105" s="1">
        <v>18</v>
      </c>
      <c r="S105" s="1">
        <v>7.2280449867248535</v>
      </c>
      <c r="T105" s="1">
        <v>95.989761352539063</v>
      </c>
      <c r="U105" s="1">
        <v>272.22628784179687</v>
      </c>
      <c r="V105" s="1">
        <v>555.50579833984375</v>
      </c>
      <c r="W105" s="1">
        <v>771.208251953125</v>
      </c>
      <c r="X105" s="1">
        <v>649.81951904296875</v>
      </c>
      <c r="Y105" s="1">
        <v>1.4117647409439087</v>
      </c>
      <c r="Z105" s="1">
        <v>2.5751073360443115</v>
      </c>
      <c r="AA105" s="1">
        <v>3.8281979560852051</v>
      </c>
      <c r="AB105" s="1">
        <v>4.881889820098877</v>
      </c>
      <c r="AC105" s="1">
        <v>6.6864786148071289</v>
      </c>
      <c r="AD105" s="1">
        <v>5.4380664825439453</v>
      </c>
      <c r="AE105" s="1">
        <v>6</v>
      </c>
      <c r="AF105" s="1">
        <v>10</v>
      </c>
      <c r="AG105" s="1">
        <v>19</v>
      </c>
      <c r="AH105" s="1">
        <v>70</v>
      </c>
      <c r="AI105" s="1">
        <v>88</v>
      </c>
      <c r="AJ105" s="1">
        <v>24</v>
      </c>
      <c r="AK105" s="1">
        <v>7.0942950248718262</v>
      </c>
      <c r="AL105" s="1">
        <v>54.221115112304688</v>
      </c>
      <c r="AM105" s="1">
        <v>129.94117736816406</v>
      </c>
      <c r="AN105" s="1">
        <v>680.20599365234375</v>
      </c>
      <c r="AO105" s="1">
        <v>1959.910888671875</v>
      </c>
      <c r="AP105" s="1">
        <v>1601.0673828125</v>
      </c>
      <c r="AQ105" s="1">
        <v>1.9292604923248291</v>
      </c>
      <c r="AR105" s="1">
        <v>3.257328987121582</v>
      </c>
      <c r="AS105" s="1">
        <v>3.0254776477813721</v>
      </c>
      <c r="AT105" s="1">
        <v>5.8236274719238281</v>
      </c>
      <c r="AU105" s="1">
        <v>9.5756254196166992</v>
      </c>
      <c r="AV105" s="1">
        <v>8.7912092208862305</v>
      </c>
      <c r="AW105" s="1">
        <v>12</v>
      </c>
      <c r="AX105" s="1">
        <v>28</v>
      </c>
      <c r="AY105" s="1">
        <v>60</v>
      </c>
      <c r="AZ105" s="1">
        <v>132</v>
      </c>
      <c r="BA105" s="1">
        <v>133</v>
      </c>
      <c r="BB105" s="1">
        <v>42</v>
      </c>
      <c r="BC105" s="1">
        <v>7.1605453491210938</v>
      </c>
      <c r="BD105" s="1">
        <v>75.278938293457031</v>
      </c>
      <c r="BE105" s="1">
        <v>202.13591003417969</v>
      </c>
      <c r="BF105" s="1">
        <v>615.3272705078125</v>
      </c>
      <c r="BG105" s="1">
        <v>1288.1356201171875</v>
      </c>
      <c r="BH105" s="1">
        <v>983.83697509765625</v>
      </c>
      <c r="BI105" s="1">
        <v>1.6304347515106201</v>
      </c>
      <c r="BJ105" s="1">
        <v>2.7833001613616943</v>
      </c>
      <c r="BK105" s="1">
        <v>3.5314891338348389</v>
      </c>
      <c r="BL105" s="1">
        <v>5.3398056030273437</v>
      </c>
      <c r="BM105" s="1">
        <v>8.3542709350585938</v>
      </c>
      <c r="BN105" s="1">
        <v>6.9536423683166504</v>
      </c>
      <c r="BO105" s="1"/>
      <c r="BP105" s="1"/>
      <c r="BQ105" s="1"/>
      <c r="BR105" s="1"/>
      <c r="BS105" s="1"/>
      <c r="BT105" s="1">
        <v>97</v>
      </c>
      <c r="BU105" s="1"/>
      <c r="BV105" s="1"/>
      <c r="BW105" s="1"/>
      <c r="BX105" s="1"/>
      <c r="BY105" s="1"/>
      <c r="BZ105" s="1">
        <v>71.015968322753906</v>
      </c>
      <c r="CA105" s="1"/>
      <c r="CB105" s="1"/>
      <c r="CC105" s="1"/>
      <c r="CD105" s="1"/>
      <c r="CE105" s="1"/>
      <c r="CF105" s="1">
        <v>3.4011220932006836</v>
      </c>
      <c r="CG105" s="1"/>
      <c r="CH105" s="1"/>
      <c r="CI105" s="1"/>
      <c r="CJ105" s="1"/>
      <c r="CK105" s="1"/>
      <c r="CL105" s="1">
        <v>135</v>
      </c>
      <c r="CM105" s="1"/>
      <c r="CN105" s="1"/>
      <c r="CO105" s="1"/>
      <c r="CP105" s="1"/>
      <c r="CQ105" s="1"/>
      <c r="CR105" s="1">
        <v>100.80644989013672</v>
      </c>
      <c r="CS105" s="1"/>
      <c r="CT105" s="1"/>
      <c r="CU105" s="1"/>
      <c r="CV105" s="1"/>
      <c r="CW105" s="1"/>
      <c r="CX105" s="1">
        <v>5.367793083190918</v>
      </c>
      <c r="CY105" s="1"/>
      <c r="CZ105" s="1"/>
      <c r="DA105" s="1"/>
      <c r="DB105" s="1"/>
      <c r="DC105" s="1"/>
      <c r="DD105" s="1">
        <v>232</v>
      </c>
      <c r="DE105" s="1"/>
      <c r="DF105" s="1"/>
      <c r="DG105" s="1"/>
      <c r="DH105" s="1"/>
      <c r="DI105" s="1"/>
      <c r="DJ105" s="1">
        <v>85.764244079589844</v>
      </c>
      <c r="DK105" s="1"/>
      <c r="DL105" s="1"/>
      <c r="DM105" s="1"/>
      <c r="DN105" s="1"/>
      <c r="DO105" s="1"/>
      <c r="DP105" s="1">
        <v>4.3227128982543945</v>
      </c>
      <c r="DQ105" s="1">
        <v>46</v>
      </c>
      <c r="DR105" s="1">
        <v>50</v>
      </c>
      <c r="DS105" s="1">
        <v>43</v>
      </c>
      <c r="DT105" s="1">
        <v>28</v>
      </c>
      <c r="DU105" s="1">
        <v>23</v>
      </c>
      <c r="DV105" s="1">
        <v>33.677677154541016</v>
      </c>
      <c r="DW105" s="1">
        <v>36.606170654296875</v>
      </c>
      <c r="DX105" s="1">
        <v>31.481306076049805</v>
      </c>
      <c r="DY105" s="1">
        <v>20.499454498291016</v>
      </c>
      <c r="DZ105" s="1">
        <v>16.838838577270508</v>
      </c>
      <c r="EA105" s="1">
        <v>5.221339225769043</v>
      </c>
      <c r="EB105" s="1">
        <v>3.7397158145904541</v>
      </c>
      <c r="EC105" s="1">
        <v>4.4791665077209473</v>
      </c>
      <c r="ED105" s="1">
        <v>3.4825870990753174</v>
      </c>
      <c r="EE105" s="1">
        <v>4.7227926254272461</v>
      </c>
      <c r="EF105" s="1">
        <v>57</v>
      </c>
      <c r="EG105" s="1">
        <v>65</v>
      </c>
      <c r="EH105" s="1">
        <v>48</v>
      </c>
      <c r="EI105" s="1">
        <v>29</v>
      </c>
      <c r="EJ105" s="1">
        <v>18</v>
      </c>
      <c r="EK105" s="1">
        <v>42.562725067138672</v>
      </c>
      <c r="EL105" s="1">
        <v>48.53643798828125</v>
      </c>
      <c r="EM105" s="1">
        <v>35.842292785644531</v>
      </c>
      <c r="EN105" s="1">
        <v>21.654718399047852</v>
      </c>
      <c r="EO105" s="1">
        <v>13.440859794616699</v>
      </c>
      <c r="EP105" s="1">
        <v>8.3823528289794922</v>
      </c>
      <c r="EQ105" s="1">
        <v>5.9523811340332031</v>
      </c>
      <c r="ER105" s="1">
        <v>6.2095732688903809</v>
      </c>
      <c r="ES105" s="1">
        <v>4.1786742210388184</v>
      </c>
      <c r="ET105" s="1">
        <v>4.4887781143188477</v>
      </c>
      <c r="EU105" s="1">
        <v>103</v>
      </c>
      <c r="EV105" s="1">
        <v>115</v>
      </c>
      <c r="EW105" s="1">
        <v>91</v>
      </c>
      <c r="EX105" s="1">
        <v>57</v>
      </c>
      <c r="EY105" s="1">
        <v>41</v>
      </c>
      <c r="EZ105" s="1">
        <v>38.076366424560547</v>
      </c>
      <c r="FA105" s="1">
        <v>42.512447357177734</v>
      </c>
      <c r="FB105" s="1">
        <v>33.640285491943359</v>
      </c>
      <c r="FC105" s="1">
        <v>21.071388244628906</v>
      </c>
      <c r="FD105" s="1">
        <v>15.156612396240234</v>
      </c>
      <c r="FE105" s="1">
        <v>6.5983343124389648</v>
      </c>
      <c r="FF105" s="1">
        <v>4.7344584465026855</v>
      </c>
      <c r="FG105" s="1">
        <v>5.2510099411010742</v>
      </c>
      <c r="FH105" s="1">
        <v>3.8050734996795654</v>
      </c>
      <c r="FI105" s="1">
        <v>4.6171169281005859</v>
      </c>
      <c r="FJ105" s="1">
        <v>42.512447357177734</v>
      </c>
      <c r="FK105" s="1">
        <v>33.640285491943359</v>
      </c>
      <c r="FL105" s="1">
        <v>21.071388244628906</v>
      </c>
      <c r="FM105" s="1">
        <v>15.156612396240234</v>
      </c>
      <c r="FN105" s="1">
        <v>6.5983343124389648</v>
      </c>
      <c r="FO105" s="1">
        <v>4.7344584465026855</v>
      </c>
      <c r="FP105" s="1">
        <v>5.2510099411010742</v>
      </c>
      <c r="FQ105" s="1">
        <v>3.8050734996795654</v>
      </c>
      <c r="FR105" s="1">
        <v>4.6171169281005859</v>
      </c>
    </row>
    <row r="106" spans="1:174">
      <c r="A106" t="s">
        <v>1</v>
      </c>
      <c r="B106" t="s">
        <v>110</v>
      </c>
      <c r="C106" t="s">
        <v>380</v>
      </c>
      <c r="D106" s="1">
        <v>356</v>
      </c>
      <c r="E106" s="1">
        <v>400</v>
      </c>
      <c r="F106" s="1">
        <v>756</v>
      </c>
      <c r="G106" s="1">
        <v>201.45431518554687</v>
      </c>
      <c r="H106" s="1">
        <v>232.81668090820312</v>
      </c>
      <c r="I106" s="1">
        <v>216.91476440429688</v>
      </c>
      <c r="J106" s="1">
        <v>4.6959505081176758</v>
      </c>
      <c r="K106" s="1">
        <v>6.4998373985290527</v>
      </c>
      <c r="L106" s="1">
        <v>5.5041861534118652</v>
      </c>
      <c r="M106" s="1"/>
      <c r="N106" s="1"/>
      <c r="O106" s="1">
        <v>45</v>
      </c>
      <c r="P106" s="1">
        <v>123</v>
      </c>
      <c r="Q106" s="1">
        <v>123</v>
      </c>
      <c r="R106" s="1">
        <v>46</v>
      </c>
      <c r="S106" s="1"/>
      <c r="T106" s="1"/>
      <c r="U106" s="1">
        <v>193.45686340332031</v>
      </c>
      <c r="V106" s="1">
        <v>551.3717041015625</v>
      </c>
      <c r="W106" s="1">
        <v>890.143310546875</v>
      </c>
      <c r="X106" s="1">
        <v>671.434814453125</v>
      </c>
      <c r="Y106" s="1"/>
      <c r="Z106" s="1"/>
      <c r="AA106" s="1">
        <v>2.9900331497192383</v>
      </c>
      <c r="AB106" s="1">
        <v>5.4280672073364258</v>
      </c>
      <c r="AC106" s="1">
        <v>7.418576717376709</v>
      </c>
      <c r="AD106" s="1">
        <v>6.2246279716491699</v>
      </c>
      <c r="AE106" s="1"/>
      <c r="AF106" s="1"/>
      <c r="AG106" s="1">
        <v>27</v>
      </c>
      <c r="AH106" s="1">
        <v>140</v>
      </c>
      <c r="AI106" s="1">
        <v>170</v>
      </c>
      <c r="AJ106" s="1">
        <v>50</v>
      </c>
      <c r="AK106" s="1"/>
      <c r="AL106" s="1"/>
      <c r="AM106" s="1">
        <v>120.54109191894531</v>
      </c>
      <c r="AN106" s="1">
        <v>644.9532470703125</v>
      </c>
      <c r="AO106" s="1">
        <v>1454.856689453125</v>
      </c>
      <c r="AP106" s="1">
        <v>1367.989013671875</v>
      </c>
      <c r="AQ106" s="1"/>
      <c r="AR106" s="1"/>
      <c r="AS106" s="1">
        <v>3.1431896686553955</v>
      </c>
      <c r="AT106" s="1">
        <v>6.7665538787841797</v>
      </c>
      <c r="AU106" s="1">
        <v>8.881922721862793</v>
      </c>
      <c r="AV106" s="1">
        <v>7.8616352081298828</v>
      </c>
      <c r="AW106" s="1">
        <v>7</v>
      </c>
      <c r="AX106" s="1">
        <v>25</v>
      </c>
      <c r="AY106" s="1">
        <v>72</v>
      </c>
      <c r="AZ106" s="1">
        <v>263</v>
      </c>
      <c r="BA106" s="1">
        <v>293</v>
      </c>
      <c r="BB106" s="1">
        <v>96</v>
      </c>
      <c r="BC106" s="1">
        <v>4.0603957176208496</v>
      </c>
      <c r="BD106" s="1">
        <v>49.560890197753906</v>
      </c>
      <c r="BE106" s="1">
        <v>157.687255859375</v>
      </c>
      <c r="BF106" s="1">
        <v>597.5235595703125</v>
      </c>
      <c r="BG106" s="1">
        <v>1148.8843994140625</v>
      </c>
      <c r="BH106" s="1">
        <v>913.7635498046875</v>
      </c>
      <c r="BI106" s="1">
        <v>0.86419755220413208</v>
      </c>
      <c r="BJ106" s="1">
        <v>1.9546520709991455</v>
      </c>
      <c r="BK106" s="1">
        <v>3.0456852912902832</v>
      </c>
      <c r="BL106" s="1">
        <v>6.0668973922729492</v>
      </c>
      <c r="BM106" s="1">
        <v>8.2026872634887695</v>
      </c>
      <c r="BN106" s="1">
        <v>6.9818181991577148</v>
      </c>
      <c r="BO106" s="1"/>
      <c r="BP106" s="1"/>
      <c r="BQ106" s="1"/>
      <c r="BR106" s="1"/>
      <c r="BS106" s="1"/>
      <c r="BT106" s="1">
        <v>182</v>
      </c>
      <c r="BU106" s="1"/>
      <c r="BV106" s="1"/>
      <c r="BW106" s="1"/>
      <c r="BX106" s="1"/>
      <c r="BY106" s="1"/>
      <c r="BZ106" s="1">
        <v>102.99069213867187</v>
      </c>
      <c r="CA106" s="1"/>
      <c r="CB106" s="1"/>
      <c r="CC106" s="1"/>
      <c r="CD106" s="1"/>
      <c r="CE106" s="1"/>
      <c r="CF106" s="1">
        <v>3.3904619216918945</v>
      </c>
      <c r="CG106" s="1"/>
      <c r="CH106" s="1"/>
      <c r="CI106" s="1"/>
      <c r="CJ106" s="1"/>
      <c r="CK106" s="1"/>
      <c r="CL106" s="1">
        <v>248</v>
      </c>
      <c r="CM106" s="1"/>
      <c r="CN106" s="1"/>
      <c r="CO106" s="1"/>
      <c r="CP106" s="1"/>
      <c r="CQ106" s="1"/>
      <c r="CR106" s="1">
        <v>144.34634399414062</v>
      </c>
      <c r="CS106" s="1"/>
      <c r="CT106" s="1"/>
      <c r="CU106" s="1"/>
      <c r="CV106" s="1"/>
      <c r="CW106" s="1"/>
      <c r="CX106" s="1">
        <v>5.3127679824829102</v>
      </c>
      <c r="CY106" s="1"/>
      <c r="CZ106" s="1"/>
      <c r="DA106" s="1"/>
      <c r="DB106" s="1"/>
      <c r="DC106" s="1">
        <v>10</v>
      </c>
      <c r="DD106" s="1">
        <v>430</v>
      </c>
      <c r="DE106" s="1"/>
      <c r="DF106" s="1"/>
      <c r="DG106" s="1"/>
      <c r="DH106" s="1"/>
      <c r="DI106" s="1">
        <v>2.8692429065704346</v>
      </c>
      <c r="DJ106" s="1">
        <v>123.37744140625</v>
      </c>
      <c r="DK106" s="1"/>
      <c r="DL106" s="1"/>
      <c r="DM106" s="1"/>
      <c r="DN106" s="1"/>
      <c r="DO106" s="1">
        <v>1.5822784900665283</v>
      </c>
      <c r="DP106" s="1">
        <v>4.2845754623413086</v>
      </c>
      <c r="DQ106" s="1">
        <v>101</v>
      </c>
      <c r="DR106" s="1">
        <v>106</v>
      </c>
      <c r="DS106" s="1">
        <v>66</v>
      </c>
      <c r="DT106" s="1">
        <v>45</v>
      </c>
      <c r="DU106" s="1">
        <v>38</v>
      </c>
      <c r="DV106" s="1">
        <v>57.1541748046875</v>
      </c>
      <c r="DW106" s="1">
        <v>59.983589172363281</v>
      </c>
      <c r="DX106" s="1">
        <v>37.348274230957031</v>
      </c>
      <c r="DY106" s="1">
        <v>25.464731216430664</v>
      </c>
      <c r="DZ106" s="1">
        <v>21.503551483154297</v>
      </c>
      <c r="EA106" s="1">
        <v>4.5950865745544434</v>
      </c>
      <c r="EB106" s="1">
        <v>4.598698616027832</v>
      </c>
      <c r="EC106" s="1">
        <v>4.8493752479553223</v>
      </c>
      <c r="ED106" s="1">
        <v>5.2083334922790527</v>
      </c>
      <c r="EE106" s="1">
        <v>4.4548649787902832</v>
      </c>
      <c r="EF106" s="1">
        <v>126</v>
      </c>
      <c r="EG106" s="1">
        <v>121</v>
      </c>
      <c r="EH106" s="1">
        <v>69</v>
      </c>
      <c r="EI106" s="1">
        <v>40</v>
      </c>
      <c r="EJ106" s="1">
        <v>44</v>
      </c>
      <c r="EK106" s="1">
        <v>73.337249755859375</v>
      </c>
      <c r="EL106" s="1">
        <v>70.427047729492187</v>
      </c>
      <c r="EM106" s="1">
        <v>40.160877227783203</v>
      </c>
      <c r="EN106" s="1">
        <v>23.281667709350586</v>
      </c>
      <c r="EO106" s="1">
        <v>25.609834671020508</v>
      </c>
      <c r="EP106" s="1">
        <v>6.5217390060424805</v>
      </c>
      <c r="EQ106" s="1">
        <v>6.4671297073364258</v>
      </c>
      <c r="ER106" s="1">
        <v>6.4007420539855957</v>
      </c>
      <c r="ES106" s="1">
        <v>6.4412236213684082</v>
      </c>
      <c r="ET106" s="1">
        <v>6.7484664916992188</v>
      </c>
      <c r="EU106" s="1">
        <v>227</v>
      </c>
      <c r="EV106" s="1">
        <v>227</v>
      </c>
      <c r="EW106" s="1">
        <v>135</v>
      </c>
      <c r="EX106" s="1">
        <v>85</v>
      </c>
      <c r="EY106" s="1">
        <v>82</v>
      </c>
      <c r="EZ106" s="1">
        <v>65.131813049316406</v>
      </c>
      <c r="FA106" s="1">
        <v>65.131813049316406</v>
      </c>
      <c r="FB106" s="1">
        <v>38.734779357910156</v>
      </c>
      <c r="FC106" s="1">
        <v>24.388565063476563</v>
      </c>
      <c r="FD106" s="1">
        <v>23.527791976928711</v>
      </c>
      <c r="FE106" s="1">
        <v>5.4963679313659668</v>
      </c>
      <c r="FF106" s="1">
        <v>5.435823917388916</v>
      </c>
      <c r="FG106" s="1">
        <v>5.5350551605224609</v>
      </c>
      <c r="FH106" s="1">
        <v>5.7239055633544922</v>
      </c>
      <c r="FI106" s="1">
        <v>5.4485049247741699</v>
      </c>
      <c r="FJ106" s="1">
        <v>65.131813049316406</v>
      </c>
      <c r="FK106" s="1">
        <v>38.734779357910156</v>
      </c>
      <c r="FL106" s="1">
        <v>24.388565063476563</v>
      </c>
      <c r="FM106" s="1">
        <v>23.527791976928711</v>
      </c>
      <c r="FN106" s="1">
        <v>5.4963679313659668</v>
      </c>
      <c r="FO106" s="1">
        <v>5.435823917388916</v>
      </c>
      <c r="FP106" s="1">
        <v>5.5350551605224609</v>
      </c>
      <c r="FQ106" s="1">
        <v>5.7239055633544922</v>
      </c>
      <c r="FR106" s="1">
        <v>5.4485049247741699</v>
      </c>
    </row>
    <row r="107" spans="1:174">
      <c r="A107" t="s">
        <v>1</v>
      </c>
      <c r="B107" t="s">
        <v>111</v>
      </c>
      <c r="C107" t="s">
        <v>381</v>
      </c>
      <c r="D107" s="1">
        <v>479</v>
      </c>
      <c r="E107" s="1">
        <v>587</v>
      </c>
      <c r="F107" s="1">
        <v>1066</v>
      </c>
      <c r="G107" s="1">
        <v>146.03970336914062</v>
      </c>
      <c r="H107" s="1">
        <v>183.06336975097656</v>
      </c>
      <c r="I107" s="1">
        <v>164.34208679199219</v>
      </c>
      <c r="J107" s="1">
        <v>3.9449844360351562</v>
      </c>
      <c r="K107" s="1">
        <v>5.7878131866455078</v>
      </c>
      <c r="L107" s="1">
        <v>4.7837014198303223</v>
      </c>
      <c r="M107" s="1">
        <v>10</v>
      </c>
      <c r="N107" s="1">
        <v>45</v>
      </c>
      <c r="O107" s="1">
        <v>62</v>
      </c>
      <c r="P107" s="1">
        <v>162</v>
      </c>
      <c r="Q107" s="1">
        <v>151</v>
      </c>
      <c r="R107" s="1">
        <v>49</v>
      </c>
      <c r="S107" s="1">
        <v>5.5788941383361816</v>
      </c>
      <c r="T107" s="1">
        <v>92.6497802734375</v>
      </c>
      <c r="U107" s="1">
        <v>161.82496643066406</v>
      </c>
      <c r="V107" s="1">
        <v>467.35711669921875</v>
      </c>
      <c r="W107" s="1">
        <v>842.16400146484375</v>
      </c>
      <c r="X107" s="1">
        <v>528.58685302734375</v>
      </c>
      <c r="Y107" s="1">
        <v>0.99206346273422241</v>
      </c>
      <c r="Z107" s="1">
        <v>2.5832376480102539</v>
      </c>
      <c r="AA107" s="1">
        <v>2.4525315761566162</v>
      </c>
      <c r="AB107" s="1">
        <v>4.4975013732910156</v>
      </c>
      <c r="AC107" s="1">
        <v>6.5226783752441406</v>
      </c>
      <c r="AD107" s="1">
        <v>5.1742343902587891</v>
      </c>
      <c r="AE107" s="1">
        <v>9</v>
      </c>
      <c r="AF107" s="1">
        <v>16</v>
      </c>
      <c r="AG107" s="1">
        <v>46</v>
      </c>
      <c r="AH107" s="1">
        <v>209</v>
      </c>
      <c r="AI107" s="1">
        <v>226</v>
      </c>
      <c r="AJ107" s="1">
        <v>81</v>
      </c>
      <c r="AK107" s="1">
        <v>4.9570116996765137</v>
      </c>
      <c r="AL107" s="1">
        <v>33.264724731445313</v>
      </c>
      <c r="AM107" s="1">
        <v>122.13253784179687</v>
      </c>
      <c r="AN107" s="1">
        <v>643.71075439453125</v>
      </c>
      <c r="AO107" s="1">
        <v>1426.7677001953125</v>
      </c>
      <c r="AP107" s="1">
        <v>1612.9031982421875</v>
      </c>
      <c r="AQ107" s="1">
        <v>1.2875536680221558</v>
      </c>
      <c r="AR107" s="1">
        <v>1.9704433679580688</v>
      </c>
      <c r="AS107" s="1">
        <v>3.0144166946411133</v>
      </c>
      <c r="AT107" s="1">
        <v>6.1633734703063965</v>
      </c>
      <c r="AU107" s="1">
        <v>8.2301530838012695</v>
      </c>
      <c r="AV107" s="1">
        <v>8.3677682876586914</v>
      </c>
      <c r="AW107" s="1">
        <v>19</v>
      </c>
      <c r="AX107" s="1">
        <v>61</v>
      </c>
      <c r="AY107" s="1">
        <v>108</v>
      </c>
      <c r="AZ107" s="1">
        <v>371</v>
      </c>
      <c r="BA107" s="1">
        <v>377</v>
      </c>
      <c r="BB107" s="1">
        <v>130</v>
      </c>
      <c r="BC107" s="1">
        <v>5.2659587860107422</v>
      </c>
      <c r="BD107" s="1">
        <v>63.101924896240234</v>
      </c>
      <c r="BE107" s="1">
        <v>142.14828491210937</v>
      </c>
      <c r="BF107" s="1">
        <v>552.6507568359375</v>
      </c>
      <c r="BG107" s="1">
        <v>1116.37548828125</v>
      </c>
      <c r="BH107" s="1">
        <v>909.59979248046875</v>
      </c>
      <c r="BI107" s="1">
        <v>1.1130638122558594</v>
      </c>
      <c r="BJ107" s="1">
        <v>2.3884103298187256</v>
      </c>
      <c r="BK107" s="1">
        <v>2.6640355587005615</v>
      </c>
      <c r="BL107" s="1">
        <v>5.3053054809570313</v>
      </c>
      <c r="BM107" s="1">
        <v>7.4491205215454102</v>
      </c>
      <c r="BN107" s="1">
        <v>6.7885117530822754</v>
      </c>
      <c r="BO107" s="1"/>
      <c r="BP107" s="1"/>
      <c r="BQ107" s="1"/>
      <c r="BR107" s="1"/>
      <c r="BS107" s="1"/>
      <c r="BT107" s="1">
        <v>216</v>
      </c>
      <c r="BU107" s="1"/>
      <c r="BV107" s="1"/>
      <c r="BW107" s="1"/>
      <c r="BX107" s="1"/>
      <c r="BY107" s="1"/>
      <c r="BZ107" s="1">
        <v>65.855064392089844</v>
      </c>
      <c r="CA107" s="1"/>
      <c r="CB107" s="1"/>
      <c r="CC107" s="1"/>
      <c r="CD107" s="1"/>
      <c r="CE107" s="1"/>
      <c r="CF107" s="1">
        <v>2.6486818790435791</v>
      </c>
      <c r="CG107" s="1"/>
      <c r="CH107" s="1"/>
      <c r="CI107" s="1"/>
      <c r="CJ107" s="1"/>
      <c r="CK107" s="1"/>
      <c r="CL107" s="1">
        <v>361</v>
      </c>
      <c r="CM107" s="1"/>
      <c r="CN107" s="1"/>
      <c r="CO107" s="1"/>
      <c r="CP107" s="1"/>
      <c r="CQ107" s="1"/>
      <c r="CR107" s="1">
        <v>112.58241271972656</v>
      </c>
      <c r="CS107" s="1"/>
      <c r="CT107" s="1"/>
      <c r="CU107" s="1"/>
      <c r="CV107" s="1"/>
      <c r="CW107" s="1"/>
      <c r="CX107" s="1">
        <v>4.8255581855773926</v>
      </c>
      <c r="CY107" s="1"/>
      <c r="CZ107" s="1"/>
      <c r="DA107" s="1"/>
      <c r="DB107" s="1"/>
      <c r="DC107" s="1"/>
      <c r="DD107" s="1">
        <v>577</v>
      </c>
      <c r="DE107" s="1"/>
      <c r="DF107" s="1"/>
      <c r="DG107" s="1"/>
      <c r="DH107" s="1"/>
      <c r="DI107" s="1"/>
      <c r="DJ107" s="1">
        <v>88.954391479492188</v>
      </c>
      <c r="DK107" s="1"/>
      <c r="DL107" s="1"/>
      <c r="DM107" s="1"/>
      <c r="DN107" s="1"/>
      <c r="DO107" s="1"/>
      <c r="DP107" s="1">
        <v>3.690201997756958</v>
      </c>
      <c r="DQ107" s="1">
        <v>179</v>
      </c>
      <c r="DR107" s="1">
        <v>144</v>
      </c>
      <c r="DS107" s="1">
        <v>60</v>
      </c>
      <c r="DT107" s="1">
        <v>65</v>
      </c>
      <c r="DU107" s="1">
        <v>31</v>
      </c>
      <c r="DV107" s="1">
        <v>54.574337005615234</v>
      </c>
      <c r="DW107" s="1">
        <v>43.903377532958984</v>
      </c>
      <c r="DX107" s="1">
        <v>18.293073654174805</v>
      </c>
      <c r="DY107" s="1">
        <v>19.817495346069336</v>
      </c>
      <c r="DZ107" s="1">
        <v>9.451420783996582</v>
      </c>
      <c r="EA107" s="1">
        <v>4.4716463088989258</v>
      </c>
      <c r="EB107" s="1">
        <v>4.2191619873046875</v>
      </c>
      <c r="EC107" s="1">
        <v>3.193187952041626</v>
      </c>
      <c r="ED107" s="1">
        <v>3.5116152763366699</v>
      </c>
      <c r="EE107" s="1">
        <v>3.1124498844146729</v>
      </c>
      <c r="EF107" s="1">
        <v>217</v>
      </c>
      <c r="EG107" s="1">
        <v>166</v>
      </c>
      <c r="EH107" s="1">
        <v>83</v>
      </c>
      <c r="EI107" s="1">
        <v>76</v>
      </c>
      <c r="EJ107" s="1">
        <v>45</v>
      </c>
      <c r="EK107" s="1">
        <v>67.6741943359375</v>
      </c>
      <c r="EL107" s="1">
        <v>51.769195556640625</v>
      </c>
      <c r="EM107" s="1">
        <v>25.884597778320312</v>
      </c>
      <c r="EN107" s="1">
        <v>23.701559066772461</v>
      </c>
      <c r="EO107" s="1">
        <v>14.033818244934082</v>
      </c>
      <c r="EP107" s="1">
        <v>6.5857357978820801</v>
      </c>
      <c r="EQ107" s="1">
        <v>5.4533510208129883</v>
      </c>
      <c r="ER107" s="1">
        <v>5.1842598915100098</v>
      </c>
      <c r="ES107" s="1">
        <v>5.3824362754821777</v>
      </c>
      <c r="ET107" s="1">
        <v>5.6962027549743652</v>
      </c>
      <c r="EU107" s="1">
        <v>396</v>
      </c>
      <c r="EV107" s="1">
        <v>310</v>
      </c>
      <c r="EW107" s="1">
        <v>143</v>
      </c>
      <c r="EX107" s="1">
        <v>141</v>
      </c>
      <c r="EY107" s="1">
        <v>76</v>
      </c>
      <c r="EZ107" s="1">
        <v>61.050155639648438</v>
      </c>
      <c r="FA107" s="1">
        <v>47.791790008544922</v>
      </c>
      <c r="FB107" s="1">
        <v>22.045888900756836</v>
      </c>
      <c r="FC107" s="1">
        <v>21.737554550170898</v>
      </c>
      <c r="FD107" s="1">
        <v>11.716696739196777</v>
      </c>
      <c r="FE107" s="1">
        <v>5.4261441230773926</v>
      </c>
      <c r="FF107" s="1">
        <v>4.8009910583496094</v>
      </c>
      <c r="FG107" s="1">
        <v>4.1091952323913574</v>
      </c>
      <c r="FH107" s="1">
        <v>4.3211770057678223</v>
      </c>
      <c r="FI107" s="1">
        <v>4.2553191184997559</v>
      </c>
      <c r="FJ107" s="1">
        <v>47.791790008544922</v>
      </c>
      <c r="FK107" s="1">
        <v>22.045888900756836</v>
      </c>
      <c r="FL107" s="1">
        <v>21.737554550170898</v>
      </c>
      <c r="FM107" s="1">
        <v>11.716696739196777</v>
      </c>
      <c r="FN107" s="1">
        <v>5.4261441230773926</v>
      </c>
      <c r="FO107" s="1">
        <v>4.8009910583496094</v>
      </c>
      <c r="FP107" s="1">
        <v>4.1091952323913574</v>
      </c>
      <c r="FQ107" s="1">
        <v>4.3211770057678223</v>
      </c>
      <c r="FR107" s="1">
        <v>4.2553191184997559</v>
      </c>
    </row>
    <row r="108" spans="1:174">
      <c r="A108" t="s">
        <v>1</v>
      </c>
      <c r="B108" t="s">
        <v>112</v>
      </c>
      <c r="C108" t="s">
        <v>382</v>
      </c>
      <c r="D108" s="1">
        <v>103</v>
      </c>
      <c r="E108" s="1">
        <v>107</v>
      </c>
      <c r="F108" s="1">
        <v>210</v>
      </c>
      <c r="G108" s="1">
        <v>168.33641052246094</v>
      </c>
      <c r="H108" s="1">
        <v>182.79037475585937</v>
      </c>
      <c r="I108" s="1">
        <v>175.40342712402344</v>
      </c>
      <c r="J108" s="1">
        <v>4.1515517234802246</v>
      </c>
      <c r="K108" s="1">
        <v>5.5012855529785156</v>
      </c>
      <c r="L108" s="1">
        <v>4.7446904182434082</v>
      </c>
      <c r="M108" s="1"/>
      <c r="N108" s="1">
        <v>8</v>
      </c>
      <c r="O108" s="1">
        <v>14</v>
      </c>
      <c r="P108" s="1">
        <v>35</v>
      </c>
      <c r="Q108" s="1">
        <v>34</v>
      </c>
      <c r="R108" s="1"/>
      <c r="S108" s="1"/>
      <c r="T108" s="1">
        <v>87.070091247558594</v>
      </c>
      <c r="U108" s="1">
        <v>173.50352478027344</v>
      </c>
      <c r="V108" s="1">
        <v>459.37786865234375</v>
      </c>
      <c r="W108" s="1">
        <v>777.320556640625</v>
      </c>
      <c r="X108" s="1"/>
      <c r="Y108" s="1"/>
      <c r="Z108" s="1">
        <v>2.3880596160888672</v>
      </c>
      <c r="AA108" s="1">
        <v>2.9227557182312012</v>
      </c>
      <c r="AB108" s="1">
        <v>4.4814338684082031</v>
      </c>
      <c r="AC108" s="1">
        <v>6.6019415855407715</v>
      </c>
      <c r="AD108" s="1"/>
      <c r="AE108" s="1"/>
      <c r="AF108" s="1"/>
      <c r="AG108" s="1">
        <v>11</v>
      </c>
      <c r="AH108" s="1">
        <v>40</v>
      </c>
      <c r="AI108" s="1">
        <v>38</v>
      </c>
      <c r="AJ108" s="1"/>
      <c r="AK108" s="1"/>
      <c r="AL108" s="1"/>
      <c r="AM108" s="1">
        <v>144.43276977539062</v>
      </c>
      <c r="AN108" s="1">
        <v>553.93988037109375</v>
      </c>
      <c r="AO108" s="1">
        <v>1015.499755859375</v>
      </c>
      <c r="AP108" s="1"/>
      <c r="AQ108" s="1"/>
      <c r="AR108" s="1"/>
      <c r="AS108" s="1">
        <v>3.5369775295257568</v>
      </c>
      <c r="AT108" s="1">
        <v>5.9084196090698242</v>
      </c>
      <c r="AU108" s="1">
        <v>6.8345322608947754</v>
      </c>
      <c r="AV108" s="1"/>
      <c r="AW108" s="1"/>
      <c r="AX108" s="1"/>
      <c r="AY108" s="1">
        <v>25</v>
      </c>
      <c r="AZ108" s="1">
        <v>75</v>
      </c>
      <c r="BA108" s="1">
        <v>72</v>
      </c>
      <c r="BB108" s="1">
        <v>22</v>
      </c>
      <c r="BC108" s="1"/>
      <c r="BD108" s="1"/>
      <c r="BE108" s="1">
        <v>159.38795471191406</v>
      </c>
      <c r="BF108" s="1">
        <v>505.39083862304687</v>
      </c>
      <c r="BG108" s="1">
        <v>887.13653564453125</v>
      </c>
      <c r="BH108" s="1">
        <v>698.4127197265625</v>
      </c>
      <c r="BI108" s="1"/>
      <c r="BJ108" s="1"/>
      <c r="BK108" s="1">
        <v>3.1645569801330566</v>
      </c>
      <c r="BL108" s="1">
        <v>5.1440329551696777</v>
      </c>
      <c r="BM108" s="1">
        <v>6.722689151763916</v>
      </c>
      <c r="BN108" s="1">
        <v>5.759162425994873</v>
      </c>
      <c r="BO108" s="1"/>
      <c r="BP108" s="1"/>
      <c r="BQ108" s="1"/>
      <c r="BR108" s="1"/>
      <c r="BS108" s="1"/>
      <c r="BT108" s="1">
        <v>57</v>
      </c>
      <c r="BU108" s="1"/>
      <c r="BV108" s="1"/>
      <c r="BW108" s="1"/>
      <c r="BX108" s="1"/>
      <c r="BY108" s="1"/>
      <c r="BZ108" s="1">
        <v>93.15704345703125</v>
      </c>
      <c r="CA108" s="1"/>
      <c r="CB108" s="1"/>
      <c r="CC108" s="1"/>
      <c r="CD108" s="1"/>
      <c r="CE108" s="1"/>
      <c r="CF108" s="1">
        <v>3.2441661357879639</v>
      </c>
      <c r="CG108" s="1"/>
      <c r="CH108" s="1"/>
      <c r="CI108" s="1"/>
      <c r="CJ108" s="1"/>
      <c r="CK108" s="1"/>
      <c r="CL108" s="1">
        <v>67</v>
      </c>
      <c r="CM108" s="1"/>
      <c r="CN108" s="1"/>
      <c r="CO108" s="1"/>
      <c r="CP108" s="1"/>
      <c r="CQ108" s="1"/>
      <c r="CR108" s="1">
        <v>114.45751953125</v>
      </c>
      <c r="CS108" s="1"/>
      <c r="CT108" s="1"/>
      <c r="CU108" s="1"/>
      <c r="CV108" s="1"/>
      <c r="CW108" s="1"/>
      <c r="CX108" s="1">
        <v>4.3114542961120605</v>
      </c>
      <c r="CY108" s="1"/>
      <c r="CZ108" s="1"/>
      <c r="DA108" s="1"/>
      <c r="DB108" s="1"/>
      <c r="DC108" s="1"/>
      <c r="DD108" s="1">
        <v>124</v>
      </c>
      <c r="DE108" s="1"/>
      <c r="DF108" s="1"/>
      <c r="DG108" s="1"/>
      <c r="DH108" s="1"/>
      <c r="DI108" s="1"/>
      <c r="DJ108" s="1">
        <v>103.57154846191406</v>
      </c>
      <c r="DK108" s="1"/>
      <c r="DL108" s="1"/>
      <c r="DM108" s="1"/>
      <c r="DN108" s="1"/>
      <c r="DO108" s="1"/>
      <c r="DP108" s="1">
        <v>3.7450921535491943</v>
      </c>
      <c r="DQ108" s="1">
        <v>30</v>
      </c>
      <c r="DR108" s="1">
        <v>26</v>
      </c>
      <c r="DS108" s="1">
        <v>17</v>
      </c>
      <c r="DT108" s="1">
        <v>17</v>
      </c>
      <c r="DU108" s="1">
        <v>13</v>
      </c>
      <c r="DV108" s="1">
        <v>49.030021667480469</v>
      </c>
      <c r="DW108" s="1">
        <v>42.492687225341797</v>
      </c>
      <c r="DX108" s="1">
        <v>27.783679962158203</v>
      </c>
      <c r="DY108" s="1">
        <v>27.783679962158203</v>
      </c>
      <c r="DZ108" s="1">
        <v>21.246343612670898</v>
      </c>
      <c r="EA108" s="1">
        <v>4.885993480682373</v>
      </c>
      <c r="EB108" s="1">
        <v>3.8404726982116699</v>
      </c>
      <c r="EC108" s="1">
        <v>2.647974967956543</v>
      </c>
      <c r="ED108" s="1">
        <v>5.214724063873291</v>
      </c>
      <c r="EE108" s="1">
        <v>5.8558559417724609</v>
      </c>
      <c r="EF108" s="1">
        <v>24</v>
      </c>
      <c r="EG108" s="1">
        <v>31</v>
      </c>
      <c r="EH108" s="1">
        <v>29</v>
      </c>
      <c r="EI108" s="1">
        <v>16</v>
      </c>
      <c r="EJ108" s="1">
        <v>7</v>
      </c>
      <c r="EK108" s="1">
        <v>40.999710083007812</v>
      </c>
      <c r="EL108" s="1">
        <v>52.957958221435547</v>
      </c>
      <c r="EM108" s="1">
        <v>49.541316986083984</v>
      </c>
      <c r="EN108" s="1">
        <v>27.333139419555664</v>
      </c>
      <c r="EO108" s="1">
        <v>11.958249092102051</v>
      </c>
      <c r="EP108" s="1">
        <v>5.0314464569091797</v>
      </c>
      <c r="EQ108" s="1">
        <v>5.7620816230773926</v>
      </c>
      <c r="ER108" s="1">
        <v>5.513308048248291</v>
      </c>
      <c r="ES108" s="1">
        <v>6.722689151763916</v>
      </c>
      <c r="ET108" s="1">
        <v>4.2168674468994141</v>
      </c>
      <c r="EU108" s="1">
        <v>54</v>
      </c>
      <c r="EV108" s="1">
        <v>57</v>
      </c>
      <c r="EW108" s="1">
        <v>46</v>
      </c>
      <c r="EX108" s="1">
        <v>33</v>
      </c>
      <c r="EY108" s="1">
        <v>20</v>
      </c>
      <c r="EZ108" s="1">
        <v>45.103736877441406</v>
      </c>
      <c r="FA108" s="1">
        <v>47.609500885009766</v>
      </c>
      <c r="FB108" s="1">
        <v>38.421703338623047</v>
      </c>
      <c r="FC108" s="1">
        <v>27.563396453857422</v>
      </c>
      <c r="FD108" s="1">
        <v>16.705087661743164</v>
      </c>
      <c r="FE108" s="1">
        <v>4.949587345123291</v>
      </c>
      <c r="FF108" s="1">
        <v>4.6913580894470215</v>
      </c>
      <c r="FG108" s="1">
        <v>3.9383561611175537</v>
      </c>
      <c r="FH108" s="1">
        <v>5.8510637283325195</v>
      </c>
      <c r="FI108" s="1">
        <v>5.1546392440795898</v>
      </c>
      <c r="FJ108" s="1">
        <v>47.609500885009766</v>
      </c>
      <c r="FK108" s="1">
        <v>38.421703338623047</v>
      </c>
      <c r="FL108" s="1">
        <v>27.563396453857422</v>
      </c>
      <c r="FM108" s="1">
        <v>16.705087661743164</v>
      </c>
      <c r="FN108" s="1">
        <v>4.949587345123291</v>
      </c>
      <c r="FO108" s="1">
        <v>4.6913580894470215</v>
      </c>
      <c r="FP108" s="1">
        <v>3.9383561611175537</v>
      </c>
      <c r="FQ108" s="1">
        <v>5.8510637283325195</v>
      </c>
      <c r="FR108" s="1">
        <v>5.1546392440795898</v>
      </c>
    </row>
    <row r="109" spans="1:174">
      <c r="A109" t="s">
        <v>1</v>
      </c>
      <c r="B109" t="s">
        <v>113</v>
      </c>
      <c r="C109" t="s">
        <v>383</v>
      </c>
      <c r="D109" s="1">
        <v>102</v>
      </c>
      <c r="E109" s="1">
        <v>123</v>
      </c>
      <c r="F109" s="1">
        <v>225</v>
      </c>
      <c r="G109" s="1">
        <v>189.23933410644531</v>
      </c>
      <c r="H109" s="1">
        <v>231.0987548828125</v>
      </c>
      <c r="I109" s="1">
        <v>210.03697204589844</v>
      </c>
      <c r="J109" s="1">
        <v>4.806786060333252</v>
      </c>
      <c r="K109" s="1">
        <v>7.0689654350280762</v>
      </c>
      <c r="L109" s="1">
        <v>5.8259968757629395</v>
      </c>
      <c r="M109" s="1"/>
      <c r="N109" s="1">
        <v>10</v>
      </c>
      <c r="O109" s="1">
        <v>17</v>
      </c>
      <c r="P109" s="1">
        <v>40</v>
      </c>
      <c r="Q109" s="1">
        <v>25</v>
      </c>
      <c r="R109" s="1"/>
      <c r="S109" s="1"/>
      <c r="T109" s="1">
        <v>121.61011505126953</v>
      </c>
      <c r="U109" s="1">
        <v>264.2213134765625</v>
      </c>
      <c r="V109" s="1">
        <v>698.44598388671875</v>
      </c>
      <c r="W109" s="1">
        <v>818.06280517578125</v>
      </c>
      <c r="X109" s="1"/>
      <c r="Y109" s="1"/>
      <c r="Z109" s="1">
        <v>3.5211267471313477</v>
      </c>
      <c r="AA109" s="1">
        <v>3.9260969161987305</v>
      </c>
      <c r="AB109" s="1">
        <v>6.1443934440612793</v>
      </c>
      <c r="AC109" s="1">
        <v>6.2656641006469727</v>
      </c>
      <c r="AD109" s="1"/>
      <c r="AE109" s="1"/>
      <c r="AF109" s="1"/>
      <c r="AG109" s="1">
        <v>9</v>
      </c>
      <c r="AH109" s="1">
        <v>43</v>
      </c>
      <c r="AI109" s="1">
        <v>47</v>
      </c>
      <c r="AJ109" s="1"/>
      <c r="AK109" s="1"/>
      <c r="AL109" s="1"/>
      <c r="AM109" s="1">
        <v>136.03385925292969</v>
      </c>
      <c r="AN109" s="1">
        <v>809.94537353515625</v>
      </c>
      <c r="AO109" s="1">
        <v>1822.4117431640625</v>
      </c>
      <c r="AP109" s="1"/>
      <c r="AQ109" s="1"/>
      <c r="AR109" s="1"/>
      <c r="AS109" s="1">
        <v>3.4749035835266113</v>
      </c>
      <c r="AT109" s="1">
        <v>7.363013744354248</v>
      </c>
      <c r="AU109" s="1">
        <v>10.107526779174805</v>
      </c>
      <c r="AV109" s="1"/>
      <c r="AW109" s="1"/>
      <c r="AX109" s="1"/>
      <c r="AY109" s="1">
        <v>26</v>
      </c>
      <c r="AZ109" s="1">
        <v>83</v>
      </c>
      <c r="BA109" s="1">
        <v>72</v>
      </c>
      <c r="BB109" s="1">
        <v>26</v>
      </c>
      <c r="BC109" s="1"/>
      <c r="BD109" s="1"/>
      <c r="BE109" s="1">
        <v>199.23371887207031</v>
      </c>
      <c r="BF109" s="1">
        <v>752.0841064453125</v>
      </c>
      <c r="BG109" s="1">
        <v>1277.728515625</v>
      </c>
      <c r="BH109" s="1">
        <v>1052.20556640625</v>
      </c>
      <c r="BI109" s="1"/>
      <c r="BJ109" s="1"/>
      <c r="BK109" s="1">
        <v>3.757225513458252</v>
      </c>
      <c r="BL109" s="1">
        <v>6.7206478118896484</v>
      </c>
      <c r="BM109" s="1">
        <v>8.3333330154418945</v>
      </c>
      <c r="BN109" s="1">
        <v>7.5144510269165039</v>
      </c>
      <c r="BO109" s="1"/>
      <c r="BP109" s="1"/>
      <c r="BQ109" s="1"/>
      <c r="BR109" s="1"/>
      <c r="BS109" s="1"/>
      <c r="BT109" s="1">
        <v>51</v>
      </c>
      <c r="BU109" s="1"/>
      <c r="BV109" s="1"/>
      <c r="BW109" s="1"/>
      <c r="BX109" s="1"/>
      <c r="BY109" s="1"/>
      <c r="BZ109" s="1">
        <v>94.619667053222656</v>
      </c>
      <c r="CA109" s="1"/>
      <c r="CB109" s="1"/>
      <c r="CC109" s="1"/>
      <c r="CD109" s="1"/>
      <c r="CE109" s="1"/>
      <c r="CF109" s="1">
        <v>3.6506800651550293</v>
      </c>
      <c r="CG109" s="1"/>
      <c r="CH109" s="1"/>
      <c r="CI109" s="1"/>
      <c r="CJ109" s="1"/>
      <c r="CK109" s="1"/>
      <c r="CL109" s="1">
        <v>68</v>
      </c>
      <c r="CM109" s="1"/>
      <c r="CN109" s="1"/>
      <c r="CO109" s="1"/>
      <c r="CP109" s="1"/>
      <c r="CQ109" s="1"/>
      <c r="CR109" s="1">
        <v>127.76190948486328</v>
      </c>
      <c r="CS109" s="1"/>
      <c r="CT109" s="1"/>
      <c r="CU109" s="1"/>
      <c r="CV109" s="1"/>
      <c r="CW109" s="1"/>
      <c r="CX109" s="1">
        <v>5.4882969856262207</v>
      </c>
      <c r="CY109" s="1"/>
      <c r="CZ109" s="1"/>
      <c r="DA109" s="1"/>
      <c r="DB109" s="1"/>
      <c r="DC109" s="1"/>
      <c r="DD109" s="1">
        <v>119</v>
      </c>
      <c r="DE109" s="1"/>
      <c r="DF109" s="1"/>
      <c r="DG109" s="1"/>
      <c r="DH109" s="1"/>
      <c r="DI109" s="1"/>
      <c r="DJ109" s="1">
        <v>111.08621978759766</v>
      </c>
      <c r="DK109" s="1"/>
      <c r="DL109" s="1"/>
      <c r="DM109" s="1"/>
      <c r="DN109" s="1"/>
      <c r="DO109" s="1"/>
      <c r="DP109" s="1">
        <v>4.5144157409667969</v>
      </c>
      <c r="DQ109" s="1">
        <v>34</v>
      </c>
      <c r="DR109" s="1">
        <v>35</v>
      </c>
      <c r="DS109" s="1">
        <v>23</v>
      </c>
      <c r="DT109" s="1"/>
      <c r="DU109" s="1"/>
      <c r="DV109" s="1">
        <v>63.079776763916016</v>
      </c>
      <c r="DW109" s="1">
        <v>64.935066223144531</v>
      </c>
      <c r="DX109" s="1">
        <v>42.671615600585938</v>
      </c>
      <c r="DY109" s="1"/>
      <c r="DZ109" s="1"/>
      <c r="EA109" s="1">
        <v>4.3422732353210449</v>
      </c>
      <c r="EB109" s="1">
        <v>4.774897575378418</v>
      </c>
      <c r="EC109" s="1">
        <v>5.0328226089477539</v>
      </c>
      <c r="ED109" s="1"/>
      <c r="EE109" s="1"/>
      <c r="EF109" s="1">
        <v>51</v>
      </c>
      <c r="EG109" s="1">
        <v>41</v>
      </c>
      <c r="EH109" s="1">
        <v>27</v>
      </c>
      <c r="EI109" s="1"/>
      <c r="EJ109" s="1"/>
      <c r="EK109" s="1">
        <v>95.821434020996094</v>
      </c>
      <c r="EL109" s="1">
        <v>77.032920837402344</v>
      </c>
      <c r="EM109" s="1">
        <v>50.728996276855469</v>
      </c>
      <c r="EN109" s="1"/>
      <c r="EO109" s="1"/>
      <c r="EP109" s="1">
        <v>7.5780091285705566</v>
      </c>
      <c r="EQ109" s="1">
        <v>7.1553230285644531</v>
      </c>
      <c r="ER109" s="1">
        <v>7.03125</v>
      </c>
      <c r="ES109" s="1"/>
      <c r="ET109" s="1"/>
      <c r="EU109" s="1">
        <v>85</v>
      </c>
      <c r="EV109" s="1">
        <v>76</v>
      </c>
      <c r="EW109" s="1">
        <v>50</v>
      </c>
      <c r="EX109" s="1"/>
      <c r="EY109" s="1"/>
      <c r="EZ109" s="1">
        <v>79.347297668457031</v>
      </c>
      <c r="FA109" s="1">
        <v>70.945816040039063</v>
      </c>
      <c r="FB109" s="1">
        <v>46.674880981445313</v>
      </c>
      <c r="FC109" s="1"/>
      <c r="FD109" s="1"/>
      <c r="FE109" s="1">
        <v>5.8379120826721191</v>
      </c>
      <c r="FF109" s="1">
        <v>5.8192954063415527</v>
      </c>
      <c r="FG109" s="1">
        <v>5.9453034400939941</v>
      </c>
      <c r="FH109" s="1"/>
      <c r="FI109" s="1"/>
      <c r="FJ109" s="1">
        <v>70.945816040039063</v>
      </c>
      <c r="FK109" s="1">
        <v>46.674880981445313</v>
      </c>
      <c r="FL109" s="1"/>
      <c r="FM109" s="1"/>
      <c r="FN109" s="1">
        <v>5.8379120826721191</v>
      </c>
      <c r="FO109" s="1">
        <v>5.8192954063415527</v>
      </c>
      <c r="FP109" s="1">
        <v>5.9453034400939941</v>
      </c>
      <c r="FQ109" s="1"/>
      <c r="FR109" s="1"/>
    </row>
    <row r="110" spans="1:174">
      <c r="A110" t="s">
        <v>1</v>
      </c>
      <c r="B110" t="s">
        <v>114</v>
      </c>
      <c r="C110" t="s">
        <v>384</v>
      </c>
      <c r="D110" s="1">
        <v>376</v>
      </c>
      <c r="E110" s="1">
        <v>410</v>
      </c>
      <c r="F110" s="1">
        <v>786</v>
      </c>
      <c r="G110" s="1">
        <v>151.26219177246094</v>
      </c>
      <c r="H110" s="1">
        <v>164.33195495605469</v>
      </c>
      <c r="I110" s="1">
        <v>157.80914306640625</v>
      </c>
      <c r="J110" s="1">
        <v>4.1973652839660645</v>
      </c>
      <c r="K110" s="1">
        <v>5.8296599388122559</v>
      </c>
      <c r="L110" s="1">
        <v>4.9152646064758301</v>
      </c>
      <c r="M110" s="1"/>
      <c r="N110" s="1"/>
      <c r="O110" s="1">
        <v>58</v>
      </c>
      <c r="P110" s="1">
        <v>116</v>
      </c>
      <c r="Q110" s="1">
        <v>119</v>
      </c>
      <c r="R110" s="1">
        <v>55</v>
      </c>
      <c r="S110" s="1"/>
      <c r="T110" s="1"/>
      <c r="U110" s="1">
        <v>213.43145751953125</v>
      </c>
      <c r="V110" s="1">
        <v>522.451904296875</v>
      </c>
      <c r="W110" s="1">
        <v>785.01220703125</v>
      </c>
      <c r="X110" s="1">
        <v>787.6270751953125</v>
      </c>
      <c r="Y110" s="1"/>
      <c r="Z110" s="1"/>
      <c r="AA110" s="1">
        <v>3.2329988479614258</v>
      </c>
      <c r="AB110" s="1">
        <v>4.7077922821044922</v>
      </c>
      <c r="AC110" s="1">
        <v>6.2434415817260742</v>
      </c>
      <c r="AD110" s="1">
        <v>7.0603337287902832</v>
      </c>
      <c r="AE110" s="1"/>
      <c r="AF110" s="1"/>
      <c r="AG110" s="1">
        <v>49</v>
      </c>
      <c r="AH110" s="1">
        <v>139</v>
      </c>
      <c r="AI110" s="1">
        <v>134</v>
      </c>
      <c r="AJ110" s="1">
        <v>70</v>
      </c>
      <c r="AK110" s="1"/>
      <c r="AL110" s="1"/>
      <c r="AM110" s="1">
        <v>181.48147583007812</v>
      </c>
      <c r="AN110" s="1">
        <v>661.6212158203125</v>
      </c>
      <c r="AO110" s="1">
        <v>1122.090087890625</v>
      </c>
      <c r="AP110" s="1">
        <v>1813.4715576171875</v>
      </c>
      <c r="AQ110" s="1"/>
      <c r="AR110" s="1"/>
      <c r="AS110" s="1">
        <v>4.2277827262878418</v>
      </c>
      <c r="AT110" s="1">
        <v>6.4591078758239746</v>
      </c>
      <c r="AU110" s="1">
        <v>7.1125264167785645</v>
      </c>
      <c r="AV110" s="1">
        <v>10.355030059814453</v>
      </c>
      <c r="AW110" s="1">
        <v>11</v>
      </c>
      <c r="AX110" s="1">
        <v>35</v>
      </c>
      <c r="AY110" s="1">
        <v>107</v>
      </c>
      <c r="AZ110" s="1">
        <v>255</v>
      </c>
      <c r="BA110" s="1">
        <v>253</v>
      </c>
      <c r="BB110" s="1">
        <v>125</v>
      </c>
      <c r="BC110" s="1">
        <v>3.6691126823425293</v>
      </c>
      <c r="BD110" s="1">
        <v>55.609397888183594</v>
      </c>
      <c r="BE110" s="1">
        <v>197.50807189941406</v>
      </c>
      <c r="BF110" s="1">
        <v>590.11383056640625</v>
      </c>
      <c r="BG110" s="1">
        <v>933.54486083984375</v>
      </c>
      <c r="BH110" s="1">
        <v>1152.8175048828125</v>
      </c>
      <c r="BI110" s="1">
        <v>0.78403419256210327</v>
      </c>
      <c r="BJ110" s="1">
        <v>1.9729424715042114</v>
      </c>
      <c r="BK110" s="1">
        <v>3.6234338283538818</v>
      </c>
      <c r="BL110" s="1">
        <v>5.5242633819580078</v>
      </c>
      <c r="BM110" s="1">
        <v>6.6754617691040039</v>
      </c>
      <c r="BN110" s="1">
        <v>8.5910654067993164</v>
      </c>
      <c r="BO110" s="1"/>
      <c r="BP110" s="1"/>
      <c r="BQ110" s="1"/>
      <c r="BR110" s="1"/>
      <c r="BS110" s="1"/>
      <c r="BT110" s="1">
        <v>180</v>
      </c>
      <c r="BU110" s="1"/>
      <c r="BV110" s="1"/>
      <c r="BW110" s="1"/>
      <c r="BX110" s="1"/>
      <c r="BY110" s="1"/>
      <c r="BZ110" s="1">
        <v>72.412750244140625</v>
      </c>
      <c r="CA110" s="1"/>
      <c r="CB110" s="1"/>
      <c r="CC110" s="1"/>
      <c r="CD110" s="1"/>
      <c r="CE110" s="1"/>
      <c r="CF110" s="1">
        <v>2.8657855987548828</v>
      </c>
      <c r="CG110" s="1"/>
      <c r="CH110" s="1"/>
      <c r="CI110" s="1"/>
      <c r="CJ110" s="1"/>
      <c r="CK110" s="1"/>
      <c r="CL110" s="1">
        <v>253</v>
      </c>
      <c r="CM110" s="1"/>
      <c r="CN110" s="1"/>
      <c r="CO110" s="1"/>
      <c r="CP110" s="1"/>
      <c r="CQ110" s="1"/>
      <c r="CR110" s="1">
        <v>101.40483856201172</v>
      </c>
      <c r="CS110" s="1"/>
      <c r="CT110" s="1"/>
      <c r="CU110" s="1"/>
      <c r="CV110" s="1"/>
      <c r="CW110" s="1"/>
      <c r="CX110" s="1">
        <v>4.8162956237792969</v>
      </c>
      <c r="CY110" s="1"/>
      <c r="CZ110" s="1"/>
      <c r="DA110" s="1"/>
      <c r="DB110" s="1"/>
      <c r="DC110" s="1"/>
      <c r="DD110" s="1">
        <v>433</v>
      </c>
      <c r="DE110" s="1"/>
      <c r="DF110" s="1"/>
      <c r="DG110" s="1"/>
      <c r="DH110" s="1"/>
      <c r="DI110" s="1"/>
      <c r="DJ110" s="1">
        <v>86.935569763183594</v>
      </c>
      <c r="DK110" s="1"/>
      <c r="DL110" s="1"/>
      <c r="DM110" s="1"/>
      <c r="DN110" s="1"/>
      <c r="DO110" s="1"/>
      <c r="DP110" s="1">
        <v>3.7541182041168213</v>
      </c>
      <c r="DQ110" s="1">
        <v>63</v>
      </c>
      <c r="DR110" s="1">
        <v>62</v>
      </c>
      <c r="DS110" s="1">
        <v>60</v>
      </c>
      <c r="DT110" s="1">
        <v>84</v>
      </c>
      <c r="DU110" s="1">
        <v>107</v>
      </c>
      <c r="DV110" s="1">
        <v>25.344463348388672</v>
      </c>
      <c r="DW110" s="1">
        <v>24.942171096801758</v>
      </c>
      <c r="DX110" s="1">
        <v>24.137584686279297</v>
      </c>
      <c r="DY110" s="1">
        <v>33.792617797851563</v>
      </c>
      <c r="DZ110" s="1">
        <v>43.045356750488281</v>
      </c>
      <c r="EA110" s="1">
        <v>4.0618953704833984</v>
      </c>
      <c r="EB110" s="1">
        <v>4.7729020118713379</v>
      </c>
      <c r="EC110" s="1">
        <v>4.3383946418762207</v>
      </c>
      <c r="ED110" s="1">
        <v>4.5258622169494629</v>
      </c>
      <c r="EE110" s="1">
        <v>3.7295224666595459</v>
      </c>
      <c r="EF110" s="1">
        <v>78</v>
      </c>
      <c r="EG110" s="1">
        <v>63</v>
      </c>
      <c r="EH110" s="1">
        <v>63</v>
      </c>
      <c r="EI110" s="1">
        <v>87</v>
      </c>
      <c r="EJ110" s="1">
        <v>119</v>
      </c>
      <c r="EK110" s="1">
        <v>31.263151168823242</v>
      </c>
      <c r="EL110" s="1">
        <v>25.251007080078125</v>
      </c>
      <c r="EM110" s="1">
        <v>25.251007080078125</v>
      </c>
      <c r="EN110" s="1">
        <v>34.870437622070312</v>
      </c>
      <c r="EO110" s="1">
        <v>47.696346282958984</v>
      </c>
      <c r="EP110" s="1">
        <v>6.2801933288574219</v>
      </c>
      <c r="EQ110" s="1">
        <v>6.1403508186340332</v>
      </c>
      <c r="ER110" s="1">
        <v>5.9490084648132324</v>
      </c>
      <c r="ES110" s="1">
        <v>5.7501654624938965</v>
      </c>
      <c r="ET110" s="1">
        <v>5.4263567924499512</v>
      </c>
      <c r="EU110" s="1">
        <v>141</v>
      </c>
      <c r="EV110" s="1">
        <v>125</v>
      </c>
      <c r="EW110" s="1">
        <v>123</v>
      </c>
      <c r="EX110" s="1">
        <v>171</v>
      </c>
      <c r="EY110" s="1">
        <v>226</v>
      </c>
      <c r="EZ110" s="1">
        <v>28.309274673461914</v>
      </c>
      <c r="FA110" s="1">
        <v>25.096874237060547</v>
      </c>
      <c r="FB110" s="1">
        <v>24.695323944091797</v>
      </c>
      <c r="FC110" s="1">
        <v>34.332523345947266</v>
      </c>
      <c r="FD110" s="1">
        <v>45.375148773193359</v>
      </c>
      <c r="FE110" s="1">
        <v>5.048335075378418</v>
      </c>
      <c r="FF110" s="1">
        <v>5.3763442039489746</v>
      </c>
      <c r="FG110" s="1">
        <v>5.0368552207946777</v>
      </c>
      <c r="FH110" s="1">
        <v>5.0756902694702148</v>
      </c>
      <c r="FI110" s="1">
        <v>4.4646387100219727</v>
      </c>
      <c r="FJ110" s="1">
        <v>25.096874237060547</v>
      </c>
      <c r="FK110" s="1">
        <v>24.695323944091797</v>
      </c>
      <c r="FL110" s="1">
        <v>34.332523345947266</v>
      </c>
      <c r="FM110" s="1">
        <v>45.375148773193359</v>
      </c>
      <c r="FN110" s="1">
        <v>5.048335075378418</v>
      </c>
      <c r="FO110" s="1">
        <v>5.3763442039489746</v>
      </c>
      <c r="FP110" s="1">
        <v>5.0368552207946777</v>
      </c>
      <c r="FQ110" s="1">
        <v>5.0756902694702148</v>
      </c>
      <c r="FR110" s="1">
        <v>4.4646387100219727</v>
      </c>
    </row>
    <row r="111" spans="1:174">
      <c r="A111" t="s">
        <v>1</v>
      </c>
      <c r="B111" t="s">
        <v>115</v>
      </c>
      <c r="C111" t="s">
        <v>385</v>
      </c>
      <c r="D111" s="1">
        <v>72</v>
      </c>
      <c r="E111" s="1">
        <v>63</v>
      </c>
      <c r="F111" s="1">
        <v>135</v>
      </c>
      <c r="G111" s="1">
        <v>44.538471221923828</v>
      </c>
      <c r="H111" s="1">
        <v>35.132724761962891</v>
      </c>
      <c r="I111" s="1">
        <v>39.591995239257813</v>
      </c>
      <c r="J111" s="1">
        <v>2.5</v>
      </c>
      <c r="K111" s="1">
        <v>2.7355623245239258</v>
      </c>
      <c r="L111" s="1">
        <v>2.6046690940856934</v>
      </c>
      <c r="M111" s="1"/>
      <c r="N111" s="1">
        <v>8</v>
      </c>
      <c r="O111" s="1">
        <v>10</v>
      </c>
      <c r="P111" s="1">
        <v>25</v>
      </c>
      <c r="Q111" s="1">
        <v>21</v>
      </c>
      <c r="R111" s="1"/>
      <c r="S111" s="1"/>
      <c r="T111" s="1">
        <v>42.7236328125</v>
      </c>
      <c r="U111" s="1">
        <v>77.321578979492188</v>
      </c>
      <c r="V111" s="1">
        <v>338.56988525390625</v>
      </c>
      <c r="W111" s="1">
        <v>492.03375244140625</v>
      </c>
      <c r="X111" s="1"/>
      <c r="Y111" s="1"/>
      <c r="Z111" s="1">
        <v>1.523809552192688</v>
      </c>
      <c r="AA111" s="1">
        <v>1.5576324462890625</v>
      </c>
      <c r="AB111" s="1">
        <v>3.6603221893310547</v>
      </c>
      <c r="AC111" s="1">
        <v>5.0119333267211914</v>
      </c>
      <c r="AD111" s="1"/>
      <c r="AE111" s="1"/>
      <c r="AF111" s="1"/>
      <c r="AG111" s="1">
        <v>9</v>
      </c>
      <c r="AH111" s="1">
        <v>17</v>
      </c>
      <c r="AI111" s="1">
        <v>21</v>
      </c>
      <c r="AJ111" s="1"/>
      <c r="AK111" s="1"/>
      <c r="AL111" s="1"/>
      <c r="AM111" s="1">
        <v>71.896469116210937</v>
      </c>
      <c r="AN111" s="1">
        <v>267.63223266601562</v>
      </c>
      <c r="AO111" s="1">
        <v>578.03466796875</v>
      </c>
      <c r="AP111" s="1"/>
      <c r="AQ111" s="1"/>
      <c r="AR111" s="1"/>
      <c r="AS111" s="1">
        <v>2.0642201900482178</v>
      </c>
      <c r="AT111" s="1">
        <v>3.177570104598999</v>
      </c>
      <c r="AU111" s="1">
        <v>4.0076336860656738</v>
      </c>
      <c r="AV111" s="1"/>
      <c r="AW111" s="1"/>
      <c r="AX111" s="1"/>
      <c r="AY111" s="1">
        <v>19</v>
      </c>
      <c r="AZ111" s="1">
        <v>42</v>
      </c>
      <c r="BA111" s="1">
        <v>42</v>
      </c>
      <c r="BB111" s="1">
        <v>15</v>
      </c>
      <c r="BC111" s="1"/>
      <c r="BD111" s="1"/>
      <c r="BE111" s="1">
        <v>74.653251647949219</v>
      </c>
      <c r="BF111" s="1">
        <v>305.765869140625</v>
      </c>
      <c r="BG111" s="1">
        <v>531.57830810546875</v>
      </c>
      <c r="BH111" s="1">
        <v>556.7928466796875</v>
      </c>
      <c r="BI111" s="1"/>
      <c r="BJ111" s="1"/>
      <c r="BK111" s="1">
        <v>1.7625231742858887</v>
      </c>
      <c r="BL111" s="1">
        <v>3.4482758045196533</v>
      </c>
      <c r="BM111" s="1">
        <v>4.4538707733154297</v>
      </c>
      <c r="BN111" s="1">
        <v>4.5180721282958984</v>
      </c>
      <c r="BO111" s="1">
        <v>12</v>
      </c>
      <c r="BP111" s="1"/>
      <c r="BQ111" s="1"/>
      <c r="BR111" s="1"/>
      <c r="BS111" s="1"/>
      <c r="BT111" s="1">
        <v>24</v>
      </c>
      <c r="BU111" s="1">
        <v>7.4230785369873047</v>
      </c>
      <c r="BV111" s="1"/>
      <c r="BW111" s="1"/>
      <c r="BX111" s="1"/>
      <c r="BY111" s="1"/>
      <c r="BZ111" s="1">
        <v>14.846157073974609</v>
      </c>
      <c r="CA111" s="1">
        <v>2.0408163070678711</v>
      </c>
      <c r="CB111" s="1"/>
      <c r="CC111" s="1"/>
      <c r="CD111" s="1"/>
      <c r="CE111" s="1"/>
      <c r="CF111" s="1">
        <v>2.6143791675567627</v>
      </c>
      <c r="CG111" s="1">
        <v>11</v>
      </c>
      <c r="CH111" s="1"/>
      <c r="CI111" s="1"/>
      <c r="CJ111" s="1"/>
      <c r="CK111" s="1"/>
      <c r="CL111" s="1"/>
      <c r="CM111" s="1">
        <v>6.1342849731445313</v>
      </c>
      <c r="CN111" s="1"/>
      <c r="CO111" s="1"/>
      <c r="CP111" s="1"/>
      <c r="CQ111" s="1"/>
      <c r="CR111" s="1"/>
      <c r="CS111" s="1">
        <v>2.517162561416626</v>
      </c>
      <c r="CT111" s="1"/>
      <c r="CU111" s="1"/>
      <c r="CV111" s="1"/>
      <c r="CW111" s="1"/>
      <c r="CX111" s="1"/>
      <c r="CY111" s="1">
        <v>23</v>
      </c>
      <c r="CZ111" s="1">
        <v>12</v>
      </c>
      <c r="DA111" s="1"/>
      <c r="DB111" s="1"/>
      <c r="DC111" s="1"/>
      <c r="DD111" s="1">
        <v>46</v>
      </c>
      <c r="DE111" s="1">
        <v>6.7453031539916992</v>
      </c>
      <c r="DF111" s="1">
        <v>3.5192885398864746</v>
      </c>
      <c r="DG111" s="1"/>
      <c r="DH111" s="1"/>
      <c r="DI111" s="1"/>
      <c r="DJ111" s="1">
        <v>13.490606307983398</v>
      </c>
      <c r="DK111" s="1">
        <v>2.2439024448394775</v>
      </c>
      <c r="DL111" s="1">
        <v>1.4051522016525269</v>
      </c>
      <c r="DM111" s="1"/>
      <c r="DN111" s="1"/>
      <c r="DO111" s="1"/>
      <c r="DP111" s="1">
        <v>2.7380952835083008</v>
      </c>
      <c r="DQ111" s="1"/>
      <c r="DR111" s="1"/>
      <c r="DS111" s="1"/>
      <c r="DT111" s="1">
        <v>14</v>
      </c>
      <c r="DU111" s="1">
        <v>56</v>
      </c>
      <c r="DV111" s="1"/>
      <c r="DW111" s="1"/>
      <c r="DX111" s="1"/>
      <c r="DY111" s="1">
        <v>8.6602582931518555</v>
      </c>
      <c r="DZ111" s="1">
        <v>34.641033172607422</v>
      </c>
      <c r="EA111" s="1"/>
      <c r="EB111" s="1"/>
      <c r="EC111" s="1"/>
      <c r="ED111" s="1">
        <v>1.3552758693695068</v>
      </c>
      <c r="EE111" s="1">
        <v>3.2128515243530273</v>
      </c>
      <c r="EF111" s="1"/>
      <c r="EG111" s="1"/>
      <c r="EH111" s="1"/>
      <c r="EI111" s="1">
        <v>15</v>
      </c>
      <c r="EJ111" s="1">
        <v>43</v>
      </c>
      <c r="EK111" s="1"/>
      <c r="EL111" s="1"/>
      <c r="EM111" s="1"/>
      <c r="EN111" s="1">
        <v>8.364933967590332</v>
      </c>
      <c r="EO111" s="1">
        <v>23.97947883605957</v>
      </c>
      <c r="EP111" s="1"/>
      <c r="EQ111" s="1"/>
      <c r="ER111" s="1"/>
      <c r="ES111" s="1">
        <v>1.6216216087341309</v>
      </c>
      <c r="ET111" s="1">
        <v>3.3411033153533936</v>
      </c>
      <c r="EU111" s="1"/>
      <c r="EV111" s="1"/>
      <c r="EW111" s="1"/>
      <c r="EX111" s="1">
        <v>29</v>
      </c>
      <c r="EY111" s="1">
        <v>99</v>
      </c>
      <c r="EZ111" s="1"/>
      <c r="FA111" s="1"/>
      <c r="FB111" s="1"/>
      <c r="FC111" s="1">
        <v>8.5049476623535156</v>
      </c>
      <c r="FD111" s="1">
        <v>29.03413200378418</v>
      </c>
      <c r="FE111" s="1"/>
      <c r="FF111" s="1"/>
      <c r="FG111" s="1"/>
      <c r="FH111" s="1">
        <v>1.4811031818389893</v>
      </c>
      <c r="FI111" s="1">
        <v>3.267326831817627</v>
      </c>
      <c r="FJ111" s="1"/>
      <c r="FK111" s="1"/>
      <c r="FL111" s="1">
        <v>8.5049476623535156</v>
      </c>
      <c r="FM111" s="1">
        <v>29.03413200378418</v>
      </c>
      <c r="FN111" s="1"/>
      <c r="FO111" s="1"/>
      <c r="FP111" s="1"/>
      <c r="FQ111" s="1">
        <v>1.4811031818389893</v>
      </c>
      <c r="FR111" s="1">
        <v>3.267326831817627</v>
      </c>
    </row>
    <row r="112" spans="1:174">
      <c r="A112" t="s">
        <v>1</v>
      </c>
      <c r="B112" t="s">
        <v>116</v>
      </c>
      <c r="C112" t="s">
        <v>386</v>
      </c>
      <c r="D112" s="1">
        <v>87</v>
      </c>
      <c r="E112" s="1">
        <v>105</v>
      </c>
      <c r="F112" s="1">
        <v>192</v>
      </c>
      <c r="G112" s="1">
        <v>170.12455749511719</v>
      </c>
      <c r="H112" s="1">
        <v>213.37126159667969</v>
      </c>
      <c r="I112" s="1">
        <v>191.33224487304687</v>
      </c>
      <c r="J112" s="1">
        <v>4.2049298286437988</v>
      </c>
      <c r="K112" s="1">
        <v>5.9523811340332031</v>
      </c>
      <c r="L112" s="1">
        <v>5.0091314315795898</v>
      </c>
      <c r="M112" s="1"/>
      <c r="N112" s="1"/>
      <c r="O112" s="1">
        <v>16</v>
      </c>
      <c r="P112" s="1">
        <v>23</v>
      </c>
      <c r="Q112" s="1">
        <v>27</v>
      </c>
      <c r="R112" s="1">
        <v>14</v>
      </c>
      <c r="S112" s="1"/>
      <c r="T112" s="1"/>
      <c r="U112" s="1">
        <v>262.7689208984375</v>
      </c>
      <c r="V112" s="1">
        <v>443.6728515625</v>
      </c>
      <c r="W112" s="1">
        <v>853.3502197265625</v>
      </c>
      <c r="X112" s="1">
        <v>977.65362548828125</v>
      </c>
      <c r="Y112" s="1"/>
      <c r="Z112" s="1"/>
      <c r="AA112" s="1">
        <v>4.0609135627746582</v>
      </c>
      <c r="AB112" s="1">
        <v>3.9316239356994629</v>
      </c>
      <c r="AC112" s="1">
        <v>6.0538115501403809</v>
      </c>
      <c r="AD112" s="1">
        <v>7.407407283782959</v>
      </c>
      <c r="AE112" s="1"/>
      <c r="AF112" s="1"/>
      <c r="AG112" s="1">
        <v>9</v>
      </c>
      <c r="AH112" s="1">
        <v>27</v>
      </c>
      <c r="AI112" s="1">
        <v>55</v>
      </c>
      <c r="AJ112" s="1">
        <v>11</v>
      </c>
      <c r="AK112" s="1"/>
      <c r="AL112" s="1"/>
      <c r="AM112" s="1">
        <v>149.20423889160156</v>
      </c>
      <c r="AN112" s="1">
        <v>571.549560546875</v>
      </c>
      <c r="AO112" s="1">
        <v>2049.944091796875</v>
      </c>
      <c r="AP112" s="1">
        <v>1245.753173828125</v>
      </c>
      <c r="AQ112" s="1"/>
      <c r="AR112" s="1"/>
      <c r="AS112" s="1">
        <v>3.1358885765075684</v>
      </c>
      <c r="AT112" s="1">
        <v>5.2325582504272461</v>
      </c>
      <c r="AU112" s="1">
        <v>10.496183395385742</v>
      </c>
      <c r="AV112" s="1">
        <v>6.5476188659667969</v>
      </c>
      <c r="AW112" s="1"/>
      <c r="AX112" s="1"/>
      <c r="AY112" s="1">
        <v>25</v>
      </c>
      <c r="AZ112" s="1">
        <v>50</v>
      </c>
      <c r="BA112" s="1">
        <v>82</v>
      </c>
      <c r="BB112" s="1">
        <v>25</v>
      </c>
      <c r="BC112" s="1"/>
      <c r="BD112" s="1"/>
      <c r="BE112" s="1">
        <v>206.25361633300781</v>
      </c>
      <c r="BF112" s="1">
        <v>504.6427001953125</v>
      </c>
      <c r="BG112" s="1">
        <v>1402.4285888671875</v>
      </c>
      <c r="BH112" s="1">
        <v>1079.91357421875</v>
      </c>
      <c r="BI112" s="1"/>
      <c r="BJ112" s="1"/>
      <c r="BK112" s="1">
        <v>3.6710720062255859</v>
      </c>
      <c r="BL112" s="1">
        <v>4.5413260459899902</v>
      </c>
      <c r="BM112" s="1">
        <v>8.453608512878418</v>
      </c>
      <c r="BN112" s="1">
        <v>7.0028009414672852</v>
      </c>
      <c r="BO112" s="1"/>
      <c r="BP112" s="1"/>
      <c r="BQ112" s="1"/>
      <c r="BR112" s="1"/>
      <c r="BS112" s="1"/>
      <c r="BT112" s="1">
        <v>43</v>
      </c>
      <c r="BU112" s="1"/>
      <c r="BV112" s="1"/>
      <c r="BW112" s="1"/>
      <c r="BX112" s="1"/>
      <c r="BY112" s="1"/>
      <c r="BZ112" s="1">
        <v>84.084556579589844</v>
      </c>
      <c r="CA112" s="1"/>
      <c r="CB112" s="1"/>
      <c r="CC112" s="1"/>
      <c r="CD112" s="1"/>
      <c r="CE112" s="1"/>
      <c r="CF112" s="1">
        <v>3.3938436508178711</v>
      </c>
      <c r="CG112" s="1"/>
      <c r="CH112" s="1"/>
      <c r="CI112" s="1"/>
      <c r="CJ112" s="1"/>
      <c r="CK112" s="1"/>
      <c r="CL112" s="1">
        <v>51</v>
      </c>
      <c r="CM112" s="1"/>
      <c r="CN112" s="1"/>
      <c r="CO112" s="1"/>
      <c r="CP112" s="1"/>
      <c r="CQ112" s="1"/>
      <c r="CR112" s="1">
        <v>103.63747406005859</v>
      </c>
      <c r="CS112" s="1"/>
      <c r="CT112" s="1"/>
      <c r="CU112" s="1"/>
      <c r="CV112" s="1"/>
      <c r="CW112" s="1"/>
      <c r="CX112" s="1">
        <v>4.3589744567871094</v>
      </c>
      <c r="CY112" s="1"/>
      <c r="CZ112" s="1"/>
      <c r="DA112" s="1"/>
      <c r="DB112" s="1"/>
      <c r="DC112" s="1"/>
      <c r="DD112" s="1">
        <v>94</v>
      </c>
      <c r="DE112" s="1"/>
      <c r="DF112" s="1"/>
      <c r="DG112" s="1"/>
      <c r="DH112" s="1"/>
      <c r="DI112" s="1"/>
      <c r="DJ112" s="1">
        <v>93.673080444335938</v>
      </c>
      <c r="DK112" s="1"/>
      <c r="DL112" s="1"/>
      <c r="DM112" s="1"/>
      <c r="DN112" s="1"/>
      <c r="DO112" s="1"/>
      <c r="DP112" s="1">
        <v>3.8572015762329102</v>
      </c>
      <c r="DQ112" s="1">
        <v>53</v>
      </c>
      <c r="DR112" s="1"/>
      <c r="DS112" s="1">
        <v>11</v>
      </c>
      <c r="DT112" s="1">
        <v>11</v>
      </c>
      <c r="DU112" s="1"/>
      <c r="DV112" s="1">
        <v>103.63909912109375</v>
      </c>
      <c r="DW112" s="1"/>
      <c r="DX112" s="1">
        <v>21.510002136230469</v>
      </c>
      <c r="DY112" s="1">
        <v>21.510002136230469</v>
      </c>
      <c r="DZ112" s="1"/>
      <c r="EA112" s="1">
        <v>4.5260462760925293</v>
      </c>
      <c r="EB112" s="1"/>
      <c r="EC112" s="1">
        <v>3.0812325477600098</v>
      </c>
      <c r="ED112" s="1">
        <v>6.5868263244628906</v>
      </c>
      <c r="EE112" s="1"/>
      <c r="EF112" s="1">
        <v>60</v>
      </c>
      <c r="EG112" s="1"/>
      <c r="EH112" s="1"/>
      <c r="EI112" s="1">
        <v>13</v>
      </c>
      <c r="EJ112" s="1"/>
      <c r="EK112" s="1">
        <v>121.92643737792969</v>
      </c>
      <c r="EL112" s="1"/>
      <c r="EM112" s="1"/>
      <c r="EN112" s="1">
        <v>26.417394638061523</v>
      </c>
      <c r="EO112" s="1"/>
      <c r="EP112" s="1">
        <v>5.9523811340332031</v>
      </c>
      <c r="EQ112" s="1"/>
      <c r="ER112" s="1"/>
      <c r="ES112" s="1">
        <v>11.504425048828125</v>
      </c>
      <c r="ET112" s="1"/>
      <c r="EU112" s="1">
        <v>113</v>
      </c>
      <c r="EV112" s="1">
        <v>32</v>
      </c>
      <c r="EW112" s="1"/>
      <c r="EX112" s="1">
        <v>24</v>
      </c>
      <c r="EY112" s="1"/>
      <c r="EZ112" s="1">
        <v>112.60700225830078</v>
      </c>
      <c r="FA112" s="1">
        <v>31.888708114624023</v>
      </c>
      <c r="FB112" s="1"/>
      <c r="FC112" s="1">
        <v>23.916530609130859</v>
      </c>
      <c r="FD112" s="1"/>
      <c r="FE112" s="1">
        <v>5.1858649253845215</v>
      </c>
      <c r="FF112" s="1">
        <v>5.2373156547546387</v>
      </c>
      <c r="FG112" s="1"/>
      <c r="FH112" s="1">
        <v>8.5714282989501953</v>
      </c>
      <c r="FI112" s="1"/>
      <c r="FJ112" s="1">
        <v>31.888708114624023</v>
      </c>
      <c r="FK112" s="1"/>
      <c r="FL112" s="1">
        <v>23.916530609130859</v>
      </c>
      <c r="FM112" s="1"/>
      <c r="FN112" s="1">
        <v>5.1858649253845215</v>
      </c>
      <c r="FO112" s="1">
        <v>5.2373156547546387</v>
      </c>
      <c r="FP112" s="1"/>
      <c r="FQ112" s="1">
        <v>8.5714282989501953</v>
      </c>
      <c r="FR112" s="1"/>
    </row>
    <row r="113" spans="1:174">
      <c r="A113" t="s">
        <v>1</v>
      </c>
      <c r="B113" t="s">
        <v>117</v>
      </c>
      <c r="C113" t="s">
        <v>387</v>
      </c>
      <c r="D113" s="1">
        <v>289</v>
      </c>
      <c r="E113" s="1">
        <v>289</v>
      </c>
      <c r="F113" s="1">
        <v>578</v>
      </c>
      <c r="G113" s="1">
        <v>179.20480346679687</v>
      </c>
      <c r="H113" s="1">
        <v>184.12217712402344</v>
      </c>
      <c r="I113" s="1">
        <v>181.63020324707031</v>
      </c>
      <c r="J113" s="1">
        <v>4.3224649429321289</v>
      </c>
      <c r="K113" s="1">
        <v>5.4405121803283691</v>
      </c>
      <c r="L113" s="1">
        <v>4.817469596862793</v>
      </c>
      <c r="M113" s="1"/>
      <c r="N113" s="1"/>
      <c r="O113" s="1">
        <v>40</v>
      </c>
      <c r="P113" s="1">
        <v>96</v>
      </c>
      <c r="Q113" s="1">
        <v>81</v>
      </c>
      <c r="R113" s="1">
        <v>48</v>
      </c>
      <c r="S113" s="1"/>
      <c r="T113" s="1"/>
      <c r="U113" s="1">
        <v>179.95321655273437</v>
      </c>
      <c r="V113" s="1">
        <v>478.89852905273438</v>
      </c>
      <c r="W113" s="1">
        <v>650.4979248046875</v>
      </c>
      <c r="X113" s="1">
        <v>799.86669921875</v>
      </c>
      <c r="Y113" s="1"/>
      <c r="Z113" s="1"/>
      <c r="AA113" s="1">
        <v>3.0143179893493652</v>
      </c>
      <c r="AB113" s="1">
        <v>4.8000001907348633</v>
      </c>
      <c r="AC113" s="1">
        <v>5.8483753204345703</v>
      </c>
      <c r="AD113" s="1">
        <v>7.779578685760498</v>
      </c>
      <c r="AE113" s="1"/>
      <c r="AF113" s="1"/>
      <c r="AG113" s="1">
        <v>19</v>
      </c>
      <c r="AH113" s="1">
        <v>95</v>
      </c>
      <c r="AI113" s="1">
        <v>117</v>
      </c>
      <c r="AJ113" s="1">
        <v>47</v>
      </c>
      <c r="AK113" s="1"/>
      <c r="AL113" s="1"/>
      <c r="AM113" s="1">
        <v>86.113128662109375</v>
      </c>
      <c r="AN113" s="1">
        <v>477.14715576171875</v>
      </c>
      <c r="AO113" s="1">
        <v>1099.0042724609375</v>
      </c>
      <c r="AP113" s="1">
        <v>1499.680908203125</v>
      </c>
      <c r="AQ113" s="1"/>
      <c r="AR113" s="1"/>
      <c r="AS113" s="1">
        <v>2.4265644550323486</v>
      </c>
      <c r="AT113" s="1">
        <v>5.3763442039489746</v>
      </c>
      <c r="AU113" s="1">
        <v>7.4003796577453613</v>
      </c>
      <c r="AV113" s="1">
        <v>9.5141696929931641</v>
      </c>
      <c r="AW113" s="1">
        <v>6</v>
      </c>
      <c r="AX113" s="1">
        <v>29</v>
      </c>
      <c r="AY113" s="1">
        <v>59</v>
      </c>
      <c r="AZ113" s="1">
        <v>191</v>
      </c>
      <c r="BA113" s="1">
        <v>198</v>
      </c>
      <c r="BB113" s="1">
        <v>95</v>
      </c>
      <c r="BC113" s="1">
        <v>3.922389030456543</v>
      </c>
      <c r="BD113" s="1">
        <v>59.450595855712891</v>
      </c>
      <c r="BE113" s="1">
        <v>133.20689392089844</v>
      </c>
      <c r="BF113" s="1">
        <v>478.02581787109375</v>
      </c>
      <c r="BG113" s="1">
        <v>857.21710205078125</v>
      </c>
      <c r="BH113" s="1">
        <v>1039.9561767578125</v>
      </c>
      <c r="BI113" s="1">
        <v>0.78328979015350342</v>
      </c>
      <c r="BJ113" s="1">
        <v>2.2691705226898193</v>
      </c>
      <c r="BK113" s="1">
        <v>2.7962086200714111</v>
      </c>
      <c r="BL113" s="1">
        <v>5.070347785949707</v>
      </c>
      <c r="BM113" s="1">
        <v>6.6756572723388672</v>
      </c>
      <c r="BN113" s="1">
        <v>8.5508546829223633</v>
      </c>
      <c r="BO113" s="1"/>
      <c r="BP113" s="1"/>
      <c r="BQ113" s="1"/>
      <c r="BR113" s="1"/>
      <c r="BS113" s="1"/>
      <c r="BT113" s="1">
        <v>135</v>
      </c>
      <c r="BU113" s="1"/>
      <c r="BV113" s="1"/>
      <c r="BW113" s="1"/>
      <c r="BX113" s="1"/>
      <c r="BY113" s="1"/>
      <c r="BZ113" s="1">
        <v>83.711585998535156</v>
      </c>
      <c r="CA113" s="1"/>
      <c r="CB113" s="1"/>
      <c r="CC113" s="1"/>
      <c r="CD113" s="1"/>
      <c r="CE113" s="1"/>
      <c r="CF113" s="1">
        <v>2.8827674388885498</v>
      </c>
      <c r="CG113" s="1"/>
      <c r="CH113" s="1"/>
      <c r="CI113" s="1"/>
      <c r="CJ113" s="1"/>
      <c r="CK113" s="1"/>
      <c r="CL113" s="1">
        <v>182</v>
      </c>
      <c r="CM113" s="1"/>
      <c r="CN113" s="1"/>
      <c r="CO113" s="1"/>
      <c r="CP113" s="1"/>
      <c r="CQ113" s="1"/>
      <c r="CR113" s="1">
        <v>115.95236968994141</v>
      </c>
      <c r="CS113" s="1"/>
      <c r="CT113" s="1"/>
      <c r="CU113" s="1"/>
      <c r="CV113" s="1"/>
      <c r="CW113" s="1"/>
      <c r="CX113" s="1">
        <v>4.3281807899475098</v>
      </c>
      <c r="CY113" s="1"/>
      <c r="CZ113" s="1"/>
      <c r="DA113" s="1"/>
      <c r="DB113" s="1"/>
      <c r="DC113" s="1"/>
      <c r="DD113" s="1">
        <v>317</v>
      </c>
      <c r="DE113" s="1"/>
      <c r="DF113" s="1"/>
      <c r="DG113" s="1"/>
      <c r="DH113" s="1"/>
      <c r="DI113" s="1"/>
      <c r="DJ113" s="1">
        <v>99.613800048828125</v>
      </c>
      <c r="DK113" s="1"/>
      <c r="DL113" s="1"/>
      <c r="DM113" s="1"/>
      <c r="DN113" s="1"/>
      <c r="DO113" s="1"/>
      <c r="DP113" s="1">
        <v>3.5666067600250244</v>
      </c>
      <c r="DQ113" s="1">
        <v>75</v>
      </c>
      <c r="DR113" s="1">
        <v>73</v>
      </c>
      <c r="DS113" s="1">
        <v>51</v>
      </c>
      <c r="DT113" s="1">
        <v>56</v>
      </c>
      <c r="DU113" s="1">
        <v>34</v>
      </c>
      <c r="DV113" s="1">
        <v>46.506435394287109</v>
      </c>
      <c r="DW113" s="1">
        <v>45.266265869140625</v>
      </c>
      <c r="DX113" s="1">
        <v>31.62437629699707</v>
      </c>
      <c r="DY113" s="1">
        <v>34.724807739257813</v>
      </c>
      <c r="DZ113" s="1">
        <v>21.082918167114258</v>
      </c>
      <c r="EA113" s="1">
        <v>3.9703547954559326</v>
      </c>
      <c r="EB113" s="1">
        <v>4.2966451644897461</v>
      </c>
      <c r="EC113" s="1">
        <v>4.423243522644043</v>
      </c>
      <c r="ED113" s="1">
        <v>4.03167724609375</v>
      </c>
      <c r="EE113" s="1">
        <v>6.1151080131530762</v>
      </c>
      <c r="EF113" s="1">
        <v>77</v>
      </c>
      <c r="EG113" s="1">
        <v>80</v>
      </c>
      <c r="EH113" s="1">
        <v>53</v>
      </c>
      <c r="EI113" s="1">
        <v>59</v>
      </c>
      <c r="EJ113" s="1">
        <v>20</v>
      </c>
      <c r="EK113" s="1">
        <v>49.056770324707031</v>
      </c>
      <c r="EL113" s="1">
        <v>50.968074798583984</v>
      </c>
      <c r="EM113" s="1">
        <v>33.766349792480469</v>
      </c>
      <c r="EN113" s="1">
        <v>37.588954925537109</v>
      </c>
      <c r="EO113" s="1">
        <v>12.742018699645996</v>
      </c>
      <c r="EP113" s="1">
        <v>4.9709491729736328</v>
      </c>
      <c r="EQ113" s="1">
        <v>5.7929039001464844</v>
      </c>
      <c r="ER113" s="1">
        <v>5.9550561904907227</v>
      </c>
      <c r="ES113" s="1">
        <v>5.5765595436096191</v>
      </c>
      <c r="ET113" s="1">
        <v>4.6082949638366699</v>
      </c>
      <c r="EU113" s="1">
        <v>152</v>
      </c>
      <c r="EV113" s="1">
        <v>153</v>
      </c>
      <c r="EW113" s="1">
        <v>104</v>
      </c>
      <c r="EX113" s="1">
        <v>115</v>
      </c>
      <c r="EY113" s="1">
        <v>54</v>
      </c>
      <c r="EZ113" s="1">
        <v>47.764347076416016</v>
      </c>
      <c r="FA113" s="1">
        <v>48.078586578369141</v>
      </c>
      <c r="FB113" s="1">
        <v>32.680870056152344</v>
      </c>
      <c r="FC113" s="1">
        <v>36.137496948242187</v>
      </c>
      <c r="FD113" s="1">
        <v>16.968912124633789</v>
      </c>
      <c r="FE113" s="1">
        <v>4.4211750030517578</v>
      </c>
      <c r="FF113" s="1">
        <v>4.9675326347351074</v>
      </c>
      <c r="FG113" s="1">
        <v>5.0905532836914062</v>
      </c>
      <c r="FH113" s="1">
        <v>4.6996321678161621</v>
      </c>
      <c r="FI113" s="1">
        <v>5.4545454978942871</v>
      </c>
      <c r="FJ113" s="1">
        <v>48.078586578369141</v>
      </c>
      <c r="FK113" s="1">
        <v>32.680870056152344</v>
      </c>
      <c r="FL113" s="1">
        <v>36.137496948242187</v>
      </c>
      <c r="FM113" s="1">
        <v>16.968912124633789</v>
      </c>
      <c r="FN113" s="1">
        <v>4.4211750030517578</v>
      </c>
      <c r="FO113" s="1">
        <v>4.9675326347351074</v>
      </c>
      <c r="FP113" s="1">
        <v>5.0905532836914062</v>
      </c>
      <c r="FQ113" s="1">
        <v>4.6996321678161621</v>
      </c>
      <c r="FR113" s="1">
        <v>5.4545454978942871</v>
      </c>
    </row>
    <row r="114" spans="1:174">
      <c r="A114" t="s">
        <v>1</v>
      </c>
      <c r="B114" t="s">
        <v>118</v>
      </c>
      <c r="C114" t="s">
        <v>388</v>
      </c>
      <c r="D114" s="1">
        <v>257</v>
      </c>
      <c r="E114" s="1">
        <v>294</v>
      </c>
      <c r="F114" s="1">
        <v>551</v>
      </c>
      <c r="G114" s="1">
        <v>184.5203857421875</v>
      </c>
      <c r="H114" s="1">
        <v>219.55535888671875</v>
      </c>
      <c r="I114" s="1">
        <v>201.69334411621094</v>
      </c>
      <c r="J114" s="1">
        <v>4.3041367530822754</v>
      </c>
      <c r="K114" s="1">
        <v>5.8160238265991211</v>
      </c>
      <c r="L114" s="1">
        <v>4.997279167175293</v>
      </c>
      <c r="M114" s="1"/>
      <c r="N114" s="1"/>
      <c r="O114" s="1">
        <v>38</v>
      </c>
      <c r="P114" s="1">
        <v>72</v>
      </c>
      <c r="Q114" s="1">
        <v>91</v>
      </c>
      <c r="R114" s="1">
        <v>34</v>
      </c>
      <c r="S114" s="1"/>
      <c r="T114" s="1"/>
      <c r="U114" s="1">
        <v>200.71835327148437</v>
      </c>
      <c r="V114" s="1">
        <v>397.438720703125</v>
      </c>
      <c r="W114" s="1">
        <v>849.03900146484375</v>
      </c>
      <c r="X114" s="1">
        <v>671.53863525390625</v>
      </c>
      <c r="Y114" s="1"/>
      <c r="Z114" s="1"/>
      <c r="AA114" s="1">
        <v>3.2094595432281494</v>
      </c>
      <c r="AB114" s="1">
        <v>3.9560439586639404</v>
      </c>
      <c r="AC114" s="1">
        <v>7.344632625579834</v>
      </c>
      <c r="AD114" s="1">
        <v>6.5891470909118652</v>
      </c>
      <c r="AE114" s="1"/>
      <c r="AF114" s="1"/>
      <c r="AG114" s="1">
        <v>32</v>
      </c>
      <c r="AH114" s="1">
        <v>97</v>
      </c>
      <c r="AI114" s="1">
        <v>118</v>
      </c>
      <c r="AJ114" s="1">
        <v>37</v>
      </c>
      <c r="AK114" s="1"/>
      <c r="AL114" s="1"/>
      <c r="AM114" s="1">
        <v>170.99497985839844</v>
      </c>
      <c r="AN114" s="1">
        <v>566.32415771484375</v>
      </c>
      <c r="AO114" s="1">
        <v>1358.82080078125</v>
      </c>
      <c r="AP114" s="1">
        <v>1334.2950439453125</v>
      </c>
      <c r="AQ114" s="1"/>
      <c r="AR114" s="1"/>
      <c r="AS114" s="1">
        <v>3.9360394477844238</v>
      </c>
      <c r="AT114" s="1">
        <v>5.6592764854431152</v>
      </c>
      <c r="AU114" s="1">
        <v>7.9354405403137207</v>
      </c>
      <c r="AV114" s="1">
        <v>8.3710403442382812</v>
      </c>
      <c r="AW114" s="1">
        <v>9</v>
      </c>
      <c r="AX114" s="1">
        <v>23</v>
      </c>
      <c r="AY114" s="1">
        <v>70</v>
      </c>
      <c r="AZ114" s="1">
        <v>169</v>
      </c>
      <c r="BA114" s="1">
        <v>209</v>
      </c>
      <c r="BB114" s="1">
        <v>71</v>
      </c>
      <c r="BC114" s="1">
        <v>6.9031639099121094</v>
      </c>
      <c r="BD114" s="1">
        <v>53.884361267089844</v>
      </c>
      <c r="BE114" s="1">
        <v>185.94273376464844</v>
      </c>
      <c r="BF114" s="1">
        <v>479.51425170898437</v>
      </c>
      <c r="BG114" s="1">
        <v>1077.20849609375</v>
      </c>
      <c r="BH114" s="1">
        <v>906.07452392578125</v>
      </c>
      <c r="BI114" s="1">
        <v>1.2968299388885498</v>
      </c>
      <c r="BJ114" s="1">
        <v>2.059086799621582</v>
      </c>
      <c r="BK114" s="1">
        <v>3.5052578449249268</v>
      </c>
      <c r="BL114" s="1">
        <v>4.7821164131164551</v>
      </c>
      <c r="BM114" s="1">
        <v>7.6669111251831055</v>
      </c>
      <c r="BN114" s="1">
        <v>7.4112734794616699</v>
      </c>
      <c r="BO114" s="1"/>
      <c r="BP114" s="1"/>
      <c r="BQ114" s="1"/>
      <c r="BR114" s="1"/>
      <c r="BS114" s="1"/>
      <c r="BT114" s="1">
        <v>135</v>
      </c>
      <c r="BU114" s="1"/>
      <c r="BV114" s="1"/>
      <c r="BW114" s="1"/>
      <c r="BX114" s="1"/>
      <c r="BY114" s="1"/>
      <c r="BZ114" s="1">
        <v>96.927055358886719</v>
      </c>
      <c r="CA114" s="1"/>
      <c r="CB114" s="1"/>
      <c r="CC114" s="1"/>
      <c r="CD114" s="1"/>
      <c r="CE114" s="1"/>
      <c r="CF114" s="1">
        <v>3.209700345993042</v>
      </c>
      <c r="CG114" s="1"/>
      <c r="CH114" s="1"/>
      <c r="CI114" s="1"/>
      <c r="CJ114" s="1"/>
      <c r="CK114" s="1"/>
      <c r="CL114" s="1">
        <v>196</v>
      </c>
      <c r="CM114" s="1"/>
      <c r="CN114" s="1"/>
      <c r="CO114" s="1"/>
      <c r="CP114" s="1"/>
      <c r="CQ114" s="1"/>
      <c r="CR114" s="1">
        <v>146.3702392578125</v>
      </c>
      <c r="CS114" s="1"/>
      <c r="CT114" s="1"/>
      <c r="CU114" s="1"/>
      <c r="CV114" s="1"/>
      <c r="CW114" s="1"/>
      <c r="CX114" s="1">
        <v>4.9196786880493164</v>
      </c>
      <c r="CY114" s="1"/>
      <c r="CZ114" s="1"/>
      <c r="DA114" s="1"/>
      <c r="DB114" s="1"/>
      <c r="DC114" s="1"/>
      <c r="DD114" s="1">
        <v>331</v>
      </c>
      <c r="DE114" s="1"/>
      <c r="DF114" s="1"/>
      <c r="DG114" s="1"/>
      <c r="DH114" s="1"/>
      <c r="DI114" s="1"/>
      <c r="DJ114" s="1">
        <v>121.16242980957031</v>
      </c>
      <c r="DK114" s="1"/>
      <c r="DL114" s="1"/>
      <c r="DM114" s="1"/>
      <c r="DN114" s="1"/>
      <c r="DO114" s="1"/>
      <c r="DP114" s="1">
        <v>4.0415139198303223</v>
      </c>
      <c r="DQ114" s="1">
        <v>72</v>
      </c>
      <c r="DR114" s="1">
        <v>70</v>
      </c>
      <c r="DS114" s="1">
        <v>37</v>
      </c>
      <c r="DT114" s="1">
        <v>48</v>
      </c>
      <c r="DU114" s="1">
        <v>30</v>
      </c>
      <c r="DV114" s="1">
        <v>51.694427490234375</v>
      </c>
      <c r="DW114" s="1">
        <v>50.258472442626953</v>
      </c>
      <c r="DX114" s="1">
        <v>26.565193176269531</v>
      </c>
      <c r="DY114" s="1">
        <v>34.46295166015625</v>
      </c>
      <c r="DZ114" s="1">
        <v>21.539344787597656</v>
      </c>
      <c r="EA114" s="1">
        <v>4.4971890449523926</v>
      </c>
      <c r="EB114" s="1">
        <v>4.3316831588745117</v>
      </c>
      <c r="EC114" s="1">
        <v>3.4872760772705078</v>
      </c>
      <c r="ED114" s="1">
        <v>4.3676071166992187</v>
      </c>
      <c r="EE114" s="1">
        <v>5.0505051612854004</v>
      </c>
      <c r="EF114" s="1">
        <v>95</v>
      </c>
      <c r="EG114" s="1">
        <v>82</v>
      </c>
      <c r="EH114" s="1">
        <v>46</v>
      </c>
      <c r="EI114" s="1">
        <v>43</v>
      </c>
      <c r="EJ114" s="1">
        <v>28</v>
      </c>
      <c r="EK114" s="1">
        <v>70.94476318359375</v>
      </c>
      <c r="EL114" s="1">
        <v>61.236530303955078</v>
      </c>
      <c r="EM114" s="1">
        <v>34.352199554443359</v>
      </c>
      <c r="EN114" s="1">
        <v>32.111839294433594</v>
      </c>
      <c r="EO114" s="1">
        <v>20.9100341796875</v>
      </c>
      <c r="EP114" s="1">
        <v>6.4890708923339844</v>
      </c>
      <c r="EQ114" s="1">
        <v>5.7302584648132324</v>
      </c>
      <c r="ER114" s="1">
        <v>5.2995390892028809</v>
      </c>
      <c r="ES114" s="1">
        <v>5.0233645439147949</v>
      </c>
      <c r="ET114" s="1">
        <v>6.4220185279846191</v>
      </c>
      <c r="EU114" s="1">
        <v>167</v>
      </c>
      <c r="EV114" s="1">
        <v>152</v>
      </c>
      <c r="EW114" s="1">
        <v>83</v>
      </c>
      <c r="EX114" s="1">
        <v>91</v>
      </c>
      <c r="EY114" s="1">
        <v>58</v>
      </c>
      <c r="EZ114" s="1">
        <v>61.130287170410156</v>
      </c>
      <c r="FA114" s="1">
        <v>55.639545440673828</v>
      </c>
      <c r="FB114" s="1">
        <v>30.382120132446289</v>
      </c>
      <c r="FC114" s="1">
        <v>33.310516357421875</v>
      </c>
      <c r="FD114" s="1">
        <v>21.230878829956055</v>
      </c>
      <c r="FE114" s="1">
        <v>5.448613166809082</v>
      </c>
      <c r="FF114" s="1">
        <v>4.9885134696960449</v>
      </c>
      <c r="FG114" s="1">
        <v>4.3027477264404297</v>
      </c>
      <c r="FH114" s="1">
        <v>4.654731273651123</v>
      </c>
      <c r="FI114" s="1">
        <v>5.6310677528381348</v>
      </c>
      <c r="FJ114" s="1">
        <v>55.639545440673828</v>
      </c>
      <c r="FK114" s="1">
        <v>30.382120132446289</v>
      </c>
      <c r="FL114" s="1">
        <v>33.310516357421875</v>
      </c>
      <c r="FM114" s="1">
        <v>21.230878829956055</v>
      </c>
      <c r="FN114" s="1">
        <v>5.448613166809082</v>
      </c>
      <c r="FO114" s="1">
        <v>4.9885134696960449</v>
      </c>
      <c r="FP114" s="1">
        <v>4.3027477264404297</v>
      </c>
      <c r="FQ114" s="1">
        <v>4.654731273651123</v>
      </c>
      <c r="FR114" s="1">
        <v>5.6310677528381348</v>
      </c>
    </row>
    <row r="115" spans="1:174">
      <c r="A115" t="s">
        <v>1</v>
      </c>
      <c r="B115" t="s">
        <v>119</v>
      </c>
      <c r="C115" t="s">
        <v>389</v>
      </c>
      <c r="D115" s="1">
        <v>199</v>
      </c>
      <c r="E115" s="1">
        <v>183</v>
      </c>
      <c r="F115" s="1">
        <v>382</v>
      </c>
      <c r="G115" s="1">
        <v>158.32099914550781</v>
      </c>
      <c r="H115" s="1">
        <v>150.17849731445312</v>
      </c>
      <c r="I115" s="1">
        <v>154.31288146972656</v>
      </c>
      <c r="J115" s="1">
        <v>4.2277460098266602</v>
      </c>
      <c r="K115" s="1">
        <v>5.1578354835510254</v>
      </c>
      <c r="L115" s="1">
        <v>4.6274986267089844</v>
      </c>
      <c r="M115" s="1"/>
      <c r="N115" s="1"/>
      <c r="O115" s="1">
        <v>24</v>
      </c>
      <c r="P115" s="1">
        <v>77</v>
      </c>
      <c r="Q115" s="1">
        <v>61</v>
      </c>
      <c r="R115" s="1">
        <v>21</v>
      </c>
      <c r="S115" s="1"/>
      <c r="T115" s="1"/>
      <c r="U115" s="1">
        <v>152.09124755859375</v>
      </c>
      <c r="V115" s="1">
        <v>543.20989990234375</v>
      </c>
      <c r="W115" s="1">
        <v>721.210693359375</v>
      </c>
      <c r="X115" s="1">
        <v>586.10101318359375</v>
      </c>
      <c r="Y115" s="1"/>
      <c r="Z115" s="1"/>
      <c r="AA115" s="1">
        <v>2.4665980339050293</v>
      </c>
      <c r="AB115" s="1">
        <v>5.4340157508850098</v>
      </c>
      <c r="AC115" s="1">
        <v>6.3607926368713379</v>
      </c>
      <c r="AD115" s="1">
        <v>6.1224489212036133</v>
      </c>
      <c r="AE115" s="1"/>
      <c r="AF115" s="1"/>
      <c r="AG115" s="1">
        <v>15</v>
      </c>
      <c r="AH115" s="1">
        <v>52</v>
      </c>
      <c r="AI115" s="1">
        <v>85</v>
      </c>
      <c r="AJ115" s="1">
        <v>25</v>
      </c>
      <c r="AK115" s="1"/>
      <c r="AL115" s="1"/>
      <c r="AM115" s="1">
        <v>100.50924682617187</v>
      </c>
      <c r="AN115" s="1">
        <v>389.60064697265625</v>
      </c>
      <c r="AO115" s="1">
        <v>1237.0833740234375</v>
      </c>
      <c r="AP115" s="1">
        <v>1235.7884521484375</v>
      </c>
      <c r="AQ115" s="1"/>
      <c r="AR115" s="1"/>
      <c r="AS115" s="1">
        <v>2.722322940826416</v>
      </c>
      <c r="AT115" s="1">
        <v>4.4330778121948242</v>
      </c>
      <c r="AU115" s="1">
        <v>8.5771951675415039</v>
      </c>
      <c r="AV115" s="1">
        <v>8.7108011245727539</v>
      </c>
      <c r="AW115" s="1"/>
      <c r="AX115" s="1"/>
      <c r="AY115" s="1">
        <v>39</v>
      </c>
      <c r="AZ115" s="1">
        <v>129</v>
      </c>
      <c r="BA115" s="1">
        <v>146</v>
      </c>
      <c r="BB115" s="1">
        <v>46</v>
      </c>
      <c r="BC115" s="1"/>
      <c r="BD115" s="1"/>
      <c r="BE115" s="1">
        <v>127.01927947998047</v>
      </c>
      <c r="BF115" s="1">
        <v>468.7159423828125</v>
      </c>
      <c r="BG115" s="1">
        <v>952.44305419921875</v>
      </c>
      <c r="BH115" s="1">
        <v>820.5494384765625</v>
      </c>
      <c r="BI115" s="1"/>
      <c r="BJ115" s="1"/>
      <c r="BK115" s="1">
        <v>2.5590550899505615</v>
      </c>
      <c r="BL115" s="1">
        <v>4.9806947708129883</v>
      </c>
      <c r="BM115" s="1">
        <v>7.4871792793273926</v>
      </c>
      <c r="BN115" s="1">
        <v>7.3015871047973633</v>
      </c>
      <c r="BO115" s="1"/>
      <c r="BP115" s="1"/>
      <c r="BQ115" s="1"/>
      <c r="BR115" s="1"/>
      <c r="BS115" s="1"/>
      <c r="BT115" s="1">
        <v>97</v>
      </c>
      <c r="BU115" s="1"/>
      <c r="BV115" s="1"/>
      <c r="BW115" s="1"/>
      <c r="BX115" s="1"/>
      <c r="BY115" s="1"/>
      <c r="BZ115" s="1">
        <v>77.171546936035156</v>
      </c>
      <c r="CA115" s="1"/>
      <c r="CB115" s="1"/>
      <c r="CC115" s="1"/>
      <c r="CD115" s="1"/>
      <c r="CE115" s="1"/>
      <c r="CF115" s="1">
        <v>2.8817586898803711</v>
      </c>
      <c r="CG115" s="1"/>
      <c r="CH115" s="1"/>
      <c r="CI115" s="1"/>
      <c r="CJ115" s="1"/>
      <c r="CK115" s="1"/>
      <c r="CL115" s="1">
        <v>118</v>
      </c>
      <c r="CM115" s="1"/>
      <c r="CN115" s="1"/>
      <c r="CO115" s="1"/>
      <c r="CP115" s="1"/>
      <c r="CQ115" s="1"/>
      <c r="CR115" s="1">
        <v>96.836402893066406</v>
      </c>
      <c r="CS115" s="1"/>
      <c r="CT115" s="1"/>
      <c r="CU115" s="1"/>
      <c r="CV115" s="1"/>
      <c r="CW115" s="1"/>
      <c r="CX115" s="1">
        <v>4.2400288581848145</v>
      </c>
      <c r="CY115" s="1"/>
      <c r="CZ115" s="1"/>
      <c r="DA115" s="1"/>
      <c r="DB115" s="1"/>
      <c r="DC115" s="1"/>
      <c r="DD115" s="1">
        <v>215</v>
      </c>
      <c r="DE115" s="1"/>
      <c r="DF115" s="1"/>
      <c r="DG115" s="1"/>
      <c r="DH115" s="1"/>
      <c r="DI115" s="1"/>
      <c r="DJ115" s="1">
        <v>86.851493835449219</v>
      </c>
      <c r="DK115" s="1"/>
      <c r="DL115" s="1"/>
      <c r="DM115" s="1"/>
      <c r="DN115" s="1"/>
      <c r="DO115" s="1"/>
      <c r="DP115" s="1">
        <v>3.4965035915374756</v>
      </c>
      <c r="DQ115" s="1">
        <v>43</v>
      </c>
      <c r="DR115" s="1">
        <v>31</v>
      </c>
      <c r="DS115" s="1">
        <v>34</v>
      </c>
      <c r="DT115" s="1">
        <v>60</v>
      </c>
      <c r="DU115" s="1">
        <v>31</v>
      </c>
      <c r="DV115" s="1">
        <v>34.210063934326172</v>
      </c>
      <c r="DW115" s="1">
        <v>24.663070678710937</v>
      </c>
      <c r="DX115" s="1">
        <v>27.049819946289063</v>
      </c>
      <c r="DY115" s="1">
        <v>47.734973907470703</v>
      </c>
      <c r="DZ115" s="1">
        <v>24.663070678710937</v>
      </c>
      <c r="EA115" s="1">
        <v>4.7884187698364258</v>
      </c>
      <c r="EB115" s="1">
        <v>4.7184171676635742</v>
      </c>
      <c r="EC115" s="1">
        <v>4.1463413238525391</v>
      </c>
      <c r="ED115" s="1">
        <v>3.9525692462921143</v>
      </c>
      <c r="EE115" s="1">
        <v>3.8083539009094238</v>
      </c>
      <c r="EF115" s="1">
        <v>40</v>
      </c>
      <c r="EG115" s="1">
        <v>21</v>
      </c>
      <c r="EH115" s="1">
        <v>43</v>
      </c>
      <c r="EI115" s="1">
        <v>51</v>
      </c>
      <c r="EJ115" s="1">
        <v>28</v>
      </c>
      <c r="EK115" s="1">
        <v>32.825901031494141</v>
      </c>
      <c r="EL115" s="1">
        <v>17.233596801757813</v>
      </c>
      <c r="EM115" s="1">
        <v>35.287841796875</v>
      </c>
      <c r="EN115" s="1">
        <v>41.853023529052734</v>
      </c>
      <c r="EO115" s="1">
        <v>22.978130340576172</v>
      </c>
      <c r="EP115" s="1">
        <v>5.5944056510925293</v>
      </c>
      <c r="EQ115" s="1">
        <v>4.1015625</v>
      </c>
      <c r="ER115" s="1">
        <v>6.9918699264526367</v>
      </c>
      <c r="ES115" s="1">
        <v>4.6363635063171387</v>
      </c>
      <c r="ET115" s="1">
        <v>4.6204619407653809</v>
      </c>
      <c r="EU115" s="1">
        <v>83</v>
      </c>
      <c r="EV115" s="1">
        <v>52</v>
      </c>
      <c r="EW115" s="1">
        <v>77</v>
      </c>
      <c r="EX115" s="1">
        <v>111</v>
      </c>
      <c r="EY115" s="1">
        <v>59</v>
      </c>
      <c r="EZ115" s="1">
        <v>33.528717041015625</v>
      </c>
      <c r="FA115" s="1">
        <v>21.005941390991211</v>
      </c>
      <c r="FB115" s="1">
        <v>31.104953765869141</v>
      </c>
      <c r="FC115" s="1">
        <v>44.839607238769531</v>
      </c>
      <c r="FD115" s="1">
        <v>23.83366584777832</v>
      </c>
      <c r="FE115" s="1">
        <v>5.1456913948059082</v>
      </c>
      <c r="FF115" s="1">
        <v>4.4482464790344238</v>
      </c>
      <c r="FG115" s="1">
        <v>5.3658537864685059</v>
      </c>
      <c r="FH115" s="1">
        <v>4.2398777008056641</v>
      </c>
      <c r="FI115" s="1">
        <v>4.1549296379089355</v>
      </c>
      <c r="FJ115" s="1">
        <v>21.005941390991211</v>
      </c>
      <c r="FK115" s="1">
        <v>31.104953765869141</v>
      </c>
      <c r="FL115" s="1">
        <v>44.839607238769531</v>
      </c>
      <c r="FM115" s="1">
        <v>23.83366584777832</v>
      </c>
      <c r="FN115" s="1">
        <v>5.1456913948059082</v>
      </c>
      <c r="FO115" s="1">
        <v>4.4482464790344238</v>
      </c>
      <c r="FP115" s="1">
        <v>5.3658537864685059</v>
      </c>
      <c r="FQ115" s="1">
        <v>4.2398777008056641</v>
      </c>
      <c r="FR115" s="1">
        <v>4.1549296379089355</v>
      </c>
    </row>
    <row r="116" spans="1:174">
      <c r="A116" t="s">
        <v>1</v>
      </c>
      <c r="B116" t="s">
        <v>120</v>
      </c>
      <c r="C116" t="s">
        <v>390</v>
      </c>
      <c r="D116" s="1">
        <v>295</v>
      </c>
      <c r="E116" s="1">
        <v>356</v>
      </c>
      <c r="F116" s="1">
        <v>651</v>
      </c>
      <c r="G116" s="1">
        <v>175.57955932617187</v>
      </c>
      <c r="H116" s="1">
        <v>220.81901550292969</v>
      </c>
      <c r="I116" s="1">
        <v>197.7322998046875</v>
      </c>
      <c r="J116" s="1">
        <v>4.4274349212646484</v>
      </c>
      <c r="K116" s="1">
        <v>6.3401603698730469</v>
      </c>
      <c r="L116" s="1">
        <v>5.3021664619445801</v>
      </c>
      <c r="M116" s="1"/>
      <c r="N116" s="1"/>
      <c r="O116" s="1">
        <v>30</v>
      </c>
      <c r="P116" s="1">
        <v>109</v>
      </c>
      <c r="Q116" s="1">
        <v>100</v>
      </c>
      <c r="R116" s="1">
        <v>45</v>
      </c>
      <c r="S116" s="1"/>
      <c r="T116" s="1"/>
      <c r="U116" s="1">
        <v>148.23599243164062</v>
      </c>
      <c r="V116" s="1">
        <v>505.94131469726563</v>
      </c>
      <c r="W116" s="1">
        <v>789.889404296875</v>
      </c>
      <c r="X116" s="1">
        <v>711.91265869140625</v>
      </c>
      <c r="Y116" s="1"/>
      <c r="Z116" s="1"/>
      <c r="AA116" s="1">
        <v>2.4834437370300293</v>
      </c>
      <c r="AB116" s="1">
        <v>5.1149697303771973</v>
      </c>
      <c r="AC116" s="1">
        <v>6.5445027351379395</v>
      </c>
      <c r="AD116" s="1">
        <v>6.4748201370239258</v>
      </c>
      <c r="AE116" s="1"/>
      <c r="AF116" s="1"/>
      <c r="AG116" s="1">
        <v>26</v>
      </c>
      <c r="AH116" s="1">
        <v>101</v>
      </c>
      <c r="AI116" s="1">
        <v>150</v>
      </c>
      <c r="AJ116" s="1">
        <v>69</v>
      </c>
      <c r="AK116" s="1"/>
      <c r="AL116" s="1"/>
      <c r="AM116" s="1">
        <v>137.32635498046875</v>
      </c>
      <c r="AN116" s="1">
        <v>525.08447265625</v>
      </c>
      <c r="AO116" s="1">
        <v>1387.0908203125</v>
      </c>
      <c r="AP116" s="1">
        <v>1931.69091796875</v>
      </c>
      <c r="AQ116" s="1"/>
      <c r="AR116" s="1"/>
      <c r="AS116" s="1">
        <v>3.5519125461578369</v>
      </c>
      <c r="AT116" s="1">
        <v>5.7517085075378418</v>
      </c>
      <c r="AU116" s="1">
        <v>8.3612041473388672</v>
      </c>
      <c r="AV116" s="1">
        <v>10.697674751281738</v>
      </c>
      <c r="AW116" s="1"/>
      <c r="AX116" s="1"/>
      <c r="AY116" s="1">
        <v>56</v>
      </c>
      <c r="AZ116" s="1">
        <v>210</v>
      </c>
      <c r="BA116" s="1">
        <v>250</v>
      </c>
      <c r="BB116" s="1">
        <v>114</v>
      </c>
      <c r="BC116" s="1"/>
      <c r="BD116" s="1"/>
      <c r="BE116" s="1">
        <v>142.96290588378906</v>
      </c>
      <c r="BF116" s="1">
        <v>514.970947265625</v>
      </c>
      <c r="BG116" s="1">
        <v>1065.008056640625</v>
      </c>
      <c r="BH116" s="1">
        <v>1152.3299560546875</v>
      </c>
      <c r="BI116" s="1"/>
      <c r="BJ116" s="1"/>
      <c r="BK116" s="1">
        <v>2.8865978717803955</v>
      </c>
      <c r="BL116" s="1">
        <v>5.4026241302490234</v>
      </c>
      <c r="BM116" s="1">
        <v>7.5255870819091797</v>
      </c>
      <c r="BN116" s="1">
        <v>8.5074625015258789</v>
      </c>
      <c r="BO116" s="1"/>
      <c r="BP116" s="1"/>
      <c r="BQ116" s="1"/>
      <c r="BR116" s="1"/>
      <c r="BS116" s="1"/>
      <c r="BT116" s="1">
        <v>148</v>
      </c>
      <c r="BU116" s="1"/>
      <c r="BV116" s="1"/>
      <c r="BW116" s="1"/>
      <c r="BX116" s="1"/>
      <c r="BY116" s="1"/>
      <c r="BZ116" s="1">
        <v>88.087371826171875</v>
      </c>
      <c r="CA116" s="1"/>
      <c r="CB116" s="1"/>
      <c r="CC116" s="1"/>
      <c r="CD116" s="1"/>
      <c r="CE116" s="1"/>
      <c r="CF116" s="1">
        <v>3.2272131443023682</v>
      </c>
      <c r="CG116" s="1"/>
      <c r="CH116" s="1"/>
      <c r="CI116" s="1"/>
      <c r="CJ116" s="1"/>
      <c r="CK116" s="1"/>
      <c r="CL116" s="1">
        <v>222</v>
      </c>
      <c r="CM116" s="1"/>
      <c r="CN116" s="1"/>
      <c r="CO116" s="1"/>
      <c r="CP116" s="1"/>
      <c r="CQ116" s="1"/>
      <c r="CR116" s="1">
        <v>137.70175170898437</v>
      </c>
      <c r="CS116" s="1"/>
      <c r="CT116" s="1"/>
      <c r="CU116" s="1"/>
      <c r="CV116" s="1"/>
      <c r="CW116" s="1"/>
      <c r="CX116" s="1">
        <v>5.1460361480712891</v>
      </c>
      <c r="CY116" s="1"/>
      <c r="CZ116" s="1"/>
      <c r="DA116" s="1"/>
      <c r="DB116" s="1"/>
      <c r="DC116" s="1"/>
      <c r="DD116" s="1">
        <v>370</v>
      </c>
      <c r="DE116" s="1"/>
      <c r="DF116" s="1"/>
      <c r="DG116" s="1"/>
      <c r="DH116" s="1"/>
      <c r="DI116" s="1"/>
      <c r="DJ116" s="1">
        <v>112.38241577148437</v>
      </c>
      <c r="DK116" s="1"/>
      <c r="DL116" s="1"/>
      <c r="DM116" s="1"/>
      <c r="DN116" s="1"/>
      <c r="DO116" s="1"/>
      <c r="DP116" s="1">
        <v>4.1573033332824707</v>
      </c>
      <c r="DQ116" s="1">
        <v>35</v>
      </c>
      <c r="DR116" s="1">
        <v>76</v>
      </c>
      <c r="DS116" s="1">
        <v>99</v>
      </c>
      <c r="DT116" s="1">
        <v>57</v>
      </c>
      <c r="DU116" s="1">
        <v>28</v>
      </c>
      <c r="DV116" s="1">
        <v>20.831474304199219</v>
      </c>
      <c r="DW116" s="1">
        <v>45.234058380126953</v>
      </c>
      <c r="DX116" s="1">
        <v>58.923309326171875</v>
      </c>
      <c r="DY116" s="1">
        <v>33.925540924072266</v>
      </c>
      <c r="DZ116" s="1">
        <v>16.665178298950195</v>
      </c>
      <c r="EA116" s="1">
        <v>5.2238807678222656</v>
      </c>
      <c r="EB116" s="1">
        <v>4.5265040397644043</v>
      </c>
      <c r="EC116" s="1">
        <v>5.0050554275512695</v>
      </c>
      <c r="ED116" s="1">
        <v>3.7037036418914795</v>
      </c>
      <c r="EE116" s="1">
        <v>3.513174295425415</v>
      </c>
      <c r="EF116" s="1">
        <v>29</v>
      </c>
      <c r="EG116" s="1">
        <v>99</v>
      </c>
      <c r="EH116" s="1">
        <v>124</v>
      </c>
      <c r="EI116" s="1">
        <v>73</v>
      </c>
      <c r="EJ116" s="1">
        <v>31</v>
      </c>
      <c r="EK116" s="1">
        <v>17.988065719604492</v>
      </c>
      <c r="EL116" s="1">
        <v>61.407535552978516</v>
      </c>
      <c r="EM116" s="1">
        <v>76.91448974609375</v>
      </c>
      <c r="EN116" s="1">
        <v>45.280303955078125</v>
      </c>
      <c r="EO116" s="1">
        <v>19.228622436523438</v>
      </c>
      <c r="EP116" s="1">
        <v>5.2536230087280273</v>
      </c>
      <c r="EQ116" s="1">
        <v>6.6711592674255371</v>
      </c>
      <c r="ER116" s="1">
        <v>7.533414363861084</v>
      </c>
      <c r="ES116" s="1">
        <v>6.0181369781494141</v>
      </c>
      <c r="ET116" s="1">
        <v>4.3055553436279297</v>
      </c>
      <c r="EU116" s="1">
        <v>64</v>
      </c>
      <c r="EV116" s="1">
        <v>175</v>
      </c>
      <c r="EW116" s="1">
        <v>223</v>
      </c>
      <c r="EX116" s="1">
        <v>130</v>
      </c>
      <c r="EY116" s="1">
        <v>59</v>
      </c>
      <c r="EZ116" s="1">
        <v>19.439121246337891</v>
      </c>
      <c r="FA116" s="1">
        <v>53.153846740722656</v>
      </c>
      <c r="FB116" s="1">
        <v>67.733184814453125</v>
      </c>
      <c r="FC116" s="1">
        <v>39.485713958740234</v>
      </c>
      <c r="FD116" s="1">
        <v>17.920438766479492</v>
      </c>
      <c r="FE116" s="1">
        <v>5.2373156547546387</v>
      </c>
      <c r="FF116" s="1">
        <v>5.532721996307373</v>
      </c>
      <c r="FG116" s="1">
        <v>6.1534214019775391</v>
      </c>
      <c r="FH116" s="1">
        <v>4.7238373756408691</v>
      </c>
      <c r="FI116" s="1">
        <v>3.8892550468444824</v>
      </c>
      <c r="FJ116" s="1">
        <v>53.153846740722656</v>
      </c>
      <c r="FK116" s="1">
        <v>67.733184814453125</v>
      </c>
      <c r="FL116" s="1">
        <v>39.485713958740234</v>
      </c>
      <c r="FM116" s="1">
        <v>17.920438766479492</v>
      </c>
      <c r="FN116" s="1">
        <v>5.2373156547546387</v>
      </c>
      <c r="FO116" s="1">
        <v>5.532721996307373</v>
      </c>
      <c r="FP116" s="1">
        <v>6.1534214019775391</v>
      </c>
      <c r="FQ116" s="1">
        <v>4.7238373756408691</v>
      </c>
      <c r="FR116" s="1">
        <v>3.8892550468444824</v>
      </c>
    </row>
    <row r="117" spans="1:174">
      <c r="A117" t="s">
        <v>1</v>
      </c>
      <c r="B117" t="s">
        <v>121</v>
      </c>
      <c r="C117" t="s">
        <v>391</v>
      </c>
      <c r="D117" s="1">
        <v>155</v>
      </c>
      <c r="E117" s="1">
        <v>154</v>
      </c>
      <c r="F117" s="1">
        <v>309</v>
      </c>
      <c r="G117" s="1">
        <v>146.73445129394531</v>
      </c>
      <c r="H117" s="1">
        <v>146.78968811035156</v>
      </c>
      <c r="I117" s="1">
        <v>146.76197814941406</v>
      </c>
      <c r="J117" s="1">
        <v>3.9390089511871338</v>
      </c>
      <c r="K117" s="1">
        <v>4.7138047218322754</v>
      </c>
      <c r="L117" s="1">
        <v>4.2904748916625977</v>
      </c>
      <c r="M117" s="1"/>
      <c r="N117" s="1"/>
      <c r="O117" s="1">
        <v>18</v>
      </c>
      <c r="P117" s="1">
        <v>54</v>
      </c>
      <c r="Q117" s="1">
        <v>49</v>
      </c>
      <c r="R117" s="1">
        <v>18</v>
      </c>
      <c r="S117" s="1"/>
      <c r="T117" s="1"/>
      <c r="U117" s="1">
        <v>155.76324462890625</v>
      </c>
      <c r="V117" s="1">
        <v>524.5264892578125</v>
      </c>
      <c r="W117" s="1">
        <v>781.99810791015625</v>
      </c>
      <c r="X117" s="1">
        <v>579.89691162109375</v>
      </c>
      <c r="Y117" s="1"/>
      <c r="Z117" s="1"/>
      <c r="AA117" s="1">
        <v>2.2388060092926025</v>
      </c>
      <c r="AB117" s="1">
        <v>4.986149787902832</v>
      </c>
      <c r="AC117" s="1">
        <v>6.0643563270568848</v>
      </c>
      <c r="AD117" s="1">
        <v>5.769230842590332</v>
      </c>
      <c r="AE117" s="1"/>
      <c r="AF117" s="1"/>
      <c r="AG117" s="1">
        <v>18</v>
      </c>
      <c r="AH117" s="1">
        <v>45</v>
      </c>
      <c r="AI117" s="1">
        <v>67</v>
      </c>
      <c r="AJ117" s="1">
        <v>19</v>
      </c>
      <c r="AK117" s="1"/>
      <c r="AL117" s="1"/>
      <c r="AM117" s="1">
        <v>156.50813293457031</v>
      </c>
      <c r="AN117" s="1">
        <v>473.78396606445312</v>
      </c>
      <c r="AO117" s="1">
        <v>1282.296630859375</v>
      </c>
      <c r="AP117" s="1">
        <v>1123.595458984375</v>
      </c>
      <c r="AQ117" s="1"/>
      <c r="AR117" s="1"/>
      <c r="AS117" s="1">
        <v>3.4548945426940918</v>
      </c>
      <c r="AT117" s="1">
        <v>4.3227667808532715</v>
      </c>
      <c r="AU117" s="1">
        <v>7.3304157257080078</v>
      </c>
      <c r="AV117" s="1">
        <v>6.6901407241821289</v>
      </c>
      <c r="AW117" s="1"/>
      <c r="AX117" s="1"/>
      <c r="AY117" s="1">
        <v>36</v>
      </c>
      <c r="AZ117" s="1">
        <v>99</v>
      </c>
      <c r="BA117" s="1">
        <v>116</v>
      </c>
      <c r="BB117" s="1">
        <v>37</v>
      </c>
      <c r="BC117" s="1"/>
      <c r="BD117" s="1"/>
      <c r="BE117" s="1">
        <v>156.13479614257812</v>
      </c>
      <c r="BF117" s="1">
        <v>500.17681884765625</v>
      </c>
      <c r="BG117" s="1">
        <v>1009.4856567382812</v>
      </c>
      <c r="BH117" s="1">
        <v>771.63714599609375</v>
      </c>
      <c r="BI117" s="1"/>
      <c r="BJ117" s="1"/>
      <c r="BK117" s="1">
        <v>2.7169811725616455</v>
      </c>
      <c r="BL117" s="1">
        <v>4.6610169410705566</v>
      </c>
      <c r="BM117" s="1">
        <v>6.7363529205322266</v>
      </c>
      <c r="BN117" s="1">
        <v>6.2080535888671875</v>
      </c>
      <c r="BO117" s="1"/>
      <c r="BP117" s="1"/>
      <c r="BQ117" s="1"/>
      <c r="BR117" s="1"/>
      <c r="BS117" s="1"/>
      <c r="BT117" s="1">
        <v>72</v>
      </c>
      <c r="BU117" s="1"/>
      <c r="BV117" s="1"/>
      <c r="BW117" s="1"/>
      <c r="BX117" s="1"/>
      <c r="BY117" s="1"/>
      <c r="BZ117" s="1">
        <v>68.160514831542969</v>
      </c>
      <c r="CA117" s="1"/>
      <c r="CB117" s="1"/>
      <c r="CC117" s="1"/>
      <c r="CD117" s="1"/>
      <c r="CE117" s="1"/>
      <c r="CF117" s="1">
        <v>2.7734975814819336</v>
      </c>
      <c r="CG117" s="1"/>
      <c r="CH117" s="1"/>
      <c r="CI117" s="1"/>
      <c r="CJ117" s="1"/>
      <c r="CK117" s="1"/>
      <c r="CL117" s="1">
        <v>85</v>
      </c>
      <c r="CM117" s="1"/>
      <c r="CN117" s="1"/>
      <c r="CO117" s="1"/>
      <c r="CP117" s="1"/>
      <c r="CQ117" s="1"/>
      <c r="CR117" s="1">
        <v>81.020286560058594</v>
      </c>
      <c r="CS117" s="1"/>
      <c r="CT117" s="1"/>
      <c r="CU117" s="1"/>
      <c r="CV117" s="1"/>
      <c r="CW117" s="1"/>
      <c r="CX117" s="1">
        <v>3.7037036418914795</v>
      </c>
      <c r="CY117" s="1"/>
      <c r="CZ117" s="1"/>
      <c r="DA117" s="1"/>
      <c r="DB117" s="1"/>
      <c r="DC117" s="1"/>
      <c r="DD117" s="1">
        <v>157</v>
      </c>
      <c r="DE117" s="1"/>
      <c r="DF117" s="1"/>
      <c r="DG117" s="1"/>
      <c r="DH117" s="1"/>
      <c r="DI117" s="1"/>
      <c r="DJ117" s="1">
        <v>74.568382263183594</v>
      </c>
      <c r="DK117" s="1"/>
      <c r="DL117" s="1"/>
      <c r="DM117" s="1"/>
      <c r="DN117" s="1"/>
      <c r="DO117" s="1"/>
      <c r="DP117" s="1">
        <v>3.2099776268005371</v>
      </c>
      <c r="DQ117" s="1">
        <v>101</v>
      </c>
      <c r="DR117" s="1">
        <v>28</v>
      </c>
      <c r="DS117" s="1">
        <v>16</v>
      </c>
      <c r="DT117" s="1"/>
      <c r="DU117" s="1"/>
      <c r="DV117" s="1">
        <v>95.614059448242187</v>
      </c>
      <c r="DW117" s="1">
        <v>26.506868362426758</v>
      </c>
      <c r="DX117" s="1">
        <v>15.146781921386719</v>
      </c>
      <c r="DY117" s="1"/>
      <c r="DZ117" s="1"/>
      <c r="EA117" s="1">
        <v>4.1666665077209473</v>
      </c>
      <c r="EB117" s="1">
        <v>4.3478260040283203</v>
      </c>
      <c r="EC117" s="1">
        <v>3.1809144020080566</v>
      </c>
      <c r="ED117" s="1"/>
      <c r="EE117" s="1"/>
      <c r="EF117" s="1">
        <v>92</v>
      </c>
      <c r="EG117" s="1">
        <v>28</v>
      </c>
      <c r="EH117" s="1">
        <v>22</v>
      </c>
      <c r="EI117" s="1"/>
      <c r="EJ117" s="1"/>
      <c r="EK117" s="1">
        <v>87.692543029785156</v>
      </c>
      <c r="EL117" s="1">
        <v>26.689035415649414</v>
      </c>
      <c r="EM117" s="1">
        <v>20.969955444335938</v>
      </c>
      <c r="EN117" s="1"/>
      <c r="EO117" s="1"/>
      <c r="EP117" s="1">
        <v>4.5387272834777832</v>
      </c>
      <c r="EQ117" s="1">
        <v>5.2830190658569336</v>
      </c>
      <c r="ER117" s="1">
        <v>5.0574712753295898</v>
      </c>
      <c r="ES117" s="1"/>
      <c r="ET117" s="1"/>
      <c r="EU117" s="1">
        <v>193</v>
      </c>
      <c r="EV117" s="1">
        <v>56</v>
      </c>
      <c r="EW117" s="1">
        <v>38</v>
      </c>
      <c r="EX117" s="1">
        <v>16</v>
      </c>
      <c r="EY117" s="1">
        <v>6</v>
      </c>
      <c r="EZ117" s="1">
        <v>91.666862487792969</v>
      </c>
      <c r="FA117" s="1">
        <v>26.597639083862305</v>
      </c>
      <c r="FB117" s="1">
        <v>18.048398971557617</v>
      </c>
      <c r="FC117" s="1">
        <v>7.5993256568908691</v>
      </c>
      <c r="FD117" s="1">
        <v>2.8497471809387207</v>
      </c>
      <c r="FE117" s="1">
        <v>4.3361043930053711</v>
      </c>
      <c r="FF117" s="1">
        <v>4.770017147064209</v>
      </c>
      <c r="FG117" s="1">
        <v>4.0511727333068848</v>
      </c>
      <c r="FH117" s="1">
        <v>3.4188034534454346</v>
      </c>
      <c r="FI117" s="1">
        <v>3.5087718963623047</v>
      </c>
      <c r="FJ117" s="1">
        <v>26.597639083862305</v>
      </c>
      <c r="FK117" s="1">
        <v>18.048398971557617</v>
      </c>
      <c r="FL117" s="1">
        <v>7.5993256568908691</v>
      </c>
      <c r="FM117" s="1">
        <v>2.8497471809387207</v>
      </c>
      <c r="FN117" s="1">
        <v>4.3361043930053711</v>
      </c>
      <c r="FO117" s="1">
        <v>4.770017147064209</v>
      </c>
      <c r="FP117" s="1">
        <v>4.0511727333068848</v>
      </c>
      <c r="FQ117" s="1">
        <v>3.4188034534454346</v>
      </c>
      <c r="FR117" s="1">
        <v>3.5087718963623047</v>
      </c>
    </row>
    <row r="118" spans="1:174">
      <c r="A118" t="s">
        <v>1</v>
      </c>
      <c r="B118" t="s">
        <v>122</v>
      </c>
      <c r="C118" t="s">
        <v>392</v>
      </c>
      <c r="D118" s="1">
        <v>129</v>
      </c>
      <c r="E118" s="1">
        <v>157</v>
      </c>
      <c r="F118" s="1">
        <v>286</v>
      </c>
      <c r="G118" s="1">
        <v>159.19047546386719</v>
      </c>
      <c r="H118" s="1">
        <v>201.00115966796875</v>
      </c>
      <c r="I118" s="1">
        <v>179.71145629882812</v>
      </c>
      <c r="J118" s="1">
        <v>4.1788144111633301</v>
      </c>
      <c r="K118" s="1">
        <v>6.351132869720459</v>
      </c>
      <c r="L118" s="1">
        <v>5.1448101997375488</v>
      </c>
      <c r="M118" s="1"/>
      <c r="N118" s="1"/>
      <c r="O118" s="1">
        <v>19</v>
      </c>
      <c r="P118" s="1">
        <v>40</v>
      </c>
      <c r="Q118" s="1">
        <v>47</v>
      </c>
      <c r="R118" s="1">
        <v>12</v>
      </c>
      <c r="S118" s="1"/>
      <c r="T118" s="1"/>
      <c r="U118" s="1">
        <v>191.12765502929687</v>
      </c>
      <c r="V118" s="1">
        <v>462.6951904296875</v>
      </c>
      <c r="W118" s="1">
        <v>805.07025146484375</v>
      </c>
      <c r="X118" s="1">
        <v>442.80441284179687</v>
      </c>
      <c r="Y118" s="1"/>
      <c r="Z118" s="1"/>
      <c r="AA118" s="1">
        <v>2.9595015048980713</v>
      </c>
      <c r="AB118" s="1">
        <v>4.6082949638366699</v>
      </c>
      <c r="AC118" s="1">
        <v>6.841339111328125</v>
      </c>
      <c r="AD118" s="1">
        <v>4.5112781524658203</v>
      </c>
      <c r="AE118" s="1"/>
      <c r="AF118" s="1"/>
      <c r="AG118" s="1">
        <v>19</v>
      </c>
      <c r="AH118" s="1">
        <v>41</v>
      </c>
      <c r="AI118" s="1">
        <v>66</v>
      </c>
      <c r="AJ118" s="1">
        <v>27</v>
      </c>
      <c r="AK118" s="1"/>
      <c r="AL118" s="1"/>
      <c r="AM118" s="1">
        <v>193.24653625488281</v>
      </c>
      <c r="AN118" s="1">
        <v>497.7540283203125</v>
      </c>
      <c r="AO118" s="1">
        <v>1432.6025390625</v>
      </c>
      <c r="AP118" s="1">
        <v>1867.219970703125</v>
      </c>
      <c r="AQ118" s="1"/>
      <c r="AR118" s="1"/>
      <c r="AS118" s="1">
        <v>4.9479165077209473</v>
      </c>
      <c r="AT118" s="1">
        <v>5.3664922714233398</v>
      </c>
      <c r="AU118" s="1">
        <v>8.6161880493164062</v>
      </c>
      <c r="AV118" s="1">
        <v>13.106796264648438</v>
      </c>
      <c r="AW118" s="1"/>
      <c r="AX118" s="1"/>
      <c r="AY118" s="1">
        <v>38</v>
      </c>
      <c r="AZ118" s="1">
        <v>81</v>
      </c>
      <c r="BA118" s="1">
        <v>113</v>
      </c>
      <c r="BB118" s="1">
        <v>39</v>
      </c>
      <c r="BC118" s="1"/>
      <c r="BD118" s="1"/>
      <c r="BE118" s="1">
        <v>192.18125915527344</v>
      </c>
      <c r="BF118" s="1">
        <v>479.80096435546875</v>
      </c>
      <c r="BG118" s="1">
        <v>1081.8572998046875</v>
      </c>
      <c r="BH118" s="1">
        <v>938.40228271484375</v>
      </c>
      <c r="BI118" s="1"/>
      <c r="BJ118" s="1"/>
      <c r="BK118" s="1">
        <v>3.7037036418914795</v>
      </c>
      <c r="BL118" s="1">
        <v>4.9632353782653809</v>
      </c>
      <c r="BM118" s="1">
        <v>7.7770133018493652</v>
      </c>
      <c r="BN118" s="1">
        <v>8.2627115249633789</v>
      </c>
      <c r="BO118" s="1"/>
      <c r="BP118" s="1"/>
      <c r="BQ118" s="1"/>
      <c r="BR118" s="1"/>
      <c r="BS118" s="1"/>
      <c r="BT118" s="1">
        <v>63</v>
      </c>
      <c r="BU118" s="1"/>
      <c r="BV118" s="1"/>
      <c r="BW118" s="1"/>
      <c r="BX118" s="1"/>
      <c r="BY118" s="1"/>
      <c r="BZ118" s="1">
        <v>77.744186401367188</v>
      </c>
      <c r="CA118" s="1"/>
      <c r="CB118" s="1"/>
      <c r="CC118" s="1"/>
      <c r="CD118" s="1"/>
      <c r="CE118" s="1"/>
      <c r="CF118" s="1">
        <v>2.8965516090393066</v>
      </c>
      <c r="CG118" s="1"/>
      <c r="CH118" s="1"/>
      <c r="CI118" s="1"/>
      <c r="CJ118" s="1"/>
      <c r="CK118" s="1"/>
      <c r="CL118" s="1">
        <v>105</v>
      </c>
      <c r="CM118" s="1"/>
      <c r="CN118" s="1"/>
      <c r="CO118" s="1"/>
      <c r="CP118" s="1"/>
      <c r="CQ118" s="1"/>
      <c r="CR118" s="1">
        <v>134.42753601074219</v>
      </c>
      <c r="CS118" s="1"/>
      <c r="CT118" s="1"/>
      <c r="CU118" s="1"/>
      <c r="CV118" s="1"/>
      <c r="CW118" s="1"/>
      <c r="CX118" s="1">
        <v>5.2923388481140137</v>
      </c>
      <c r="CY118" s="1"/>
      <c r="CZ118" s="1"/>
      <c r="DA118" s="1"/>
      <c r="DB118" s="1"/>
      <c r="DC118" s="1"/>
      <c r="DD118" s="1">
        <v>168</v>
      </c>
      <c r="DE118" s="1"/>
      <c r="DF118" s="1"/>
      <c r="DG118" s="1"/>
      <c r="DH118" s="1"/>
      <c r="DI118" s="1"/>
      <c r="DJ118" s="1">
        <v>105.56477355957031</v>
      </c>
      <c r="DK118" s="1"/>
      <c r="DL118" s="1"/>
      <c r="DM118" s="1"/>
      <c r="DN118" s="1"/>
      <c r="DO118" s="1"/>
      <c r="DP118" s="1">
        <v>4.0394325256347656</v>
      </c>
      <c r="DQ118" s="1">
        <v>23</v>
      </c>
      <c r="DR118" s="1">
        <v>28</v>
      </c>
      <c r="DS118" s="1">
        <v>25</v>
      </c>
      <c r="DT118" s="1">
        <v>20</v>
      </c>
      <c r="DU118" s="1">
        <v>33</v>
      </c>
      <c r="DV118" s="1">
        <v>28.382797241210937</v>
      </c>
      <c r="DW118" s="1">
        <v>34.552970886230469</v>
      </c>
      <c r="DX118" s="1">
        <v>30.850866317749023</v>
      </c>
      <c r="DY118" s="1">
        <v>24.680692672729492</v>
      </c>
      <c r="DZ118" s="1">
        <v>40.72314453125</v>
      </c>
      <c r="EA118" s="1">
        <v>5.5023922920227051</v>
      </c>
      <c r="EB118" s="1">
        <v>4.0114612579345703</v>
      </c>
      <c r="EC118" s="1">
        <v>4.432624340057373</v>
      </c>
      <c r="ED118" s="1">
        <v>3.669724702835083</v>
      </c>
      <c r="EE118" s="1">
        <v>3.8283061981201172</v>
      </c>
      <c r="EF118" s="1">
        <v>21</v>
      </c>
      <c r="EG118" s="1">
        <v>47</v>
      </c>
      <c r="EH118" s="1">
        <v>23</v>
      </c>
      <c r="EI118" s="1">
        <v>27</v>
      </c>
      <c r="EJ118" s="1">
        <v>39</v>
      </c>
      <c r="EK118" s="1">
        <v>26.885505676269531</v>
      </c>
      <c r="EL118" s="1">
        <v>60.172325134277344</v>
      </c>
      <c r="EM118" s="1">
        <v>29.446029663085938</v>
      </c>
      <c r="EN118" s="1">
        <v>34.56707763671875</v>
      </c>
      <c r="EO118" s="1">
        <v>49.930225372314453</v>
      </c>
      <c r="EP118" s="1">
        <v>5.585106372833252</v>
      </c>
      <c r="EQ118" s="1">
        <v>8.2892417907714844</v>
      </c>
      <c r="ER118" s="1">
        <v>5.2752294540405273</v>
      </c>
      <c r="ES118" s="1">
        <v>6.2068967819213867</v>
      </c>
      <c r="ET118" s="1">
        <v>5.9270515441894531</v>
      </c>
      <c r="EU118" s="1">
        <v>44</v>
      </c>
      <c r="EV118" s="1">
        <v>75</v>
      </c>
      <c r="EW118" s="1">
        <v>48</v>
      </c>
      <c r="EX118" s="1">
        <v>47</v>
      </c>
      <c r="EY118" s="1">
        <v>72</v>
      </c>
      <c r="EZ118" s="1">
        <v>27.647916793823242</v>
      </c>
      <c r="FA118" s="1">
        <v>47.127128601074219</v>
      </c>
      <c r="FB118" s="1">
        <v>30.16136360168457</v>
      </c>
      <c r="FC118" s="1">
        <v>29.533000946044922</v>
      </c>
      <c r="FD118" s="1">
        <v>45.242046356201172</v>
      </c>
      <c r="FE118" s="1">
        <v>5.5415616035461426</v>
      </c>
      <c r="FF118" s="1">
        <v>5.9288539886474609</v>
      </c>
      <c r="FG118" s="1">
        <v>4.8000001907348633</v>
      </c>
      <c r="FH118" s="1">
        <v>4.7959184646606445</v>
      </c>
      <c r="FI118" s="1">
        <v>4.736842155456543</v>
      </c>
      <c r="FJ118" s="1">
        <v>47.127128601074219</v>
      </c>
      <c r="FK118" s="1">
        <v>30.16136360168457</v>
      </c>
      <c r="FL118" s="1">
        <v>29.533000946044922</v>
      </c>
      <c r="FM118" s="1">
        <v>45.242046356201172</v>
      </c>
      <c r="FN118" s="1">
        <v>5.5415616035461426</v>
      </c>
      <c r="FO118" s="1">
        <v>5.9288539886474609</v>
      </c>
      <c r="FP118" s="1">
        <v>4.8000001907348633</v>
      </c>
      <c r="FQ118" s="1">
        <v>4.7959184646606445</v>
      </c>
      <c r="FR118" s="1">
        <v>4.736842155456543</v>
      </c>
    </row>
    <row r="119" spans="1:174">
      <c r="A119" t="s">
        <v>1</v>
      </c>
      <c r="B119" t="s">
        <v>123</v>
      </c>
      <c r="C119" t="s">
        <v>393</v>
      </c>
      <c r="D119" s="1">
        <v>173</v>
      </c>
      <c r="E119" s="1">
        <v>152</v>
      </c>
      <c r="F119" s="1">
        <v>325</v>
      </c>
      <c r="G119" s="1">
        <v>154.40499877929687</v>
      </c>
      <c r="H119" s="1">
        <v>138.3931884765625</v>
      </c>
      <c r="I119" s="1">
        <v>146.47886657714844</v>
      </c>
      <c r="J119" s="1">
        <v>4.0279393196105957</v>
      </c>
      <c r="K119" s="1">
        <v>4.5495362281799316</v>
      </c>
      <c r="L119" s="1">
        <v>4.2561550140380859</v>
      </c>
      <c r="M119" s="1"/>
      <c r="N119" s="1"/>
      <c r="O119" s="1">
        <v>24</v>
      </c>
      <c r="P119" s="1">
        <v>59</v>
      </c>
      <c r="Q119" s="1">
        <v>58</v>
      </c>
      <c r="R119" s="1">
        <v>17</v>
      </c>
      <c r="S119" s="1"/>
      <c r="T119" s="1"/>
      <c r="U119" s="1">
        <v>182.218505859375</v>
      </c>
      <c r="V119" s="1">
        <v>506.350830078125</v>
      </c>
      <c r="W119" s="1">
        <v>882.26348876953125</v>
      </c>
      <c r="X119" s="1">
        <v>554.4683837890625</v>
      </c>
      <c r="Y119" s="1"/>
      <c r="Z119" s="1"/>
      <c r="AA119" s="1">
        <v>2.4193549156188965</v>
      </c>
      <c r="AB119" s="1">
        <v>4.8123979568481445</v>
      </c>
      <c r="AC119" s="1">
        <v>7.3139972686767578</v>
      </c>
      <c r="AD119" s="1">
        <v>5.2469134330749512</v>
      </c>
      <c r="AE119" s="1"/>
      <c r="AF119" s="1"/>
      <c r="AG119" s="1">
        <v>12</v>
      </c>
      <c r="AH119" s="1">
        <v>49</v>
      </c>
      <c r="AI119" s="1">
        <v>63</v>
      </c>
      <c r="AJ119" s="1">
        <v>20</v>
      </c>
      <c r="AK119" s="1"/>
      <c r="AL119" s="1"/>
      <c r="AM119" s="1">
        <v>91.421607971191406</v>
      </c>
      <c r="AN119" s="1">
        <v>455.89877319335937</v>
      </c>
      <c r="AO119" s="1">
        <v>1145.45458984375</v>
      </c>
      <c r="AP119" s="1">
        <v>1087.547607421875</v>
      </c>
      <c r="AQ119" s="1"/>
      <c r="AR119" s="1"/>
      <c r="AS119" s="1">
        <v>2.3622047901153564</v>
      </c>
      <c r="AT119" s="1">
        <v>4.5036764144897461</v>
      </c>
      <c r="AU119" s="1">
        <v>6.6950054168701172</v>
      </c>
      <c r="AV119" s="1">
        <v>7.1684589385986328</v>
      </c>
      <c r="AW119" s="1"/>
      <c r="AX119" s="1"/>
      <c r="AY119" s="1">
        <v>36</v>
      </c>
      <c r="AZ119" s="1">
        <v>108</v>
      </c>
      <c r="BA119" s="1">
        <v>121</v>
      </c>
      <c r="BB119" s="1">
        <v>37</v>
      </c>
      <c r="BC119" s="1"/>
      <c r="BD119" s="1"/>
      <c r="BE119" s="1">
        <v>136.89775085449219</v>
      </c>
      <c r="BF119" s="1">
        <v>482.14285278320312</v>
      </c>
      <c r="BG119" s="1">
        <v>1002.1533813476562</v>
      </c>
      <c r="BH119" s="1">
        <v>754.33233642578125</v>
      </c>
      <c r="BI119" s="1"/>
      <c r="BJ119" s="1"/>
      <c r="BK119" s="1">
        <v>2.4000000953674316</v>
      </c>
      <c r="BL119" s="1">
        <v>4.6672430038452148</v>
      </c>
      <c r="BM119" s="1">
        <v>6.9780855178833008</v>
      </c>
      <c r="BN119" s="1">
        <v>6.1359868049621582</v>
      </c>
      <c r="BO119" s="1"/>
      <c r="BP119" s="1"/>
      <c r="BQ119" s="1"/>
      <c r="BR119" s="1"/>
      <c r="BS119" s="1"/>
      <c r="BT119" s="1">
        <v>91</v>
      </c>
      <c r="BU119" s="1"/>
      <c r="BV119" s="1"/>
      <c r="BW119" s="1"/>
      <c r="BX119" s="1"/>
      <c r="BY119" s="1"/>
      <c r="BZ119" s="1">
        <v>81.218818664550781</v>
      </c>
      <c r="CA119" s="1"/>
      <c r="CB119" s="1"/>
      <c r="CC119" s="1"/>
      <c r="CD119" s="1"/>
      <c r="CE119" s="1"/>
      <c r="CF119" s="1">
        <v>3.3308930397033691</v>
      </c>
      <c r="CG119" s="1"/>
      <c r="CH119" s="1"/>
      <c r="CI119" s="1"/>
      <c r="CJ119" s="1"/>
      <c r="CK119" s="1"/>
      <c r="CL119" s="1">
        <v>100</v>
      </c>
      <c r="CM119" s="1"/>
      <c r="CN119" s="1"/>
      <c r="CO119" s="1"/>
      <c r="CP119" s="1"/>
      <c r="CQ119" s="1"/>
      <c r="CR119" s="1">
        <v>91.048149108886719</v>
      </c>
      <c r="CS119" s="1"/>
      <c r="CT119" s="1"/>
      <c r="CU119" s="1"/>
      <c r="CV119" s="1"/>
      <c r="CW119" s="1"/>
      <c r="CX119" s="1">
        <v>4.2122998237609863</v>
      </c>
      <c r="CY119" s="1"/>
      <c r="CZ119" s="1"/>
      <c r="DA119" s="1"/>
      <c r="DB119" s="1"/>
      <c r="DC119" s="1"/>
      <c r="DD119" s="1">
        <v>191</v>
      </c>
      <c r="DE119" s="1"/>
      <c r="DF119" s="1"/>
      <c r="DG119" s="1"/>
      <c r="DH119" s="1"/>
      <c r="DI119" s="1"/>
      <c r="DJ119" s="1">
        <v>86.084510803222656</v>
      </c>
      <c r="DK119" s="1"/>
      <c r="DL119" s="1"/>
      <c r="DM119" s="1"/>
      <c r="DN119" s="1"/>
      <c r="DO119" s="1"/>
      <c r="DP119" s="1">
        <v>3.7406971454620361</v>
      </c>
      <c r="DQ119" s="1">
        <v>84</v>
      </c>
      <c r="DR119" s="1">
        <v>45</v>
      </c>
      <c r="DS119" s="1">
        <v>23</v>
      </c>
      <c r="DT119" s="1"/>
      <c r="DU119" s="1"/>
      <c r="DV119" s="1">
        <v>74.971214294433594</v>
      </c>
      <c r="DW119" s="1">
        <v>40.163150787353516</v>
      </c>
      <c r="DX119" s="1">
        <v>20.527833938598633</v>
      </c>
      <c r="DY119" s="1"/>
      <c r="DZ119" s="1"/>
      <c r="EA119" s="1">
        <v>3.4639174938201904</v>
      </c>
      <c r="EB119" s="1">
        <v>5.4811205863952637</v>
      </c>
      <c r="EC119" s="1">
        <v>4.4660196304321289</v>
      </c>
      <c r="ED119" s="1"/>
      <c r="EE119" s="1"/>
      <c r="EF119" s="1">
        <v>93</v>
      </c>
      <c r="EG119" s="1">
        <v>25</v>
      </c>
      <c r="EH119" s="1">
        <v>20</v>
      </c>
      <c r="EI119" s="1"/>
      <c r="EJ119" s="1"/>
      <c r="EK119" s="1">
        <v>84.674774169921875</v>
      </c>
      <c r="EL119" s="1">
        <v>22.76203727722168</v>
      </c>
      <c r="EM119" s="1">
        <v>18.209629058837891</v>
      </c>
      <c r="EN119" s="1"/>
      <c r="EO119" s="1"/>
      <c r="EP119" s="1">
        <v>4.6360917091369629</v>
      </c>
      <c r="EQ119" s="1">
        <v>4.5372052192687988</v>
      </c>
      <c r="ER119" s="1">
        <v>5.3191490173339844</v>
      </c>
      <c r="ES119" s="1"/>
      <c r="ET119" s="1"/>
      <c r="EU119" s="1">
        <v>177</v>
      </c>
      <c r="EV119" s="1">
        <v>70</v>
      </c>
      <c r="EW119" s="1">
        <v>43</v>
      </c>
      <c r="EX119" s="1"/>
      <c r="EY119" s="1"/>
      <c r="EZ119" s="1">
        <v>79.774650573730469</v>
      </c>
      <c r="FA119" s="1">
        <v>31.549295425415039</v>
      </c>
      <c r="FB119" s="1">
        <v>19.380281448364258</v>
      </c>
      <c r="FC119" s="1"/>
      <c r="FD119" s="1"/>
      <c r="FE119" s="1">
        <v>3.9945836067199707</v>
      </c>
      <c r="FF119" s="1">
        <v>5.1020407676696777</v>
      </c>
      <c r="FG119" s="1">
        <v>4.8260383605957031</v>
      </c>
      <c r="FH119" s="1"/>
      <c r="FI119" s="1"/>
      <c r="FJ119" s="1">
        <v>31.549295425415039</v>
      </c>
      <c r="FK119" s="1">
        <v>19.380281448364258</v>
      </c>
      <c r="FL119" s="1"/>
      <c r="FM119" s="1"/>
      <c r="FN119" s="1">
        <v>3.9945836067199707</v>
      </c>
      <c r="FO119" s="1">
        <v>5.1020407676696777</v>
      </c>
      <c r="FP119" s="1">
        <v>4.8260383605957031</v>
      </c>
      <c r="FQ119" s="1"/>
      <c r="FR119" s="1"/>
    </row>
    <row r="120" spans="1:174">
      <c r="A120" t="s">
        <v>1</v>
      </c>
      <c r="B120" t="s">
        <v>124</v>
      </c>
      <c r="C120" t="s">
        <v>394</v>
      </c>
      <c r="D120" s="1">
        <v>141</v>
      </c>
      <c r="E120" s="1">
        <v>142</v>
      </c>
      <c r="F120" s="1">
        <v>283</v>
      </c>
      <c r="G120" s="1">
        <v>145.80575561523437</v>
      </c>
      <c r="H120" s="1">
        <v>149.0015869140625</v>
      </c>
      <c r="I120" s="1">
        <v>147.39199829101562</v>
      </c>
      <c r="J120" s="1">
        <v>4.4918766021728516</v>
      </c>
      <c r="K120" s="1">
        <v>5.812525749206543</v>
      </c>
      <c r="L120" s="1">
        <v>5.0698676109313965</v>
      </c>
      <c r="M120" s="1"/>
      <c r="N120" s="1">
        <v>13</v>
      </c>
      <c r="O120" s="1">
        <v>15</v>
      </c>
      <c r="P120" s="1">
        <v>52</v>
      </c>
      <c r="Q120" s="1">
        <v>47</v>
      </c>
      <c r="R120" s="1"/>
      <c r="S120" s="1"/>
      <c r="T120" s="1">
        <v>100</v>
      </c>
      <c r="U120" s="1">
        <v>147.37669372558594</v>
      </c>
      <c r="V120" s="1">
        <v>565.27880859375</v>
      </c>
      <c r="W120" s="1">
        <v>870.69287109375</v>
      </c>
      <c r="X120" s="1"/>
      <c r="Y120" s="1"/>
      <c r="Z120" s="1">
        <v>2.8260869979858398</v>
      </c>
      <c r="AA120" s="1">
        <v>2.2831051349639893</v>
      </c>
      <c r="AB120" s="1">
        <v>5.591397762298584</v>
      </c>
      <c r="AC120" s="1">
        <v>8.1314878463745117</v>
      </c>
      <c r="AD120" s="1"/>
      <c r="AE120" s="1"/>
      <c r="AF120" s="1"/>
      <c r="AG120" s="1">
        <v>13</v>
      </c>
      <c r="AH120" s="1">
        <v>51</v>
      </c>
      <c r="AI120" s="1">
        <v>55</v>
      </c>
      <c r="AJ120" s="1"/>
      <c r="AK120" s="1"/>
      <c r="AL120" s="1"/>
      <c r="AM120" s="1">
        <v>124.52107238769531</v>
      </c>
      <c r="AN120" s="1">
        <v>601.13153076171875</v>
      </c>
      <c r="AO120" s="1">
        <v>1279.9627685546875</v>
      </c>
      <c r="AP120" s="1"/>
      <c r="AQ120" s="1"/>
      <c r="AR120" s="1"/>
      <c r="AS120" s="1">
        <v>3.186274528503418</v>
      </c>
      <c r="AT120" s="1">
        <v>6.375</v>
      </c>
      <c r="AU120" s="1">
        <v>8.6887836456298828</v>
      </c>
      <c r="AV120" s="1"/>
      <c r="AW120" s="1"/>
      <c r="AX120" s="1"/>
      <c r="AY120" s="1">
        <v>28</v>
      </c>
      <c r="AZ120" s="1">
        <v>103</v>
      </c>
      <c r="BA120" s="1">
        <v>102</v>
      </c>
      <c r="BB120" s="1">
        <v>27</v>
      </c>
      <c r="BC120" s="1"/>
      <c r="BD120" s="1"/>
      <c r="BE120" s="1">
        <v>135.80366516113281</v>
      </c>
      <c r="BF120" s="1">
        <v>582.4803466796875</v>
      </c>
      <c r="BG120" s="1">
        <v>1052.0887451171875</v>
      </c>
      <c r="BH120" s="1">
        <v>739.1185302734375</v>
      </c>
      <c r="BI120" s="1"/>
      <c r="BJ120" s="1"/>
      <c r="BK120" s="1">
        <v>2.6291079521179199</v>
      </c>
      <c r="BL120" s="1">
        <v>5.9537572860717773</v>
      </c>
      <c r="BM120" s="1">
        <v>8.4227914810180664</v>
      </c>
      <c r="BN120" s="1">
        <v>5.8568329811096191</v>
      </c>
      <c r="BO120" s="1"/>
      <c r="BP120" s="1"/>
      <c r="BQ120" s="1"/>
      <c r="BR120" s="1"/>
      <c r="BS120" s="1"/>
      <c r="BT120" s="1">
        <v>76</v>
      </c>
      <c r="BU120" s="1"/>
      <c r="BV120" s="1"/>
      <c r="BW120" s="1"/>
      <c r="BX120" s="1"/>
      <c r="BY120" s="1"/>
      <c r="BZ120" s="1">
        <v>78.590339660644531</v>
      </c>
      <c r="CA120" s="1"/>
      <c r="CB120" s="1"/>
      <c r="CC120" s="1"/>
      <c r="CD120" s="1"/>
      <c r="CE120" s="1"/>
      <c r="CF120" s="1">
        <v>3.7127504348754883</v>
      </c>
      <c r="CG120" s="1"/>
      <c r="CH120" s="1"/>
      <c r="CI120" s="1"/>
      <c r="CJ120" s="1"/>
      <c r="CK120" s="1"/>
      <c r="CL120" s="1">
        <v>89</v>
      </c>
      <c r="CM120" s="1"/>
      <c r="CN120" s="1"/>
      <c r="CO120" s="1"/>
      <c r="CP120" s="1"/>
      <c r="CQ120" s="1"/>
      <c r="CR120" s="1">
        <v>93.388313293457031</v>
      </c>
      <c r="CS120" s="1"/>
      <c r="CT120" s="1"/>
      <c r="CU120" s="1"/>
      <c r="CV120" s="1"/>
      <c r="CW120" s="1"/>
      <c r="CX120" s="1">
        <v>5.2850356101989746</v>
      </c>
      <c r="CY120" s="1">
        <v>9</v>
      </c>
      <c r="CZ120" s="1"/>
      <c r="DA120" s="1"/>
      <c r="DB120" s="1"/>
      <c r="DC120" s="1"/>
      <c r="DD120" s="1">
        <v>165</v>
      </c>
      <c r="DE120" s="1">
        <v>4.6873779296875</v>
      </c>
      <c r="DF120" s="1"/>
      <c r="DG120" s="1"/>
      <c r="DH120" s="1"/>
      <c r="DI120" s="1"/>
      <c r="DJ120" s="1">
        <v>85.935264587402344</v>
      </c>
      <c r="DK120" s="1">
        <v>2.6548671722412109</v>
      </c>
      <c r="DL120" s="1"/>
      <c r="DM120" s="1"/>
      <c r="DN120" s="1"/>
      <c r="DO120" s="1"/>
      <c r="DP120" s="1">
        <v>4.4224066734313965</v>
      </c>
      <c r="DQ120" s="1">
        <v>19</v>
      </c>
      <c r="DR120" s="1">
        <v>32</v>
      </c>
      <c r="DS120" s="1">
        <v>24</v>
      </c>
      <c r="DT120" s="1">
        <v>41</v>
      </c>
      <c r="DU120" s="1">
        <v>25</v>
      </c>
      <c r="DV120" s="1">
        <v>19.647584915161133</v>
      </c>
      <c r="DW120" s="1">
        <v>33.090667724609375</v>
      </c>
      <c r="DX120" s="1">
        <v>24.818000793457031</v>
      </c>
      <c r="DY120" s="1">
        <v>42.397418975830078</v>
      </c>
      <c r="DZ120" s="1">
        <v>25.852085113525391</v>
      </c>
      <c r="EA120" s="1">
        <v>3.8539552688598633</v>
      </c>
      <c r="EB120" s="1">
        <v>5.0156741142272949</v>
      </c>
      <c r="EC120" s="1">
        <v>4.5197739601135254</v>
      </c>
      <c r="ED120" s="1">
        <v>5.0061049461364746</v>
      </c>
      <c r="EE120" s="1">
        <v>3.7993919849395752</v>
      </c>
      <c r="EF120" s="1">
        <v>24</v>
      </c>
      <c r="EG120" s="1">
        <v>32</v>
      </c>
      <c r="EH120" s="1">
        <v>26</v>
      </c>
      <c r="EI120" s="1">
        <v>38</v>
      </c>
      <c r="EJ120" s="1">
        <v>22</v>
      </c>
      <c r="EK120" s="1">
        <v>25.183366775512695</v>
      </c>
      <c r="EL120" s="1">
        <v>33.577823638916016</v>
      </c>
      <c r="EM120" s="1">
        <v>27.281980514526367</v>
      </c>
      <c r="EN120" s="1">
        <v>39.873664855957031</v>
      </c>
      <c r="EO120" s="1">
        <v>23.084753036499023</v>
      </c>
      <c r="EP120" s="1">
        <v>6.1381072998046875</v>
      </c>
      <c r="EQ120" s="1">
        <v>6.2745099067687988</v>
      </c>
      <c r="ER120" s="1">
        <v>6.2650604248046875</v>
      </c>
      <c r="ES120" s="1">
        <v>5.654761791229248</v>
      </c>
      <c r="ET120" s="1">
        <v>4.8351650238037109</v>
      </c>
      <c r="EU120" s="1">
        <v>43</v>
      </c>
      <c r="EV120" s="1">
        <v>64</v>
      </c>
      <c r="EW120" s="1">
        <v>50</v>
      </c>
      <c r="EX120" s="1">
        <v>79</v>
      </c>
      <c r="EY120" s="1">
        <v>47</v>
      </c>
      <c r="EZ120" s="1">
        <v>22.39525032043457</v>
      </c>
      <c r="FA120" s="1">
        <v>33.332466125488281</v>
      </c>
      <c r="FB120" s="1">
        <v>26.040988922119141</v>
      </c>
      <c r="FC120" s="1">
        <v>41.144760131835938</v>
      </c>
      <c r="FD120" s="1">
        <v>24.47852897644043</v>
      </c>
      <c r="FE120" s="1">
        <v>4.8642535209655762</v>
      </c>
      <c r="FF120" s="1">
        <v>5.5749130249023438</v>
      </c>
      <c r="FG120" s="1">
        <v>5.2854123115539551</v>
      </c>
      <c r="FH120" s="1">
        <v>5.2984576225280762</v>
      </c>
      <c r="FI120" s="1">
        <v>4.2228212356567383</v>
      </c>
      <c r="FJ120" s="1">
        <v>33.332466125488281</v>
      </c>
      <c r="FK120" s="1">
        <v>26.040988922119141</v>
      </c>
      <c r="FL120" s="1">
        <v>41.144760131835938</v>
      </c>
      <c r="FM120" s="1">
        <v>24.47852897644043</v>
      </c>
      <c r="FN120" s="1">
        <v>4.8642535209655762</v>
      </c>
      <c r="FO120" s="1">
        <v>5.5749130249023438</v>
      </c>
      <c r="FP120" s="1">
        <v>5.2854123115539551</v>
      </c>
      <c r="FQ120" s="1">
        <v>5.2984576225280762</v>
      </c>
      <c r="FR120" s="1">
        <v>4.2228212356567383</v>
      </c>
    </row>
    <row r="121" spans="1:174">
      <c r="A121" t="s">
        <v>1</v>
      </c>
      <c r="B121" t="s">
        <v>125</v>
      </c>
      <c r="C121" t="s">
        <v>395</v>
      </c>
      <c r="D121" s="1">
        <v>157</v>
      </c>
      <c r="E121" s="1">
        <v>163</v>
      </c>
      <c r="F121" s="1">
        <v>320</v>
      </c>
      <c r="G121" s="1">
        <v>182.11344909667969</v>
      </c>
      <c r="H121" s="1">
        <v>192.72607421875</v>
      </c>
      <c r="I121" s="1">
        <v>187.36898803710937</v>
      </c>
      <c r="J121" s="1">
        <v>4.5799298286437988</v>
      </c>
      <c r="K121" s="1">
        <v>6.028106689453125</v>
      </c>
      <c r="L121" s="1">
        <v>5.2185258865356445</v>
      </c>
      <c r="M121" s="1"/>
      <c r="N121" s="1"/>
      <c r="O121" s="1">
        <v>29</v>
      </c>
      <c r="P121" s="1">
        <v>58</v>
      </c>
      <c r="Q121" s="1">
        <v>46</v>
      </c>
      <c r="R121" s="1">
        <v>13</v>
      </c>
      <c r="S121" s="1"/>
      <c r="T121" s="1"/>
      <c r="U121" s="1">
        <v>256.36492919921875</v>
      </c>
      <c r="V121" s="1">
        <v>578.3228759765625</v>
      </c>
      <c r="W121" s="1">
        <v>786.9974365234375</v>
      </c>
      <c r="X121" s="1">
        <v>457.90771484375</v>
      </c>
      <c r="Y121" s="1"/>
      <c r="Z121" s="1"/>
      <c r="AA121" s="1">
        <v>4.1134753227233887</v>
      </c>
      <c r="AB121" s="1">
        <v>5.4716982841491699</v>
      </c>
      <c r="AC121" s="1">
        <v>6.488011360168457</v>
      </c>
      <c r="AD121" s="1">
        <v>4.779411792755127</v>
      </c>
      <c r="AE121" s="1"/>
      <c r="AF121" s="1"/>
      <c r="AG121" s="1">
        <v>17</v>
      </c>
      <c r="AH121" s="1">
        <v>51</v>
      </c>
      <c r="AI121" s="1">
        <v>79</v>
      </c>
      <c r="AJ121" s="1">
        <v>12</v>
      </c>
      <c r="AK121" s="1"/>
      <c r="AL121" s="1"/>
      <c r="AM121" s="1">
        <v>151.55567932128906</v>
      </c>
      <c r="AN121" s="1">
        <v>528.05963134765625</v>
      </c>
      <c r="AO121" s="1">
        <v>1586.3453369140625</v>
      </c>
      <c r="AP121" s="1">
        <v>815.2174072265625</v>
      </c>
      <c r="AQ121" s="1"/>
      <c r="AR121" s="1"/>
      <c r="AS121" s="1">
        <v>3.890160083770752</v>
      </c>
      <c r="AT121" s="1">
        <v>5.7562074661254883</v>
      </c>
      <c r="AU121" s="1">
        <v>9.7772274017333984</v>
      </c>
      <c r="AV121" s="1">
        <v>5.1948051452636719</v>
      </c>
      <c r="AW121" s="1"/>
      <c r="AX121" s="1"/>
      <c r="AY121" s="1">
        <v>46</v>
      </c>
      <c r="AZ121" s="1">
        <v>109</v>
      </c>
      <c r="BA121" s="1">
        <v>125</v>
      </c>
      <c r="BB121" s="1">
        <v>25</v>
      </c>
      <c r="BC121" s="1"/>
      <c r="BD121" s="1"/>
      <c r="BE121" s="1">
        <v>204.1812744140625</v>
      </c>
      <c r="BF121" s="1">
        <v>553.66485595703125</v>
      </c>
      <c r="BG121" s="1">
        <v>1154.734375</v>
      </c>
      <c r="BH121" s="1">
        <v>579.911865234375</v>
      </c>
      <c r="BI121" s="1"/>
      <c r="BJ121" s="1"/>
      <c r="BK121" s="1">
        <v>4.0280208587646484</v>
      </c>
      <c r="BL121" s="1">
        <v>5.6012334823608398</v>
      </c>
      <c r="BM121" s="1">
        <v>8.2399473190307617</v>
      </c>
      <c r="BN121" s="1">
        <v>4.9701790809631348</v>
      </c>
      <c r="BO121" s="1"/>
      <c r="BP121" s="1"/>
      <c r="BQ121" s="1"/>
      <c r="BR121" s="1"/>
      <c r="BS121" s="1"/>
      <c r="BT121" s="1">
        <v>84</v>
      </c>
      <c r="BU121" s="1"/>
      <c r="BV121" s="1"/>
      <c r="BW121" s="1"/>
      <c r="BX121" s="1"/>
      <c r="BY121" s="1"/>
      <c r="BZ121" s="1">
        <v>97.436492919921875</v>
      </c>
      <c r="CA121" s="1"/>
      <c r="CB121" s="1"/>
      <c r="CC121" s="1"/>
      <c r="CD121" s="1"/>
      <c r="CE121" s="1"/>
      <c r="CF121" s="1">
        <v>3.4201953411102295</v>
      </c>
      <c r="CG121" s="1"/>
      <c r="CH121" s="1"/>
      <c r="CI121" s="1"/>
      <c r="CJ121" s="1"/>
      <c r="CK121" s="1"/>
      <c r="CL121" s="1">
        <v>104</v>
      </c>
      <c r="CM121" s="1"/>
      <c r="CN121" s="1"/>
      <c r="CO121" s="1"/>
      <c r="CP121" s="1"/>
      <c r="CQ121" s="1"/>
      <c r="CR121" s="1">
        <v>122.96632385253906</v>
      </c>
      <c r="CS121" s="1"/>
      <c r="CT121" s="1"/>
      <c r="CU121" s="1"/>
      <c r="CV121" s="1"/>
      <c r="CW121" s="1"/>
      <c r="CX121" s="1">
        <v>4.7970480918884277</v>
      </c>
      <c r="CY121" s="1"/>
      <c r="CZ121" s="1"/>
      <c r="DA121" s="1"/>
      <c r="DB121" s="1"/>
      <c r="DC121" s="1"/>
      <c r="DD121" s="1">
        <v>188</v>
      </c>
      <c r="DE121" s="1"/>
      <c r="DF121" s="1"/>
      <c r="DG121" s="1"/>
      <c r="DH121" s="1"/>
      <c r="DI121" s="1"/>
      <c r="DJ121" s="1">
        <v>110.07927703857422</v>
      </c>
      <c r="DK121" s="1"/>
      <c r="DL121" s="1"/>
      <c r="DM121" s="1"/>
      <c r="DN121" s="1"/>
      <c r="DO121" s="1"/>
      <c r="DP121" s="1">
        <v>4.0657439231872559</v>
      </c>
      <c r="DQ121" s="1">
        <v>21</v>
      </c>
      <c r="DR121" s="1">
        <v>58</v>
      </c>
      <c r="DS121" s="1">
        <v>36</v>
      </c>
      <c r="DT121" s="1">
        <v>21</v>
      </c>
      <c r="DU121" s="1">
        <v>21</v>
      </c>
      <c r="DV121" s="1">
        <v>24.359123229980469</v>
      </c>
      <c r="DW121" s="1">
        <v>67.277580261230469</v>
      </c>
      <c r="DX121" s="1">
        <v>41.758495330810547</v>
      </c>
      <c r="DY121" s="1">
        <v>24.359123229980469</v>
      </c>
      <c r="DZ121" s="1">
        <v>24.359123229980469</v>
      </c>
      <c r="EA121" s="1">
        <v>5.1094889640808105</v>
      </c>
      <c r="EB121" s="1">
        <v>5.9183673858642578</v>
      </c>
      <c r="EC121" s="1">
        <v>3.6180903911590576</v>
      </c>
      <c r="ED121" s="1">
        <v>3.7567083835601807</v>
      </c>
      <c r="EE121" s="1">
        <v>4.3478260040283203</v>
      </c>
      <c r="EF121" s="1">
        <v>28</v>
      </c>
      <c r="EG121" s="1">
        <v>41</v>
      </c>
      <c r="EH121" s="1">
        <v>49</v>
      </c>
      <c r="EI121" s="1">
        <v>22</v>
      </c>
      <c r="EJ121" s="1">
        <v>23</v>
      </c>
      <c r="EK121" s="1">
        <v>33.106319427490234</v>
      </c>
      <c r="EL121" s="1">
        <v>48.477108001708984</v>
      </c>
      <c r="EM121" s="1">
        <v>57.936058044433594</v>
      </c>
      <c r="EN121" s="1">
        <v>26.012107849121094</v>
      </c>
      <c r="EO121" s="1">
        <v>27.194475173950195</v>
      </c>
      <c r="EP121" s="1">
        <v>8.1159420013427734</v>
      </c>
      <c r="EQ121" s="1">
        <v>5.2496800422668457</v>
      </c>
      <c r="ER121" s="1">
        <v>6.1557788848876953</v>
      </c>
      <c r="ES121" s="1">
        <v>5.2009458541870117</v>
      </c>
      <c r="ET121" s="1">
        <v>6.4066853523254395</v>
      </c>
      <c r="EU121" s="1">
        <v>49</v>
      </c>
      <c r="EV121" s="1">
        <v>99</v>
      </c>
      <c r="EW121" s="1">
        <v>85</v>
      </c>
      <c r="EX121" s="1">
        <v>43</v>
      </c>
      <c r="EY121" s="1">
        <v>44</v>
      </c>
      <c r="EZ121" s="1">
        <v>28.690876007080078</v>
      </c>
      <c r="FA121" s="1">
        <v>57.967281341552734</v>
      </c>
      <c r="FB121" s="1">
        <v>49.769886016845703</v>
      </c>
      <c r="FC121" s="1">
        <v>25.177707672119141</v>
      </c>
      <c r="FD121" s="1">
        <v>25.763235092163086</v>
      </c>
      <c r="FE121" s="1">
        <v>6.4814815521240234</v>
      </c>
      <c r="FF121" s="1">
        <v>5.6218056678771973</v>
      </c>
      <c r="FG121" s="1">
        <v>4.7459521293640137</v>
      </c>
      <c r="FH121" s="1">
        <v>4.3788185119628906</v>
      </c>
      <c r="FI121" s="1">
        <v>5.2256531715393066</v>
      </c>
      <c r="FJ121" s="1">
        <v>57.967281341552734</v>
      </c>
      <c r="FK121" s="1">
        <v>49.769886016845703</v>
      </c>
      <c r="FL121" s="1">
        <v>25.177707672119141</v>
      </c>
      <c r="FM121" s="1">
        <v>25.763235092163086</v>
      </c>
      <c r="FN121" s="1">
        <v>6.4814815521240234</v>
      </c>
      <c r="FO121" s="1">
        <v>5.6218056678771973</v>
      </c>
      <c r="FP121" s="1">
        <v>4.7459521293640137</v>
      </c>
      <c r="FQ121" s="1">
        <v>4.3788185119628906</v>
      </c>
      <c r="FR121" s="1">
        <v>5.2256531715393066</v>
      </c>
    </row>
    <row r="122" spans="1:174">
      <c r="A122" t="s">
        <v>1</v>
      </c>
      <c r="B122" t="s">
        <v>126</v>
      </c>
      <c r="C122" t="s">
        <v>396</v>
      </c>
      <c r="D122" s="1">
        <v>227</v>
      </c>
      <c r="E122" s="1">
        <v>251</v>
      </c>
      <c r="F122" s="1">
        <v>478</v>
      </c>
      <c r="G122" s="1">
        <v>257.3958740234375</v>
      </c>
      <c r="H122" s="1">
        <v>299.88409423828125</v>
      </c>
      <c r="I122" s="1">
        <v>278.08480834960937</v>
      </c>
      <c r="J122" s="1">
        <v>5.327387809753418</v>
      </c>
      <c r="K122" s="1">
        <v>6.607001781463623</v>
      </c>
      <c r="L122" s="1">
        <v>5.9305210113525391</v>
      </c>
      <c r="M122" s="1"/>
      <c r="N122" s="1"/>
      <c r="O122" s="1">
        <v>35</v>
      </c>
      <c r="P122" s="1">
        <v>91</v>
      </c>
      <c r="Q122" s="1">
        <v>65</v>
      </c>
      <c r="R122" s="1">
        <v>28</v>
      </c>
      <c r="S122" s="1"/>
      <c r="T122" s="1"/>
      <c r="U122" s="1">
        <v>269.065185546875</v>
      </c>
      <c r="V122" s="1">
        <v>646.12322998046875</v>
      </c>
      <c r="W122" s="1">
        <v>782.75531005859375</v>
      </c>
      <c r="X122" s="1">
        <v>629.637939453125</v>
      </c>
      <c r="Y122" s="1"/>
      <c r="Z122" s="1"/>
      <c r="AA122" s="1">
        <v>4.7361297607421875</v>
      </c>
      <c r="AB122" s="1">
        <v>6.8575735092163086</v>
      </c>
      <c r="AC122" s="1">
        <v>6.0408921241760254</v>
      </c>
      <c r="AD122" s="1">
        <v>5.8212056159973145</v>
      </c>
      <c r="AE122" s="1"/>
      <c r="AF122" s="1"/>
      <c r="AG122" s="1">
        <v>14</v>
      </c>
      <c r="AH122" s="1">
        <v>82</v>
      </c>
      <c r="AI122" s="1">
        <v>107</v>
      </c>
      <c r="AJ122" s="1">
        <v>45</v>
      </c>
      <c r="AK122" s="1"/>
      <c r="AL122" s="1"/>
      <c r="AM122" s="1">
        <v>117.05685424804687</v>
      </c>
      <c r="AN122" s="1">
        <v>608.4891357421875</v>
      </c>
      <c r="AO122" s="1">
        <v>1441.659912109375</v>
      </c>
      <c r="AP122" s="1">
        <v>1807.2288818359375</v>
      </c>
      <c r="AQ122" s="1"/>
      <c r="AR122" s="1"/>
      <c r="AS122" s="1">
        <v>2.9598307609558105</v>
      </c>
      <c r="AT122" s="1">
        <v>6.3763608932495117</v>
      </c>
      <c r="AU122" s="1">
        <v>8.326848030090332</v>
      </c>
      <c r="AV122" s="1">
        <v>10.368663787841797</v>
      </c>
      <c r="AW122" s="1"/>
      <c r="AX122" s="1"/>
      <c r="AY122" s="1">
        <v>49</v>
      </c>
      <c r="AZ122" s="1">
        <v>173</v>
      </c>
      <c r="BA122" s="1">
        <v>172</v>
      </c>
      <c r="BB122" s="1">
        <v>73</v>
      </c>
      <c r="BC122" s="1"/>
      <c r="BD122" s="1"/>
      <c r="BE122" s="1">
        <v>196.25120544433594</v>
      </c>
      <c r="BF122" s="1">
        <v>627.7213134765625</v>
      </c>
      <c r="BG122" s="1">
        <v>1093.7301025390625</v>
      </c>
      <c r="BH122" s="1">
        <v>1052.328125</v>
      </c>
      <c r="BI122" s="1"/>
      <c r="BJ122" s="1"/>
      <c r="BK122" s="1">
        <v>4.0429043769836426</v>
      </c>
      <c r="BL122" s="1">
        <v>6.6207423210144043</v>
      </c>
      <c r="BM122" s="1">
        <v>7.2850484848022461</v>
      </c>
      <c r="BN122" s="1">
        <v>7.978142261505127</v>
      </c>
      <c r="BO122" s="1"/>
      <c r="BP122" s="1"/>
      <c r="BQ122" s="1"/>
      <c r="BR122" s="1"/>
      <c r="BS122" s="1"/>
      <c r="BT122" s="1">
        <v>114</v>
      </c>
      <c r="BU122" s="1"/>
      <c r="BV122" s="1"/>
      <c r="BW122" s="1"/>
      <c r="BX122" s="1"/>
      <c r="BY122" s="1"/>
      <c r="BZ122" s="1">
        <v>129.264892578125</v>
      </c>
      <c r="CA122" s="1"/>
      <c r="CB122" s="1"/>
      <c r="CC122" s="1"/>
      <c r="CD122" s="1"/>
      <c r="CE122" s="1"/>
      <c r="CF122" s="1">
        <v>3.6869339942932129</v>
      </c>
      <c r="CG122" s="1"/>
      <c r="CH122" s="1"/>
      <c r="CI122" s="1"/>
      <c r="CJ122" s="1"/>
      <c r="CK122" s="1"/>
      <c r="CL122" s="1">
        <v>171</v>
      </c>
      <c r="CM122" s="1"/>
      <c r="CN122" s="1"/>
      <c r="CO122" s="1"/>
      <c r="CP122" s="1"/>
      <c r="CQ122" s="1"/>
      <c r="CR122" s="1">
        <v>204.30351257324219</v>
      </c>
      <c r="CS122" s="1"/>
      <c r="CT122" s="1"/>
      <c r="CU122" s="1"/>
      <c r="CV122" s="1"/>
      <c r="CW122" s="1"/>
      <c r="CX122" s="1">
        <v>5.5992140769958496</v>
      </c>
      <c r="CY122" s="1"/>
      <c r="CZ122" s="1"/>
      <c r="DA122" s="1"/>
      <c r="DB122" s="1"/>
      <c r="DC122" s="1"/>
      <c r="DD122" s="1">
        <v>285</v>
      </c>
      <c r="DE122" s="1"/>
      <c r="DF122" s="1"/>
      <c r="DG122" s="1"/>
      <c r="DH122" s="1"/>
      <c r="DI122" s="1"/>
      <c r="DJ122" s="1">
        <v>165.8037109375</v>
      </c>
      <c r="DK122" s="1"/>
      <c r="DL122" s="1"/>
      <c r="DM122" s="1"/>
      <c r="DN122" s="1"/>
      <c r="DO122" s="1"/>
      <c r="DP122" s="1">
        <v>4.6371622085571289</v>
      </c>
      <c r="DQ122" s="1"/>
      <c r="DR122" s="1">
        <v>62</v>
      </c>
      <c r="DS122" s="1">
        <v>126</v>
      </c>
      <c r="DT122" s="1">
        <v>20</v>
      </c>
      <c r="DU122" s="1"/>
      <c r="DV122" s="1"/>
      <c r="DW122" s="1">
        <v>70.301956176757813</v>
      </c>
      <c r="DX122" s="1">
        <v>142.87171936035156</v>
      </c>
      <c r="DY122" s="1">
        <v>22.678050994873047</v>
      </c>
      <c r="DZ122" s="1"/>
      <c r="EA122" s="1"/>
      <c r="EB122" s="1">
        <v>5.7037720680236816</v>
      </c>
      <c r="EC122" s="1">
        <v>5.625</v>
      </c>
      <c r="ED122" s="1">
        <v>3.6297640800476074</v>
      </c>
      <c r="EE122" s="1"/>
      <c r="EF122" s="1"/>
      <c r="EG122" s="1">
        <v>67</v>
      </c>
      <c r="EH122" s="1">
        <v>128</v>
      </c>
      <c r="EI122" s="1">
        <v>36</v>
      </c>
      <c r="EJ122" s="1"/>
      <c r="EK122" s="1"/>
      <c r="EL122" s="1">
        <v>80.048744201660156</v>
      </c>
      <c r="EM122" s="1">
        <v>152.928955078125</v>
      </c>
      <c r="EN122" s="1">
        <v>43.011264801025391</v>
      </c>
      <c r="EO122" s="1"/>
      <c r="EP122" s="1"/>
      <c r="EQ122" s="1">
        <v>6.399235725402832</v>
      </c>
      <c r="ER122" s="1">
        <v>6.5742168426513672</v>
      </c>
      <c r="ES122" s="1">
        <v>7.5630249977111816</v>
      </c>
      <c r="ET122" s="1"/>
      <c r="EU122" s="1"/>
      <c r="EV122" s="1">
        <v>129</v>
      </c>
      <c r="EW122" s="1">
        <v>254</v>
      </c>
      <c r="EX122" s="1">
        <v>56</v>
      </c>
      <c r="EY122" s="1"/>
      <c r="EZ122" s="1"/>
      <c r="FA122" s="1">
        <v>75.047996520996094</v>
      </c>
      <c r="FB122" s="1">
        <v>147.7689208984375</v>
      </c>
      <c r="FC122" s="1">
        <v>32.578975677490234</v>
      </c>
      <c r="FD122" s="1"/>
      <c r="FE122" s="1"/>
      <c r="FF122" s="1">
        <v>6.0449857711791992</v>
      </c>
      <c r="FG122" s="1">
        <v>6.0663957595825195</v>
      </c>
      <c r="FH122" s="1">
        <v>5.4527750015258789</v>
      </c>
      <c r="FI122" s="1"/>
      <c r="FJ122" s="1">
        <v>75.047996520996094</v>
      </c>
      <c r="FK122" s="1">
        <v>147.7689208984375</v>
      </c>
      <c r="FL122" s="1">
        <v>32.578975677490234</v>
      </c>
      <c r="FM122" s="1"/>
      <c r="FN122" s="1"/>
      <c r="FO122" s="1">
        <v>6.0449857711791992</v>
      </c>
      <c r="FP122" s="1">
        <v>6.0663957595825195</v>
      </c>
      <c r="FQ122" s="1">
        <v>5.4527750015258789</v>
      </c>
      <c r="FR122" s="1"/>
    </row>
    <row r="123" spans="1:174">
      <c r="A123" t="s">
        <v>1</v>
      </c>
      <c r="B123" t="s">
        <v>127</v>
      </c>
      <c r="C123" t="s">
        <v>397</v>
      </c>
      <c r="D123" s="1">
        <v>233</v>
      </c>
      <c r="E123" s="1">
        <v>306</v>
      </c>
      <c r="F123" s="1">
        <v>539</v>
      </c>
      <c r="G123" s="1">
        <v>214.51127624511719</v>
      </c>
      <c r="H123" s="1">
        <v>296.90866088867187</v>
      </c>
      <c r="I123" s="1">
        <v>254.62843322753906</v>
      </c>
      <c r="J123" s="1">
        <v>4.8430681228637695</v>
      </c>
      <c r="K123" s="1">
        <v>7.2529034614562988</v>
      </c>
      <c r="L123" s="1">
        <v>5.9689922332763672</v>
      </c>
      <c r="M123" s="1"/>
      <c r="N123" s="1"/>
      <c r="O123" s="1">
        <v>37</v>
      </c>
      <c r="P123" s="1">
        <v>74</v>
      </c>
      <c r="Q123" s="1">
        <v>75</v>
      </c>
      <c r="R123" s="1">
        <v>28</v>
      </c>
      <c r="S123" s="1"/>
      <c r="T123" s="1"/>
      <c r="U123" s="1">
        <v>269.52215576171875</v>
      </c>
      <c r="V123" s="1">
        <v>527.36602783203125</v>
      </c>
      <c r="W123" s="1">
        <v>869.96868896484375</v>
      </c>
      <c r="X123" s="1">
        <v>619.6060791015625</v>
      </c>
      <c r="Y123" s="1"/>
      <c r="Z123" s="1"/>
      <c r="AA123" s="1">
        <v>3.9445629119873047</v>
      </c>
      <c r="AB123" s="1">
        <v>5.1175656318664551</v>
      </c>
      <c r="AC123" s="1">
        <v>7.477567195892334</v>
      </c>
      <c r="AD123" s="1">
        <v>5.46875</v>
      </c>
      <c r="AE123" s="1"/>
      <c r="AF123" s="1"/>
      <c r="AG123" s="1">
        <v>21</v>
      </c>
      <c r="AH123" s="1">
        <v>86</v>
      </c>
      <c r="AI123" s="1">
        <v>136</v>
      </c>
      <c r="AJ123" s="1">
        <v>52</v>
      </c>
      <c r="AK123" s="1"/>
      <c r="AL123" s="1"/>
      <c r="AM123" s="1">
        <v>165.09434509277344</v>
      </c>
      <c r="AN123" s="1">
        <v>660.7760009765625</v>
      </c>
      <c r="AO123" s="1">
        <v>1927.7108154296875</v>
      </c>
      <c r="AP123" s="1">
        <v>2093.397705078125</v>
      </c>
      <c r="AQ123" s="1"/>
      <c r="AR123" s="1"/>
      <c r="AS123" s="1">
        <v>3.5413153171539307</v>
      </c>
      <c r="AT123" s="1">
        <v>6.13409423828125</v>
      </c>
      <c r="AU123" s="1">
        <v>10.526315689086914</v>
      </c>
      <c r="AV123" s="1">
        <v>11.403509140014648</v>
      </c>
      <c r="AW123" s="1">
        <v>12</v>
      </c>
      <c r="AX123" s="1">
        <v>18</v>
      </c>
      <c r="AY123" s="1">
        <v>58</v>
      </c>
      <c r="AZ123" s="1">
        <v>160</v>
      </c>
      <c r="BA123" s="1">
        <v>211</v>
      </c>
      <c r="BB123" s="1">
        <v>80</v>
      </c>
      <c r="BC123" s="1">
        <v>11.513110160827637</v>
      </c>
      <c r="BD123" s="1">
        <v>57.548435211181641</v>
      </c>
      <c r="BE123" s="1">
        <v>219.29824829101562</v>
      </c>
      <c r="BF123" s="1">
        <v>591.56280517578125</v>
      </c>
      <c r="BG123" s="1">
        <v>1346.006591796875</v>
      </c>
      <c r="BH123" s="1">
        <v>1142.3675537109375</v>
      </c>
      <c r="BI123" s="1">
        <v>2.2099447250366211</v>
      </c>
      <c r="BJ123" s="1">
        <v>2.1301774978637695</v>
      </c>
      <c r="BK123" s="1">
        <v>3.7883737087249756</v>
      </c>
      <c r="BL123" s="1">
        <v>5.6179776191711426</v>
      </c>
      <c r="BM123" s="1">
        <v>9.1939001083374023</v>
      </c>
      <c r="BN123" s="1">
        <v>8.2644624710083008</v>
      </c>
      <c r="BO123" s="1"/>
      <c r="BP123" s="1"/>
      <c r="BQ123" s="1"/>
      <c r="BR123" s="1"/>
      <c r="BS123" s="1"/>
      <c r="BT123" s="1">
        <v>109</v>
      </c>
      <c r="BU123" s="1"/>
      <c r="BV123" s="1"/>
      <c r="BW123" s="1"/>
      <c r="BX123" s="1"/>
      <c r="BY123" s="1"/>
      <c r="BZ123" s="1">
        <v>100.35076904296875</v>
      </c>
      <c r="CA123" s="1"/>
      <c r="CB123" s="1"/>
      <c r="CC123" s="1"/>
      <c r="CD123" s="1"/>
      <c r="CE123" s="1"/>
      <c r="CF123" s="1">
        <v>3.3160936832427979</v>
      </c>
      <c r="CG123" s="1"/>
      <c r="CH123" s="1"/>
      <c r="CI123" s="1"/>
      <c r="CJ123" s="1"/>
      <c r="CK123" s="1"/>
      <c r="CL123" s="1">
        <v>179</v>
      </c>
      <c r="CM123" s="1"/>
      <c r="CN123" s="1"/>
      <c r="CO123" s="1"/>
      <c r="CP123" s="1"/>
      <c r="CQ123" s="1"/>
      <c r="CR123" s="1">
        <v>173.68185424804687</v>
      </c>
      <c r="CS123" s="1"/>
      <c r="CT123" s="1"/>
      <c r="CU123" s="1"/>
      <c r="CV123" s="1"/>
      <c r="CW123" s="1"/>
      <c r="CX123" s="1">
        <v>5.7298336029052734</v>
      </c>
      <c r="CY123" s="1"/>
      <c r="CZ123" s="1"/>
      <c r="DA123" s="1"/>
      <c r="DB123" s="1"/>
      <c r="DC123" s="1"/>
      <c r="DD123" s="1">
        <v>288</v>
      </c>
      <c r="DE123" s="1"/>
      <c r="DF123" s="1"/>
      <c r="DG123" s="1"/>
      <c r="DH123" s="1"/>
      <c r="DI123" s="1"/>
      <c r="DJ123" s="1">
        <v>136.05377197265625</v>
      </c>
      <c r="DK123" s="1"/>
      <c r="DL123" s="1"/>
      <c r="DM123" s="1"/>
      <c r="DN123" s="1"/>
      <c r="DO123" s="1"/>
      <c r="DP123" s="1">
        <v>4.492279052734375</v>
      </c>
      <c r="DQ123" s="1">
        <v>72</v>
      </c>
      <c r="DR123" s="1">
        <v>61</v>
      </c>
      <c r="DS123" s="1">
        <v>54</v>
      </c>
      <c r="DT123" s="1">
        <v>31</v>
      </c>
      <c r="DU123" s="1">
        <v>15</v>
      </c>
      <c r="DV123" s="1">
        <v>66.2867431640625</v>
      </c>
      <c r="DW123" s="1">
        <v>56.159603118896484</v>
      </c>
      <c r="DX123" s="1">
        <v>49.715057373046875</v>
      </c>
      <c r="DY123" s="1">
        <v>28.540126800537109</v>
      </c>
      <c r="DZ123" s="1">
        <v>13.809738159179688</v>
      </c>
      <c r="EA123" s="1">
        <v>4.6905536651611328</v>
      </c>
      <c r="EB123" s="1">
        <v>4.7433905601501465</v>
      </c>
      <c r="EC123" s="1">
        <v>5.237633228302002</v>
      </c>
      <c r="ED123" s="1">
        <v>5.5655298233032227</v>
      </c>
      <c r="EE123" s="1">
        <v>3.7313432693481445</v>
      </c>
      <c r="EF123" s="1">
        <v>106</v>
      </c>
      <c r="EG123" s="1">
        <v>88</v>
      </c>
      <c r="EH123" s="1">
        <v>55</v>
      </c>
      <c r="EI123" s="1">
        <v>40</v>
      </c>
      <c r="EJ123" s="1">
        <v>17</v>
      </c>
      <c r="EK123" s="1">
        <v>102.8507080078125</v>
      </c>
      <c r="EL123" s="1">
        <v>85.385498046875</v>
      </c>
      <c r="EM123" s="1">
        <v>53.365936279296875</v>
      </c>
      <c r="EN123" s="1">
        <v>38.811588287353516</v>
      </c>
      <c r="EO123" s="1">
        <v>16.494924545288086</v>
      </c>
      <c r="EP123" s="1">
        <v>7.7826724052429199</v>
      </c>
      <c r="EQ123" s="1">
        <v>7.8853044509887695</v>
      </c>
      <c r="ER123" s="1">
        <v>6.0908083915710449</v>
      </c>
      <c r="ES123" s="1">
        <v>8.4033613204956055</v>
      </c>
      <c r="ET123" s="1">
        <v>4.6961326599121094</v>
      </c>
      <c r="EU123" s="1">
        <v>178</v>
      </c>
      <c r="EV123" s="1">
        <v>149</v>
      </c>
      <c r="EW123" s="1">
        <v>109</v>
      </c>
      <c r="EX123" s="1">
        <v>71</v>
      </c>
      <c r="EY123" s="1">
        <v>32</v>
      </c>
      <c r="EZ123" s="1">
        <v>84.088790893554688</v>
      </c>
      <c r="FA123" s="1">
        <v>70.388931274414063</v>
      </c>
      <c r="FB123" s="1">
        <v>51.492576599121094</v>
      </c>
      <c r="FC123" s="1">
        <v>33.541034698486328</v>
      </c>
      <c r="FD123" s="1">
        <v>15.117086410522461</v>
      </c>
      <c r="FE123" s="1">
        <v>6.144287109375</v>
      </c>
      <c r="FF123" s="1">
        <v>6.2031641006469727</v>
      </c>
      <c r="FG123" s="1">
        <v>5.6359877586364746</v>
      </c>
      <c r="FH123" s="1">
        <v>6.8731846809387207</v>
      </c>
      <c r="FI123" s="1">
        <v>4.1884818077087402</v>
      </c>
      <c r="FJ123" s="1">
        <v>70.388931274414063</v>
      </c>
      <c r="FK123" s="1">
        <v>51.492576599121094</v>
      </c>
      <c r="FL123" s="1">
        <v>33.541034698486328</v>
      </c>
      <c r="FM123" s="1">
        <v>15.117086410522461</v>
      </c>
      <c r="FN123" s="1">
        <v>6.144287109375</v>
      </c>
      <c r="FO123" s="1">
        <v>6.2031641006469727</v>
      </c>
      <c r="FP123" s="1">
        <v>5.6359877586364746</v>
      </c>
      <c r="FQ123" s="1">
        <v>6.8731846809387207</v>
      </c>
      <c r="FR123" s="1">
        <v>4.1884818077087402</v>
      </c>
    </row>
    <row r="124" spans="1:174">
      <c r="A124" t="s">
        <v>1</v>
      </c>
      <c r="B124" t="s">
        <v>128</v>
      </c>
      <c r="C124" t="s">
        <v>398</v>
      </c>
      <c r="D124" s="1">
        <v>182</v>
      </c>
      <c r="E124" s="1">
        <v>176</v>
      </c>
      <c r="F124" s="1">
        <v>358</v>
      </c>
      <c r="G124" s="1">
        <v>165.37637329101562</v>
      </c>
      <c r="H124" s="1">
        <v>162.55656433105469</v>
      </c>
      <c r="I124" s="1">
        <v>163.97798156738281</v>
      </c>
      <c r="J124" s="1">
        <v>4.0963311195373535</v>
      </c>
      <c r="K124" s="1">
        <v>5.0242648124694824</v>
      </c>
      <c r="L124" s="1">
        <v>4.5054116249084473</v>
      </c>
      <c r="M124" s="1"/>
      <c r="N124" s="1"/>
      <c r="O124" s="1">
        <v>29</v>
      </c>
      <c r="P124" s="1">
        <v>57</v>
      </c>
      <c r="Q124" s="1">
        <v>73</v>
      </c>
      <c r="R124" s="1">
        <v>16</v>
      </c>
      <c r="S124" s="1"/>
      <c r="T124" s="1"/>
      <c r="U124" s="1">
        <v>204.71551513671875</v>
      </c>
      <c r="V124" s="1">
        <v>421.4417724609375</v>
      </c>
      <c r="W124" s="1">
        <v>900.90087890625</v>
      </c>
      <c r="X124" s="1">
        <v>433.72186279296875</v>
      </c>
      <c r="Y124" s="1"/>
      <c r="Z124" s="1"/>
      <c r="AA124" s="1">
        <v>3.1903190612792969</v>
      </c>
      <c r="AB124" s="1">
        <v>4.2921686172485352</v>
      </c>
      <c r="AC124" s="1">
        <v>7.612095832824707</v>
      </c>
      <c r="AD124" s="1">
        <v>4.123711109161377</v>
      </c>
      <c r="AE124" s="1"/>
      <c r="AF124" s="1"/>
      <c r="AG124" s="1">
        <v>13</v>
      </c>
      <c r="AH124" s="1">
        <v>62</v>
      </c>
      <c r="AI124" s="1">
        <v>74</v>
      </c>
      <c r="AJ124" s="1">
        <v>24</v>
      </c>
      <c r="AK124" s="1"/>
      <c r="AL124" s="1"/>
      <c r="AM124" s="1">
        <v>94.325935363769531</v>
      </c>
      <c r="AN124" s="1">
        <v>472.92144775390625</v>
      </c>
      <c r="AO124" s="1">
        <v>1094.18896484375</v>
      </c>
      <c r="AP124" s="1">
        <v>1207.85107421875</v>
      </c>
      <c r="AQ124" s="1"/>
      <c r="AR124" s="1"/>
      <c r="AS124" s="1">
        <v>2.4809160232543945</v>
      </c>
      <c r="AT124" s="1">
        <v>5.2144660949707031</v>
      </c>
      <c r="AU124" s="1">
        <v>7.2054529190063477</v>
      </c>
      <c r="AV124" s="1">
        <v>7.3619632720947266</v>
      </c>
      <c r="AW124" s="1"/>
      <c r="AX124" s="1"/>
      <c r="AY124" s="1">
        <v>42</v>
      </c>
      <c r="AZ124" s="1">
        <v>119</v>
      </c>
      <c r="BA124" s="1">
        <v>147</v>
      </c>
      <c r="BB124" s="1">
        <v>40</v>
      </c>
      <c r="BC124" s="1"/>
      <c r="BD124" s="1"/>
      <c r="BE124" s="1">
        <v>150.27908325195312</v>
      </c>
      <c r="BF124" s="1">
        <v>446.78054809570312</v>
      </c>
      <c r="BG124" s="1">
        <v>988.83355712890625</v>
      </c>
      <c r="BH124" s="1">
        <v>704.72161865234375</v>
      </c>
      <c r="BI124" s="1"/>
      <c r="BJ124" s="1"/>
      <c r="BK124" s="1">
        <v>2.9309141635894775</v>
      </c>
      <c r="BL124" s="1">
        <v>4.7278504371643066</v>
      </c>
      <c r="BM124" s="1">
        <v>7.4018125534057617</v>
      </c>
      <c r="BN124" s="1">
        <v>5.602241039276123</v>
      </c>
      <c r="BO124" s="1"/>
      <c r="BP124" s="1"/>
      <c r="BQ124" s="1"/>
      <c r="BR124" s="1"/>
      <c r="BS124" s="1"/>
      <c r="BT124" s="1">
        <v>84</v>
      </c>
      <c r="BU124" s="1"/>
      <c r="BV124" s="1"/>
      <c r="BW124" s="1"/>
      <c r="BX124" s="1"/>
      <c r="BY124" s="1"/>
      <c r="BZ124" s="1">
        <v>76.327552795410156</v>
      </c>
      <c r="CA124" s="1"/>
      <c r="CB124" s="1"/>
      <c r="CC124" s="1"/>
      <c r="CD124" s="1"/>
      <c r="CE124" s="1"/>
      <c r="CF124" s="1">
        <v>2.6802806854248047</v>
      </c>
      <c r="CG124" s="1"/>
      <c r="CH124" s="1"/>
      <c r="CI124" s="1"/>
      <c r="CJ124" s="1"/>
      <c r="CK124" s="1"/>
      <c r="CL124" s="1">
        <v>105</v>
      </c>
      <c r="CM124" s="1"/>
      <c r="CN124" s="1"/>
      <c r="CO124" s="1"/>
      <c r="CP124" s="1"/>
      <c r="CQ124" s="1"/>
      <c r="CR124" s="1">
        <v>96.979774475097656</v>
      </c>
      <c r="CS124" s="1"/>
      <c r="CT124" s="1"/>
      <c r="CU124" s="1"/>
      <c r="CV124" s="1"/>
      <c r="CW124" s="1"/>
      <c r="CX124" s="1">
        <v>3.812636137008667</v>
      </c>
      <c r="CY124" s="1"/>
      <c r="CZ124" s="1"/>
      <c r="DA124" s="1"/>
      <c r="DB124" s="1"/>
      <c r="DC124" s="1"/>
      <c r="DD124" s="1">
        <v>189</v>
      </c>
      <c r="DE124" s="1"/>
      <c r="DF124" s="1"/>
      <c r="DG124" s="1"/>
      <c r="DH124" s="1"/>
      <c r="DI124" s="1"/>
      <c r="DJ124" s="1">
        <v>86.569381713867188</v>
      </c>
      <c r="DK124" s="1"/>
      <c r="DL124" s="1"/>
      <c r="DM124" s="1"/>
      <c r="DN124" s="1"/>
      <c r="DO124" s="1"/>
      <c r="DP124" s="1">
        <v>3.2099184989929199</v>
      </c>
      <c r="DQ124" s="1">
        <v>52</v>
      </c>
      <c r="DR124" s="1">
        <v>59</v>
      </c>
      <c r="DS124" s="1">
        <v>33</v>
      </c>
      <c r="DT124" s="1">
        <v>27</v>
      </c>
      <c r="DU124" s="1">
        <v>11</v>
      </c>
      <c r="DV124" s="1">
        <v>47.250389099121094</v>
      </c>
      <c r="DW124" s="1">
        <v>53.611019134521484</v>
      </c>
      <c r="DX124" s="1">
        <v>29.985824584960937</v>
      </c>
      <c r="DY124" s="1">
        <v>24.533857345581055</v>
      </c>
      <c r="DZ124" s="1">
        <v>9.995274543762207</v>
      </c>
      <c r="EA124" s="1">
        <v>4.5454545021057129</v>
      </c>
      <c r="EB124" s="1">
        <v>4.0887041091918945</v>
      </c>
      <c r="EC124" s="1">
        <v>4.3193717002868652</v>
      </c>
      <c r="ED124" s="1">
        <v>3.3707864284515381</v>
      </c>
      <c r="EE124" s="1">
        <v>3.7800686359405518</v>
      </c>
      <c r="EF124" s="1">
        <v>51</v>
      </c>
      <c r="EG124" s="1">
        <v>53</v>
      </c>
      <c r="EH124" s="1">
        <v>31</v>
      </c>
      <c r="EI124" s="1">
        <v>31</v>
      </c>
      <c r="EJ124" s="1">
        <v>10</v>
      </c>
      <c r="EK124" s="1">
        <v>47.104461669921875</v>
      </c>
      <c r="EL124" s="1">
        <v>48.951694488525391</v>
      </c>
      <c r="EM124" s="1">
        <v>28.632123947143555</v>
      </c>
      <c r="EN124" s="1">
        <v>28.632123947143555</v>
      </c>
      <c r="EO124" s="1">
        <v>9.2361688613891602</v>
      </c>
      <c r="EP124" s="1">
        <v>5.1829266548156738</v>
      </c>
      <c r="EQ124" s="1">
        <v>4.6532044410705566</v>
      </c>
      <c r="ER124" s="1">
        <v>5.7620816230773926</v>
      </c>
      <c r="ES124" s="1">
        <v>4.813664436340332</v>
      </c>
      <c r="ET124" s="1">
        <v>5.0505051612854004</v>
      </c>
      <c r="EU124" s="1">
        <v>103</v>
      </c>
      <c r="EV124" s="1">
        <v>112</v>
      </c>
      <c r="EW124" s="1">
        <v>64</v>
      </c>
      <c r="EX124" s="1">
        <v>58</v>
      </c>
      <c r="EY124" s="1">
        <v>21</v>
      </c>
      <c r="EZ124" s="1">
        <v>47.178020477294922</v>
      </c>
      <c r="FA124" s="1">
        <v>51.300373077392578</v>
      </c>
      <c r="FB124" s="1">
        <v>29.314498901367188</v>
      </c>
      <c r="FC124" s="1">
        <v>26.566265106201172</v>
      </c>
      <c r="FD124" s="1">
        <v>9.6188201904296875</v>
      </c>
      <c r="FE124" s="1">
        <v>4.8402256965637207</v>
      </c>
      <c r="FF124" s="1">
        <v>4.3377227783203125</v>
      </c>
      <c r="FG124" s="1">
        <v>4.9155144691467285</v>
      </c>
      <c r="FH124" s="1">
        <v>4.0138406753540039</v>
      </c>
      <c r="FI124" s="1">
        <v>4.2944784164428711</v>
      </c>
      <c r="FJ124" s="1">
        <v>51.300373077392578</v>
      </c>
      <c r="FK124" s="1">
        <v>29.314498901367188</v>
      </c>
      <c r="FL124" s="1">
        <v>26.566265106201172</v>
      </c>
      <c r="FM124" s="1">
        <v>9.6188201904296875</v>
      </c>
      <c r="FN124" s="1">
        <v>4.8402256965637207</v>
      </c>
      <c r="FO124" s="1">
        <v>4.3377227783203125</v>
      </c>
      <c r="FP124" s="1">
        <v>4.9155144691467285</v>
      </c>
      <c r="FQ124" s="1">
        <v>4.0138406753540039</v>
      </c>
      <c r="FR124" s="1">
        <v>4.2944784164428711</v>
      </c>
    </row>
    <row r="125" spans="1:174">
      <c r="A125" t="s">
        <v>1</v>
      </c>
      <c r="B125" t="s">
        <v>129</v>
      </c>
      <c r="C125" t="s">
        <v>399</v>
      </c>
      <c r="D125" s="1">
        <v>178</v>
      </c>
      <c r="E125" s="1">
        <v>180</v>
      </c>
      <c r="F125" s="1">
        <v>358</v>
      </c>
      <c r="G125" s="1">
        <v>169.46409606933594</v>
      </c>
      <c r="H125" s="1">
        <v>183.1688232421875</v>
      </c>
      <c r="I125" s="1">
        <v>176.08837890625</v>
      </c>
      <c r="J125" s="1">
        <v>4.2300381660461426</v>
      </c>
      <c r="K125" s="1">
        <v>5.8727569580078125</v>
      </c>
      <c r="L125" s="1">
        <v>4.9223155975341797</v>
      </c>
      <c r="M125" s="1"/>
      <c r="N125" s="1"/>
      <c r="O125" s="1">
        <v>26</v>
      </c>
      <c r="P125" s="1">
        <v>62</v>
      </c>
      <c r="Q125" s="1">
        <v>59</v>
      </c>
      <c r="R125" s="1">
        <v>16</v>
      </c>
      <c r="S125" s="1"/>
      <c r="T125" s="1"/>
      <c r="U125" s="1">
        <v>190.40644836425781</v>
      </c>
      <c r="V125" s="1">
        <v>539.55267333984375</v>
      </c>
      <c r="W125" s="1">
        <v>799.56634521484375</v>
      </c>
      <c r="X125" s="1">
        <v>449.94375610351562</v>
      </c>
      <c r="Y125" s="1"/>
      <c r="Z125" s="1"/>
      <c r="AA125" s="1">
        <v>2.944507360458374</v>
      </c>
      <c r="AB125" s="1">
        <v>5.1409616470336914</v>
      </c>
      <c r="AC125" s="1">
        <v>6.9086651802062988</v>
      </c>
      <c r="AD125" s="1">
        <v>4.4077134132385254</v>
      </c>
      <c r="AE125" s="1"/>
      <c r="AF125" s="1"/>
      <c r="AG125" s="1">
        <v>16</v>
      </c>
      <c r="AH125" s="1">
        <v>63</v>
      </c>
      <c r="AI125" s="1">
        <v>64</v>
      </c>
      <c r="AJ125" s="1">
        <v>29</v>
      </c>
      <c r="AK125" s="1"/>
      <c r="AL125" s="1"/>
      <c r="AM125" s="1">
        <v>124.29115295410156</v>
      </c>
      <c r="AN125" s="1">
        <v>611.88812255859375</v>
      </c>
      <c r="AO125" s="1">
        <v>1180.593994140625</v>
      </c>
      <c r="AP125" s="1">
        <v>1710.9144287109375</v>
      </c>
      <c r="AQ125" s="1"/>
      <c r="AR125" s="1"/>
      <c r="AS125" s="1">
        <v>3.2520325183868408</v>
      </c>
      <c r="AT125" s="1">
        <v>6.624605655670166</v>
      </c>
      <c r="AU125" s="1">
        <v>7.5471696853637695</v>
      </c>
      <c r="AV125" s="1">
        <v>9.9315071105957031</v>
      </c>
      <c r="AW125" s="1"/>
      <c r="AX125" s="1"/>
      <c r="AY125" s="1">
        <v>42</v>
      </c>
      <c r="AZ125" s="1">
        <v>125</v>
      </c>
      <c r="BA125" s="1">
        <v>123</v>
      </c>
      <c r="BB125" s="1">
        <v>45</v>
      </c>
      <c r="BC125" s="1"/>
      <c r="BD125" s="1"/>
      <c r="BE125" s="1">
        <v>158.32328796386719</v>
      </c>
      <c r="BF125" s="1">
        <v>573.73663330078125</v>
      </c>
      <c r="BG125" s="1">
        <v>960.9375</v>
      </c>
      <c r="BH125" s="1">
        <v>856.9796142578125</v>
      </c>
      <c r="BI125" s="1"/>
      <c r="BJ125" s="1"/>
      <c r="BK125" s="1">
        <v>3.0545454025268555</v>
      </c>
      <c r="BL125" s="1">
        <v>5.7950859069824219</v>
      </c>
      <c r="BM125" s="1">
        <v>7.2267918586730957</v>
      </c>
      <c r="BN125" s="1">
        <v>6.8702292442321777</v>
      </c>
      <c r="BO125" s="1"/>
      <c r="BP125" s="1"/>
      <c r="BQ125" s="1"/>
      <c r="BR125" s="1"/>
      <c r="BS125" s="1"/>
      <c r="BT125" s="1">
        <v>93</v>
      </c>
      <c r="BU125" s="1"/>
      <c r="BV125" s="1"/>
      <c r="BW125" s="1"/>
      <c r="BX125" s="1"/>
      <c r="BY125" s="1"/>
      <c r="BZ125" s="1">
        <v>88.540229797363281</v>
      </c>
      <c r="CA125" s="1"/>
      <c r="CB125" s="1"/>
      <c r="CC125" s="1"/>
      <c r="CD125" s="1"/>
      <c r="CE125" s="1"/>
      <c r="CF125" s="1">
        <v>3.0303030014038086</v>
      </c>
      <c r="CG125" s="1"/>
      <c r="CH125" s="1"/>
      <c r="CI125" s="1"/>
      <c r="CJ125" s="1"/>
      <c r="CK125" s="1"/>
      <c r="CL125" s="1">
        <v>114</v>
      </c>
      <c r="CM125" s="1"/>
      <c r="CN125" s="1"/>
      <c r="CO125" s="1"/>
      <c r="CP125" s="1"/>
      <c r="CQ125" s="1"/>
      <c r="CR125" s="1">
        <v>116.00691986083984</v>
      </c>
      <c r="CS125" s="1"/>
      <c r="CT125" s="1"/>
      <c r="CU125" s="1"/>
      <c r="CV125" s="1"/>
      <c r="CW125" s="1"/>
      <c r="CX125" s="1">
        <v>4.9500651359558105</v>
      </c>
      <c r="CY125" s="1"/>
      <c r="CZ125" s="1"/>
      <c r="DA125" s="1"/>
      <c r="DB125" s="1"/>
      <c r="DC125" s="1"/>
      <c r="DD125" s="1">
        <v>207</v>
      </c>
      <c r="DE125" s="1"/>
      <c r="DF125" s="1"/>
      <c r="DG125" s="1"/>
      <c r="DH125" s="1"/>
      <c r="DI125" s="1"/>
      <c r="DJ125" s="1">
        <v>101.81646728515625</v>
      </c>
      <c r="DK125" s="1"/>
      <c r="DL125" s="1"/>
      <c r="DM125" s="1"/>
      <c r="DN125" s="1"/>
      <c r="DO125" s="1"/>
      <c r="DP125" s="1">
        <v>3.8533134460449219</v>
      </c>
      <c r="DQ125" s="1">
        <v>43</v>
      </c>
      <c r="DR125" s="1">
        <v>23</v>
      </c>
      <c r="DS125" s="1">
        <v>39</v>
      </c>
      <c r="DT125" s="1">
        <v>32</v>
      </c>
      <c r="DU125" s="1">
        <v>41</v>
      </c>
      <c r="DV125" s="1">
        <v>40.937953948974609</v>
      </c>
      <c r="DW125" s="1">
        <v>21.897045135498047</v>
      </c>
      <c r="DX125" s="1">
        <v>37.129772186279297</v>
      </c>
      <c r="DY125" s="1">
        <v>30.4654541015625</v>
      </c>
      <c r="DZ125" s="1">
        <v>39.033863067626953</v>
      </c>
      <c r="EA125" s="1">
        <v>4.9086756706237793</v>
      </c>
      <c r="EB125" s="1">
        <v>3.7891268730163574</v>
      </c>
      <c r="EC125" s="1">
        <v>4.9492387771606445</v>
      </c>
      <c r="ED125" s="1">
        <v>3.2955715656280518</v>
      </c>
      <c r="EE125" s="1">
        <v>4.2443065643310547</v>
      </c>
      <c r="EF125" s="1">
        <v>51</v>
      </c>
      <c r="EG125" s="1">
        <v>24</v>
      </c>
      <c r="EH125" s="1">
        <v>25</v>
      </c>
      <c r="EI125" s="1">
        <v>45</v>
      </c>
      <c r="EJ125" s="1">
        <v>35</v>
      </c>
      <c r="EK125" s="1">
        <v>51.897830963134766</v>
      </c>
      <c r="EL125" s="1">
        <v>24.422510147094727</v>
      </c>
      <c r="EM125" s="1">
        <v>25.440113067626953</v>
      </c>
      <c r="EN125" s="1">
        <v>45.792205810546875</v>
      </c>
      <c r="EO125" s="1">
        <v>35.616161346435547</v>
      </c>
      <c r="EP125" s="1">
        <v>7.1528749465942383</v>
      </c>
      <c r="EQ125" s="1">
        <v>5.3691277503967285</v>
      </c>
      <c r="ER125" s="1">
        <v>4.4964027404785156</v>
      </c>
      <c r="ES125" s="1">
        <v>6.25</v>
      </c>
      <c r="ET125" s="1">
        <v>5.5643877983093262</v>
      </c>
      <c r="EU125" s="1">
        <v>94</v>
      </c>
      <c r="EV125" s="1">
        <v>47</v>
      </c>
      <c r="EW125" s="1">
        <v>64</v>
      </c>
      <c r="EX125" s="1">
        <v>77</v>
      </c>
      <c r="EY125" s="1">
        <v>76</v>
      </c>
      <c r="EZ125" s="1">
        <v>46.235496520996094</v>
      </c>
      <c r="FA125" s="1">
        <v>23.117748260498047</v>
      </c>
      <c r="FB125" s="1">
        <v>31.479486465454102</v>
      </c>
      <c r="FC125" s="1">
        <v>37.873756408691406</v>
      </c>
      <c r="FD125" s="1">
        <v>37.381889343261719</v>
      </c>
      <c r="FE125" s="1">
        <v>5.9156703948974609</v>
      </c>
      <c r="FF125" s="1">
        <v>4.4592032432556152</v>
      </c>
      <c r="FG125" s="1">
        <v>4.7619047164916992</v>
      </c>
      <c r="FH125" s="1">
        <v>4.5535187721252441</v>
      </c>
      <c r="FI125" s="1">
        <v>4.764890193939209</v>
      </c>
      <c r="FJ125" s="1">
        <v>23.117748260498047</v>
      </c>
      <c r="FK125" s="1">
        <v>31.479486465454102</v>
      </c>
      <c r="FL125" s="1">
        <v>37.873756408691406</v>
      </c>
      <c r="FM125" s="1">
        <v>37.381889343261719</v>
      </c>
      <c r="FN125" s="1">
        <v>5.9156703948974609</v>
      </c>
      <c r="FO125" s="1">
        <v>4.4592032432556152</v>
      </c>
      <c r="FP125" s="1">
        <v>4.7619047164916992</v>
      </c>
      <c r="FQ125" s="1">
        <v>4.5535187721252441</v>
      </c>
      <c r="FR125" s="1">
        <v>4.764890193939209</v>
      </c>
    </row>
    <row r="126" spans="1:174">
      <c r="A126" t="s">
        <v>1</v>
      </c>
      <c r="B126" t="s">
        <v>130</v>
      </c>
      <c r="C126" t="s">
        <v>400</v>
      </c>
      <c r="D126" s="1">
        <v>283</v>
      </c>
      <c r="E126" s="1">
        <v>269</v>
      </c>
      <c r="F126" s="1">
        <v>552</v>
      </c>
      <c r="G126" s="1">
        <v>161.9493408203125</v>
      </c>
      <c r="H126" s="1">
        <v>158.37037658691406</v>
      </c>
      <c r="I126" s="1">
        <v>160.18525695800781</v>
      </c>
      <c r="J126" s="1">
        <v>4.270409107208252</v>
      </c>
      <c r="K126" s="1">
        <v>5.1671147346496582</v>
      </c>
      <c r="L126" s="1">
        <v>4.6649203300476074</v>
      </c>
      <c r="M126" s="1"/>
      <c r="N126" s="1"/>
      <c r="O126" s="1">
        <v>39</v>
      </c>
      <c r="P126" s="1">
        <v>91</v>
      </c>
      <c r="Q126" s="1">
        <v>82</v>
      </c>
      <c r="R126" s="1">
        <v>44</v>
      </c>
      <c r="S126" s="1"/>
      <c r="T126" s="1"/>
      <c r="U126" s="1">
        <v>198.59455871582031</v>
      </c>
      <c r="V126" s="1">
        <v>549.08587646484375</v>
      </c>
      <c r="W126" s="1">
        <v>743.56182861328125</v>
      </c>
      <c r="X126" s="1">
        <v>733.7001953125</v>
      </c>
      <c r="Y126" s="1"/>
      <c r="Z126" s="1"/>
      <c r="AA126" s="1">
        <v>2.9279279708862305</v>
      </c>
      <c r="AB126" s="1">
        <v>4.9003767967224121</v>
      </c>
      <c r="AC126" s="1">
        <v>5.9077811241149902</v>
      </c>
      <c r="AD126" s="1">
        <v>6.769230842590332</v>
      </c>
      <c r="AE126" s="1"/>
      <c r="AF126" s="1"/>
      <c r="AG126" s="1">
        <v>15</v>
      </c>
      <c r="AH126" s="1">
        <v>94</v>
      </c>
      <c r="AI126" s="1">
        <v>110</v>
      </c>
      <c r="AJ126" s="1">
        <v>43</v>
      </c>
      <c r="AK126" s="1"/>
      <c r="AL126" s="1"/>
      <c r="AM126" s="1">
        <v>75.834175109863281</v>
      </c>
      <c r="AN126" s="1">
        <v>614.74072265625</v>
      </c>
      <c r="AO126" s="1">
        <v>1212.65576171875</v>
      </c>
      <c r="AP126" s="1">
        <v>1235.6322021484375</v>
      </c>
      <c r="AQ126" s="1"/>
      <c r="AR126" s="1"/>
      <c r="AS126" s="1">
        <v>1.8867924213409424</v>
      </c>
      <c r="AT126" s="1">
        <v>5.7953143119812012</v>
      </c>
      <c r="AU126" s="1">
        <v>7.4173970222473145</v>
      </c>
      <c r="AV126" s="1">
        <v>8.269230842590332</v>
      </c>
      <c r="AW126" s="1">
        <v>10</v>
      </c>
      <c r="AX126" s="1">
        <v>24</v>
      </c>
      <c r="AY126" s="1">
        <v>54</v>
      </c>
      <c r="AZ126" s="1">
        <v>185</v>
      </c>
      <c r="BA126" s="1">
        <v>192</v>
      </c>
      <c r="BB126" s="1">
        <v>87</v>
      </c>
      <c r="BC126" s="1">
        <v>5.2046465873718262</v>
      </c>
      <c r="BD126" s="1">
        <v>46.505317687988281</v>
      </c>
      <c r="BE126" s="1">
        <v>136.99325561523437</v>
      </c>
      <c r="BF126" s="1">
        <v>580.592529296875</v>
      </c>
      <c r="BG126" s="1">
        <v>955.27142333984375</v>
      </c>
      <c r="BH126" s="1">
        <v>918.01202392578125</v>
      </c>
      <c r="BI126" s="1">
        <v>1.1494252681732178</v>
      </c>
      <c r="BJ126" s="1">
        <v>1.823708176612854</v>
      </c>
      <c r="BK126" s="1">
        <v>2.5387871265411377</v>
      </c>
      <c r="BL126" s="1">
        <v>5.317619800567627</v>
      </c>
      <c r="BM126" s="1">
        <v>6.6875653266906738</v>
      </c>
      <c r="BN126" s="1">
        <v>7.4358973503112793</v>
      </c>
      <c r="BO126" s="1"/>
      <c r="BP126" s="1"/>
      <c r="BQ126" s="1"/>
      <c r="BR126" s="1"/>
      <c r="BS126" s="1"/>
      <c r="BT126" s="1">
        <v>146</v>
      </c>
      <c r="BU126" s="1"/>
      <c r="BV126" s="1"/>
      <c r="BW126" s="1"/>
      <c r="BX126" s="1"/>
      <c r="BY126" s="1"/>
      <c r="BZ126" s="1">
        <v>83.549835205078125</v>
      </c>
      <c r="CA126" s="1"/>
      <c r="CB126" s="1"/>
      <c r="CC126" s="1"/>
      <c r="CD126" s="1"/>
      <c r="CE126" s="1"/>
      <c r="CF126" s="1">
        <v>3.4745359420776367</v>
      </c>
      <c r="CG126" s="1"/>
      <c r="CH126" s="1"/>
      <c r="CI126" s="1"/>
      <c r="CJ126" s="1"/>
      <c r="CK126" s="1"/>
      <c r="CL126" s="1">
        <v>152</v>
      </c>
      <c r="CM126" s="1"/>
      <c r="CN126" s="1"/>
      <c r="CO126" s="1"/>
      <c r="CP126" s="1"/>
      <c r="CQ126" s="1"/>
      <c r="CR126" s="1">
        <v>89.488090515136719</v>
      </c>
      <c r="CS126" s="1"/>
      <c r="CT126" s="1"/>
      <c r="CU126" s="1"/>
      <c r="CV126" s="1"/>
      <c r="CW126" s="1"/>
      <c r="CX126" s="1">
        <v>4.1575493812561035</v>
      </c>
      <c r="CY126" s="1">
        <v>7</v>
      </c>
      <c r="CZ126" s="1"/>
      <c r="DA126" s="1"/>
      <c r="DB126" s="1">
        <v>14</v>
      </c>
      <c r="DC126" s="1"/>
      <c r="DD126" s="1">
        <v>298</v>
      </c>
      <c r="DE126" s="1">
        <v>2.0313348770141602</v>
      </c>
      <c r="DF126" s="1"/>
      <c r="DG126" s="1"/>
      <c r="DH126" s="1">
        <v>4.0626697540283203</v>
      </c>
      <c r="DI126" s="1"/>
      <c r="DJ126" s="1">
        <v>86.476821899414063</v>
      </c>
      <c r="DK126" s="1">
        <v>2.9661016464233398</v>
      </c>
      <c r="DL126" s="1"/>
      <c r="DM126" s="1"/>
      <c r="DN126" s="1">
        <v>5.7377047538757324</v>
      </c>
      <c r="DO126" s="1"/>
      <c r="DP126" s="1">
        <v>3.7923135757446289</v>
      </c>
      <c r="DQ126" s="1">
        <v>132</v>
      </c>
      <c r="DR126" s="1">
        <v>68</v>
      </c>
      <c r="DS126" s="1">
        <v>49</v>
      </c>
      <c r="DT126" s="1"/>
      <c r="DU126" s="1"/>
      <c r="DV126" s="1">
        <v>75.5382080078125</v>
      </c>
      <c r="DW126" s="1">
        <v>38.913623809814453</v>
      </c>
      <c r="DX126" s="1">
        <v>28.040699005126953</v>
      </c>
      <c r="DY126" s="1"/>
      <c r="DZ126" s="1"/>
      <c r="EA126" s="1">
        <v>4.266322135925293</v>
      </c>
      <c r="EB126" s="1">
        <v>4.0094337463378906</v>
      </c>
      <c r="EC126" s="1">
        <v>4.2907180786132812</v>
      </c>
      <c r="ED126" s="1"/>
      <c r="EE126" s="1"/>
      <c r="EF126" s="1">
        <v>108</v>
      </c>
      <c r="EG126" s="1">
        <v>74</v>
      </c>
      <c r="EH126" s="1">
        <v>47</v>
      </c>
      <c r="EI126" s="1"/>
      <c r="EJ126" s="1"/>
      <c r="EK126" s="1">
        <v>63.583644866943359</v>
      </c>
      <c r="EL126" s="1">
        <v>43.566570281982422</v>
      </c>
      <c r="EM126" s="1">
        <v>27.670660018920898</v>
      </c>
      <c r="EN126" s="1"/>
      <c r="EO126" s="1"/>
      <c r="EP126" s="1">
        <v>4.3478260040283203</v>
      </c>
      <c r="EQ126" s="1">
        <v>5.7677316665649414</v>
      </c>
      <c r="ER126" s="1">
        <v>5.1762113571166992</v>
      </c>
      <c r="ES126" s="1"/>
      <c r="ET126" s="1"/>
      <c r="EU126" s="1">
        <v>240</v>
      </c>
      <c r="EV126" s="1">
        <v>142</v>
      </c>
      <c r="EW126" s="1">
        <v>96</v>
      </c>
      <c r="EX126" s="1">
        <v>64</v>
      </c>
      <c r="EY126" s="1">
        <v>10</v>
      </c>
      <c r="EZ126" s="1">
        <v>69.645767211914063</v>
      </c>
      <c r="FA126" s="1">
        <v>41.207077026367187</v>
      </c>
      <c r="FB126" s="1">
        <v>27.858304977416992</v>
      </c>
      <c r="FC126" s="1">
        <v>18.57220458984375</v>
      </c>
      <c r="FD126" s="1">
        <v>2.9019067287445068</v>
      </c>
      <c r="FE126" s="1">
        <v>4.3026175498962402</v>
      </c>
      <c r="FF126" s="1">
        <v>4.766700267791748</v>
      </c>
      <c r="FG126" s="1">
        <v>4.6829266548156738</v>
      </c>
      <c r="FH126" s="1">
        <v>5.6787934303283691</v>
      </c>
      <c r="FI126" s="1">
        <v>10.101010322570801</v>
      </c>
      <c r="FJ126" s="1">
        <v>41.207077026367187</v>
      </c>
      <c r="FK126" s="1">
        <v>27.858304977416992</v>
      </c>
      <c r="FL126" s="1">
        <v>18.57220458984375</v>
      </c>
      <c r="FM126" s="1">
        <v>2.9019067287445068</v>
      </c>
      <c r="FN126" s="1">
        <v>4.3026175498962402</v>
      </c>
      <c r="FO126" s="1">
        <v>4.766700267791748</v>
      </c>
      <c r="FP126" s="1">
        <v>4.6829266548156738</v>
      </c>
      <c r="FQ126" s="1">
        <v>5.6787934303283691</v>
      </c>
      <c r="FR126" s="1">
        <v>10.101010322570801</v>
      </c>
    </row>
    <row r="127" spans="1:174">
      <c r="A127" t="s">
        <v>1</v>
      </c>
      <c r="B127" t="s">
        <v>131</v>
      </c>
      <c r="C127" t="s">
        <v>401</v>
      </c>
      <c r="D127" s="1">
        <v>1036</v>
      </c>
      <c r="E127" s="1">
        <v>1101</v>
      </c>
      <c r="F127" s="1">
        <v>2137</v>
      </c>
      <c r="G127" s="1">
        <v>226.81495666503906</v>
      </c>
      <c r="H127" s="1">
        <v>249.50993347167969</v>
      </c>
      <c r="I127" s="1">
        <v>237.96664428710937</v>
      </c>
      <c r="J127" s="1">
        <v>5.1875219345092773</v>
      </c>
      <c r="K127" s="1">
        <v>6.5688204765319824</v>
      </c>
      <c r="L127" s="1">
        <v>5.8178153038024902</v>
      </c>
      <c r="M127" s="1">
        <v>14</v>
      </c>
      <c r="N127" s="1">
        <v>57</v>
      </c>
      <c r="O127" s="1">
        <v>132</v>
      </c>
      <c r="P127" s="1">
        <v>336</v>
      </c>
      <c r="Q127" s="1">
        <v>339</v>
      </c>
      <c r="R127" s="1">
        <v>158</v>
      </c>
      <c r="S127" s="1">
        <v>6.2108492851257324</v>
      </c>
      <c r="T127" s="1">
        <v>89.886932373046875</v>
      </c>
      <c r="U127" s="1">
        <v>225.97709655761719</v>
      </c>
      <c r="V127" s="1">
        <v>593.0318603515625</v>
      </c>
      <c r="W127" s="1">
        <v>982.83660888671875</v>
      </c>
      <c r="X127" s="1">
        <v>860.00433349609375</v>
      </c>
      <c r="Y127" s="1">
        <v>1.0852713584899902</v>
      </c>
      <c r="Z127" s="1">
        <v>2.4495058059692383</v>
      </c>
      <c r="AA127" s="1">
        <v>3.4892942905426025</v>
      </c>
      <c r="AB127" s="1">
        <v>5.734766960144043</v>
      </c>
      <c r="AC127" s="1">
        <v>7.5855894088745117</v>
      </c>
      <c r="AD127" s="1">
        <v>7.0441374778747559</v>
      </c>
      <c r="AE127" s="1">
        <v>11</v>
      </c>
      <c r="AF127" s="1">
        <v>16</v>
      </c>
      <c r="AG127" s="1">
        <v>74</v>
      </c>
      <c r="AH127" s="1">
        <v>361</v>
      </c>
      <c r="AI127" s="1">
        <v>470</v>
      </c>
      <c r="AJ127" s="1">
        <v>169</v>
      </c>
      <c r="AK127" s="1">
        <v>4.6835613250732422</v>
      </c>
      <c r="AL127" s="1">
        <v>26.815492630004883</v>
      </c>
      <c r="AM127" s="1">
        <v>134.8863525390625</v>
      </c>
      <c r="AN127" s="1">
        <v>680.8109130859375</v>
      </c>
      <c r="AO127" s="1">
        <v>1635.8636474609375</v>
      </c>
      <c r="AP127" s="1">
        <v>1670.4556884765625</v>
      </c>
      <c r="AQ127" s="1">
        <v>1.1640211343765259</v>
      </c>
      <c r="AR127" s="1">
        <v>1.5281757116317749</v>
      </c>
      <c r="AS127" s="1">
        <v>3.228621244430542</v>
      </c>
      <c r="AT127" s="1">
        <v>6.5268487930297852</v>
      </c>
      <c r="AU127" s="1">
        <v>9.2574357986450195</v>
      </c>
      <c r="AV127" s="1">
        <v>9.0422687530517578</v>
      </c>
      <c r="AW127" s="1">
        <v>25</v>
      </c>
      <c r="AX127" s="1">
        <v>73</v>
      </c>
      <c r="AY127" s="1">
        <v>206</v>
      </c>
      <c r="AZ127" s="1">
        <v>697</v>
      </c>
      <c r="BA127" s="1">
        <v>809</v>
      </c>
      <c r="BB127" s="1">
        <v>327</v>
      </c>
      <c r="BC127" s="1">
        <v>5.4315237998962402</v>
      </c>
      <c r="BD127" s="1">
        <v>59.311016082763672</v>
      </c>
      <c r="BE127" s="1">
        <v>181.85990905761719</v>
      </c>
      <c r="BF127" s="1">
        <v>635.4676513671875</v>
      </c>
      <c r="BG127" s="1">
        <v>1279.59765625</v>
      </c>
      <c r="BH127" s="1">
        <v>1147.8114013671875</v>
      </c>
      <c r="BI127" s="1">
        <v>1.1185681819915771</v>
      </c>
      <c r="BJ127" s="1">
        <v>2.1636040210723877</v>
      </c>
      <c r="BK127" s="1">
        <v>3.3909463882446289</v>
      </c>
      <c r="BL127" s="1">
        <v>6.1194028854370117</v>
      </c>
      <c r="BM127" s="1">
        <v>8.4747533798217773</v>
      </c>
      <c r="BN127" s="1">
        <v>7.9523344039916992</v>
      </c>
      <c r="BO127" s="1"/>
      <c r="BP127" s="1"/>
      <c r="BQ127" s="1"/>
      <c r="BR127" s="1"/>
      <c r="BS127" s="1"/>
      <c r="BT127" s="1">
        <v>507</v>
      </c>
      <c r="BU127" s="1"/>
      <c r="BV127" s="1"/>
      <c r="BW127" s="1"/>
      <c r="BX127" s="1"/>
      <c r="BY127" s="1"/>
      <c r="BZ127" s="1">
        <v>110.99921417236328</v>
      </c>
      <c r="CA127" s="1"/>
      <c r="CB127" s="1"/>
      <c r="CC127" s="1"/>
      <c r="CD127" s="1"/>
      <c r="CE127" s="1"/>
      <c r="CF127" s="1">
        <v>3.5855729579925537</v>
      </c>
      <c r="CG127" s="1"/>
      <c r="CH127" s="1"/>
      <c r="CI127" s="1"/>
      <c r="CJ127" s="1"/>
      <c r="CK127" s="1"/>
      <c r="CL127" s="1">
        <v>677</v>
      </c>
      <c r="CM127" s="1"/>
      <c r="CN127" s="1"/>
      <c r="CO127" s="1"/>
      <c r="CP127" s="1"/>
      <c r="CQ127" s="1"/>
      <c r="CR127" s="1">
        <v>153.42254638671875</v>
      </c>
      <c r="CS127" s="1"/>
      <c r="CT127" s="1"/>
      <c r="CU127" s="1"/>
      <c r="CV127" s="1"/>
      <c r="CW127" s="1"/>
      <c r="CX127" s="1">
        <v>5.1506390571594238</v>
      </c>
      <c r="CY127" s="1"/>
      <c r="CZ127" s="1"/>
      <c r="DA127" s="1"/>
      <c r="DB127" s="1"/>
      <c r="DC127" s="1">
        <v>6</v>
      </c>
      <c r="DD127" s="1">
        <v>1184</v>
      </c>
      <c r="DE127" s="1"/>
      <c r="DF127" s="1"/>
      <c r="DG127" s="1"/>
      <c r="DH127" s="1"/>
      <c r="DI127" s="1">
        <v>0.66813284158706665</v>
      </c>
      <c r="DJ127" s="1">
        <v>131.84487915039063</v>
      </c>
      <c r="DK127" s="1"/>
      <c r="DL127" s="1"/>
      <c r="DM127" s="1"/>
      <c r="DN127" s="1"/>
      <c r="DO127" s="1">
        <v>0.73800736665725708</v>
      </c>
      <c r="DP127" s="1">
        <v>4.3395395278930664</v>
      </c>
      <c r="DQ127" s="1">
        <v>156</v>
      </c>
      <c r="DR127" s="1">
        <v>303</v>
      </c>
      <c r="DS127" s="1">
        <v>323</v>
      </c>
      <c r="DT127" s="1">
        <v>174</v>
      </c>
      <c r="DU127" s="1">
        <v>80</v>
      </c>
      <c r="DV127" s="1">
        <v>34.153602600097656</v>
      </c>
      <c r="DW127" s="1">
        <v>66.336807250976563</v>
      </c>
      <c r="DX127" s="1">
        <v>70.715476989746094</v>
      </c>
      <c r="DY127" s="1">
        <v>38.094402313232422</v>
      </c>
      <c r="DZ127" s="1">
        <v>17.514669418334961</v>
      </c>
      <c r="EA127" s="1">
        <v>5.3663568496704102</v>
      </c>
      <c r="EB127" s="1">
        <v>4.9236268997192383</v>
      </c>
      <c r="EC127" s="1">
        <v>5.3708014488220215</v>
      </c>
      <c r="ED127" s="1">
        <v>5.3000302314758301</v>
      </c>
      <c r="EE127" s="1">
        <v>4.9597024917602539</v>
      </c>
      <c r="EF127" s="1">
        <v>142</v>
      </c>
      <c r="EG127" s="1">
        <v>378</v>
      </c>
      <c r="EH127" s="1">
        <v>331</v>
      </c>
      <c r="EI127" s="1">
        <v>173</v>
      </c>
      <c r="EJ127" s="1">
        <v>77</v>
      </c>
      <c r="EK127" s="1">
        <v>32.180210113525391</v>
      </c>
      <c r="EL127" s="1">
        <v>85.662811279296875</v>
      </c>
      <c r="EM127" s="1">
        <v>75.011611938476563</v>
      </c>
      <c r="EN127" s="1">
        <v>39.205467224121094</v>
      </c>
      <c r="EO127" s="1">
        <v>17.449831008911133</v>
      </c>
      <c r="EP127" s="1">
        <v>5.4281344413757324</v>
      </c>
      <c r="EQ127" s="1">
        <v>6.8379158973693848</v>
      </c>
      <c r="ER127" s="1">
        <v>6.8772077560424805</v>
      </c>
      <c r="ES127" s="1">
        <v>6.8406486511230469</v>
      </c>
      <c r="ET127" s="1">
        <v>6.0392155647277832</v>
      </c>
      <c r="EU127" s="1">
        <v>298</v>
      </c>
      <c r="EV127" s="1">
        <v>681</v>
      </c>
      <c r="EW127" s="1">
        <v>654</v>
      </c>
      <c r="EX127" s="1">
        <v>347</v>
      </c>
      <c r="EY127" s="1">
        <v>157</v>
      </c>
      <c r="EZ127" s="1">
        <v>33.183933258056641</v>
      </c>
      <c r="FA127" s="1">
        <v>75.833076477050781</v>
      </c>
      <c r="FB127" s="1">
        <v>72.82647705078125</v>
      </c>
      <c r="FC127" s="1">
        <v>38.640350341796875</v>
      </c>
      <c r="FD127" s="1">
        <v>17.482809066772461</v>
      </c>
      <c r="FE127" s="1">
        <v>5.3956184387207031</v>
      </c>
      <c r="FF127" s="1">
        <v>5.8294811248779297</v>
      </c>
      <c r="FG127" s="1">
        <v>6.0404543876647949</v>
      </c>
      <c r="FH127" s="1">
        <v>5.9704060554504395</v>
      </c>
      <c r="FI127" s="1">
        <v>5.4362878799438477</v>
      </c>
      <c r="FJ127" s="1">
        <v>75.833076477050781</v>
      </c>
      <c r="FK127" s="1">
        <v>72.82647705078125</v>
      </c>
      <c r="FL127" s="1">
        <v>38.640350341796875</v>
      </c>
      <c r="FM127" s="1">
        <v>17.482809066772461</v>
      </c>
      <c r="FN127" s="1">
        <v>5.3956184387207031</v>
      </c>
      <c r="FO127" s="1">
        <v>5.8294811248779297</v>
      </c>
      <c r="FP127" s="1">
        <v>6.0404543876647949</v>
      </c>
      <c r="FQ127" s="1">
        <v>5.9704060554504395</v>
      </c>
      <c r="FR127" s="1">
        <v>5.4362878799438477</v>
      </c>
    </row>
    <row r="128" spans="1:174">
      <c r="A128" t="s">
        <v>1</v>
      </c>
      <c r="B128" t="s">
        <v>132</v>
      </c>
      <c r="C128" t="s">
        <v>402</v>
      </c>
      <c r="D128" s="1">
        <v>320</v>
      </c>
      <c r="E128" s="1">
        <v>348</v>
      </c>
      <c r="F128" s="1">
        <v>668</v>
      </c>
      <c r="G128" s="1">
        <v>197.74813842773437</v>
      </c>
      <c r="H128" s="1">
        <v>225.710205078125</v>
      </c>
      <c r="I128" s="1">
        <v>211.39106750488281</v>
      </c>
      <c r="J128" s="1">
        <v>4.514035701751709</v>
      </c>
      <c r="K128" s="1">
        <v>6.0754189491271973</v>
      </c>
      <c r="L128" s="1">
        <v>5.2118282318115234</v>
      </c>
      <c r="M128" s="1"/>
      <c r="N128" s="1"/>
      <c r="O128" s="1">
        <v>58</v>
      </c>
      <c r="P128" s="1">
        <v>98</v>
      </c>
      <c r="Q128" s="1">
        <v>113</v>
      </c>
      <c r="R128" s="1">
        <v>27</v>
      </c>
      <c r="S128" s="1"/>
      <c r="T128" s="1"/>
      <c r="U128" s="1">
        <v>239.91726684570312</v>
      </c>
      <c r="V128" s="1">
        <v>449.08807373046875</v>
      </c>
      <c r="W128" s="1">
        <v>900.47015380859375</v>
      </c>
      <c r="X128" s="1">
        <v>468.91281127929687</v>
      </c>
      <c r="Y128" s="1"/>
      <c r="Z128" s="1"/>
      <c r="AA128" s="1">
        <v>3.7908496856689453</v>
      </c>
      <c r="AB128" s="1">
        <v>4.5223813056945801</v>
      </c>
      <c r="AC128" s="1">
        <v>7.61968994140625</v>
      </c>
      <c r="AD128" s="1">
        <v>4.5608110427856445</v>
      </c>
      <c r="AE128" s="1"/>
      <c r="AF128" s="1"/>
      <c r="AG128" s="1">
        <v>35</v>
      </c>
      <c r="AH128" s="1">
        <v>120</v>
      </c>
      <c r="AI128" s="1">
        <v>153</v>
      </c>
      <c r="AJ128" s="1">
        <v>31</v>
      </c>
      <c r="AK128" s="1"/>
      <c r="AL128" s="1"/>
      <c r="AM128" s="1">
        <v>154.13070678710937</v>
      </c>
      <c r="AN128" s="1">
        <v>586.3096923828125</v>
      </c>
      <c r="AO128" s="1">
        <v>1442.4437255859375</v>
      </c>
      <c r="AP128" s="1">
        <v>935.9903564453125</v>
      </c>
      <c r="AQ128" s="1"/>
      <c r="AR128" s="1"/>
      <c r="AS128" s="1">
        <v>4.1420116424560547</v>
      </c>
      <c r="AT128" s="1">
        <v>6.0698027610778809</v>
      </c>
      <c r="AU128" s="1">
        <v>9.2113180160522461</v>
      </c>
      <c r="AV128" s="1">
        <v>5.7728118896484375</v>
      </c>
      <c r="AW128" s="1">
        <v>9</v>
      </c>
      <c r="AX128" s="1">
        <v>24</v>
      </c>
      <c r="AY128" s="1">
        <v>93</v>
      </c>
      <c r="AZ128" s="1">
        <v>218</v>
      </c>
      <c r="BA128" s="1">
        <v>266</v>
      </c>
      <c r="BB128" s="1">
        <v>58</v>
      </c>
      <c r="BC128" s="1">
        <v>6.1088600158691406</v>
      </c>
      <c r="BD128" s="1">
        <v>50.764640808105469</v>
      </c>
      <c r="BE128" s="1">
        <v>198.36614990234375</v>
      </c>
      <c r="BF128" s="1">
        <v>515.50048828125</v>
      </c>
      <c r="BG128" s="1">
        <v>1148.7303466796875</v>
      </c>
      <c r="BH128" s="1">
        <v>639.47076416015625</v>
      </c>
      <c r="BI128" s="1">
        <v>1.1523687839508057</v>
      </c>
      <c r="BJ128" s="1">
        <v>1.9292604923248291</v>
      </c>
      <c r="BK128" s="1">
        <v>3.9157893657684326</v>
      </c>
      <c r="BL128" s="1">
        <v>5.260617733001709</v>
      </c>
      <c r="BM128" s="1">
        <v>8.4605598449707031</v>
      </c>
      <c r="BN128" s="1">
        <v>5.1372895240783691</v>
      </c>
      <c r="BO128" s="1"/>
      <c r="BP128" s="1"/>
      <c r="BQ128" s="1"/>
      <c r="BR128" s="1"/>
      <c r="BS128" s="1"/>
      <c r="BT128" s="1">
        <v>161</v>
      </c>
      <c r="BU128" s="1"/>
      <c r="BV128" s="1"/>
      <c r="BW128" s="1"/>
      <c r="BX128" s="1"/>
      <c r="BY128" s="1"/>
      <c r="BZ128" s="1">
        <v>99.492034912109375</v>
      </c>
      <c r="CA128" s="1"/>
      <c r="CB128" s="1"/>
      <c r="CC128" s="1"/>
      <c r="CD128" s="1"/>
      <c r="CE128" s="1"/>
      <c r="CF128" s="1">
        <v>3.1439173221588135</v>
      </c>
      <c r="CG128" s="1"/>
      <c r="CH128" s="1"/>
      <c r="CI128" s="1"/>
      <c r="CJ128" s="1"/>
      <c r="CK128" s="1"/>
      <c r="CL128" s="1">
        <v>220</v>
      </c>
      <c r="CM128" s="1"/>
      <c r="CN128" s="1"/>
      <c r="CO128" s="1"/>
      <c r="CP128" s="1"/>
      <c r="CQ128" s="1"/>
      <c r="CR128" s="1">
        <v>142.69036865234375</v>
      </c>
      <c r="CS128" s="1"/>
      <c r="CT128" s="1"/>
      <c r="CU128" s="1"/>
      <c r="CV128" s="1"/>
      <c r="CW128" s="1"/>
      <c r="CX128" s="1">
        <v>4.9571881294250488</v>
      </c>
      <c r="CY128" s="1"/>
      <c r="CZ128" s="1"/>
      <c r="DA128" s="1"/>
      <c r="DB128" s="1"/>
      <c r="DC128" s="1"/>
      <c r="DD128" s="1">
        <v>381</v>
      </c>
      <c r="DE128" s="1"/>
      <c r="DF128" s="1"/>
      <c r="DG128" s="1"/>
      <c r="DH128" s="1"/>
      <c r="DI128" s="1"/>
      <c r="DJ128" s="1">
        <v>120.56885528564453</v>
      </c>
      <c r="DK128" s="1"/>
      <c r="DL128" s="1"/>
      <c r="DM128" s="1"/>
      <c r="DN128" s="1"/>
      <c r="DO128" s="1"/>
      <c r="DP128" s="1">
        <v>3.9857726097106934</v>
      </c>
      <c r="DQ128" s="1">
        <v>82</v>
      </c>
      <c r="DR128" s="1">
        <v>64</v>
      </c>
      <c r="DS128" s="1">
        <v>77</v>
      </c>
      <c r="DT128" s="1">
        <v>51</v>
      </c>
      <c r="DU128" s="1">
        <v>46</v>
      </c>
      <c r="DV128" s="1">
        <v>50.672962188720703</v>
      </c>
      <c r="DW128" s="1">
        <v>39.549629211425781</v>
      </c>
      <c r="DX128" s="1">
        <v>47.583145141601563</v>
      </c>
      <c r="DY128" s="1">
        <v>31.516109466552734</v>
      </c>
      <c r="DZ128" s="1">
        <v>28.426296234130859</v>
      </c>
      <c r="EA128" s="1">
        <v>4.6776952743530273</v>
      </c>
      <c r="EB128" s="1">
        <v>3.9875390529632568</v>
      </c>
      <c r="EC128" s="1">
        <v>5.3695955276489258</v>
      </c>
      <c r="ED128" s="1">
        <v>4.2323651313781738</v>
      </c>
      <c r="EE128" s="1">
        <v>4.2124543190002441</v>
      </c>
      <c r="EF128" s="1">
        <v>91</v>
      </c>
      <c r="EG128" s="1">
        <v>88</v>
      </c>
      <c r="EH128" s="1">
        <v>62</v>
      </c>
      <c r="EI128" s="1">
        <v>60</v>
      </c>
      <c r="EJ128" s="1">
        <v>47</v>
      </c>
      <c r="EK128" s="1">
        <v>59.021923065185547</v>
      </c>
      <c r="EL128" s="1">
        <v>57.076145172119141</v>
      </c>
      <c r="EM128" s="1">
        <v>40.212738037109375</v>
      </c>
      <c r="EN128" s="1">
        <v>38.915554046630859</v>
      </c>
      <c r="EO128" s="1">
        <v>30.483850479125977</v>
      </c>
      <c r="EP128" s="1">
        <v>6.3547487258911133</v>
      </c>
      <c r="EQ128" s="1">
        <v>6.2857141494750977</v>
      </c>
      <c r="ER128" s="1">
        <v>5.2320675849914551</v>
      </c>
      <c r="ES128" s="1">
        <v>6.8571429252624512</v>
      </c>
      <c r="ET128" s="1">
        <v>5.6220097541809082</v>
      </c>
      <c r="EU128" s="1">
        <v>173</v>
      </c>
      <c r="EV128" s="1">
        <v>152</v>
      </c>
      <c r="EW128" s="1">
        <v>139</v>
      </c>
      <c r="EX128" s="1">
        <v>111</v>
      </c>
      <c r="EY128" s="1">
        <v>93</v>
      </c>
      <c r="EZ128" s="1">
        <v>54.746490478515625</v>
      </c>
      <c r="FA128" s="1">
        <v>48.100959777832031</v>
      </c>
      <c r="FB128" s="1">
        <v>43.987064361572266</v>
      </c>
      <c r="FC128" s="1">
        <v>35.126361846923828</v>
      </c>
      <c r="FD128" s="1">
        <v>29.430192947387695</v>
      </c>
      <c r="FE128" s="1">
        <v>5.4317111968994141</v>
      </c>
      <c r="FF128" s="1">
        <v>5.0582361221313477</v>
      </c>
      <c r="FG128" s="1">
        <v>5.3073692321777344</v>
      </c>
      <c r="FH128" s="1">
        <v>5.3365383148193359</v>
      </c>
      <c r="FI128" s="1">
        <v>4.8236513137817383</v>
      </c>
      <c r="FJ128" s="1">
        <v>48.100959777832031</v>
      </c>
      <c r="FK128" s="1">
        <v>43.987064361572266</v>
      </c>
      <c r="FL128" s="1">
        <v>35.126361846923828</v>
      </c>
      <c r="FM128" s="1">
        <v>29.430192947387695</v>
      </c>
      <c r="FN128" s="1">
        <v>5.4317111968994141</v>
      </c>
      <c r="FO128" s="1">
        <v>5.0582361221313477</v>
      </c>
      <c r="FP128" s="1">
        <v>5.3073692321777344</v>
      </c>
      <c r="FQ128" s="1">
        <v>5.3365383148193359</v>
      </c>
      <c r="FR128" s="1">
        <v>4.8236513137817383</v>
      </c>
    </row>
    <row r="129" spans="1:174">
      <c r="A129" t="s">
        <v>1</v>
      </c>
      <c r="B129" t="s">
        <v>133</v>
      </c>
      <c r="C129" t="s">
        <v>403</v>
      </c>
      <c r="D129" s="1">
        <v>166</v>
      </c>
      <c r="E129" s="1">
        <v>199</v>
      </c>
      <c r="F129" s="1">
        <v>365</v>
      </c>
      <c r="G129" s="1">
        <v>151.27490234375</v>
      </c>
      <c r="H129" s="1">
        <v>185.87361145019531</v>
      </c>
      <c r="I129" s="1">
        <v>168.36103820800781</v>
      </c>
      <c r="J129" s="1">
        <v>4.2336139678955078</v>
      </c>
      <c r="K129" s="1">
        <v>5.9015421867370605</v>
      </c>
      <c r="L129" s="1">
        <v>5.0047988891601562</v>
      </c>
      <c r="M129" s="1"/>
      <c r="N129" s="1"/>
      <c r="O129" s="1">
        <v>26</v>
      </c>
      <c r="P129" s="1">
        <v>52</v>
      </c>
      <c r="Q129" s="1">
        <v>51</v>
      </c>
      <c r="R129" s="1">
        <v>28</v>
      </c>
      <c r="S129" s="1"/>
      <c r="T129" s="1"/>
      <c r="U129" s="1">
        <v>229.03453063964844</v>
      </c>
      <c r="V129" s="1">
        <v>496.27792358398437</v>
      </c>
      <c r="W129" s="1">
        <v>717.09783935546875</v>
      </c>
      <c r="X129" s="1">
        <v>724.2628173828125</v>
      </c>
      <c r="Y129" s="1"/>
      <c r="Z129" s="1"/>
      <c r="AA129" s="1">
        <v>3.266331672668457</v>
      </c>
      <c r="AB129" s="1">
        <v>4.7445254325866699</v>
      </c>
      <c r="AC129" s="1">
        <v>6.0642094612121582</v>
      </c>
      <c r="AD129" s="1">
        <v>6.7632851600646973</v>
      </c>
      <c r="AE129" s="1"/>
      <c r="AF129" s="1"/>
      <c r="AG129" s="1">
        <v>21</v>
      </c>
      <c r="AH129" s="1">
        <v>62</v>
      </c>
      <c r="AI129" s="1">
        <v>88</v>
      </c>
      <c r="AJ129" s="1">
        <v>25</v>
      </c>
      <c r="AK129" s="1"/>
      <c r="AL129" s="1"/>
      <c r="AM129" s="1">
        <v>194.26457214355469</v>
      </c>
      <c r="AN129" s="1">
        <v>640.29742431640625</v>
      </c>
      <c r="AO129" s="1">
        <v>1532.5670166015625</v>
      </c>
      <c r="AP129" s="1">
        <v>1143.641357421875</v>
      </c>
      <c r="AQ129" s="1"/>
      <c r="AR129" s="1"/>
      <c r="AS129" s="1">
        <v>4.375</v>
      </c>
      <c r="AT129" s="1">
        <v>6.1083745956420898</v>
      </c>
      <c r="AU129" s="1">
        <v>8.9249496459960937</v>
      </c>
      <c r="AV129" s="1">
        <v>6.5104165077209473</v>
      </c>
      <c r="AW129" s="1"/>
      <c r="AX129" s="1"/>
      <c r="AY129" s="1">
        <v>47</v>
      </c>
      <c r="AZ129" s="1">
        <v>114</v>
      </c>
      <c r="BA129" s="1">
        <v>139</v>
      </c>
      <c r="BB129" s="1">
        <v>53</v>
      </c>
      <c r="BC129" s="1"/>
      <c r="BD129" s="1"/>
      <c r="BE129" s="1">
        <v>212.07472229003906</v>
      </c>
      <c r="BF129" s="1">
        <v>565.4481201171875</v>
      </c>
      <c r="BG129" s="1">
        <v>1081.37548828125</v>
      </c>
      <c r="BH129" s="1">
        <v>875.7435302734375</v>
      </c>
      <c r="BI129" s="1"/>
      <c r="BJ129" s="1"/>
      <c r="BK129" s="1">
        <v>3.6833856105804443</v>
      </c>
      <c r="BL129" s="1">
        <v>5.4002842903137207</v>
      </c>
      <c r="BM129" s="1">
        <v>7.6081008911132812</v>
      </c>
      <c r="BN129" s="1">
        <v>6.641603946685791</v>
      </c>
      <c r="BO129" s="1"/>
      <c r="BP129" s="1"/>
      <c r="BQ129" s="1"/>
      <c r="BR129" s="1"/>
      <c r="BS129" s="1"/>
      <c r="BT129" s="1">
        <v>78</v>
      </c>
      <c r="BU129" s="1"/>
      <c r="BV129" s="1"/>
      <c r="BW129" s="1"/>
      <c r="BX129" s="1"/>
      <c r="BY129" s="1"/>
      <c r="BZ129" s="1">
        <v>71.080978393554687</v>
      </c>
      <c r="CA129" s="1"/>
      <c r="CB129" s="1"/>
      <c r="CC129" s="1"/>
      <c r="CD129" s="1"/>
      <c r="CE129" s="1"/>
      <c r="CF129" s="1">
        <v>2.879291296005249</v>
      </c>
      <c r="CG129" s="1"/>
      <c r="CH129" s="1"/>
      <c r="CI129" s="1"/>
      <c r="CJ129" s="1"/>
      <c r="CK129" s="1"/>
      <c r="CL129" s="1">
        <v>124</v>
      </c>
      <c r="CM129" s="1"/>
      <c r="CN129" s="1"/>
      <c r="CO129" s="1"/>
      <c r="CP129" s="1"/>
      <c r="CQ129" s="1"/>
      <c r="CR129" s="1">
        <v>115.82073974609375</v>
      </c>
      <c r="CS129" s="1"/>
      <c r="CT129" s="1"/>
      <c r="CU129" s="1"/>
      <c r="CV129" s="1"/>
      <c r="CW129" s="1"/>
      <c r="CX129" s="1">
        <v>4.8608388900756836</v>
      </c>
      <c r="CY129" s="1"/>
      <c r="CZ129" s="1"/>
      <c r="DA129" s="1"/>
      <c r="DB129" s="1"/>
      <c r="DC129" s="1"/>
      <c r="DD129" s="1">
        <v>202</v>
      </c>
      <c r="DE129" s="1"/>
      <c r="DF129" s="1"/>
      <c r="DG129" s="1"/>
      <c r="DH129" s="1"/>
      <c r="DI129" s="1"/>
      <c r="DJ129" s="1">
        <v>93.175148010253906</v>
      </c>
      <c r="DK129" s="1"/>
      <c r="DL129" s="1"/>
      <c r="DM129" s="1"/>
      <c r="DN129" s="1"/>
      <c r="DO129" s="1"/>
      <c r="DP129" s="1">
        <v>3.8403041362762451</v>
      </c>
      <c r="DQ129" s="1">
        <v>36</v>
      </c>
      <c r="DR129" s="1">
        <v>38</v>
      </c>
      <c r="DS129" s="1">
        <v>31</v>
      </c>
      <c r="DT129" s="1">
        <v>32</v>
      </c>
      <c r="DU129" s="1">
        <v>29</v>
      </c>
      <c r="DV129" s="1">
        <v>32.806606292724609</v>
      </c>
      <c r="DW129" s="1">
        <v>34.629192352294922</v>
      </c>
      <c r="DX129" s="1">
        <v>28.250131607055664</v>
      </c>
      <c r="DY129" s="1">
        <v>29.161426544189453</v>
      </c>
      <c r="DZ129" s="1">
        <v>26.427543640136719</v>
      </c>
      <c r="EA129" s="1">
        <v>4.4499382972717285</v>
      </c>
      <c r="EB129" s="1">
        <v>4.0860214233398437</v>
      </c>
      <c r="EC129" s="1">
        <v>4.26409912109375</v>
      </c>
      <c r="ED129" s="1">
        <v>4.698972225189209</v>
      </c>
      <c r="EE129" s="1">
        <v>3.7467701435089111</v>
      </c>
      <c r="EF129" s="1">
        <v>35</v>
      </c>
      <c r="EG129" s="1">
        <v>51</v>
      </c>
      <c r="EH129" s="1">
        <v>43</v>
      </c>
      <c r="EI129" s="1">
        <v>36</v>
      </c>
      <c r="EJ129" s="1">
        <v>34</v>
      </c>
      <c r="EK129" s="1">
        <v>32.691337585449219</v>
      </c>
      <c r="EL129" s="1">
        <v>47.635948181152344</v>
      </c>
      <c r="EM129" s="1">
        <v>40.163642883300781</v>
      </c>
      <c r="EN129" s="1">
        <v>33.625377655029297</v>
      </c>
      <c r="EO129" s="1">
        <v>31.757299423217773</v>
      </c>
      <c r="EP129" s="1">
        <v>5.0946140289306641</v>
      </c>
      <c r="EQ129" s="1">
        <v>5.6415929794311523</v>
      </c>
      <c r="ER129" s="1">
        <v>7.0957098007202148</v>
      </c>
      <c r="ES129" s="1">
        <v>6.8965516090393066</v>
      </c>
      <c r="ET129" s="1">
        <v>5.2067379951477051</v>
      </c>
      <c r="EU129" s="1">
        <v>71</v>
      </c>
      <c r="EV129" s="1">
        <v>89</v>
      </c>
      <c r="EW129" s="1">
        <v>74</v>
      </c>
      <c r="EX129" s="1">
        <v>68</v>
      </c>
      <c r="EY129" s="1">
        <v>63</v>
      </c>
      <c r="EZ129" s="1">
        <v>32.749683380126953</v>
      </c>
      <c r="FA129" s="1">
        <v>41.052417755126953</v>
      </c>
      <c r="FB129" s="1">
        <v>34.133472442626953</v>
      </c>
      <c r="FC129" s="1">
        <v>31.36589241027832</v>
      </c>
      <c r="FD129" s="1">
        <v>29.059576034545898</v>
      </c>
      <c r="FE129" s="1">
        <v>4.7459893226623535</v>
      </c>
      <c r="FF129" s="1">
        <v>4.852780818939209</v>
      </c>
      <c r="FG129" s="1">
        <v>5.5513877868652344</v>
      </c>
      <c r="FH129" s="1">
        <v>5.6525354385375977</v>
      </c>
      <c r="FI129" s="1">
        <v>4.4148564338684082</v>
      </c>
      <c r="FJ129" s="1">
        <v>41.052417755126953</v>
      </c>
      <c r="FK129" s="1">
        <v>34.133472442626953</v>
      </c>
      <c r="FL129" s="1">
        <v>31.36589241027832</v>
      </c>
      <c r="FM129" s="1">
        <v>29.059576034545898</v>
      </c>
      <c r="FN129" s="1">
        <v>4.7459893226623535</v>
      </c>
      <c r="FO129" s="1">
        <v>4.852780818939209</v>
      </c>
      <c r="FP129" s="1">
        <v>5.5513877868652344</v>
      </c>
      <c r="FQ129" s="1">
        <v>5.6525354385375977</v>
      </c>
      <c r="FR129" s="1">
        <v>4.4148564338684082</v>
      </c>
    </row>
    <row r="130" spans="1:174">
      <c r="A130" t="s">
        <v>1</v>
      </c>
      <c r="B130" t="s">
        <v>134</v>
      </c>
      <c r="C130" t="s">
        <v>404</v>
      </c>
      <c r="D130" s="1">
        <v>169</v>
      </c>
      <c r="E130" s="1">
        <v>149</v>
      </c>
      <c r="F130" s="1">
        <v>318</v>
      </c>
      <c r="G130" s="1">
        <v>105.09035491943359</v>
      </c>
      <c r="H130" s="1">
        <v>90.595130920410156</v>
      </c>
      <c r="I130" s="1">
        <v>97.761329650878906</v>
      </c>
      <c r="J130" s="1">
        <v>4.0238094329833984</v>
      </c>
      <c r="K130" s="1">
        <v>4.4082841873168945</v>
      </c>
      <c r="L130" s="1">
        <v>4.1952505111694336</v>
      </c>
      <c r="M130" s="1"/>
      <c r="N130" s="1"/>
      <c r="O130" s="1">
        <v>28</v>
      </c>
      <c r="P130" s="1">
        <v>53</v>
      </c>
      <c r="Q130" s="1">
        <v>50</v>
      </c>
      <c r="R130" s="1">
        <v>23</v>
      </c>
      <c r="S130" s="1"/>
      <c r="T130" s="1"/>
      <c r="U130" s="1">
        <v>201.13497924804687</v>
      </c>
      <c r="V130" s="1">
        <v>535.89483642578125</v>
      </c>
      <c r="W130" s="1">
        <v>720.3572998046875</v>
      </c>
      <c r="X130" s="1">
        <v>640.13360595703125</v>
      </c>
      <c r="Y130" s="1"/>
      <c r="Z130" s="1"/>
      <c r="AA130" s="1">
        <v>3.3333332538604736</v>
      </c>
      <c r="AB130" s="1">
        <v>5.033238410949707</v>
      </c>
      <c r="AC130" s="1">
        <v>6.0532689094543457</v>
      </c>
      <c r="AD130" s="1">
        <v>6.7055392265319824</v>
      </c>
      <c r="AE130" s="1"/>
      <c r="AF130" s="1"/>
      <c r="AG130" s="1">
        <v>12</v>
      </c>
      <c r="AH130" s="1">
        <v>55</v>
      </c>
      <c r="AI130" s="1">
        <v>55</v>
      </c>
      <c r="AJ130" s="1">
        <v>21</v>
      </c>
      <c r="AK130" s="1"/>
      <c r="AL130" s="1"/>
      <c r="AM130" s="1">
        <v>86.755348205566406</v>
      </c>
      <c r="AN130" s="1">
        <v>545.3643798828125</v>
      </c>
      <c r="AO130" s="1">
        <v>1043.4453125</v>
      </c>
      <c r="AP130" s="1">
        <v>1175.8118896484375</v>
      </c>
      <c r="AQ130" s="1"/>
      <c r="AR130" s="1"/>
      <c r="AS130" s="1">
        <v>1.9386106729507446</v>
      </c>
      <c r="AT130" s="1">
        <v>5.2681994438171387</v>
      </c>
      <c r="AU130" s="1">
        <v>7.0242657661437988</v>
      </c>
      <c r="AV130" s="1">
        <v>7.749077320098877</v>
      </c>
      <c r="AW130" s="1"/>
      <c r="AX130" s="1"/>
      <c r="AY130" s="1">
        <v>40</v>
      </c>
      <c r="AZ130" s="1">
        <v>108</v>
      </c>
      <c r="BA130" s="1">
        <v>105</v>
      </c>
      <c r="BB130" s="1">
        <v>44</v>
      </c>
      <c r="BC130" s="1"/>
      <c r="BD130" s="1"/>
      <c r="BE130" s="1">
        <v>144.12855529785156</v>
      </c>
      <c r="BF130" s="1">
        <v>540.67584228515625</v>
      </c>
      <c r="BG130" s="1">
        <v>859.80999755859375</v>
      </c>
      <c r="BH130" s="1">
        <v>817.99591064453125</v>
      </c>
      <c r="BI130" s="1"/>
      <c r="BJ130" s="1"/>
      <c r="BK130" s="1">
        <v>2.7416038513183594</v>
      </c>
      <c r="BL130" s="1">
        <v>5.150214672088623</v>
      </c>
      <c r="BM130" s="1">
        <v>6.5257925987243652</v>
      </c>
      <c r="BN130" s="1">
        <v>7.1661238670349121</v>
      </c>
      <c r="BO130" s="1"/>
      <c r="BP130" s="1"/>
      <c r="BQ130" s="1"/>
      <c r="BR130" s="1"/>
      <c r="BS130" s="1"/>
      <c r="BT130" s="1">
        <v>72</v>
      </c>
      <c r="BU130" s="1"/>
      <c r="BV130" s="1"/>
      <c r="BW130" s="1"/>
      <c r="BX130" s="1"/>
      <c r="BY130" s="1"/>
      <c r="BZ130" s="1">
        <v>44.772220611572266</v>
      </c>
      <c r="CA130" s="1"/>
      <c r="CB130" s="1"/>
      <c r="CC130" s="1"/>
      <c r="CD130" s="1"/>
      <c r="CE130" s="1"/>
      <c r="CF130" s="1">
        <v>2.8180038928985596</v>
      </c>
      <c r="CG130" s="1"/>
      <c r="CH130" s="1"/>
      <c r="CI130" s="1"/>
      <c r="CJ130" s="1"/>
      <c r="CK130" s="1"/>
      <c r="CL130" s="1">
        <v>93</v>
      </c>
      <c r="CM130" s="1"/>
      <c r="CN130" s="1"/>
      <c r="CO130" s="1"/>
      <c r="CP130" s="1"/>
      <c r="CQ130" s="1"/>
      <c r="CR130" s="1">
        <v>56.545955657958984</v>
      </c>
      <c r="CS130" s="1"/>
      <c r="CT130" s="1"/>
      <c r="CU130" s="1"/>
      <c r="CV130" s="1"/>
      <c r="CW130" s="1"/>
      <c r="CX130" s="1">
        <v>4.2465753555297852</v>
      </c>
      <c r="CY130" s="1"/>
      <c r="CZ130" s="1">
        <v>7</v>
      </c>
      <c r="DA130" s="1"/>
      <c r="DB130" s="1">
        <v>6</v>
      </c>
      <c r="DC130" s="1"/>
      <c r="DD130" s="1">
        <v>165</v>
      </c>
      <c r="DE130" s="1"/>
      <c r="DF130" s="1">
        <v>2.1519789695739746</v>
      </c>
      <c r="DG130" s="1"/>
      <c r="DH130" s="1">
        <v>1.8445533514022827</v>
      </c>
      <c r="DI130" s="1"/>
      <c r="DJ130" s="1">
        <v>50.725215911865234</v>
      </c>
      <c r="DK130" s="1"/>
      <c r="DL130" s="1">
        <v>2.7027027606964111</v>
      </c>
      <c r="DM130" s="1"/>
      <c r="DN130" s="1">
        <v>3.1578948497772217</v>
      </c>
      <c r="DO130" s="1"/>
      <c r="DP130" s="1">
        <v>3.4773445129394531</v>
      </c>
      <c r="DQ130" s="1">
        <v>15</v>
      </c>
      <c r="DR130" s="1">
        <v>21</v>
      </c>
      <c r="DS130" s="1">
        <v>23</v>
      </c>
      <c r="DT130" s="1">
        <v>42</v>
      </c>
      <c r="DU130" s="1">
        <v>68</v>
      </c>
      <c r="DV130" s="1">
        <v>9.3275461196899414</v>
      </c>
      <c r="DW130" s="1">
        <v>13.058564186096191</v>
      </c>
      <c r="DX130" s="1">
        <v>14.302237510681152</v>
      </c>
      <c r="DY130" s="1">
        <v>26.117128372192383</v>
      </c>
      <c r="DZ130" s="1">
        <v>42.284873962402344</v>
      </c>
      <c r="EA130" s="1">
        <v>4.9833889007568359</v>
      </c>
      <c r="EB130" s="1">
        <v>5.1597051620483398</v>
      </c>
      <c r="EC130" s="1">
        <v>4.197080135345459</v>
      </c>
      <c r="ED130" s="1">
        <v>4.4164037704467773</v>
      </c>
      <c r="EE130" s="1">
        <v>3.4119417667388916</v>
      </c>
      <c r="EF130" s="1">
        <v>13</v>
      </c>
      <c r="EG130" s="1">
        <v>16</v>
      </c>
      <c r="EH130" s="1">
        <v>23</v>
      </c>
      <c r="EI130" s="1">
        <v>40</v>
      </c>
      <c r="EJ130" s="1">
        <v>57</v>
      </c>
      <c r="EK130" s="1">
        <v>7.9042730331420898</v>
      </c>
      <c r="EL130" s="1">
        <v>9.7283363342285156</v>
      </c>
      <c r="EM130" s="1">
        <v>13.98448371887207</v>
      </c>
      <c r="EN130" s="1">
        <v>24.320840835571289</v>
      </c>
      <c r="EO130" s="1">
        <v>34.657196044921875</v>
      </c>
      <c r="EP130" s="1">
        <v>5.6034483909606934</v>
      </c>
      <c r="EQ130" s="1">
        <v>4.5977010726928711</v>
      </c>
      <c r="ER130" s="1">
        <v>4.6092185974121094</v>
      </c>
      <c r="ES130" s="1">
        <v>5.263157844543457</v>
      </c>
      <c r="ET130" s="1">
        <v>3.6988968849182129</v>
      </c>
      <c r="EU130" s="1">
        <v>28</v>
      </c>
      <c r="EV130" s="1">
        <v>37</v>
      </c>
      <c r="EW130" s="1">
        <v>46</v>
      </c>
      <c r="EX130" s="1">
        <v>82</v>
      </c>
      <c r="EY130" s="1">
        <v>125</v>
      </c>
      <c r="EZ130" s="1">
        <v>8.6079158782958984</v>
      </c>
      <c r="FA130" s="1">
        <v>11.37474536895752</v>
      </c>
      <c r="FB130" s="1">
        <v>14.141575813293457</v>
      </c>
      <c r="FC130" s="1">
        <v>25.208894729614258</v>
      </c>
      <c r="FD130" s="1">
        <v>38.428195953369141</v>
      </c>
      <c r="FE130" s="1">
        <v>5.2532835006713867</v>
      </c>
      <c r="FF130" s="1">
        <v>4.9006624221801758</v>
      </c>
      <c r="FG130" s="1">
        <v>4.3935050964355469</v>
      </c>
      <c r="FH130" s="1">
        <v>4.7925190925598145</v>
      </c>
      <c r="FI130" s="1">
        <v>3.5370683670043945</v>
      </c>
      <c r="FJ130" s="1">
        <v>11.37474536895752</v>
      </c>
      <c r="FK130" s="1">
        <v>14.141575813293457</v>
      </c>
      <c r="FL130" s="1">
        <v>25.208894729614258</v>
      </c>
      <c r="FM130" s="1">
        <v>38.428195953369141</v>
      </c>
      <c r="FN130" s="1">
        <v>5.2532835006713867</v>
      </c>
      <c r="FO130" s="1">
        <v>4.9006624221801758</v>
      </c>
      <c r="FP130" s="1">
        <v>4.3935050964355469</v>
      </c>
      <c r="FQ130" s="1">
        <v>4.7925190925598145</v>
      </c>
      <c r="FR130" s="1">
        <v>3.5370683670043945</v>
      </c>
    </row>
    <row r="131" spans="1:174">
      <c r="A131" t="s">
        <v>1</v>
      </c>
      <c r="B131" t="s">
        <v>135</v>
      </c>
      <c r="C131" t="s">
        <v>405</v>
      </c>
      <c r="D131" s="1">
        <v>131</v>
      </c>
      <c r="E131" s="1">
        <v>153</v>
      </c>
      <c r="F131" s="1">
        <v>284</v>
      </c>
      <c r="G131" s="1">
        <v>170.94686889648437</v>
      </c>
      <c r="H131" s="1">
        <v>207.62373352050781</v>
      </c>
      <c r="I131" s="1">
        <v>188.926513671875</v>
      </c>
      <c r="J131" s="1">
        <v>4.1534557342529297</v>
      </c>
      <c r="K131" s="1">
        <v>6.0474309921264648</v>
      </c>
      <c r="L131" s="1">
        <v>4.9964814186096191</v>
      </c>
      <c r="M131" s="1"/>
      <c r="N131" s="1">
        <v>12</v>
      </c>
      <c r="O131" s="1">
        <v>23</v>
      </c>
      <c r="P131" s="1">
        <v>48</v>
      </c>
      <c r="Q131" s="1">
        <v>35</v>
      </c>
      <c r="R131" s="1">
        <v>13</v>
      </c>
      <c r="S131" s="1"/>
      <c r="T131" s="1">
        <v>103.98613739013672</v>
      </c>
      <c r="U131" s="1">
        <v>238.83697509765625</v>
      </c>
      <c r="V131" s="1">
        <v>567.44293212890625</v>
      </c>
      <c r="W131" s="1">
        <v>658.51361083984375</v>
      </c>
      <c r="X131" s="1">
        <v>562.52703857421875</v>
      </c>
      <c r="Y131" s="1"/>
      <c r="Z131" s="1">
        <v>2.5974025726318359</v>
      </c>
      <c r="AA131" s="1">
        <v>3.7096774578094482</v>
      </c>
      <c r="AB131" s="1">
        <v>5.1227321624755859</v>
      </c>
      <c r="AC131" s="1">
        <v>5.2950077056884766</v>
      </c>
      <c r="AD131" s="1">
        <v>5.284553050994873</v>
      </c>
      <c r="AE131" s="1"/>
      <c r="AF131" s="1"/>
      <c r="AG131" s="1">
        <v>14</v>
      </c>
      <c r="AH131" s="1">
        <v>47</v>
      </c>
      <c r="AI131" s="1">
        <v>69</v>
      </c>
      <c r="AJ131" s="1">
        <v>19</v>
      </c>
      <c r="AK131" s="1"/>
      <c r="AL131" s="1"/>
      <c r="AM131" s="1">
        <v>150.45674133300781</v>
      </c>
      <c r="AN131" s="1">
        <v>600.17877197265625</v>
      </c>
      <c r="AO131" s="1">
        <v>1618.5784912109375</v>
      </c>
      <c r="AP131" s="1">
        <v>1496.06298828125</v>
      </c>
      <c r="AQ131" s="1"/>
      <c r="AR131" s="1"/>
      <c r="AS131" s="1">
        <v>3.422982931137085</v>
      </c>
      <c r="AT131" s="1">
        <v>5.6152925491333008</v>
      </c>
      <c r="AU131" s="1">
        <v>9.1390724182128906</v>
      </c>
      <c r="AV131" s="1">
        <v>9.0909090042114258</v>
      </c>
      <c r="AW131" s="1"/>
      <c r="AX131" s="1"/>
      <c r="AY131" s="1">
        <v>37</v>
      </c>
      <c r="AZ131" s="1">
        <v>95</v>
      </c>
      <c r="BA131" s="1">
        <v>104</v>
      </c>
      <c r="BB131" s="1">
        <v>32</v>
      </c>
      <c r="BC131" s="1"/>
      <c r="BD131" s="1"/>
      <c r="BE131" s="1">
        <v>195.40533447265625</v>
      </c>
      <c r="BF131" s="1">
        <v>583.17987060546875</v>
      </c>
      <c r="BG131" s="1">
        <v>1085.8216552734375</v>
      </c>
      <c r="BH131" s="1">
        <v>893.60516357421875</v>
      </c>
      <c r="BI131" s="1"/>
      <c r="BJ131" s="1"/>
      <c r="BK131" s="1">
        <v>3.5957241058349609</v>
      </c>
      <c r="BL131" s="1">
        <v>5.3551297187805176</v>
      </c>
      <c r="BM131" s="1">
        <v>7.344632625579834</v>
      </c>
      <c r="BN131" s="1">
        <v>7.0329670906066895</v>
      </c>
      <c r="BO131" s="1"/>
      <c r="BP131" s="1"/>
      <c r="BQ131" s="1"/>
      <c r="BR131" s="1"/>
      <c r="BS131" s="1"/>
      <c r="BT131" s="1">
        <v>57</v>
      </c>
      <c r="BU131" s="1"/>
      <c r="BV131" s="1"/>
      <c r="BW131" s="1"/>
      <c r="BX131" s="1"/>
      <c r="BY131" s="1"/>
      <c r="BZ131" s="1">
        <v>74.381462097167969</v>
      </c>
      <c r="CA131" s="1"/>
      <c r="CB131" s="1"/>
      <c r="CC131" s="1"/>
      <c r="CD131" s="1"/>
      <c r="CE131" s="1"/>
      <c r="CF131" s="1">
        <v>2.7207636833190918</v>
      </c>
      <c r="CG131" s="1"/>
      <c r="CH131" s="1"/>
      <c r="CI131" s="1"/>
      <c r="CJ131" s="1"/>
      <c r="CK131" s="1"/>
      <c r="CL131" s="1">
        <v>95</v>
      </c>
      <c r="CM131" s="1"/>
      <c r="CN131" s="1"/>
      <c r="CO131" s="1"/>
      <c r="CP131" s="1"/>
      <c r="CQ131" s="1"/>
      <c r="CR131" s="1">
        <v>128.91668701171875</v>
      </c>
      <c r="CS131" s="1"/>
      <c r="CT131" s="1"/>
      <c r="CU131" s="1"/>
      <c r="CV131" s="1"/>
      <c r="CW131" s="1"/>
      <c r="CX131" s="1">
        <v>5.1997809410095215</v>
      </c>
      <c r="CY131" s="1"/>
      <c r="CZ131" s="1"/>
      <c r="DA131" s="1"/>
      <c r="DB131" s="1"/>
      <c r="DC131" s="1"/>
      <c r="DD131" s="1">
        <v>152</v>
      </c>
      <c r="DE131" s="1"/>
      <c r="DF131" s="1"/>
      <c r="DG131" s="1"/>
      <c r="DH131" s="1"/>
      <c r="DI131" s="1"/>
      <c r="DJ131" s="1">
        <v>101.1156005859375</v>
      </c>
      <c r="DK131" s="1"/>
      <c r="DL131" s="1"/>
      <c r="DM131" s="1"/>
      <c r="DN131" s="1"/>
      <c r="DO131" s="1"/>
      <c r="DP131" s="1">
        <v>3.8755736351013184</v>
      </c>
      <c r="DQ131" s="1">
        <v>27</v>
      </c>
      <c r="DR131" s="1">
        <v>47</v>
      </c>
      <c r="DS131" s="1">
        <v>23</v>
      </c>
      <c r="DT131" s="1">
        <v>24</v>
      </c>
      <c r="DU131" s="1">
        <v>10</v>
      </c>
      <c r="DV131" s="1">
        <v>35.233322143554687</v>
      </c>
      <c r="DW131" s="1">
        <v>61.332080841064453</v>
      </c>
      <c r="DX131" s="1">
        <v>30.013570785522461</v>
      </c>
      <c r="DY131" s="1">
        <v>31.318510055541992</v>
      </c>
      <c r="DZ131" s="1">
        <v>13.049378395080566</v>
      </c>
      <c r="EA131" s="1">
        <v>5.2325582504272461</v>
      </c>
      <c r="EB131" s="1">
        <v>4.7959184646606445</v>
      </c>
      <c r="EC131" s="1">
        <v>2.8822054862976074</v>
      </c>
      <c r="ED131" s="1">
        <v>3.647416353225708</v>
      </c>
      <c r="EE131" s="1">
        <v>4.9504952430725098</v>
      </c>
      <c r="EF131" s="1">
        <v>18</v>
      </c>
      <c r="EG131" s="1">
        <v>48</v>
      </c>
      <c r="EH131" s="1">
        <v>42</v>
      </c>
      <c r="EI131" s="1">
        <v>34</v>
      </c>
      <c r="EJ131" s="1">
        <v>11</v>
      </c>
      <c r="EK131" s="1">
        <v>24.426321029663086</v>
      </c>
      <c r="EL131" s="1">
        <v>65.136856079101563</v>
      </c>
      <c r="EM131" s="1">
        <v>56.994747161865234</v>
      </c>
      <c r="EN131" s="1">
        <v>46.138607025146484</v>
      </c>
      <c r="EO131" s="1">
        <v>14.92719554901123</v>
      </c>
      <c r="EP131" s="1">
        <v>3.7578287124633789</v>
      </c>
      <c r="EQ131" s="1">
        <v>6.1696658134460449</v>
      </c>
      <c r="ER131" s="1">
        <v>6.5522623062133789</v>
      </c>
      <c r="ES131" s="1">
        <v>7.0247936248779297</v>
      </c>
      <c r="ET131" s="1">
        <v>7.4324326515197754</v>
      </c>
      <c r="EU131" s="1">
        <v>45</v>
      </c>
      <c r="EV131" s="1">
        <v>95</v>
      </c>
      <c r="EW131" s="1">
        <v>65</v>
      </c>
      <c r="EX131" s="1">
        <v>58</v>
      </c>
      <c r="EY131" s="1">
        <v>21</v>
      </c>
      <c r="EZ131" s="1">
        <v>29.935539245605469</v>
      </c>
      <c r="FA131" s="1">
        <v>63.197250366210937</v>
      </c>
      <c r="FB131" s="1">
        <v>43.240222930908203</v>
      </c>
      <c r="FC131" s="1">
        <v>38.583583831787109</v>
      </c>
      <c r="FD131" s="1">
        <v>13.969918251037598</v>
      </c>
      <c r="FE131" s="1">
        <v>4.5226130485534668</v>
      </c>
      <c r="FF131" s="1">
        <v>5.4038681983947754</v>
      </c>
      <c r="FG131" s="1">
        <v>4.5170259475708008</v>
      </c>
      <c r="FH131" s="1">
        <v>5.0788092613220215</v>
      </c>
      <c r="FI131" s="1">
        <v>6</v>
      </c>
      <c r="FJ131" s="1">
        <v>63.197250366210937</v>
      </c>
      <c r="FK131" s="1">
        <v>43.240222930908203</v>
      </c>
      <c r="FL131" s="1">
        <v>38.583583831787109</v>
      </c>
      <c r="FM131" s="1">
        <v>13.969918251037598</v>
      </c>
      <c r="FN131" s="1">
        <v>4.5226130485534668</v>
      </c>
      <c r="FO131" s="1">
        <v>5.4038681983947754</v>
      </c>
      <c r="FP131" s="1">
        <v>4.5170259475708008</v>
      </c>
      <c r="FQ131" s="1">
        <v>5.0788092613220215</v>
      </c>
      <c r="FR131" s="1">
        <v>6</v>
      </c>
    </row>
    <row r="132" spans="1:174">
      <c r="A132" t="s">
        <v>1</v>
      </c>
      <c r="B132" t="s">
        <v>136</v>
      </c>
      <c r="C132" t="s">
        <v>406</v>
      </c>
      <c r="D132" s="1">
        <v>110</v>
      </c>
      <c r="E132" s="1">
        <v>92</v>
      </c>
      <c r="F132" s="1">
        <v>202</v>
      </c>
      <c r="G132" s="1">
        <v>193.77113342285156</v>
      </c>
      <c r="H132" s="1">
        <v>164.57077026367188</v>
      </c>
      <c r="I132" s="1">
        <v>179.28305053710937</v>
      </c>
      <c r="J132" s="1">
        <v>4.7129392623901367</v>
      </c>
      <c r="K132" s="1">
        <v>4.8293962478637695</v>
      </c>
      <c r="L132" s="1">
        <v>4.7652750015258789</v>
      </c>
      <c r="M132" s="1"/>
      <c r="N132" s="1">
        <v>10</v>
      </c>
      <c r="O132" s="1"/>
      <c r="P132" s="1">
        <v>37</v>
      </c>
      <c r="Q132" s="1">
        <v>43</v>
      </c>
      <c r="R132" s="1">
        <v>10</v>
      </c>
      <c r="S132" s="1"/>
      <c r="T132" s="1">
        <v>120.86052703857422</v>
      </c>
      <c r="U132" s="1"/>
      <c r="V132" s="1">
        <v>551.415771484375</v>
      </c>
      <c r="W132" s="1">
        <v>1075.268798828125</v>
      </c>
      <c r="X132" s="1">
        <v>542.29937744140625</v>
      </c>
      <c r="Y132" s="1"/>
      <c r="Z132" s="1">
        <v>2.9673590660095215</v>
      </c>
      <c r="AA132" s="1"/>
      <c r="AB132" s="1">
        <v>5.2556819915771484</v>
      </c>
      <c r="AC132" s="1">
        <v>8.9211616516113281</v>
      </c>
      <c r="AD132" s="1">
        <v>4.8309178352355957</v>
      </c>
      <c r="AE132" s="1"/>
      <c r="AF132" s="1"/>
      <c r="AG132" s="1"/>
      <c r="AH132" s="1">
        <v>39</v>
      </c>
      <c r="AI132" s="1">
        <v>36</v>
      </c>
      <c r="AJ132" s="1">
        <v>9</v>
      </c>
      <c r="AK132" s="1"/>
      <c r="AL132" s="1"/>
      <c r="AM132" s="1"/>
      <c r="AN132" s="1">
        <v>632.8087158203125</v>
      </c>
      <c r="AO132" s="1">
        <v>1083.032470703125</v>
      </c>
      <c r="AP132" s="1">
        <v>799.28955078125</v>
      </c>
      <c r="AQ132" s="1"/>
      <c r="AR132" s="1"/>
      <c r="AS132" s="1"/>
      <c r="AT132" s="1">
        <v>5.8558559417724609</v>
      </c>
      <c r="AU132" s="1">
        <v>6.9498071670532227</v>
      </c>
      <c r="AV132" s="1">
        <v>6.2937064170837402</v>
      </c>
      <c r="AW132" s="1"/>
      <c r="AX132" s="1"/>
      <c r="AY132" s="1">
        <v>15</v>
      </c>
      <c r="AZ132" s="1">
        <v>76</v>
      </c>
      <c r="BA132" s="1">
        <v>79</v>
      </c>
      <c r="BB132" s="1">
        <v>19</v>
      </c>
      <c r="BC132" s="1"/>
      <c r="BD132" s="1"/>
      <c r="BE132" s="1">
        <v>108.964111328125</v>
      </c>
      <c r="BF132" s="1">
        <v>590.38299560546875</v>
      </c>
      <c r="BG132" s="1">
        <v>1078.7928466796875</v>
      </c>
      <c r="BH132" s="1">
        <v>639.73065185546875</v>
      </c>
      <c r="BI132" s="1"/>
      <c r="BJ132" s="1"/>
      <c r="BK132" s="1">
        <v>2.049180269241333</v>
      </c>
      <c r="BL132" s="1">
        <v>5.5474452972412109</v>
      </c>
      <c r="BM132" s="1">
        <v>7.9000000953674316</v>
      </c>
      <c r="BN132" s="1">
        <v>5.4285712242126465</v>
      </c>
      <c r="BO132" s="1"/>
      <c r="BP132" s="1"/>
      <c r="BQ132" s="1"/>
      <c r="BR132" s="1"/>
      <c r="BS132" s="1"/>
      <c r="BT132" s="1">
        <v>56</v>
      </c>
      <c r="BU132" s="1"/>
      <c r="BV132" s="1"/>
      <c r="BW132" s="1"/>
      <c r="BX132" s="1"/>
      <c r="BY132" s="1"/>
      <c r="BZ132" s="1">
        <v>98.647125244140625</v>
      </c>
      <c r="CA132" s="1"/>
      <c r="CB132" s="1"/>
      <c r="CC132" s="1"/>
      <c r="CD132" s="1"/>
      <c r="CE132" s="1"/>
      <c r="CF132" s="1">
        <v>3.5737078189849854</v>
      </c>
      <c r="CG132" s="1"/>
      <c r="CH132" s="1"/>
      <c r="CI132" s="1"/>
      <c r="CJ132" s="1"/>
      <c r="CK132" s="1"/>
      <c r="CL132" s="1">
        <v>54</v>
      </c>
      <c r="CM132" s="1"/>
      <c r="CN132" s="1"/>
      <c r="CO132" s="1"/>
      <c r="CP132" s="1"/>
      <c r="CQ132" s="1"/>
      <c r="CR132" s="1">
        <v>96.59588623046875</v>
      </c>
      <c r="CS132" s="1"/>
      <c r="CT132" s="1"/>
      <c r="CU132" s="1"/>
      <c r="CV132" s="1"/>
      <c r="CW132" s="1"/>
      <c r="CX132" s="1">
        <v>3.9647576808929443</v>
      </c>
      <c r="CY132" s="1"/>
      <c r="CZ132" s="1"/>
      <c r="DA132" s="1"/>
      <c r="DB132" s="1"/>
      <c r="DC132" s="1"/>
      <c r="DD132" s="1">
        <v>110</v>
      </c>
      <c r="DE132" s="1"/>
      <c r="DF132" s="1"/>
      <c r="DG132" s="1"/>
      <c r="DH132" s="1"/>
      <c r="DI132" s="1"/>
      <c r="DJ132" s="1">
        <v>97.629379272460938</v>
      </c>
      <c r="DK132" s="1"/>
      <c r="DL132" s="1"/>
      <c r="DM132" s="1"/>
      <c r="DN132" s="1"/>
      <c r="DO132" s="1"/>
      <c r="DP132" s="1">
        <v>3.7555480003356934</v>
      </c>
      <c r="DQ132" s="1">
        <v>33</v>
      </c>
      <c r="DR132" s="1">
        <v>27</v>
      </c>
      <c r="DS132" s="1">
        <v>28</v>
      </c>
      <c r="DT132" s="1">
        <v>13</v>
      </c>
      <c r="DU132" s="1">
        <v>9</v>
      </c>
      <c r="DV132" s="1">
        <v>58.131340026855469</v>
      </c>
      <c r="DW132" s="1">
        <v>47.562007904052734</v>
      </c>
      <c r="DX132" s="1">
        <v>49.323562622070312</v>
      </c>
      <c r="DY132" s="1">
        <v>22.900224685668945</v>
      </c>
      <c r="DZ132" s="1">
        <v>15.854001998901367</v>
      </c>
      <c r="EA132" s="1">
        <v>5.4098362922668457</v>
      </c>
      <c r="EB132" s="1">
        <v>4.047976016998291</v>
      </c>
      <c r="EC132" s="1">
        <v>4.9645390510559082</v>
      </c>
      <c r="ED132" s="1">
        <v>3.6011080741882324</v>
      </c>
      <c r="EE132" s="1">
        <v>6.8181819915771484</v>
      </c>
      <c r="EF132" s="1">
        <v>21</v>
      </c>
      <c r="EG132" s="1">
        <v>33</v>
      </c>
      <c r="EH132" s="1">
        <v>24</v>
      </c>
      <c r="EI132" s="1">
        <v>8</v>
      </c>
      <c r="EJ132" s="1">
        <v>6</v>
      </c>
      <c r="EK132" s="1">
        <v>37.565067291259766</v>
      </c>
      <c r="EL132" s="1">
        <v>59.03082275390625</v>
      </c>
      <c r="EM132" s="1">
        <v>42.931507110595703</v>
      </c>
      <c r="EN132" s="1">
        <v>14.310502052307129</v>
      </c>
      <c r="EO132" s="1">
        <v>10.732876777648926</v>
      </c>
      <c r="EP132" s="1">
        <v>4.3388428688049316</v>
      </c>
      <c r="EQ132" s="1">
        <v>6.0329065322875977</v>
      </c>
      <c r="ER132" s="1">
        <v>4.9382715225219727</v>
      </c>
      <c r="ES132" s="1">
        <v>2.7303755283355713</v>
      </c>
      <c r="ET132" s="1">
        <v>6.3157896995544434</v>
      </c>
      <c r="EU132" s="1">
        <v>54</v>
      </c>
      <c r="EV132" s="1">
        <v>60</v>
      </c>
      <c r="EW132" s="1">
        <v>52</v>
      </c>
      <c r="EX132" s="1">
        <v>21</v>
      </c>
      <c r="EY132" s="1">
        <v>15</v>
      </c>
      <c r="EZ132" s="1">
        <v>47.927150726318359</v>
      </c>
      <c r="FA132" s="1">
        <v>53.252388000488281</v>
      </c>
      <c r="FB132" s="1">
        <v>46.152072906494141</v>
      </c>
      <c r="FC132" s="1">
        <v>18.638336181640625</v>
      </c>
      <c r="FD132" s="1">
        <v>13.31309700012207</v>
      </c>
      <c r="FE132" s="1">
        <v>4.9360146522521973</v>
      </c>
      <c r="FF132" s="1">
        <v>4.9423394203186035</v>
      </c>
      <c r="FG132" s="1">
        <v>4.9523811340332031</v>
      </c>
      <c r="FH132" s="1">
        <v>3.2110092639923096</v>
      </c>
      <c r="FI132" s="1">
        <v>6.6079297065734863</v>
      </c>
      <c r="FJ132" s="1">
        <v>53.252388000488281</v>
      </c>
      <c r="FK132" s="1">
        <v>46.152072906494141</v>
      </c>
      <c r="FL132" s="1">
        <v>18.638336181640625</v>
      </c>
      <c r="FM132" s="1">
        <v>13.31309700012207</v>
      </c>
      <c r="FN132" s="1">
        <v>4.9360146522521973</v>
      </c>
      <c r="FO132" s="1">
        <v>4.9423394203186035</v>
      </c>
      <c r="FP132" s="1">
        <v>4.9523811340332031</v>
      </c>
      <c r="FQ132" s="1">
        <v>3.2110092639923096</v>
      </c>
      <c r="FR132" s="1">
        <v>6.6079297065734863</v>
      </c>
    </row>
    <row r="133" spans="1:174">
      <c r="A133" t="s">
        <v>1</v>
      </c>
      <c r="B133" t="s">
        <v>137</v>
      </c>
      <c r="C133" t="s">
        <v>407</v>
      </c>
      <c r="D133" s="1">
        <v>165</v>
      </c>
      <c r="E133" s="1">
        <v>205</v>
      </c>
      <c r="F133" s="1">
        <v>370</v>
      </c>
      <c r="G133" s="1">
        <v>139.88978576660156</v>
      </c>
      <c r="H133" s="1">
        <v>178.61187744140625</v>
      </c>
      <c r="I133" s="1">
        <v>158.98661804199219</v>
      </c>
      <c r="J133" s="1">
        <v>4.2591638565063477</v>
      </c>
      <c r="K133" s="1">
        <v>6.2671966552734375</v>
      </c>
      <c r="L133" s="1">
        <v>5.1784462928771973</v>
      </c>
      <c r="M133" s="1"/>
      <c r="N133" s="1"/>
      <c r="O133" s="1">
        <v>27</v>
      </c>
      <c r="P133" s="1">
        <v>65</v>
      </c>
      <c r="Q133" s="1">
        <v>43</v>
      </c>
      <c r="R133" s="1">
        <v>18</v>
      </c>
      <c r="S133" s="1"/>
      <c r="T133" s="1"/>
      <c r="U133" s="1">
        <v>210.55915832519531</v>
      </c>
      <c r="V133" s="1">
        <v>583.9547119140625</v>
      </c>
      <c r="W133" s="1">
        <v>663.273193359375</v>
      </c>
      <c r="X133" s="1">
        <v>638.5242919921875</v>
      </c>
      <c r="Y133" s="1"/>
      <c r="Z133" s="1"/>
      <c r="AA133" s="1">
        <v>3.1802120208740234</v>
      </c>
      <c r="AB133" s="1">
        <v>5.5366268157958984</v>
      </c>
      <c r="AC133" s="1">
        <v>6.13409423828125</v>
      </c>
      <c r="AD133" s="1">
        <v>6.2283735275268555</v>
      </c>
      <c r="AE133" s="1"/>
      <c r="AF133" s="1"/>
      <c r="AG133" s="1">
        <v>32</v>
      </c>
      <c r="AH133" s="1">
        <v>61</v>
      </c>
      <c r="AI133" s="1">
        <v>86</v>
      </c>
      <c r="AJ133" s="1">
        <v>23</v>
      </c>
      <c r="AK133" s="1"/>
      <c r="AL133" s="1"/>
      <c r="AM133" s="1">
        <v>256.55416870117187</v>
      </c>
      <c r="AN133" s="1">
        <v>620.3599853515625</v>
      </c>
      <c r="AO133" s="1">
        <v>1690.2515869140625</v>
      </c>
      <c r="AP133" s="1">
        <v>1513.1578369140625</v>
      </c>
      <c r="AQ133" s="1"/>
      <c r="AR133" s="1"/>
      <c r="AS133" s="1">
        <v>6.4257030487060547</v>
      </c>
      <c r="AT133" s="1">
        <v>5.6956114768981934</v>
      </c>
      <c r="AU133" s="1">
        <v>9.3989067077636719</v>
      </c>
      <c r="AV133" s="1">
        <v>7.9584774971008301</v>
      </c>
      <c r="AW133" s="1"/>
      <c r="AX133" s="1"/>
      <c r="AY133" s="1">
        <v>59</v>
      </c>
      <c r="AZ133" s="1">
        <v>126</v>
      </c>
      <c r="BA133" s="1">
        <v>129</v>
      </c>
      <c r="BB133" s="1">
        <v>41</v>
      </c>
      <c r="BC133" s="1"/>
      <c r="BD133" s="1"/>
      <c r="BE133" s="1">
        <v>233.23844909667969</v>
      </c>
      <c r="BF133" s="1">
        <v>601.03033447265625</v>
      </c>
      <c r="BG133" s="1">
        <v>1114.8560791015625</v>
      </c>
      <c r="BH133" s="1">
        <v>944.918212890625</v>
      </c>
      <c r="BI133" s="1"/>
      <c r="BJ133" s="1"/>
      <c r="BK133" s="1">
        <v>4.3801040649414062</v>
      </c>
      <c r="BL133" s="1">
        <v>5.6124720573425293</v>
      </c>
      <c r="BM133" s="1">
        <v>7.982673168182373</v>
      </c>
      <c r="BN133" s="1">
        <v>7.0934257507324219</v>
      </c>
      <c r="BO133" s="1"/>
      <c r="BP133" s="1"/>
      <c r="BQ133" s="1"/>
      <c r="BR133" s="1"/>
      <c r="BS133" s="1"/>
      <c r="BT133" s="1">
        <v>74</v>
      </c>
      <c r="BU133" s="1"/>
      <c r="BV133" s="1"/>
      <c r="BW133" s="1"/>
      <c r="BX133" s="1"/>
      <c r="BY133" s="1"/>
      <c r="BZ133" s="1">
        <v>62.738449096679688</v>
      </c>
      <c r="CA133" s="1"/>
      <c r="CB133" s="1"/>
      <c r="CC133" s="1"/>
      <c r="CD133" s="1"/>
      <c r="CE133" s="1"/>
      <c r="CF133" s="1">
        <v>2.809415340423584</v>
      </c>
      <c r="CG133" s="1"/>
      <c r="CH133" s="1"/>
      <c r="CI133" s="1"/>
      <c r="CJ133" s="1"/>
      <c r="CK133" s="1"/>
      <c r="CL133" s="1">
        <v>122</v>
      </c>
      <c r="CM133" s="1"/>
      <c r="CN133" s="1"/>
      <c r="CO133" s="1"/>
      <c r="CP133" s="1"/>
      <c r="CQ133" s="1"/>
      <c r="CR133" s="1">
        <v>106.29585266113281</v>
      </c>
      <c r="CS133" s="1"/>
      <c r="CT133" s="1"/>
      <c r="CU133" s="1"/>
      <c r="CV133" s="1"/>
      <c r="CW133" s="1"/>
      <c r="CX133" s="1">
        <v>5.0226430892944336</v>
      </c>
      <c r="CY133" s="1"/>
      <c r="CZ133" s="1"/>
      <c r="DA133" s="1"/>
      <c r="DB133" s="1"/>
      <c r="DC133" s="1"/>
      <c r="DD133" s="1">
        <v>196</v>
      </c>
      <c r="DE133" s="1"/>
      <c r="DF133" s="1"/>
      <c r="DG133" s="1"/>
      <c r="DH133" s="1"/>
      <c r="DI133" s="1"/>
      <c r="DJ133" s="1">
        <v>84.219932556152344</v>
      </c>
      <c r="DK133" s="1"/>
      <c r="DL133" s="1"/>
      <c r="DM133" s="1"/>
      <c r="DN133" s="1"/>
      <c r="DO133" s="1"/>
      <c r="DP133" s="1">
        <v>3.8712224960327148</v>
      </c>
      <c r="DQ133" s="1">
        <v>31</v>
      </c>
      <c r="DR133" s="1">
        <v>36</v>
      </c>
      <c r="DS133" s="1">
        <v>24</v>
      </c>
      <c r="DT133" s="1">
        <v>29</v>
      </c>
      <c r="DU133" s="1">
        <v>45</v>
      </c>
      <c r="DV133" s="1">
        <v>26.282323837280273</v>
      </c>
      <c r="DW133" s="1">
        <v>30.521408081054687</v>
      </c>
      <c r="DX133" s="1">
        <v>20.347604751586914</v>
      </c>
      <c r="DY133" s="1">
        <v>24.586688995361328</v>
      </c>
      <c r="DZ133" s="1">
        <v>38.151760101318359</v>
      </c>
      <c r="EA133" s="1">
        <v>3.9490447044372559</v>
      </c>
      <c r="EB133" s="1">
        <v>5.1724138259887695</v>
      </c>
      <c r="EC133" s="1">
        <v>3.6308622360229492</v>
      </c>
      <c r="ED133" s="1">
        <v>4.5741324424743652</v>
      </c>
      <c r="EE133" s="1">
        <v>4.098360538482666</v>
      </c>
      <c r="EF133" s="1">
        <v>42</v>
      </c>
      <c r="EG133" s="1">
        <v>41</v>
      </c>
      <c r="EH133" s="1">
        <v>31</v>
      </c>
      <c r="EI133" s="1">
        <v>35</v>
      </c>
      <c r="EJ133" s="1">
        <v>56</v>
      </c>
      <c r="EK133" s="1">
        <v>36.593654632568359</v>
      </c>
      <c r="EL133" s="1">
        <v>35.722377777099609</v>
      </c>
      <c r="EM133" s="1">
        <v>27.009601593017578</v>
      </c>
      <c r="EN133" s="1">
        <v>30.494710922241211</v>
      </c>
      <c r="EO133" s="1">
        <v>48.791538238525391</v>
      </c>
      <c r="EP133" s="1">
        <v>6.2874250411987305</v>
      </c>
      <c r="EQ133" s="1">
        <v>6.996586799621582</v>
      </c>
      <c r="ER133" s="1">
        <v>5.6569342613220215</v>
      </c>
      <c r="ES133" s="1">
        <v>6.3063063621520996</v>
      </c>
      <c r="ET133" s="1">
        <v>6.1269145011901855</v>
      </c>
      <c r="EU133" s="1">
        <v>73</v>
      </c>
      <c r="EV133" s="1">
        <v>77</v>
      </c>
      <c r="EW133" s="1">
        <v>55</v>
      </c>
      <c r="EX133" s="1">
        <v>64</v>
      </c>
      <c r="EY133" s="1">
        <v>101</v>
      </c>
      <c r="EZ133" s="1">
        <v>31.36762809753418</v>
      </c>
      <c r="FA133" s="1">
        <v>33.086402893066406</v>
      </c>
      <c r="FB133" s="1">
        <v>23.633144378662109</v>
      </c>
      <c r="FC133" s="1">
        <v>27.500387191772461</v>
      </c>
      <c r="FD133" s="1">
        <v>43.3990478515625</v>
      </c>
      <c r="FE133" s="1">
        <v>5.0240879058837891</v>
      </c>
      <c r="FF133" s="1">
        <v>6.0062403678894043</v>
      </c>
      <c r="FG133" s="1">
        <v>4.5492143630981445</v>
      </c>
      <c r="FH133" s="1">
        <v>5.3826746940612793</v>
      </c>
      <c r="FI133" s="1">
        <v>5.0198807716369629</v>
      </c>
      <c r="FJ133" s="1">
        <v>33.086402893066406</v>
      </c>
      <c r="FK133" s="1">
        <v>23.633144378662109</v>
      </c>
      <c r="FL133" s="1">
        <v>27.500387191772461</v>
      </c>
      <c r="FM133" s="1">
        <v>43.3990478515625</v>
      </c>
      <c r="FN133" s="1">
        <v>5.0240879058837891</v>
      </c>
      <c r="FO133" s="1">
        <v>6.0062403678894043</v>
      </c>
      <c r="FP133" s="1">
        <v>4.5492143630981445</v>
      </c>
      <c r="FQ133" s="1">
        <v>5.3826746940612793</v>
      </c>
      <c r="FR133" s="1">
        <v>5.0198807716369629</v>
      </c>
    </row>
    <row r="134" spans="1:174">
      <c r="A134" t="s">
        <v>1</v>
      </c>
      <c r="B134" t="s">
        <v>138</v>
      </c>
      <c r="C134" t="s">
        <v>408</v>
      </c>
      <c r="D134" s="1">
        <v>649</v>
      </c>
      <c r="E134" s="1">
        <v>686</v>
      </c>
      <c r="F134" s="1">
        <v>1335</v>
      </c>
      <c r="G134" s="1">
        <v>193.51760864257812</v>
      </c>
      <c r="H134" s="1">
        <v>205.77366638183594</v>
      </c>
      <c r="I134" s="1">
        <v>199.62736511230469</v>
      </c>
      <c r="J134" s="1">
        <v>4.8177566528320313</v>
      </c>
      <c r="K134" s="1">
        <v>6.1829652786254883</v>
      </c>
      <c r="L134" s="1">
        <v>5.4343400001525879</v>
      </c>
      <c r="M134" s="1">
        <v>12</v>
      </c>
      <c r="N134" s="1">
        <v>48</v>
      </c>
      <c r="O134" s="1">
        <v>98</v>
      </c>
      <c r="P134" s="1">
        <v>222</v>
      </c>
      <c r="Q134" s="1">
        <v>188</v>
      </c>
      <c r="R134" s="1">
        <v>81</v>
      </c>
      <c r="S134" s="1">
        <v>6.436732292175293</v>
      </c>
      <c r="T134" s="1">
        <v>101.35562896728516</v>
      </c>
      <c r="U134" s="1">
        <v>261.61239624023438</v>
      </c>
      <c r="V134" s="1">
        <v>670.59356689453125</v>
      </c>
      <c r="W134" s="1">
        <v>920.84637451171875</v>
      </c>
      <c r="X134" s="1">
        <v>764.078857421875</v>
      </c>
      <c r="Y134" s="1">
        <v>1.0101009607315063</v>
      </c>
      <c r="Z134" s="1">
        <v>2.5289778709411621</v>
      </c>
      <c r="AA134" s="1">
        <v>3.6082475185394287</v>
      </c>
      <c r="AB134" s="1">
        <v>5.8839120864868164</v>
      </c>
      <c r="AC134" s="1">
        <v>6.9372692108154297</v>
      </c>
      <c r="AD134" s="1">
        <v>6.8296794891357422</v>
      </c>
      <c r="AE134" s="1">
        <v>8</v>
      </c>
      <c r="AF134" s="1">
        <v>15</v>
      </c>
      <c r="AG134" s="1">
        <v>71</v>
      </c>
      <c r="AH134" s="1">
        <v>210</v>
      </c>
      <c r="AI134" s="1">
        <v>264</v>
      </c>
      <c r="AJ134" s="1">
        <v>118</v>
      </c>
      <c r="AK134" s="1">
        <v>4.0628933906555176</v>
      </c>
      <c r="AL134" s="1">
        <v>32.487926483154297</v>
      </c>
      <c r="AM134" s="1">
        <v>195.54380798339844</v>
      </c>
      <c r="AN134" s="1">
        <v>685.91583251953125</v>
      </c>
      <c r="AO134" s="1">
        <v>1530.8785400390625</v>
      </c>
      <c r="AP134" s="1">
        <v>1924.645263671875</v>
      </c>
      <c r="AQ134" s="1">
        <v>0.9592326283454895</v>
      </c>
      <c r="AR134" s="1">
        <v>1.7647058963775635</v>
      </c>
      <c r="AS134" s="1">
        <v>4.3638596534729004</v>
      </c>
      <c r="AT134" s="1">
        <v>6.1801061630249023</v>
      </c>
      <c r="AU134" s="1">
        <v>8.0561485290527344</v>
      </c>
      <c r="AV134" s="1">
        <v>10.640216827392578</v>
      </c>
      <c r="AW134" s="1">
        <v>20</v>
      </c>
      <c r="AX134" s="1">
        <v>63</v>
      </c>
      <c r="AY134" s="1">
        <v>169</v>
      </c>
      <c r="AZ134" s="1">
        <v>432</v>
      </c>
      <c r="BA134" s="1">
        <v>452</v>
      </c>
      <c r="BB134" s="1">
        <v>199</v>
      </c>
      <c r="BC134" s="1">
        <v>5.2173824310302734</v>
      </c>
      <c r="BD134" s="1">
        <v>67.358787536621094</v>
      </c>
      <c r="BE134" s="1">
        <v>229.09352111816406</v>
      </c>
      <c r="BF134" s="1">
        <v>677.9554443359375</v>
      </c>
      <c r="BG134" s="1">
        <v>1200.1805419921875</v>
      </c>
      <c r="BH134" s="1">
        <v>1189.3377685546875</v>
      </c>
      <c r="BI134" s="1">
        <v>0.98911970853805542</v>
      </c>
      <c r="BJ134" s="1">
        <v>2.2925763130187988</v>
      </c>
      <c r="BK134" s="1">
        <v>3.8913192749023438</v>
      </c>
      <c r="BL134" s="1">
        <v>6.0242643356323242</v>
      </c>
      <c r="BM134" s="1">
        <v>7.5496912002563477</v>
      </c>
      <c r="BN134" s="1">
        <v>8.6710243225097656</v>
      </c>
      <c r="BO134" s="1"/>
      <c r="BP134" s="1"/>
      <c r="BQ134" s="1"/>
      <c r="BR134" s="1"/>
      <c r="BS134" s="1">
        <v>15</v>
      </c>
      <c r="BT134" s="1">
        <v>281</v>
      </c>
      <c r="BU134" s="1"/>
      <c r="BV134" s="1"/>
      <c r="BW134" s="1"/>
      <c r="BX134" s="1"/>
      <c r="BY134" s="1">
        <v>4.4726719856262207</v>
      </c>
      <c r="BZ134" s="1">
        <v>83.788055419921875</v>
      </c>
      <c r="CA134" s="1"/>
      <c r="CB134" s="1"/>
      <c r="CC134" s="1"/>
      <c r="CD134" s="1"/>
      <c r="CE134" s="1">
        <v>1.4910537004470825</v>
      </c>
      <c r="CF134" s="1">
        <v>3.3790283203125</v>
      </c>
      <c r="CG134" s="1"/>
      <c r="CH134" s="1"/>
      <c r="CI134" s="1"/>
      <c r="CJ134" s="1"/>
      <c r="CK134" s="1">
        <v>14</v>
      </c>
      <c r="CL134" s="1">
        <v>394</v>
      </c>
      <c r="CM134" s="1"/>
      <c r="CN134" s="1"/>
      <c r="CO134" s="1"/>
      <c r="CP134" s="1"/>
      <c r="CQ134" s="1">
        <v>4.1994624137878418</v>
      </c>
      <c r="CR134" s="1">
        <v>118.18487548828125</v>
      </c>
      <c r="CS134" s="1"/>
      <c r="CT134" s="1"/>
      <c r="CU134" s="1"/>
      <c r="CV134" s="1"/>
      <c r="CW134" s="1">
        <v>1.3422819375991821</v>
      </c>
      <c r="CX134" s="1">
        <v>5.3035402297973633</v>
      </c>
      <c r="CY134" s="1">
        <v>6</v>
      </c>
      <c r="CZ134" s="1"/>
      <c r="DA134" s="1"/>
      <c r="DB134" s="1"/>
      <c r="DC134" s="1">
        <v>29</v>
      </c>
      <c r="DD134" s="1">
        <v>675</v>
      </c>
      <c r="DE134" s="1">
        <v>0.89720165729522705</v>
      </c>
      <c r="DF134" s="1"/>
      <c r="DG134" s="1"/>
      <c r="DH134" s="1"/>
      <c r="DI134" s="1">
        <v>4.3364744186401367</v>
      </c>
      <c r="DJ134" s="1">
        <v>100.9351806640625</v>
      </c>
      <c r="DK134" s="1">
        <v>3.2608695030212402</v>
      </c>
      <c r="DL134" s="1"/>
      <c r="DM134" s="1"/>
      <c r="DN134" s="1"/>
      <c r="DO134" s="1">
        <v>1.4153245687484741</v>
      </c>
      <c r="DP134" s="1">
        <v>4.2870750427246094</v>
      </c>
      <c r="DQ134" s="1">
        <v>295</v>
      </c>
      <c r="DR134" s="1">
        <v>186</v>
      </c>
      <c r="DS134" s="1">
        <v>98</v>
      </c>
      <c r="DT134" s="1">
        <v>55</v>
      </c>
      <c r="DU134" s="1">
        <v>15</v>
      </c>
      <c r="DV134" s="1">
        <v>87.962547302246094</v>
      </c>
      <c r="DW134" s="1">
        <v>55.461132049560547</v>
      </c>
      <c r="DX134" s="1">
        <v>29.221456527709961</v>
      </c>
      <c r="DY134" s="1">
        <v>16.399797439575195</v>
      </c>
      <c r="DZ134" s="1">
        <v>4.4726719856262207</v>
      </c>
      <c r="EA134" s="1">
        <v>4.5461549758911133</v>
      </c>
      <c r="EB134" s="1">
        <v>5.181058406829834</v>
      </c>
      <c r="EC134" s="1">
        <v>4.8780488967895508</v>
      </c>
      <c r="ED134" s="1">
        <v>5.263157844543457</v>
      </c>
      <c r="EE134" s="1">
        <v>4.4378700256347656</v>
      </c>
      <c r="EF134" s="1">
        <v>339</v>
      </c>
      <c r="EG134" s="1">
        <v>182</v>
      </c>
      <c r="EH134" s="1">
        <v>99</v>
      </c>
      <c r="EI134" s="1">
        <v>47</v>
      </c>
      <c r="EJ134" s="1">
        <v>19</v>
      </c>
      <c r="EK134" s="1">
        <v>101.68698120117187</v>
      </c>
      <c r="EL134" s="1">
        <v>54.593013763427734</v>
      </c>
      <c r="EM134" s="1">
        <v>29.696199417114258</v>
      </c>
      <c r="EN134" s="1">
        <v>14.09819507598877</v>
      </c>
      <c r="EO134" s="1">
        <v>5.6992707252502441</v>
      </c>
      <c r="EP134" s="1">
        <v>6.2133431434631348</v>
      </c>
      <c r="EQ134" s="1">
        <v>6.2867012023925781</v>
      </c>
      <c r="ER134" s="1">
        <v>5.896367073059082</v>
      </c>
      <c r="ES134" s="1">
        <v>5.9045224189758301</v>
      </c>
      <c r="ET134" s="1">
        <v>7.063197135925293</v>
      </c>
      <c r="EU134" s="1">
        <v>634</v>
      </c>
      <c r="EV134" s="1">
        <v>368</v>
      </c>
      <c r="EW134" s="1">
        <v>197</v>
      </c>
      <c r="EX134" s="1">
        <v>102</v>
      </c>
      <c r="EY134" s="1">
        <v>34</v>
      </c>
      <c r="EZ134" s="1">
        <v>94.804306030273437</v>
      </c>
      <c r="FA134" s="1">
        <v>55.028366088867188</v>
      </c>
      <c r="FB134" s="1">
        <v>29.458120346069336</v>
      </c>
      <c r="FC134" s="1">
        <v>15.25242805480957</v>
      </c>
      <c r="FD134" s="1">
        <v>5.0841426849365234</v>
      </c>
      <c r="FE134" s="1">
        <v>5.3076601028442383</v>
      </c>
      <c r="FF134" s="1">
        <v>5.6746339797973633</v>
      </c>
      <c r="FG134" s="1">
        <v>5.3416485786437988</v>
      </c>
      <c r="FH134" s="1">
        <v>5.5404672622680664</v>
      </c>
      <c r="FI134" s="1">
        <v>5.6013178825378418</v>
      </c>
      <c r="FJ134" s="1">
        <v>55.028366088867188</v>
      </c>
      <c r="FK134" s="1">
        <v>29.458120346069336</v>
      </c>
      <c r="FL134" s="1">
        <v>15.25242805480957</v>
      </c>
      <c r="FM134" s="1">
        <v>5.0841426849365234</v>
      </c>
      <c r="FN134" s="1">
        <v>5.3076601028442383</v>
      </c>
      <c r="FO134" s="1">
        <v>5.6746339797973633</v>
      </c>
      <c r="FP134" s="1">
        <v>5.3416485786437988</v>
      </c>
      <c r="FQ134" s="1">
        <v>5.5404672622680664</v>
      </c>
      <c r="FR134" s="1">
        <v>5.6013178825378418</v>
      </c>
    </row>
    <row r="135" spans="1:174">
      <c r="A135" t="s">
        <v>1</v>
      </c>
      <c r="B135" t="s">
        <v>139</v>
      </c>
      <c r="C135" t="s">
        <v>409</v>
      </c>
      <c r="D135" s="1">
        <v>170</v>
      </c>
      <c r="E135" s="1">
        <v>156</v>
      </c>
      <c r="F135" s="1">
        <v>326</v>
      </c>
      <c r="G135" s="1">
        <v>161.43583679199219</v>
      </c>
      <c r="H135" s="1">
        <v>142.43063354492188</v>
      </c>
      <c r="I135" s="1">
        <v>151.74647521972656</v>
      </c>
      <c r="J135" s="1">
        <v>4.6020574569702148</v>
      </c>
      <c r="K135" s="1">
        <v>5.9158134460449219</v>
      </c>
      <c r="L135" s="1">
        <v>5.1492652893066406</v>
      </c>
      <c r="M135" s="1"/>
      <c r="N135" s="1"/>
      <c r="O135" s="1">
        <v>25</v>
      </c>
      <c r="P135" s="1">
        <v>51</v>
      </c>
      <c r="Q135" s="1">
        <v>49</v>
      </c>
      <c r="R135" s="1">
        <v>29</v>
      </c>
      <c r="S135" s="1"/>
      <c r="T135" s="1"/>
      <c r="U135" s="1">
        <v>244.16447448730469</v>
      </c>
      <c r="V135" s="1">
        <v>613.128173828125</v>
      </c>
      <c r="W135" s="1">
        <v>933.33331298828125</v>
      </c>
      <c r="X135" s="1">
        <v>1003.8075561523437</v>
      </c>
      <c r="Y135" s="1"/>
      <c r="Z135" s="1"/>
      <c r="AA135" s="1">
        <v>3.1605563163757324</v>
      </c>
      <c r="AB135" s="1">
        <v>5.7303371429443359</v>
      </c>
      <c r="AC135" s="1">
        <v>6.9111423492431641</v>
      </c>
      <c r="AD135" s="1">
        <v>8.2621078491210937</v>
      </c>
      <c r="AE135" s="1"/>
      <c r="AF135" s="1"/>
      <c r="AG135" s="1">
        <v>18</v>
      </c>
      <c r="AH135" s="1">
        <v>45</v>
      </c>
      <c r="AI135" s="1">
        <v>68</v>
      </c>
      <c r="AJ135" s="1">
        <v>20</v>
      </c>
      <c r="AK135" s="1"/>
      <c r="AL135" s="1"/>
      <c r="AM135" s="1">
        <v>173.19349670410156</v>
      </c>
      <c r="AN135" s="1">
        <v>574.05279541015625</v>
      </c>
      <c r="AO135" s="1">
        <v>1641.32275390625</v>
      </c>
      <c r="AP135" s="1">
        <v>1360.544189453125</v>
      </c>
      <c r="AQ135" s="1"/>
      <c r="AR135" s="1"/>
      <c r="AS135" s="1">
        <v>4.2553191184997559</v>
      </c>
      <c r="AT135" s="1">
        <v>5.8670144081115723</v>
      </c>
      <c r="AU135" s="1">
        <v>10.542635917663574</v>
      </c>
      <c r="AV135" s="1">
        <v>8.4033613204956055</v>
      </c>
      <c r="AW135" s="1">
        <v>7</v>
      </c>
      <c r="AX135" s="1">
        <v>14</v>
      </c>
      <c r="AY135" s="1">
        <v>43</v>
      </c>
      <c r="AZ135" s="1">
        <v>96</v>
      </c>
      <c r="BA135" s="1">
        <v>117</v>
      </c>
      <c r="BB135" s="1">
        <v>49</v>
      </c>
      <c r="BC135" s="1">
        <v>5.1050548553466797</v>
      </c>
      <c r="BD135" s="1">
        <v>51.523628234863281</v>
      </c>
      <c r="BE135" s="1">
        <v>208.41410827636719</v>
      </c>
      <c r="BF135" s="1">
        <v>594.16973876953125</v>
      </c>
      <c r="BG135" s="1">
        <v>1245.6083984375</v>
      </c>
      <c r="BH135" s="1">
        <v>1124.111083984375</v>
      </c>
      <c r="BI135" s="1">
        <v>1.0385756492614746</v>
      </c>
      <c r="BJ135" s="1">
        <v>1.6607354879379272</v>
      </c>
      <c r="BK135" s="1">
        <v>3.5420098304748535</v>
      </c>
      <c r="BL135" s="1">
        <v>5.7936029434204102</v>
      </c>
      <c r="BM135" s="1">
        <v>8.6410636901855469</v>
      </c>
      <c r="BN135" s="1">
        <v>8.3191852569580078</v>
      </c>
      <c r="BO135" s="1"/>
      <c r="BP135" s="1"/>
      <c r="BQ135" s="1"/>
      <c r="BR135" s="1"/>
      <c r="BS135" s="1"/>
      <c r="BT135" s="1">
        <v>84</v>
      </c>
      <c r="BU135" s="1"/>
      <c r="BV135" s="1"/>
      <c r="BW135" s="1"/>
      <c r="BX135" s="1"/>
      <c r="BY135" s="1"/>
      <c r="BZ135" s="1">
        <v>79.768295288085937</v>
      </c>
      <c r="CA135" s="1"/>
      <c r="CB135" s="1"/>
      <c r="CC135" s="1"/>
      <c r="CD135" s="1"/>
      <c r="CE135" s="1"/>
      <c r="CF135" s="1">
        <v>3.7889039516448975</v>
      </c>
      <c r="CG135" s="1"/>
      <c r="CH135" s="1"/>
      <c r="CI135" s="1"/>
      <c r="CJ135" s="1"/>
      <c r="CK135" s="1"/>
      <c r="CL135" s="1">
        <v>81</v>
      </c>
      <c r="CM135" s="1"/>
      <c r="CN135" s="1"/>
      <c r="CO135" s="1"/>
      <c r="CP135" s="1"/>
      <c r="CQ135" s="1"/>
      <c r="CR135" s="1">
        <v>73.954368591308594</v>
      </c>
      <c r="CS135" s="1"/>
      <c r="CT135" s="1"/>
      <c r="CU135" s="1"/>
      <c r="CV135" s="1"/>
      <c r="CW135" s="1"/>
      <c r="CX135" s="1">
        <v>4.8972187042236328</v>
      </c>
      <c r="CY135" s="1"/>
      <c r="CZ135" s="1"/>
      <c r="DA135" s="1"/>
      <c r="DB135" s="1"/>
      <c r="DC135" s="1">
        <v>15</v>
      </c>
      <c r="DD135" s="1">
        <v>165</v>
      </c>
      <c r="DE135" s="1"/>
      <c r="DF135" s="1"/>
      <c r="DG135" s="1"/>
      <c r="DH135" s="1"/>
      <c r="DI135" s="1">
        <v>6.9822001457214355</v>
      </c>
      <c r="DJ135" s="1">
        <v>76.80419921875</v>
      </c>
      <c r="DK135" s="1"/>
      <c r="DL135" s="1"/>
      <c r="DM135" s="1"/>
      <c r="DN135" s="1"/>
      <c r="DO135" s="1">
        <v>2.0891366004943848</v>
      </c>
      <c r="DP135" s="1">
        <v>4.2624645233154297</v>
      </c>
      <c r="DQ135" s="1">
        <v>31</v>
      </c>
      <c r="DR135" s="1">
        <v>25</v>
      </c>
      <c r="DS135" s="1">
        <v>54</v>
      </c>
      <c r="DT135" s="1">
        <v>35</v>
      </c>
      <c r="DU135" s="1">
        <v>25</v>
      </c>
      <c r="DV135" s="1">
        <v>29.438299179077148</v>
      </c>
      <c r="DW135" s="1">
        <v>23.740562438964844</v>
      </c>
      <c r="DX135" s="1">
        <v>51.279617309570313</v>
      </c>
      <c r="DY135" s="1">
        <v>33.236789703369141</v>
      </c>
      <c r="DZ135" s="1">
        <v>23.740562438964844</v>
      </c>
      <c r="EA135" s="1">
        <v>6.7982454299926758</v>
      </c>
      <c r="EB135" s="1">
        <v>3.9184954166412354</v>
      </c>
      <c r="EC135" s="1">
        <v>4.2056074142456055</v>
      </c>
      <c r="ED135" s="1">
        <v>4.6235136985778809</v>
      </c>
      <c r="EE135" s="1">
        <v>4.4722719192504883</v>
      </c>
      <c r="EF135" s="1">
        <v>21</v>
      </c>
      <c r="EG135" s="1">
        <v>36</v>
      </c>
      <c r="EH135" s="1">
        <v>43</v>
      </c>
      <c r="EI135" s="1">
        <v>33</v>
      </c>
      <c r="EJ135" s="1">
        <v>23</v>
      </c>
      <c r="EK135" s="1">
        <v>19.173355102539063</v>
      </c>
      <c r="EL135" s="1">
        <v>32.868606567382813</v>
      </c>
      <c r="EM135" s="1">
        <v>39.259727478027344</v>
      </c>
      <c r="EN135" s="1">
        <v>30.129556655883789</v>
      </c>
      <c r="EO135" s="1">
        <v>20.999387741088867</v>
      </c>
      <c r="EP135" s="1">
        <v>6.840390682220459</v>
      </c>
      <c r="EQ135" s="1">
        <v>7.3319754600524902</v>
      </c>
      <c r="ER135" s="1">
        <v>4.903078556060791</v>
      </c>
      <c r="ES135" s="1">
        <v>5.9674501419067383</v>
      </c>
      <c r="ET135" s="1">
        <v>5.623471736907959</v>
      </c>
      <c r="EU135" s="1">
        <v>52</v>
      </c>
      <c r="EV135" s="1">
        <v>61</v>
      </c>
      <c r="EW135" s="1">
        <v>97</v>
      </c>
      <c r="EX135" s="1">
        <v>68</v>
      </c>
      <c r="EY135" s="1">
        <v>48</v>
      </c>
      <c r="EZ135" s="1">
        <v>24.204959869384766</v>
      </c>
      <c r="FA135" s="1">
        <v>28.394279479980469</v>
      </c>
      <c r="FB135" s="1">
        <v>45.151561737060547</v>
      </c>
      <c r="FC135" s="1">
        <v>31.652639389038086</v>
      </c>
      <c r="FD135" s="1">
        <v>22.343040466308594</v>
      </c>
      <c r="FE135" s="1">
        <v>6.8152031898498535</v>
      </c>
      <c r="FF135" s="1">
        <v>5.4030113220214844</v>
      </c>
      <c r="FG135" s="1">
        <v>4.4886627197265625</v>
      </c>
      <c r="FH135" s="1">
        <v>5.1908397674560547</v>
      </c>
      <c r="FI135" s="1">
        <v>4.9586777687072754</v>
      </c>
      <c r="FJ135" s="1">
        <v>28.394279479980469</v>
      </c>
      <c r="FK135" s="1">
        <v>45.151561737060547</v>
      </c>
      <c r="FL135" s="1">
        <v>31.652639389038086</v>
      </c>
      <c r="FM135" s="1">
        <v>22.343040466308594</v>
      </c>
      <c r="FN135" s="1">
        <v>6.8152031898498535</v>
      </c>
      <c r="FO135" s="1">
        <v>5.4030113220214844</v>
      </c>
      <c r="FP135" s="1">
        <v>4.4886627197265625</v>
      </c>
      <c r="FQ135" s="1">
        <v>5.1908397674560547</v>
      </c>
      <c r="FR135" s="1">
        <v>4.9586777687072754</v>
      </c>
    </row>
    <row r="136" spans="1:174">
      <c r="A136" t="s">
        <v>1</v>
      </c>
      <c r="B136" t="s">
        <v>140</v>
      </c>
      <c r="C136" t="s">
        <v>410</v>
      </c>
      <c r="D136" s="1">
        <v>122</v>
      </c>
      <c r="E136" s="1">
        <v>130</v>
      </c>
      <c r="F136" s="1">
        <v>252</v>
      </c>
      <c r="G136" s="1">
        <v>81.377822875976563</v>
      </c>
      <c r="H136" s="1">
        <v>87.054931640625</v>
      </c>
      <c r="I136" s="1">
        <v>84.210807800292969</v>
      </c>
      <c r="J136" s="1">
        <v>3.1074886322021484</v>
      </c>
      <c r="K136" s="1">
        <v>4.1074247360229492</v>
      </c>
      <c r="L136" s="1">
        <v>3.5538005828857422</v>
      </c>
      <c r="M136" s="1"/>
      <c r="N136" s="1"/>
      <c r="O136" s="1">
        <v>20</v>
      </c>
      <c r="P136" s="1">
        <v>33</v>
      </c>
      <c r="Q136" s="1">
        <v>40</v>
      </c>
      <c r="R136" s="1">
        <v>21</v>
      </c>
      <c r="S136" s="1"/>
      <c r="T136" s="1"/>
      <c r="U136" s="1">
        <v>138.3699951171875</v>
      </c>
      <c r="V136" s="1">
        <v>322.23416137695312</v>
      </c>
      <c r="W136" s="1">
        <v>618.0469970703125</v>
      </c>
      <c r="X136" s="1">
        <v>603.6217041015625</v>
      </c>
      <c r="Y136" s="1"/>
      <c r="Z136" s="1"/>
      <c r="AA136" s="1">
        <v>2.3255813121795654</v>
      </c>
      <c r="AB136" s="1">
        <v>3.2416503429412842</v>
      </c>
      <c r="AC136" s="1">
        <v>5.3763442039489746</v>
      </c>
      <c r="AD136" s="1">
        <v>5.6451611518859863</v>
      </c>
      <c r="AE136" s="1"/>
      <c r="AF136" s="1"/>
      <c r="AG136" s="1">
        <v>10</v>
      </c>
      <c r="AH136" s="1">
        <v>51</v>
      </c>
      <c r="AI136" s="1">
        <v>49</v>
      </c>
      <c r="AJ136" s="1">
        <v>16</v>
      </c>
      <c r="AK136" s="1"/>
      <c r="AL136" s="1"/>
      <c r="AM136" s="1">
        <v>70.656394958496094</v>
      </c>
      <c r="AN136" s="1">
        <v>546.9168701171875</v>
      </c>
      <c r="AO136" s="1">
        <v>915.54559326171875</v>
      </c>
      <c r="AP136" s="1">
        <v>851.51678466796875</v>
      </c>
      <c r="AQ136" s="1"/>
      <c r="AR136" s="1"/>
      <c r="AS136" s="1">
        <v>2.0161290168762207</v>
      </c>
      <c r="AT136" s="1">
        <v>5.1934828758239746</v>
      </c>
      <c r="AU136" s="1">
        <v>5.7919621467590332</v>
      </c>
      <c r="AV136" s="1">
        <v>5.1446943283081055</v>
      </c>
      <c r="AW136" s="1"/>
      <c r="AX136" s="1"/>
      <c r="AY136" s="1">
        <v>30</v>
      </c>
      <c r="AZ136" s="1">
        <v>84</v>
      </c>
      <c r="BA136" s="1">
        <v>89</v>
      </c>
      <c r="BB136" s="1">
        <v>37</v>
      </c>
      <c r="BC136" s="1"/>
      <c r="BD136" s="1"/>
      <c r="BE136" s="1">
        <v>104.86943817138672</v>
      </c>
      <c r="BF136" s="1">
        <v>429.316162109375</v>
      </c>
      <c r="BG136" s="1">
        <v>752.70635986328125</v>
      </c>
      <c r="BH136" s="1">
        <v>690.55615234375</v>
      </c>
      <c r="BI136" s="1"/>
      <c r="BJ136" s="1"/>
      <c r="BK136" s="1">
        <v>2.2123894691467285</v>
      </c>
      <c r="BL136" s="1">
        <v>4.1999998092651367</v>
      </c>
      <c r="BM136" s="1">
        <v>5.5974841117858887</v>
      </c>
      <c r="BN136" s="1">
        <v>5.4172768592834473</v>
      </c>
      <c r="BO136" s="1">
        <v>12</v>
      </c>
      <c r="BP136" s="1"/>
      <c r="BQ136" s="1"/>
      <c r="BR136" s="1"/>
      <c r="BS136" s="1"/>
      <c r="BT136" s="1">
        <v>52</v>
      </c>
      <c r="BU136" s="1">
        <v>8.0043754577636719</v>
      </c>
      <c r="BV136" s="1"/>
      <c r="BW136" s="1"/>
      <c r="BX136" s="1"/>
      <c r="BY136" s="1"/>
      <c r="BZ136" s="1">
        <v>34.685626983642578</v>
      </c>
      <c r="CA136" s="1">
        <v>1.8604651689529419</v>
      </c>
      <c r="CB136" s="1"/>
      <c r="CC136" s="1"/>
      <c r="CD136" s="1"/>
      <c r="CE136" s="1"/>
      <c r="CF136" s="1">
        <v>2.9395139217376709</v>
      </c>
      <c r="CG136" s="1">
        <v>14</v>
      </c>
      <c r="CH136" s="1"/>
      <c r="CI136" s="1"/>
      <c r="CJ136" s="1"/>
      <c r="CK136" s="1"/>
      <c r="CL136" s="1">
        <v>71</v>
      </c>
      <c r="CM136" s="1">
        <v>9.3751468658447266</v>
      </c>
      <c r="CN136" s="1"/>
      <c r="CO136" s="1"/>
      <c r="CP136" s="1"/>
      <c r="CQ136" s="1"/>
      <c r="CR136" s="1">
        <v>47.545387268066406</v>
      </c>
      <c r="CS136" s="1">
        <v>2.6974952220916748</v>
      </c>
      <c r="CT136" s="1"/>
      <c r="CU136" s="1"/>
      <c r="CV136" s="1"/>
      <c r="CW136" s="1"/>
      <c r="CX136" s="1">
        <v>4.4738502502441406</v>
      </c>
      <c r="CY136" s="1">
        <v>26</v>
      </c>
      <c r="CZ136" s="1"/>
      <c r="DA136" s="1"/>
      <c r="DB136" s="1"/>
      <c r="DC136" s="1"/>
      <c r="DD136" s="1">
        <v>123</v>
      </c>
      <c r="DE136" s="1">
        <v>8.6884164810180664</v>
      </c>
      <c r="DF136" s="1"/>
      <c r="DG136" s="1"/>
      <c r="DH136" s="1"/>
      <c r="DI136" s="1"/>
      <c r="DJ136" s="1">
        <v>41.102893829345703</v>
      </c>
      <c r="DK136" s="1">
        <v>2.2336769104003906</v>
      </c>
      <c r="DL136" s="1"/>
      <c r="DM136" s="1"/>
      <c r="DN136" s="1"/>
      <c r="DO136" s="1"/>
      <c r="DP136" s="1">
        <v>3.6650774478912354</v>
      </c>
      <c r="DQ136" s="1">
        <v>10</v>
      </c>
      <c r="DR136" s="1">
        <v>24</v>
      </c>
      <c r="DS136" s="1">
        <v>31</v>
      </c>
      <c r="DT136" s="1">
        <v>37</v>
      </c>
      <c r="DU136" s="1">
        <v>20</v>
      </c>
      <c r="DV136" s="1">
        <v>6.6703128814697266</v>
      </c>
      <c r="DW136" s="1">
        <v>16.008750915527344</v>
      </c>
      <c r="DX136" s="1">
        <v>20.677970886230469</v>
      </c>
      <c r="DY136" s="1">
        <v>24.680158615112305</v>
      </c>
      <c r="DZ136" s="1">
        <v>13.340625762939453</v>
      </c>
      <c r="EA136" s="1">
        <v>2.9940118789672852</v>
      </c>
      <c r="EB136" s="1">
        <v>3.953871488571167</v>
      </c>
      <c r="EC136" s="1">
        <v>3.1632652282714844</v>
      </c>
      <c r="ED136" s="1">
        <v>2.4262294769287109</v>
      </c>
      <c r="EE136" s="1">
        <v>4.1666665077209473</v>
      </c>
      <c r="EF136" s="1">
        <v>7</v>
      </c>
      <c r="EG136" s="1">
        <v>27</v>
      </c>
      <c r="EH136" s="1">
        <v>31</v>
      </c>
      <c r="EI136" s="1">
        <v>43</v>
      </c>
      <c r="EJ136" s="1">
        <v>22</v>
      </c>
      <c r="EK136" s="1">
        <v>4.6875734329223633</v>
      </c>
      <c r="EL136" s="1">
        <v>18.080638885498047</v>
      </c>
      <c r="EM136" s="1">
        <v>20.759252548217773</v>
      </c>
      <c r="EN136" s="1">
        <v>28.795093536376953</v>
      </c>
      <c r="EO136" s="1">
        <v>14.732373237609863</v>
      </c>
      <c r="EP136" s="1">
        <v>2.4137930870056152</v>
      </c>
      <c r="EQ136" s="1">
        <v>5.0467290878295898</v>
      </c>
      <c r="ER136" s="1">
        <v>3.9743590354919434</v>
      </c>
      <c r="ES136" s="1">
        <v>3.562551736831665</v>
      </c>
      <c r="ET136" s="1">
        <v>6.2322945594787598</v>
      </c>
      <c r="EU136" s="1">
        <v>17</v>
      </c>
      <c r="EV136" s="1">
        <v>51</v>
      </c>
      <c r="EW136" s="1">
        <v>62</v>
      </c>
      <c r="EX136" s="1">
        <v>80</v>
      </c>
      <c r="EY136" s="1">
        <v>42</v>
      </c>
      <c r="EZ136" s="1">
        <v>5.6808876991271973</v>
      </c>
      <c r="FA136" s="1">
        <v>17.04266357421875</v>
      </c>
      <c r="FB136" s="1">
        <v>20.718532562255859</v>
      </c>
      <c r="FC136" s="1">
        <v>26.733589172363281</v>
      </c>
      <c r="FD136" s="1">
        <v>14.035134315490723</v>
      </c>
      <c r="FE136" s="1">
        <v>2.7243590354919434</v>
      </c>
      <c r="FF136" s="1">
        <v>4.4658493995666504</v>
      </c>
      <c r="FG136" s="1">
        <v>3.5227272510528564</v>
      </c>
      <c r="FH136" s="1">
        <v>2.9282577037811279</v>
      </c>
      <c r="FI136" s="1">
        <v>5.0420169830322266</v>
      </c>
      <c r="FJ136" s="1">
        <v>17.04266357421875</v>
      </c>
      <c r="FK136" s="1">
        <v>20.718532562255859</v>
      </c>
      <c r="FL136" s="1">
        <v>26.733589172363281</v>
      </c>
      <c r="FM136" s="1">
        <v>14.035134315490723</v>
      </c>
      <c r="FN136" s="1">
        <v>2.7243590354919434</v>
      </c>
      <c r="FO136" s="1">
        <v>4.4658493995666504</v>
      </c>
      <c r="FP136" s="1">
        <v>3.5227272510528564</v>
      </c>
      <c r="FQ136" s="1">
        <v>2.9282577037811279</v>
      </c>
      <c r="FR136" s="1">
        <v>5.0420169830322266</v>
      </c>
    </row>
    <row r="137" spans="1:174">
      <c r="A137" t="s">
        <v>1</v>
      </c>
      <c r="B137" t="s">
        <v>141</v>
      </c>
      <c r="C137" t="s">
        <v>411</v>
      </c>
      <c r="D137" s="1">
        <v>151</v>
      </c>
      <c r="E137" s="1">
        <v>190</v>
      </c>
      <c r="F137" s="1">
        <v>341</v>
      </c>
      <c r="G137" s="1">
        <v>164.4378662109375</v>
      </c>
      <c r="H137" s="1">
        <v>211.31773376464844</v>
      </c>
      <c r="I137" s="1">
        <v>187.63067626953125</v>
      </c>
      <c r="J137" s="1">
        <v>4.1088433265686035</v>
      </c>
      <c r="K137" s="1">
        <v>5.8914728164672852</v>
      </c>
      <c r="L137" s="1">
        <v>4.9420289993286133</v>
      </c>
      <c r="M137" s="1"/>
      <c r="N137" s="1"/>
      <c r="O137" s="1">
        <v>23</v>
      </c>
      <c r="P137" s="1">
        <v>57</v>
      </c>
      <c r="Q137" s="1">
        <v>48</v>
      </c>
      <c r="R137" s="1">
        <v>16</v>
      </c>
      <c r="S137" s="1"/>
      <c r="T137" s="1"/>
      <c r="U137" s="1">
        <v>197.035888671875</v>
      </c>
      <c r="V137" s="1">
        <v>552.70050048828125</v>
      </c>
      <c r="W137" s="1">
        <v>818.55389404296875</v>
      </c>
      <c r="X137" s="1">
        <v>490.19607543945312</v>
      </c>
      <c r="Y137" s="1"/>
      <c r="Z137" s="1"/>
      <c r="AA137" s="1">
        <v>2.6869158744812012</v>
      </c>
      <c r="AB137" s="1">
        <v>5.3072624206542969</v>
      </c>
      <c r="AC137" s="1">
        <v>7.0072994232177734</v>
      </c>
      <c r="AD137" s="1">
        <v>5</v>
      </c>
      <c r="AE137" s="1"/>
      <c r="AF137" s="1"/>
      <c r="AG137" s="1">
        <v>22</v>
      </c>
      <c r="AH137" s="1">
        <v>67</v>
      </c>
      <c r="AI137" s="1">
        <v>68</v>
      </c>
      <c r="AJ137" s="1">
        <v>30</v>
      </c>
      <c r="AK137" s="1"/>
      <c r="AL137" s="1"/>
      <c r="AM137" s="1">
        <v>194.63859558105469</v>
      </c>
      <c r="AN137" s="1">
        <v>663.2349853515625</v>
      </c>
      <c r="AO137" s="1">
        <v>1342.2818603515625</v>
      </c>
      <c r="AP137" s="1">
        <v>1809.408935546875</v>
      </c>
      <c r="AQ137" s="1"/>
      <c r="AR137" s="1"/>
      <c r="AS137" s="1">
        <v>4.5929017066955566</v>
      </c>
      <c r="AT137" s="1">
        <v>5.8109278678894043</v>
      </c>
      <c r="AU137" s="1">
        <v>7.5221238136291504</v>
      </c>
      <c r="AV137" s="1">
        <v>10.380622863769531</v>
      </c>
      <c r="AW137" s="1"/>
      <c r="AX137" s="1"/>
      <c r="AY137" s="1">
        <v>45</v>
      </c>
      <c r="AZ137" s="1">
        <v>124</v>
      </c>
      <c r="BA137" s="1">
        <v>116</v>
      </c>
      <c r="BB137" s="1">
        <v>46</v>
      </c>
      <c r="BC137" s="1"/>
      <c r="BD137" s="1"/>
      <c r="BE137" s="1">
        <v>195.85655212402344</v>
      </c>
      <c r="BF137" s="1">
        <v>607.39654541015625</v>
      </c>
      <c r="BG137" s="1">
        <v>1061.2991943359375</v>
      </c>
      <c r="BH137" s="1">
        <v>934.5794677734375</v>
      </c>
      <c r="BI137" s="1"/>
      <c r="BJ137" s="1"/>
      <c r="BK137" s="1">
        <v>3.3707864284515381</v>
      </c>
      <c r="BL137" s="1">
        <v>5.5680289268493652</v>
      </c>
      <c r="BM137" s="1">
        <v>7.3001890182495117</v>
      </c>
      <c r="BN137" s="1">
        <v>7.5533661842346191</v>
      </c>
      <c r="BO137" s="1"/>
      <c r="BP137" s="1"/>
      <c r="BQ137" s="1"/>
      <c r="BR137" s="1"/>
      <c r="BS137" s="1"/>
      <c r="BT137" s="1">
        <v>68</v>
      </c>
      <c r="BU137" s="1"/>
      <c r="BV137" s="1"/>
      <c r="BW137" s="1"/>
      <c r="BX137" s="1"/>
      <c r="BY137" s="1"/>
      <c r="BZ137" s="1">
        <v>74.051490783691406</v>
      </c>
      <c r="CA137" s="1"/>
      <c r="CB137" s="1"/>
      <c r="CC137" s="1"/>
      <c r="CD137" s="1"/>
      <c r="CE137" s="1"/>
      <c r="CF137" s="1">
        <v>2.7364184856414795</v>
      </c>
      <c r="CG137" s="1"/>
      <c r="CH137" s="1"/>
      <c r="CI137" s="1"/>
      <c r="CJ137" s="1"/>
      <c r="CK137" s="1"/>
      <c r="CL137" s="1">
        <v>110</v>
      </c>
      <c r="CM137" s="1"/>
      <c r="CN137" s="1"/>
      <c r="CO137" s="1"/>
      <c r="CP137" s="1"/>
      <c r="CQ137" s="1"/>
      <c r="CR137" s="1">
        <v>122.34184265136719</v>
      </c>
      <c r="CS137" s="1"/>
      <c r="CT137" s="1"/>
      <c r="CU137" s="1"/>
      <c r="CV137" s="1"/>
      <c r="CW137" s="1"/>
      <c r="CX137" s="1">
        <v>4.6491971015930176</v>
      </c>
      <c r="CY137" s="1"/>
      <c r="CZ137" s="1"/>
      <c r="DA137" s="1"/>
      <c r="DB137" s="1"/>
      <c r="DC137" s="1"/>
      <c r="DD137" s="1">
        <v>178</v>
      </c>
      <c r="DE137" s="1"/>
      <c r="DF137" s="1"/>
      <c r="DG137" s="1"/>
      <c r="DH137" s="1"/>
      <c r="DI137" s="1"/>
      <c r="DJ137" s="1">
        <v>97.942115783691406</v>
      </c>
      <c r="DK137" s="1"/>
      <c r="DL137" s="1"/>
      <c r="DM137" s="1"/>
      <c r="DN137" s="1"/>
      <c r="DO137" s="1"/>
      <c r="DP137" s="1">
        <v>3.6693465709686279</v>
      </c>
      <c r="DQ137" s="1">
        <v>51</v>
      </c>
      <c r="DR137" s="1">
        <v>42</v>
      </c>
      <c r="DS137" s="1">
        <v>29</v>
      </c>
      <c r="DT137" s="1">
        <v>13</v>
      </c>
      <c r="DU137" s="1">
        <v>16</v>
      </c>
      <c r="DV137" s="1">
        <v>55.538616180419922</v>
      </c>
      <c r="DW137" s="1">
        <v>45.737682342529297</v>
      </c>
      <c r="DX137" s="1">
        <v>31.580781936645508</v>
      </c>
      <c r="DY137" s="1">
        <v>14.156902313232422</v>
      </c>
      <c r="DZ137" s="1">
        <v>17.423879623413086</v>
      </c>
      <c r="EA137" s="1">
        <v>3.7666175365447998</v>
      </c>
      <c r="EB137" s="1">
        <v>4.4728436470031738</v>
      </c>
      <c r="EC137" s="1">
        <v>4.5813584327697754</v>
      </c>
      <c r="ED137" s="1">
        <v>2.8322439193725586</v>
      </c>
      <c r="EE137" s="1">
        <v>5.5172414779663086</v>
      </c>
      <c r="EF137" s="1">
        <v>74</v>
      </c>
      <c r="EG137" s="1">
        <v>45</v>
      </c>
      <c r="EH137" s="1">
        <v>35</v>
      </c>
      <c r="EI137" s="1">
        <v>23</v>
      </c>
      <c r="EJ137" s="1">
        <v>13</v>
      </c>
      <c r="EK137" s="1">
        <v>82.302696228027344</v>
      </c>
      <c r="EL137" s="1">
        <v>50.048934936523437</v>
      </c>
      <c r="EM137" s="1">
        <v>38.926952362060547</v>
      </c>
      <c r="EN137" s="1">
        <v>25.580568313598633</v>
      </c>
      <c r="EO137" s="1">
        <v>14.458581924438477</v>
      </c>
      <c r="EP137" s="1">
        <v>5.8730158805847168</v>
      </c>
      <c r="EQ137" s="1">
        <v>4.9833889007568359</v>
      </c>
      <c r="ER137" s="1">
        <v>7.1574640274047852</v>
      </c>
      <c r="ES137" s="1">
        <v>6.9908814430236816</v>
      </c>
      <c r="ET137" s="1">
        <v>5.3278689384460449</v>
      </c>
      <c r="EU137" s="1">
        <v>125</v>
      </c>
      <c r="EV137" s="1">
        <v>87</v>
      </c>
      <c r="EW137" s="1">
        <v>64</v>
      </c>
      <c r="EX137" s="1">
        <v>36</v>
      </c>
      <c r="EY137" s="1">
        <v>29</v>
      </c>
      <c r="EZ137" s="1">
        <v>68.779571533203125</v>
      </c>
      <c r="FA137" s="1">
        <v>47.870582580566406</v>
      </c>
      <c r="FB137" s="1">
        <v>35.215141296386719</v>
      </c>
      <c r="FC137" s="1">
        <v>19.808517456054687</v>
      </c>
      <c r="FD137" s="1">
        <v>15.95686149597168</v>
      </c>
      <c r="FE137" s="1">
        <v>4.7819433212280273</v>
      </c>
      <c r="FF137" s="1">
        <v>4.7231268882751465</v>
      </c>
      <c r="FG137" s="1">
        <v>5.7040996551513672</v>
      </c>
      <c r="FH137" s="1">
        <v>4.5685276985168457</v>
      </c>
      <c r="FI137" s="1">
        <v>5.4307117462158203</v>
      </c>
      <c r="FJ137" s="1">
        <v>47.870582580566406</v>
      </c>
      <c r="FK137" s="1">
        <v>35.215141296386719</v>
      </c>
      <c r="FL137" s="1">
        <v>19.808517456054687</v>
      </c>
      <c r="FM137" s="1">
        <v>15.95686149597168</v>
      </c>
      <c r="FN137" s="1">
        <v>4.7819433212280273</v>
      </c>
      <c r="FO137" s="1">
        <v>4.7231268882751465</v>
      </c>
      <c r="FP137" s="1">
        <v>5.7040996551513672</v>
      </c>
      <c r="FQ137" s="1">
        <v>4.5685276985168457</v>
      </c>
      <c r="FR137" s="1">
        <v>5.4307117462158203</v>
      </c>
    </row>
    <row r="138" spans="1:174">
      <c r="A138" t="s">
        <v>1</v>
      </c>
      <c r="B138" t="s">
        <v>142</v>
      </c>
      <c r="C138" t="s">
        <v>412</v>
      </c>
      <c r="D138" s="1">
        <v>145</v>
      </c>
      <c r="E138" s="1">
        <v>164</v>
      </c>
      <c r="F138" s="1">
        <v>309</v>
      </c>
      <c r="G138" s="1">
        <v>144.05929565429687</v>
      </c>
      <c r="H138" s="1">
        <v>172.28157043457031</v>
      </c>
      <c r="I138" s="1">
        <v>157.77702331542969</v>
      </c>
      <c r="J138" s="1">
        <v>4.0604872703552246</v>
      </c>
      <c r="K138" s="1">
        <v>5.7003822326660156</v>
      </c>
      <c r="L138" s="1">
        <v>4.7921833992004395</v>
      </c>
      <c r="M138" s="1"/>
      <c r="N138" s="1"/>
      <c r="O138" s="1">
        <v>23</v>
      </c>
      <c r="P138" s="1">
        <v>45</v>
      </c>
      <c r="Q138" s="1">
        <v>48</v>
      </c>
      <c r="R138" s="1">
        <v>13</v>
      </c>
      <c r="S138" s="1"/>
      <c r="T138" s="1"/>
      <c r="U138" s="1">
        <v>215.80033874511719</v>
      </c>
      <c r="V138" s="1">
        <v>519.27069091796875</v>
      </c>
      <c r="W138" s="1">
        <v>983.6065673828125</v>
      </c>
      <c r="X138" s="1">
        <v>446.88897705078125</v>
      </c>
      <c r="Y138" s="1"/>
      <c r="Z138" s="1"/>
      <c r="AA138" s="1">
        <v>3.1680440902709961</v>
      </c>
      <c r="AB138" s="1">
        <v>4.4687190055847168</v>
      </c>
      <c r="AC138" s="1">
        <v>7.8175897598266602</v>
      </c>
      <c r="AD138" s="1">
        <v>4.1139240264892578</v>
      </c>
      <c r="AE138" s="1"/>
      <c r="AF138" s="1"/>
      <c r="AG138" s="1">
        <v>19</v>
      </c>
      <c r="AH138" s="1">
        <v>50</v>
      </c>
      <c r="AI138" s="1">
        <v>63</v>
      </c>
      <c r="AJ138" s="1">
        <v>30</v>
      </c>
      <c r="AK138" s="1"/>
      <c r="AL138" s="1"/>
      <c r="AM138" s="1">
        <v>186.86073303222656</v>
      </c>
      <c r="AN138" s="1">
        <v>634.59832763671875</v>
      </c>
      <c r="AO138" s="1">
        <v>1666.6666259765625</v>
      </c>
      <c r="AP138" s="1">
        <v>2070.393310546875</v>
      </c>
      <c r="AQ138" s="1"/>
      <c r="AR138" s="1"/>
      <c r="AS138" s="1">
        <v>4.0772533416748047</v>
      </c>
      <c r="AT138" s="1">
        <v>5.3134961128234863</v>
      </c>
      <c r="AU138" s="1">
        <v>9.1436862945556641</v>
      </c>
      <c r="AV138" s="1">
        <v>10.791366577148438</v>
      </c>
      <c r="AW138" s="1">
        <v>6</v>
      </c>
      <c r="AX138" s="1">
        <v>12</v>
      </c>
      <c r="AY138" s="1">
        <v>42</v>
      </c>
      <c r="AZ138" s="1">
        <v>95</v>
      </c>
      <c r="BA138" s="1">
        <v>111</v>
      </c>
      <c r="BB138" s="1">
        <v>43</v>
      </c>
      <c r="BC138" s="1">
        <v>5.1863632202148437</v>
      </c>
      <c r="BD138" s="1">
        <v>40.310390472412109</v>
      </c>
      <c r="BE138" s="1">
        <v>201.67098999023437</v>
      </c>
      <c r="BF138" s="1">
        <v>574.19158935546875</v>
      </c>
      <c r="BG138" s="1">
        <v>1281.7552490234375</v>
      </c>
      <c r="BH138" s="1">
        <v>986.691162109375</v>
      </c>
      <c r="BI138" s="1">
        <v>1.0452961921691895</v>
      </c>
      <c r="BJ138" s="1">
        <v>1.4336917400360107</v>
      </c>
      <c r="BK138" s="1">
        <v>3.5234899520874023</v>
      </c>
      <c r="BL138" s="1">
        <v>4.8767967224121094</v>
      </c>
      <c r="BM138" s="1">
        <v>8.5188026428222656</v>
      </c>
      <c r="BN138" s="1">
        <v>7.2390570640563965</v>
      </c>
      <c r="BO138" s="1"/>
      <c r="BP138" s="1"/>
      <c r="BQ138" s="1"/>
      <c r="BR138" s="1"/>
      <c r="BS138" s="1"/>
      <c r="BT138" s="1">
        <v>67</v>
      </c>
      <c r="BU138" s="1"/>
      <c r="BV138" s="1"/>
      <c r="BW138" s="1"/>
      <c r="BX138" s="1"/>
      <c r="BY138" s="1"/>
      <c r="BZ138" s="1">
        <v>66.565330505371094</v>
      </c>
      <c r="CA138" s="1"/>
      <c r="CB138" s="1"/>
      <c r="CC138" s="1"/>
      <c r="CD138" s="1"/>
      <c r="CE138" s="1"/>
      <c r="CF138" s="1">
        <v>3.0635573863983154</v>
      </c>
      <c r="CG138" s="1"/>
      <c r="CH138" s="1"/>
      <c r="CI138" s="1"/>
      <c r="CJ138" s="1"/>
      <c r="CK138" s="1"/>
      <c r="CL138" s="1">
        <v>88</v>
      </c>
      <c r="CM138" s="1"/>
      <c r="CN138" s="1"/>
      <c r="CO138" s="1"/>
      <c r="CP138" s="1"/>
      <c r="CQ138" s="1"/>
      <c r="CR138" s="1">
        <v>92.443771362304688</v>
      </c>
      <c r="CS138" s="1"/>
      <c r="CT138" s="1"/>
      <c r="CU138" s="1"/>
      <c r="CV138" s="1"/>
      <c r="CW138" s="1"/>
      <c r="CX138" s="1">
        <v>4.517453670501709</v>
      </c>
      <c r="CY138" s="1"/>
      <c r="CZ138" s="1"/>
      <c r="DA138" s="1"/>
      <c r="DB138" s="1">
        <v>7</v>
      </c>
      <c r="DC138" s="1">
        <v>6</v>
      </c>
      <c r="DD138" s="1">
        <v>155</v>
      </c>
      <c r="DE138" s="1"/>
      <c r="DF138" s="1"/>
      <c r="DG138" s="1"/>
      <c r="DH138" s="1">
        <v>3.5742368698120117</v>
      </c>
      <c r="DI138" s="1">
        <v>3.063631534576416</v>
      </c>
      <c r="DJ138" s="1">
        <v>79.143814086914062</v>
      </c>
      <c r="DK138" s="1"/>
      <c r="DL138" s="1"/>
      <c r="DM138" s="1"/>
      <c r="DN138" s="1">
        <v>3.6649215221405029</v>
      </c>
      <c r="DO138" s="1">
        <v>1.5</v>
      </c>
      <c r="DP138" s="1">
        <v>3.7484884262084961</v>
      </c>
      <c r="DQ138" s="1">
        <v>62</v>
      </c>
      <c r="DR138" s="1">
        <v>30</v>
      </c>
      <c r="DS138" s="1"/>
      <c r="DT138" s="1"/>
      <c r="DU138" s="1"/>
      <c r="DV138" s="1">
        <v>61.597766876220703</v>
      </c>
      <c r="DW138" s="1">
        <v>29.805370330810547</v>
      </c>
      <c r="DX138" s="1"/>
      <c r="DY138" s="1"/>
      <c r="DZ138" s="1"/>
      <c r="EA138" s="1">
        <v>3.5921204090118408</v>
      </c>
      <c r="EB138" s="1">
        <v>3.3670034408569336</v>
      </c>
      <c r="EC138" s="1"/>
      <c r="ED138" s="1"/>
      <c r="EE138" s="1"/>
      <c r="EF138" s="1">
        <v>84</v>
      </c>
      <c r="EG138" s="1">
        <v>36</v>
      </c>
      <c r="EH138" s="1"/>
      <c r="EI138" s="1"/>
      <c r="EJ138" s="1"/>
      <c r="EK138" s="1">
        <v>88.241783142089844</v>
      </c>
      <c r="EL138" s="1">
        <v>37.817905426025391</v>
      </c>
      <c r="EM138" s="1"/>
      <c r="EN138" s="1"/>
      <c r="EO138" s="1"/>
      <c r="EP138" s="1">
        <v>5.8051137924194336</v>
      </c>
      <c r="EQ138" s="1">
        <v>4.9046320915222168</v>
      </c>
      <c r="ER138" s="1"/>
      <c r="ES138" s="1"/>
      <c r="ET138" s="1"/>
      <c r="EU138" s="1">
        <v>146</v>
      </c>
      <c r="EV138" s="1">
        <v>66</v>
      </c>
      <c r="EW138" s="1">
        <v>48</v>
      </c>
      <c r="EX138" s="1">
        <v>42</v>
      </c>
      <c r="EY138" s="1">
        <v>7</v>
      </c>
      <c r="EZ138" s="1">
        <v>74.548370361328125</v>
      </c>
      <c r="FA138" s="1">
        <v>33.699947357177734</v>
      </c>
      <c r="FB138" s="1">
        <v>24.509052276611328</v>
      </c>
      <c r="FC138" s="1">
        <v>21.44542121887207</v>
      </c>
      <c r="FD138" s="1">
        <v>3.5742368698120117</v>
      </c>
      <c r="FE138" s="1">
        <v>4.6013236045837402</v>
      </c>
      <c r="FF138" s="1">
        <v>4.0615386962890625</v>
      </c>
      <c r="FG138" s="1">
        <v>5.1779932975769043</v>
      </c>
      <c r="FH138" s="1">
        <v>6.6772656440734863</v>
      </c>
      <c r="FI138" s="1">
        <v>7.4468083381652832</v>
      </c>
      <c r="FJ138" s="1">
        <v>33.699947357177734</v>
      </c>
      <c r="FK138" s="1">
        <v>24.509052276611328</v>
      </c>
      <c r="FL138" s="1">
        <v>21.44542121887207</v>
      </c>
      <c r="FM138" s="1">
        <v>3.5742368698120117</v>
      </c>
      <c r="FN138" s="1">
        <v>4.6013236045837402</v>
      </c>
      <c r="FO138" s="1">
        <v>4.0615386962890625</v>
      </c>
      <c r="FP138" s="1">
        <v>5.1779932975769043</v>
      </c>
      <c r="FQ138" s="1">
        <v>6.6772656440734863</v>
      </c>
      <c r="FR138" s="1">
        <v>7.4468083381652832</v>
      </c>
    </row>
    <row r="139" spans="1:174">
      <c r="A139" t="s">
        <v>1</v>
      </c>
      <c r="B139" t="s">
        <v>143</v>
      </c>
      <c r="C139" t="s">
        <v>413</v>
      </c>
      <c r="D139" s="1">
        <v>203</v>
      </c>
      <c r="E139" s="1">
        <v>185</v>
      </c>
      <c r="F139" s="1">
        <v>388</v>
      </c>
      <c r="G139" s="1">
        <v>152.63845825195312</v>
      </c>
      <c r="H139" s="1">
        <v>143.48204040527344</v>
      </c>
      <c r="I139" s="1">
        <v>148.13117980957031</v>
      </c>
      <c r="J139" s="1">
        <v>4.1530280113220215</v>
      </c>
      <c r="K139" s="1">
        <v>4.8607463836669922</v>
      </c>
      <c r="L139" s="1">
        <v>4.4628477096557617</v>
      </c>
      <c r="M139" s="1"/>
      <c r="N139" s="1"/>
      <c r="O139" s="1">
        <v>38</v>
      </c>
      <c r="P139" s="1">
        <v>76</v>
      </c>
      <c r="Q139" s="1">
        <v>55</v>
      </c>
      <c r="R139" s="1">
        <v>24</v>
      </c>
      <c r="S139" s="1"/>
      <c r="T139" s="1"/>
      <c r="U139" s="1">
        <v>232.14613342285156</v>
      </c>
      <c r="V139" s="1">
        <v>521.047607421875</v>
      </c>
      <c r="W139" s="1">
        <v>618.60308837890625</v>
      </c>
      <c r="X139" s="1">
        <v>610.84246826171875</v>
      </c>
      <c r="Y139" s="1"/>
      <c r="Z139" s="1"/>
      <c r="AA139" s="1">
        <v>3.5815267562866211</v>
      </c>
      <c r="AB139" s="1">
        <v>5.3333334922790527</v>
      </c>
      <c r="AC139" s="1">
        <v>5.4780874252319336</v>
      </c>
      <c r="AD139" s="1">
        <v>6.1855669021606445</v>
      </c>
      <c r="AE139" s="1"/>
      <c r="AF139" s="1"/>
      <c r="AG139" s="1">
        <v>19</v>
      </c>
      <c r="AH139" s="1">
        <v>69</v>
      </c>
      <c r="AI139" s="1">
        <v>70</v>
      </c>
      <c r="AJ139" s="1">
        <v>13</v>
      </c>
      <c r="AK139" s="1"/>
      <c r="AL139" s="1"/>
      <c r="AM139" s="1">
        <v>117.35639190673828</v>
      </c>
      <c r="AN139" s="1">
        <v>501.6722412109375</v>
      </c>
      <c r="AO139" s="1">
        <v>958.77276611328125</v>
      </c>
      <c r="AP139" s="1">
        <v>648.70257568359375</v>
      </c>
      <c r="AQ139" s="1"/>
      <c r="AR139" s="1"/>
      <c r="AS139" s="1">
        <v>3.2871971130371094</v>
      </c>
      <c r="AT139" s="1">
        <v>5.4160127639770508</v>
      </c>
      <c r="AU139" s="1">
        <v>6.6857690811157227</v>
      </c>
      <c r="AV139" s="1">
        <v>4.5774645805358887</v>
      </c>
      <c r="AW139" s="1">
        <v>7</v>
      </c>
      <c r="AX139" s="1">
        <v>17</v>
      </c>
      <c r="AY139" s="1">
        <v>57</v>
      </c>
      <c r="AZ139" s="1">
        <v>145</v>
      </c>
      <c r="BA139" s="1">
        <v>125</v>
      </c>
      <c r="BB139" s="1">
        <v>37</v>
      </c>
      <c r="BC139" s="1">
        <v>4.9853286743164062</v>
      </c>
      <c r="BD139" s="1">
        <v>44.162727355957031</v>
      </c>
      <c r="BE139" s="1">
        <v>175.06680297851562</v>
      </c>
      <c r="BF139" s="1">
        <v>511.64431762695312</v>
      </c>
      <c r="BG139" s="1">
        <v>771.98614501953125</v>
      </c>
      <c r="BH139" s="1">
        <v>623.63055419921875</v>
      </c>
      <c r="BI139" s="1">
        <v>1.0622154474258423</v>
      </c>
      <c r="BJ139" s="1">
        <v>1.7453799247741699</v>
      </c>
      <c r="BK139" s="1">
        <v>3.4777302742004395</v>
      </c>
      <c r="BL139" s="1">
        <v>5.3723602294921875</v>
      </c>
      <c r="BM139" s="1">
        <v>6.0945878028869629</v>
      </c>
      <c r="BN139" s="1">
        <v>5.5059523582458496</v>
      </c>
      <c r="BO139" s="1"/>
      <c r="BP139" s="1"/>
      <c r="BQ139" s="1"/>
      <c r="BR139" s="1"/>
      <c r="BS139" s="1"/>
      <c r="BT139" s="1">
        <v>115</v>
      </c>
      <c r="BU139" s="1"/>
      <c r="BV139" s="1"/>
      <c r="BW139" s="1"/>
      <c r="BX139" s="1"/>
      <c r="BY139" s="1"/>
      <c r="BZ139" s="1">
        <v>86.470069885253906</v>
      </c>
      <c r="CA139" s="1"/>
      <c r="CB139" s="1"/>
      <c r="CC139" s="1"/>
      <c r="CD139" s="1"/>
      <c r="CE139" s="1"/>
      <c r="CF139" s="1">
        <v>3.3391404151916504</v>
      </c>
      <c r="CG139" s="1"/>
      <c r="CH139" s="1"/>
      <c r="CI139" s="1"/>
      <c r="CJ139" s="1"/>
      <c r="CK139" s="1"/>
      <c r="CL139" s="1">
        <v>125</v>
      </c>
      <c r="CM139" s="1"/>
      <c r="CN139" s="1"/>
      <c r="CO139" s="1"/>
      <c r="CP139" s="1"/>
      <c r="CQ139" s="1"/>
      <c r="CR139" s="1">
        <v>96.947319030761719</v>
      </c>
      <c r="CS139" s="1"/>
      <c r="CT139" s="1"/>
      <c r="CU139" s="1"/>
      <c r="CV139" s="1"/>
      <c r="CW139" s="1"/>
      <c r="CX139" s="1">
        <v>4.1349654197692871</v>
      </c>
      <c r="CY139" s="1"/>
      <c r="CZ139" s="1"/>
      <c r="DA139" s="1"/>
      <c r="DB139" s="1"/>
      <c r="DC139" s="1"/>
      <c r="DD139" s="1">
        <v>240</v>
      </c>
      <c r="DE139" s="1"/>
      <c r="DF139" s="1"/>
      <c r="DG139" s="1"/>
      <c r="DH139" s="1"/>
      <c r="DI139" s="1"/>
      <c r="DJ139" s="1">
        <v>91.627532958984375</v>
      </c>
      <c r="DK139" s="1"/>
      <c r="DL139" s="1"/>
      <c r="DM139" s="1"/>
      <c r="DN139" s="1"/>
      <c r="DO139" s="1"/>
      <c r="DP139" s="1">
        <v>3.7111489772796631</v>
      </c>
      <c r="DQ139" s="1">
        <v>20</v>
      </c>
      <c r="DR139" s="1">
        <v>32</v>
      </c>
      <c r="DS139" s="1">
        <v>33</v>
      </c>
      <c r="DT139" s="1">
        <v>55</v>
      </c>
      <c r="DU139" s="1">
        <v>63</v>
      </c>
      <c r="DV139" s="1">
        <v>15.038272857666016</v>
      </c>
      <c r="DW139" s="1">
        <v>24.061235427856445</v>
      </c>
      <c r="DX139" s="1">
        <v>24.813150405883789</v>
      </c>
      <c r="DY139" s="1">
        <v>41.355247497558594</v>
      </c>
      <c r="DZ139" s="1">
        <v>47.370559692382813</v>
      </c>
      <c r="EA139" s="1">
        <v>3.8387715816497803</v>
      </c>
      <c r="EB139" s="1">
        <v>2.9684600830078125</v>
      </c>
      <c r="EC139" s="1">
        <v>3.7372593879699707</v>
      </c>
      <c r="ED139" s="1">
        <v>4.7826085090637207</v>
      </c>
      <c r="EE139" s="1">
        <v>5.0159235000610352</v>
      </c>
      <c r="EF139" s="1">
        <v>25</v>
      </c>
      <c r="EG139" s="1">
        <v>40</v>
      </c>
      <c r="EH139" s="1">
        <v>22</v>
      </c>
      <c r="EI139" s="1">
        <v>49</v>
      </c>
      <c r="EJ139" s="1">
        <v>49</v>
      </c>
      <c r="EK139" s="1">
        <v>19.38946533203125</v>
      </c>
      <c r="EL139" s="1">
        <v>31.023143768310547</v>
      </c>
      <c r="EM139" s="1">
        <v>17.062728881835938</v>
      </c>
      <c r="EN139" s="1">
        <v>38.003349304199219</v>
      </c>
      <c r="EO139" s="1">
        <v>38.003349304199219</v>
      </c>
      <c r="EP139" s="1">
        <v>5.6306304931640625</v>
      </c>
      <c r="EQ139" s="1">
        <v>4.8367595672607422</v>
      </c>
      <c r="ER139" s="1">
        <v>3.1884057521820068</v>
      </c>
      <c r="ES139" s="1">
        <v>5.5745162963867187</v>
      </c>
      <c r="ET139" s="1">
        <v>5.0724639892578125</v>
      </c>
      <c r="EU139" s="1">
        <v>45</v>
      </c>
      <c r="EV139" s="1">
        <v>72</v>
      </c>
      <c r="EW139" s="1">
        <v>55</v>
      </c>
      <c r="EX139" s="1">
        <v>104</v>
      </c>
      <c r="EY139" s="1">
        <v>112</v>
      </c>
      <c r="EZ139" s="1">
        <v>17.18016242980957</v>
      </c>
      <c r="FA139" s="1">
        <v>27.488260269165039</v>
      </c>
      <c r="FB139" s="1">
        <v>20.997976303100586</v>
      </c>
      <c r="FC139" s="1">
        <v>39.705265045166016</v>
      </c>
      <c r="FD139" s="1">
        <v>42.759517669677734</v>
      </c>
      <c r="FE139" s="1">
        <v>4.6632122993469238</v>
      </c>
      <c r="FF139" s="1">
        <v>3.7795276641845703</v>
      </c>
      <c r="FG139" s="1">
        <v>3.4965035915374756</v>
      </c>
      <c r="FH139" s="1">
        <v>5.1256775856018066</v>
      </c>
      <c r="FI139" s="1">
        <v>5.040503978729248</v>
      </c>
      <c r="FJ139" s="1">
        <v>27.488260269165039</v>
      </c>
      <c r="FK139" s="1">
        <v>20.997976303100586</v>
      </c>
      <c r="FL139" s="1">
        <v>39.705265045166016</v>
      </c>
      <c r="FM139" s="1">
        <v>42.759517669677734</v>
      </c>
      <c r="FN139" s="1">
        <v>4.6632122993469238</v>
      </c>
      <c r="FO139" s="1">
        <v>3.7795276641845703</v>
      </c>
      <c r="FP139" s="1">
        <v>3.4965035915374756</v>
      </c>
      <c r="FQ139" s="1">
        <v>5.1256775856018066</v>
      </c>
      <c r="FR139" s="1">
        <v>5.040503978729248</v>
      </c>
    </row>
    <row r="140" spans="1:174">
      <c r="A140" t="s">
        <v>1</v>
      </c>
      <c r="B140" t="s">
        <v>144</v>
      </c>
      <c r="C140" t="s">
        <v>414</v>
      </c>
      <c r="D140" s="1">
        <v>108</v>
      </c>
      <c r="E140" s="1">
        <v>120</v>
      </c>
      <c r="F140" s="1">
        <v>228</v>
      </c>
      <c r="G140" s="1">
        <v>184.96000671386719</v>
      </c>
      <c r="H140" s="1">
        <v>211.21926879882812</v>
      </c>
      <c r="I140" s="1">
        <v>197.9097900390625</v>
      </c>
      <c r="J140" s="1">
        <v>4.3742403984069824</v>
      </c>
      <c r="K140" s="1">
        <v>6.386375904083252</v>
      </c>
      <c r="L140" s="1">
        <v>5.2437901496887207</v>
      </c>
      <c r="M140" s="1"/>
      <c r="N140" s="1"/>
      <c r="O140" s="1">
        <v>17</v>
      </c>
      <c r="P140" s="1">
        <v>35</v>
      </c>
      <c r="Q140" s="1">
        <v>28</v>
      </c>
      <c r="R140" s="1">
        <v>15</v>
      </c>
      <c r="S140" s="1"/>
      <c r="T140" s="1"/>
      <c r="U140" s="1">
        <v>235.6202392578125</v>
      </c>
      <c r="V140" s="1">
        <v>526.94970703125</v>
      </c>
      <c r="W140" s="1">
        <v>678.78790283203125</v>
      </c>
      <c r="X140" s="1">
        <v>685.244384765625</v>
      </c>
      <c r="Y140" s="1"/>
      <c r="Z140" s="1"/>
      <c r="AA140" s="1">
        <v>3.4205231666564941</v>
      </c>
      <c r="AB140" s="1">
        <v>4.7361297607421875</v>
      </c>
      <c r="AC140" s="1">
        <v>5.8333334922790527</v>
      </c>
      <c r="AD140" s="1">
        <v>5.836575984954834</v>
      </c>
      <c r="AE140" s="1"/>
      <c r="AF140" s="1"/>
      <c r="AG140" s="1">
        <v>14</v>
      </c>
      <c r="AH140" s="1">
        <v>46</v>
      </c>
      <c r="AI140" s="1">
        <v>46</v>
      </c>
      <c r="AJ140" s="1">
        <v>12</v>
      </c>
      <c r="AK140" s="1"/>
      <c r="AL140" s="1"/>
      <c r="AM140" s="1">
        <v>194.60661315917969</v>
      </c>
      <c r="AN140" s="1">
        <v>731.9013671875</v>
      </c>
      <c r="AO140" s="1">
        <v>1365.390380859375</v>
      </c>
      <c r="AP140" s="1">
        <v>1010.1010131835937</v>
      </c>
      <c r="AQ140" s="1"/>
      <c r="AR140" s="1"/>
      <c r="AS140" s="1">
        <v>4.7619047164916992</v>
      </c>
      <c r="AT140" s="1">
        <v>7.044410228729248</v>
      </c>
      <c r="AU140" s="1">
        <v>8.77862548828125</v>
      </c>
      <c r="AV140" s="1">
        <v>7.6433119773864746</v>
      </c>
      <c r="AW140" s="1"/>
      <c r="AX140" s="1"/>
      <c r="AY140" s="1">
        <v>31</v>
      </c>
      <c r="AZ140" s="1">
        <v>81</v>
      </c>
      <c r="BA140" s="1">
        <v>74</v>
      </c>
      <c r="BB140" s="1">
        <v>27</v>
      </c>
      <c r="BC140" s="1"/>
      <c r="BD140" s="1"/>
      <c r="BE140" s="1">
        <v>215.143310546875</v>
      </c>
      <c r="BF140" s="1">
        <v>626.59552001953125</v>
      </c>
      <c r="BG140" s="1">
        <v>987.45660400390625</v>
      </c>
      <c r="BH140" s="1">
        <v>799.52618408203125</v>
      </c>
      <c r="BI140" s="1"/>
      <c r="BJ140" s="1"/>
      <c r="BK140" s="1">
        <v>3.9190897941589355</v>
      </c>
      <c r="BL140" s="1">
        <v>5.8189654350280762</v>
      </c>
      <c r="BM140" s="1">
        <v>7.3705177307128906</v>
      </c>
      <c r="BN140" s="1">
        <v>6.5217390060424805</v>
      </c>
      <c r="BO140" s="1"/>
      <c r="BP140" s="1"/>
      <c r="BQ140" s="1"/>
      <c r="BR140" s="1"/>
      <c r="BS140" s="1"/>
      <c r="BT140" s="1">
        <v>50</v>
      </c>
      <c r="BU140" s="1"/>
      <c r="BV140" s="1"/>
      <c r="BW140" s="1"/>
      <c r="BX140" s="1"/>
      <c r="BY140" s="1"/>
      <c r="BZ140" s="1">
        <v>85.629631042480469</v>
      </c>
      <c r="CA140" s="1"/>
      <c r="CB140" s="1"/>
      <c r="CC140" s="1"/>
      <c r="CD140" s="1"/>
      <c r="CE140" s="1"/>
      <c r="CF140" s="1">
        <v>3.0693676471710205</v>
      </c>
      <c r="CG140" s="1"/>
      <c r="CH140" s="1"/>
      <c r="CI140" s="1"/>
      <c r="CJ140" s="1"/>
      <c r="CK140" s="1">
        <v>8</v>
      </c>
      <c r="CL140" s="1">
        <v>70</v>
      </c>
      <c r="CM140" s="1"/>
      <c r="CN140" s="1"/>
      <c r="CO140" s="1"/>
      <c r="CP140" s="1"/>
      <c r="CQ140" s="1">
        <v>14.081284523010254</v>
      </c>
      <c r="CR140" s="1">
        <v>123.21123504638672</v>
      </c>
      <c r="CS140" s="1"/>
      <c r="CT140" s="1"/>
      <c r="CU140" s="1"/>
      <c r="CV140" s="1"/>
      <c r="CW140" s="1">
        <v>4.5977010726928711</v>
      </c>
      <c r="CX140" s="1">
        <v>5.2356019020080566</v>
      </c>
      <c r="CY140" s="1"/>
      <c r="CZ140" s="1"/>
      <c r="DA140" s="1"/>
      <c r="DB140" s="1"/>
      <c r="DC140" s="1"/>
      <c r="DD140" s="1">
        <v>120</v>
      </c>
      <c r="DE140" s="1"/>
      <c r="DF140" s="1"/>
      <c r="DG140" s="1"/>
      <c r="DH140" s="1"/>
      <c r="DI140" s="1"/>
      <c r="DJ140" s="1">
        <v>104.16304779052734</v>
      </c>
      <c r="DK140" s="1"/>
      <c r="DL140" s="1"/>
      <c r="DM140" s="1"/>
      <c r="DN140" s="1"/>
      <c r="DO140" s="1"/>
      <c r="DP140" s="1">
        <v>4.0458531379699707</v>
      </c>
      <c r="DQ140" s="1">
        <v>54</v>
      </c>
      <c r="DR140" s="1">
        <v>25</v>
      </c>
      <c r="DS140" s="1">
        <v>18</v>
      </c>
      <c r="DT140" s="1">
        <v>11</v>
      </c>
      <c r="DU140" s="1"/>
      <c r="DV140" s="1">
        <v>92.480003356933594</v>
      </c>
      <c r="DW140" s="1">
        <v>42.814815521240234</v>
      </c>
      <c r="DX140" s="1">
        <v>30.826667785644531</v>
      </c>
      <c r="DY140" s="1">
        <v>18.838520050048828</v>
      </c>
      <c r="DZ140" s="1"/>
      <c r="EA140" s="1">
        <v>3.9130434989929199</v>
      </c>
      <c r="EB140" s="1">
        <v>4.3706293106079102</v>
      </c>
      <c r="EC140" s="1">
        <v>5.4545454978942871</v>
      </c>
      <c r="ED140" s="1">
        <v>5.8823528289794922</v>
      </c>
      <c r="EE140" s="1"/>
      <c r="EF140" s="1">
        <v>77</v>
      </c>
      <c r="EG140" s="1">
        <v>24</v>
      </c>
      <c r="EH140" s="1">
        <v>11</v>
      </c>
      <c r="EI140" s="1">
        <v>8</v>
      </c>
      <c r="EJ140" s="1"/>
      <c r="EK140" s="1">
        <v>135.53236389160156</v>
      </c>
      <c r="EL140" s="1">
        <v>42.243854522705078</v>
      </c>
      <c r="EM140" s="1">
        <v>19.361764907836914</v>
      </c>
      <c r="EN140" s="1">
        <v>14.081284523010254</v>
      </c>
      <c r="EO140" s="1"/>
      <c r="EP140" s="1">
        <v>7.51953125</v>
      </c>
      <c r="EQ140" s="1">
        <v>5.1282052993774414</v>
      </c>
      <c r="ER140" s="1">
        <v>4.5643153190612793</v>
      </c>
      <c r="ES140" s="1">
        <v>5.4794521331787109</v>
      </c>
      <c r="ET140" s="1"/>
      <c r="EU140" s="1">
        <v>131</v>
      </c>
      <c r="EV140" s="1">
        <v>49</v>
      </c>
      <c r="EW140" s="1">
        <v>29</v>
      </c>
      <c r="EX140" s="1">
        <v>19</v>
      </c>
      <c r="EY140" s="1"/>
      <c r="EZ140" s="1">
        <v>113.71132659912109</v>
      </c>
      <c r="FA140" s="1">
        <v>42.533245086669922</v>
      </c>
      <c r="FB140" s="1">
        <v>25.172737121582031</v>
      </c>
      <c r="FC140" s="1">
        <v>16.492483139038086</v>
      </c>
      <c r="FD140" s="1"/>
      <c r="FE140" s="1">
        <v>5.4492511749267578</v>
      </c>
      <c r="FF140" s="1">
        <v>4.7115383148193359</v>
      </c>
      <c r="FG140" s="1">
        <v>5.0788092613220215</v>
      </c>
      <c r="FH140" s="1">
        <v>5.7057056427001953</v>
      </c>
      <c r="FI140" s="1"/>
      <c r="FJ140" s="1">
        <v>42.533245086669922</v>
      </c>
      <c r="FK140" s="1">
        <v>25.172737121582031</v>
      </c>
      <c r="FL140" s="1">
        <v>16.492483139038086</v>
      </c>
      <c r="FM140" s="1"/>
      <c r="FN140" s="1">
        <v>5.4492511749267578</v>
      </c>
      <c r="FO140" s="1">
        <v>4.7115383148193359</v>
      </c>
      <c r="FP140" s="1">
        <v>5.0788092613220215</v>
      </c>
      <c r="FQ140" s="1">
        <v>5.7057056427001953</v>
      </c>
      <c r="FR140" s="1"/>
    </row>
    <row r="141" spans="1:174">
      <c r="A141" t="s">
        <v>1</v>
      </c>
      <c r="B141" t="s">
        <v>145</v>
      </c>
      <c r="C141" t="s">
        <v>415</v>
      </c>
      <c r="D141" s="1">
        <v>188</v>
      </c>
      <c r="E141" s="1">
        <v>179</v>
      </c>
      <c r="F141" s="1">
        <v>367</v>
      </c>
      <c r="G141" s="1">
        <v>152.35008239746094</v>
      </c>
      <c r="H141" s="1">
        <v>142.82749938964844</v>
      </c>
      <c r="I141" s="1">
        <v>147.55192565917969</v>
      </c>
      <c r="J141" s="1">
        <v>4.5138053894042969</v>
      </c>
      <c r="K141" s="1">
        <v>5.5867667198181152</v>
      </c>
      <c r="L141" s="1">
        <v>4.9803228378295898</v>
      </c>
      <c r="M141" s="1"/>
      <c r="N141" s="1"/>
      <c r="O141" s="1">
        <v>36</v>
      </c>
      <c r="P141" s="1">
        <v>56</v>
      </c>
      <c r="Q141" s="1">
        <v>61</v>
      </c>
      <c r="R141" s="1">
        <v>19</v>
      </c>
      <c r="S141" s="1"/>
      <c r="T141" s="1"/>
      <c r="U141" s="1">
        <v>299.85006713867187</v>
      </c>
      <c r="V141" s="1">
        <v>552.26824951171875</v>
      </c>
      <c r="W141" s="1">
        <v>949.41632080078125</v>
      </c>
      <c r="X141" s="1">
        <v>615.0858154296875</v>
      </c>
      <c r="Y141" s="1"/>
      <c r="Z141" s="1"/>
      <c r="AA141" s="1">
        <v>3.977900505065918</v>
      </c>
      <c r="AB141" s="1">
        <v>4.8993873596191406</v>
      </c>
      <c r="AC141" s="1">
        <v>7.2879328727722168</v>
      </c>
      <c r="AD141" s="1">
        <v>6.3758387565612793</v>
      </c>
      <c r="AE141" s="1"/>
      <c r="AF141" s="1"/>
      <c r="AG141" s="1">
        <v>19</v>
      </c>
      <c r="AH141" s="1">
        <v>60</v>
      </c>
      <c r="AI141" s="1">
        <v>69</v>
      </c>
      <c r="AJ141" s="1">
        <v>23</v>
      </c>
      <c r="AK141" s="1"/>
      <c r="AL141" s="1"/>
      <c r="AM141" s="1">
        <v>148.99623107910156</v>
      </c>
      <c r="AN141" s="1">
        <v>619.7066650390625</v>
      </c>
      <c r="AO141" s="1">
        <v>1349.2374267578125</v>
      </c>
      <c r="AP141" s="1">
        <v>1405.0091552734375</v>
      </c>
      <c r="AQ141" s="1"/>
      <c r="AR141" s="1"/>
      <c r="AS141" s="1">
        <v>3.6259541511535645</v>
      </c>
      <c r="AT141" s="1">
        <v>6.1601643562316895</v>
      </c>
      <c r="AU141" s="1">
        <v>8.0232553482055664</v>
      </c>
      <c r="AV141" s="1">
        <v>8.3333330154418945</v>
      </c>
      <c r="AW141" s="1">
        <v>6</v>
      </c>
      <c r="AX141" s="1">
        <v>18</v>
      </c>
      <c r="AY141" s="1">
        <v>55</v>
      </c>
      <c r="AZ141" s="1">
        <v>116</v>
      </c>
      <c r="BA141" s="1">
        <v>130</v>
      </c>
      <c r="BB141" s="1">
        <v>42</v>
      </c>
      <c r="BC141" s="1">
        <v>3.84938645362854</v>
      </c>
      <c r="BD141" s="1">
        <v>56.228912353515625</v>
      </c>
      <c r="BE141" s="1">
        <v>222.15042114257812</v>
      </c>
      <c r="BF141" s="1">
        <v>585.2083740234375</v>
      </c>
      <c r="BG141" s="1">
        <v>1126.6141357421875</v>
      </c>
      <c r="BH141" s="1">
        <v>888.7008056640625</v>
      </c>
      <c r="BI141" s="1">
        <v>0.83916085958480835</v>
      </c>
      <c r="BJ141" s="1">
        <v>2.1505377292633057</v>
      </c>
      <c r="BK141" s="1">
        <v>3.8488452434539795</v>
      </c>
      <c r="BL141" s="1">
        <v>5.4794521331787109</v>
      </c>
      <c r="BM141" s="1">
        <v>7.6605772972106934</v>
      </c>
      <c r="BN141" s="1">
        <v>7.3170733451843262</v>
      </c>
      <c r="BO141" s="1"/>
      <c r="BP141" s="1"/>
      <c r="BQ141" s="1"/>
      <c r="BR141" s="1"/>
      <c r="BS141" s="1"/>
      <c r="BT141" s="1">
        <v>100</v>
      </c>
      <c r="BU141" s="1"/>
      <c r="BV141" s="1"/>
      <c r="BW141" s="1"/>
      <c r="BX141" s="1"/>
      <c r="BY141" s="1"/>
      <c r="BZ141" s="1">
        <v>81.037277221679688</v>
      </c>
      <c r="CA141" s="1"/>
      <c r="CB141" s="1"/>
      <c r="CC141" s="1"/>
      <c r="CD141" s="1"/>
      <c r="CE141" s="1"/>
      <c r="CF141" s="1">
        <v>3.3795201778411865</v>
      </c>
      <c r="CG141" s="1"/>
      <c r="CH141" s="1"/>
      <c r="CI141" s="1"/>
      <c r="CJ141" s="1"/>
      <c r="CK141" s="1"/>
      <c r="CL141" s="1">
        <v>119</v>
      </c>
      <c r="CM141" s="1"/>
      <c r="CN141" s="1"/>
      <c r="CO141" s="1"/>
      <c r="CP141" s="1"/>
      <c r="CQ141" s="1"/>
      <c r="CR141" s="1">
        <v>94.952362060546875</v>
      </c>
      <c r="CS141" s="1"/>
      <c r="CT141" s="1"/>
      <c r="CU141" s="1"/>
      <c r="CV141" s="1"/>
      <c r="CW141" s="1"/>
      <c r="CX141" s="1">
        <v>4.7906603813171387</v>
      </c>
      <c r="CY141" s="1"/>
      <c r="CZ141" s="1"/>
      <c r="DA141" s="1"/>
      <c r="DB141" s="1"/>
      <c r="DC141" s="1"/>
      <c r="DD141" s="1">
        <v>219</v>
      </c>
      <c r="DE141" s="1"/>
      <c r="DF141" s="1"/>
      <c r="DG141" s="1"/>
      <c r="DH141" s="1"/>
      <c r="DI141" s="1"/>
      <c r="DJ141" s="1">
        <v>88.048698425292969</v>
      </c>
      <c r="DK141" s="1"/>
      <c r="DL141" s="1"/>
      <c r="DM141" s="1"/>
      <c r="DN141" s="1"/>
      <c r="DO141" s="1"/>
      <c r="DP141" s="1">
        <v>4.0235166549682617</v>
      </c>
      <c r="DQ141" s="1">
        <v>27</v>
      </c>
      <c r="DR141" s="1">
        <v>14</v>
      </c>
      <c r="DS141" s="1">
        <v>31</v>
      </c>
      <c r="DT141" s="1">
        <v>40</v>
      </c>
      <c r="DU141" s="1">
        <v>76</v>
      </c>
      <c r="DV141" s="1">
        <v>21.880064010620117</v>
      </c>
      <c r="DW141" s="1">
        <v>11.345218658447266</v>
      </c>
      <c r="DX141" s="1">
        <v>25.121555328369141</v>
      </c>
      <c r="DY141" s="1">
        <v>32.414909362792969</v>
      </c>
      <c r="DZ141" s="1">
        <v>61.588329315185547</v>
      </c>
      <c r="EA141" s="1">
        <v>4.8214287757873535</v>
      </c>
      <c r="EB141" s="1">
        <v>3.2407407760620117</v>
      </c>
      <c r="EC141" s="1">
        <v>4.8513302803039551</v>
      </c>
      <c r="ED141" s="1">
        <v>4.1450777053833008</v>
      </c>
      <c r="EE141" s="1">
        <v>4.8438496589660645</v>
      </c>
      <c r="EF141" s="1">
        <v>33</v>
      </c>
      <c r="EG141" s="1">
        <v>21</v>
      </c>
      <c r="EH141" s="1">
        <v>31</v>
      </c>
      <c r="EI141" s="1">
        <v>35</v>
      </c>
      <c r="EJ141" s="1">
        <v>59</v>
      </c>
      <c r="EK141" s="1">
        <v>26.331327438354492</v>
      </c>
      <c r="EL141" s="1">
        <v>16.75629997253418</v>
      </c>
      <c r="EM141" s="1">
        <v>24.735488891601563</v>
      </c>
      <c r="EN141" s="1">
        <v>27.927165985107422</v>
      </c>
      <c r="EO141" s="1">
        <v>47.077220916748047</v>
      </c>
      <c r="EP141" s="1">
        <v>7.0063695907592773</v>
      </c>
      <c r="EQ141" s="1">
        <v>5.8823528289794922</v>
      </c>
      <c r="ER141" s="1">
        <v>6.0784316062927246</v>
      </c>
      <c r="ES141" s="1">
        <v>4.9157304763793945</v>
      </c>
      <c r="ET141" s="1">
        <v>5.1126518249511719</v>
      </c>
      <c r="EU141" s="1">
        <v>60</v>
      </c>
      <c r="EV141" s="1">
        <v>35</v>
      </c>
      <c r="EW141" s="1">
        <v>62</v>
      </c>
      <c r="EX141" s="1">
        <v>75</v>
      </c>
      <c r="EY141" s="1">
        <v>135</v>
      </c>
      <c r="EZ141" s="1">
        <v>24.122930526733398</v>
      </c>
      <c r="FA141" s="1">
        <v>14.071709632873535</v>
      </c>
      <c r="FB141" s="1">
        <v>24.927028656005859</v>
      </c>
      <c r="FC141" s="1">
        <v>30.153663635253906</v>
      </c>
      <c r="FD141" s="1">
        <v>54.276592254638672</v>
      </c>
      <c r="FE141" s="1">
        <v>5.8195924758911133</v>
      </c>
      <c r="FF141" s="1">
        <v>4.4359951019287109</v>
      </c>
      <c r="FG141" s="1">
        <v>5.3959965705871582</v>
      </c>
      <c r="FH141" s="1">
        <v>4.4722719192504883</v>
      </c>
      <c r="FI141" s="1">
        <v>4.9577670097351074</v>
      </c>
      <c r="FJ141" s="1">
        <v>14.071709632873535</v>
      </c>
      <c r="FK141" s="1">
        <v>24.927028656005859</v>
      </c>
      <c r="FL141" s="1">
        <v>30.153663635253906</v>
      </c>
      <c r="FM141" s="1">
        <v>54.276592254638672</v>
      </c>
      <c r="FN141" s="1">
        <v>5.8195924758911133</v>
      </c>
      <c r="FO141" s="1">
        <v>4.4359951019287109</v>
      </c>
      <c r="FP141" s="1">
        <v>5.3959965705871582</v>
      </c>
      <c r="FQ141" s="1">
        <v>4.4722719192504883</v>
      </c>
      <c r="FR141" s="1">
        <v>4.9577670097351074</v>
      </c>
    </row>
    <row r="142" spans="1:174">
      <c r="A142" t="s">
        <v>1</v>
      </c>
      <c r="B142" t="s">
        <v>146</v>
      </c>
      <c r="C142" t="s">
        <v>416</v>
      </c>
      <c r="D142" s="1">
        <v>227</v>
      </c>
      <c r="E142" s="1">
        <v>261</v>
      </c>
      <c r="F142" s="1">
        <v>488</v>
      </c>
      <c r="G142" s="1">
        <v>91.877540588378906</v>
      </c>
      <c r="H142" s="1">
        <v>105.24829864501953</v>
      </c>
      <c r="I142" s="1">
        <v>98.575302124023438</v>
      </c>
      <c r="J142" s="1">
        <v>3.486943244934082</v>
      </c>
      <c r="K142" s="1">
        <v>4.7610359191894531</v>
      </c>
      <c r="L142" s="1">
        <v>4.0693798065185547</v>
      </c>
      <c r="M142" s="1"/>
      <c r="N142" s="1"/>
      <c r="O142" s="1">
        <v>36</v>
      </c>
      <c r="P142" s="1">
        <v>69</v>
      </c>
      <c r="Q142" s="1">
        <v>73</v>
      </c>
      <c r="R142" s="1">
        <v>24</v>
      </c>
      <c r="S142" s="1"/>
      <c r="T142" s="1"/>
      <c r="U142" s="1">
        <v>158.05418395996094</v>
      </c>
      <c r="V142" s="1">
        <v>394.51113891601562</v>
      </c>
      <c r="W142" s="1">
        <v>594.12384033203125</v>
      </c>
      <c r="X142" s="1">
        <v>422.08935546875</v>
      </c>
      <c r="Y142" s="1"/>
      <c r="Z142" s="1"/>
      <c r="AA142" s="1">
        <v>2.762855052947998</v>
      </c>
      <c r="AB142" s="1">
        <v>4.0731997489929199</v>
      </c>
      <c r="AC142" s="1">
        <v>5.7753162384033203</v>
      </c>
      <c r="AD142" s="1">
        <v>4</v>
      </c>
      <c r="AE142" s="1"/>
      <c r="AF142" s="1"/>
      <c r="AG142" s="1">
        <v>27</v>
      </c>
      <c r="AH142" s="1">
        <v>86</v>
      </c>
      <c r="AI142" s="1">
        <v>105</v>
      </c>
      <c r="AJ142" s="1">
        <v>34</v>
      </c>
      <c r="AK142" s="1"/>
      <c r="AL142" s="1"/>
      <c r="AM142" s="1">
        <v>117.1875</v>
      </c>
      <c r="AN142" s="1">
        <v>533.56494140625</v>
      </c>
      <c r="AO142" s="1">
        <v>1075.268798828125</v>
      </c>
      <c r="AP142" s="1">
        <v>1117.3184814453125</v>
      </c>
      <c r="AQ142" s="1"/>
      <c r="AR142" s="1"/>
      <c r="AS142" s="1">
        <v>3.1652989387512207</v>
      </c>
      <c r="AT142" s="1">
        <v>5.6356487274169922</v>
      </c>
      <c r="AU142" s="1">
        <v>6.5339140892028809</v>
      </c>
      <c r="AV142" s="1">
        <v>6.1482820510864258</v>
      </c>
      <c r="AW142" s="1">
        <v>8</v>
      </c>
      <c r="AX142" s="1">
        <v>26</v>
      </c>
      <c r="AY142" s="1">
        <v>63</v>
      </c>
      <c r="AZ142" s="1">
        <v>155</v>
      </c>
      <c r="BA142" s="1">
        <v>178</v>
      </c>
      <c r="BB142" s="1">
        <v>58</v>
      </c>
      <c r="BC142" s="1">
        <v>2.4853906631469727</v>
      </c>
      <c r="BD142" s="1">
        <v>41.292125701904297</v>
      </c>
      <c r="BE142" s="1">
        <v>137.5035400390625</v>
      </c>
      <c r="BF142" s="1">
        <v>461.19970703125</v>
      </c>
      <c r="BG142" s="1">
        <v>807.18304443359375</v>
      </c>
      <c r="BH142" s="1">
        <v>664.45184326171875</v>
      </c>
      <c r="BI142" s="1">
        <v>0.67170447111129761</v>
      </c>
      <c r="BJ142" s="1">
        <v>1.8558173179626465</v>
      </c>
      <c r="BK142" s="1">
        <v>2.9220778942108154</v>
      </c>
      <c r="BL142" s="1">
        <v>4.813664436340332</v>
      </c>
      <c r="BM142" s="1">
        <v>6.1999301910400391</v>
      </c>
      <c r="BN142" s="1">
        <v>5.0303554534912109</v>
      </c>
      <c r="BO142" s="1">
        <v>11</v>
      </c>
      <c r="BP142" s="1">
        <v>8</v>
      </c>
      <c r="BQ142" s="1"/>
      <c r="BR142" s="1"/>
      <c r="BS142" s="1"/>
      <c r="BT142" s="1">
        <v>97</v>
      </c>
      <c r="BU142" s="1">
        <v>4.4522156715393066</v>
      </c>
      <c r="BV142" s="1">
        <v>3.2379748821258545</v>
      </c>
      <c r="BW142" s="1"/>
      <c r="BX142" s="1"/>
      <c r="BY142" s="1"/>
      <c r="BZ142" s="1">
        <v>39.260444641113281</v>
      </c>
      <c r="CA142" s="1">
        <v>1.5089163780212402</v>
      </c>
      <c r="CB142" s="1">
        <v>1.965601921081543</v>
      </c>
      <c r="CC142" s="1"/>
      <c r="CD142" s="1"/>
      <c r="CE142" s="1"/>
      <c r="CF142" s="1">
        <v>2.9164161682128906</v>
      </c>
      <c r="CG142" s="1">
        <v>9</v>
      </c>
      <c r="CH142" s="1">
        <v>21</v>
      </c>
      <c r="CI142" s="1"/>
      <c r="CJ142" s="1"/>
      <c r="CK142" s="1"/>
      <c r="CL142" s="1">
        <v>132</v>
      </c>
      <c r="CM142" s="1">
        <v>3.6292517185211182</v>
      </c>
      <c r="CN142" s="1">
        <v>8.4682540893554687</v>
      </c>
      <c r="CO142" s="1"/>
      <c r="CP142" s="1"/>
      <c r="CQ142" s="1"/>
      <c r="CR142" s="1">
        <v>53.229026794433594</v>
      </c>
      <c r="CS142" s="1">
        <v>1.7142857313156128</v>
      </c>
      <c r="CT142" s="1">
        <v>3.5472972393035889</v>
      </c>
      <c r="CU142" s="1"/>
      <c r="CV142" s="1"/>
      <c r="CW142" s="1"/>
      <c r="CX142" s="1">
        <v>4.4943819046020508</v>
      </c>
      <c r="CY142" s="1">
        <v>20</v>
      </c>
      <c r="CZ142" s="1">
        <v>29</v>
      </c>
      <c r="DA142" s="1"/>
      <c r="DB142" s="1"/>
      <c r="DC142" s="1"/>
      <c r="DD142" s="1">
        <v>229</v>
      </c>
      <c r="DE142" s="1">
        <v>4.0399713516235352</v>
      </c>
      <c r="DF142" s="1">
        <v>5.8579587936401367</v>
      </c>
      <c r="DG142" s="1"/>
      <c r="DH142" s="1"/>
      <c r="DI142" s="1"/>
      <c r="DJ142" s="1">
        <v>46.257675170898438</v>
      </c>
      <c r="DK142" s="1">
        <v>1.5948963165283203</v>
      </c>
      <c r="DL142" s="1">
        <v>2.9029028415679932</v>
      </c>
      <c r="DM142" s="1"/>
      <c r="DN142" s="1"/>
      <c r="DO142" s="1"/>
      <c r="DP142" s="1">
        <v>3.6563947200775146</v>
      </c>
      <c r="DQ142" s="1"/>
      <c r="DR142" s="1"/>
      <c r="DS142" s="1">
        <v>44</v>
      </c>
      <c r="DT142" s="1">
        <v>58</v>
      </c>
      <c r="DU142" s="1">
        <v>104</v>
      </c>
      <c r="DV142" s="1"/>
      <c r="DW142" s="1"/>
      <c r="DX142" s="1">
        <v>17.808862686157227</v>
      </c>
      <c r="DY142" s="1">
        <v>23.475318908691406</v>
      </c>
      <c r="DZ142" s="1">
        <v>42.093673706054687</v>
      </c>
      <c r="EA142" s="1"/>
      <c r="EB142" s="1"/>
      <c r="EC142" s="1">
        <v>4.029304027557373</v>
      </c>
      <c r="ED142" s="1">
        <v>4.1281137466430664</v>
      </c>
      <c r="EE142" s="1">
        <v>2.9621191024780273</v>
      </c>
      <c r="EF142" s="1"/>
      <c r="EG142" s="1"/>
      <c r="EH142" s="1">
        <v>37</v>
      </c>
      <c r="EI142" s="1">
        <v>58</v>
      </c>
      <c r="EJ142" s="1">
        <v>151</v>
      </c>
      <c r="EK142" s="1"/>
      <c r="EL142" s="1"/>
      <c r="EM142" s="1">
        <v>14.920257568359375</v>
      </c>
      <c r="EN142" s="1">
        <v>23.388511657714844</v>
      </c>
      <c r="EO142" s="1">
        <v>60.890781402587891</v>
      </c>
      <c r="EP142" s="1"/>
      <c r="EQ142" s="1"/>
      <c r="ER142" s="1">
        <v>4.2577676773071289</v>
      </c>
      <c r="ES142" s="1">
        <v>5.3753476142883301</v>
      </c>
      <c r="ET142" s="1">
        <v>4.8898963928222656</v>
      </c>
      <c r="EU142" s="1"/>
      <c r="EV142" s="1"/>
      <c r="EW142" s="1">
        <v>81</v>
      </c>
      <c r="EX142" s="1">
        <v>116</v>
      </c>
      <c r="EY142" s="1">
        <v>255</v>
      </c>
      <c r="EZ142" s="1"/>
      <c r="FA142" s="1"/>
      <c r="FB142" s="1">
        <v>16.361885070800781</v>
      </c>
      <c r="FC142" s="1">
        <v>23.431835174560547</v>
      </c>
      <c r="FD142" s="1">
        <v>51.509635925292969</v>
      </c>
      <c r="FE142" s="1"/>
      <c r="FF142" s="1"/>
      <c r="FG142" s="1">
        <v>4.1305456161499023</v>
      </c>
      <c r="FH142" s="1">
        <v>4.6698870658874512</v>
      </c>
      <c r="FI142" s="1">
        <v>3.8642218112945557</v>
      </c>
      <c r="FJ142" s="1"/>
      <c r="FK142" s="1">
        <v>16.361885070800781</v>
      </c>
      <c r="FL142" s="1">
        <v>23.431835174560547</v>
      </c>
      <c r="FM142" s="1">
        <v>51.509635925292969</v>
      </c>
      <c r="FN142" s="1"/>
      <c r="FO142" s="1"/>
      <c r="FP142" s="1">
        <v>4.1305456161499023</v>
      </c>
      <c r="FQ142" s="1">
        <v>4.6698870658874512</v>
      </c>
      <c r="FR142" s="1">
        <v>3.8642218112945557</v>
      </c>
    </row>
    <row r="143" spans="1:174">
      <c r="A143" t="s">
        <v>1</v>
      </c>
      <c r="B143" t="s">
        <v>147</v>
      </c>
      <c r="C143" t="s">
        <v>417</v>
      </c>
      <c r="D143" s="1">
        <v>109</v>
      </c>
      <c r="E143" s="1">
        <v>115</v>
      </c>
      <c r="F143" s="1">
        <v>224</v>
      </c>
      <c r="G143" s="1">
        <v>191.1107177734375</v>
      </c>
      <c r="H143" s="1">
        <v>211.7161865234375</v>
      </c>
      <c r="I143" s="1">
        <v>201.16206359863281</v>
      </c>
      <c r="J143" s="1">
        <v>4.3322734832763672</v>
      </c>
      <c r="K143" s="1">
        <v>5.9125962257385254</v>
      </c>
      <c r="L143" s="1">
        <v>5.0212955474853516</v>
      </c>
      <c r="M143" s="1"/>
      <c r="N143" s="1"/>
      <c r="O143" s="1">
        <v>14</v>
      </c>
      <c r="P143" s="1">
        <v>43</v>
      </c>
      <c r="Q143" s="1">
        <v>38</v>
      </c>
      <c r="R143" s="1">
        <v>12</v>
      </c>
      <c r="S143" s="1"/>
      <c r="T143" s="1"/>
      <c r="U143" s="1">
        <v>174.17268371582031</v>
      </c>
      <c r="V143" s="1">
        <v>540.20098876953125</v>
      </c>
      <c r="W143" s="1">
        <v>759.24078369140625</v>
      </c>
      <c r="X143" s="1">
        <v>511.72708129882812</v>
      </c>
      <c r="Y143" s="1"/>
      <c r="Z143" s="1"/>
      <c r="AA143" s="1">
        <v>2.904564380645752</v>
      </c>
      <c r="AB143" s="1">
        <v>5.5844154357910156</v>
      </c>
      <c r="AC143" s="1">
        <v>6.518010139465332</v>
      </c>
      <c r="AD143" s="1">
        <v>4.7244095802307129</v>
      </c>
      <c r="AE143" s="1"/>
      <c r="AF143" s="1"/>
      <c r="AG143" s="1">
        <v>7</v>
      </c>
      <c r="AH143" s="1">
        <v>37</v>
      </c>
      <c r="AI143" s="1">
        <v>52</v>
      </c>
      <c r="AJ143" s="1">
        <v>16</v>
      </c>
      <c r="AK143" s="1"/>
      <c r="AL143" s="1"/>
      <c r="AM143" s="1">
        <v>90.991813659667969</v>
      </c>
      <c r="AN143" s="1">
        <v>497.11138916015625</v>
      </c>
      <c r="AO143" s="1">
        <v>1311.4754638671875</v>
      </c>
      <c r="AP143" s="1">
        <v>1232.6656494140625</v>
      </c>
      <c r="AQ143" s="1"/>
      <c r="AR143" s="1"/>
      <c r="AS143" s="1">
        <v>2.5179855823516846</v>
      </c>
      <c r="AT143" s="1">
        <v>6.0260586738586426</v>
      </c>
      <c r="AU143" s="1">
        <v>8.5667219161987305</v>
      </c>
      <c r="AV143" s="1">
        <v>7.2398190498352051</v>
      </c>
      <c r="AW143" s="1"/>
      <c r="AX143" s="1"/>
      <c r="AY143" s="1">
        <v>21</v>
      </c>
      <c r="AZ143" s="1">
        <v>80</v>
      </c>
      <c r="BA143" s="1">
        <v>90</v>
      </c>
      <c r="BB143" s="1">
        <v>28</v>
      </c>
      <c r="BC143" s="1"/>
      <c r="BD143" s="1"/>
      <c r="BE143" s="1">
        <v>133.49436950683594</v>
      </c>
      <c r="BF143" s="1">
        <v>519.37933349609375</v>
      </c>
      <c r="BG143" s="1">
        <v>1003.344482421875</v>
      </c>
      <c r="BH143" s="1">
        <v>768.5972900390625</v>
      </c>
      <c r="BI143" s="1"/>
      <c r="BJ143" s="1"/>
      <c r="BK143" s="1">
        <v>2.763157844543457</v>
      </c>
      <c r="BL143" s="1">
        <v>5.7803468704223633</v>
      </c>
      <c r="BM143" s="1">
        <v>7.5630249977111816</v>
      </c>
      <c r="BN143" s="1">
        <v>5.8947367668151855</v>
      </c>
      <c r="BO143" s="1"/>
      <c r="BP143" s="1"/>
      <c r="BQ143" s="1"/>
      <c r="BR143" s="1"/>
      <c r="BS143" s="1"/>
      <c r="BT143" s="1">
        <v>53</v>
      </c>
      <c r="BU143" s="1"/>
      <c r="BV143" s="1"/>
      <c r="BW143" s="1"/>
      <c r="BX143" s="1"/>
      <c r="BY143" s="1"/>
      <c r="BZ143" s="1">
        <v>92.925399780273438</v>
      </c>
      <c r="CA143" s="1"/>
      <c r="CB143" s="1"/>
      <c r="CC143" s="1"/>
      <c r="CD143" s="1"/>
      <c r="CE143" s="1"/>
      <c r="CF143" s="1">
        <v>3.1491384506225586</v>
      </c>
      <c r="CG143" s="1"/>
      <c r="CH143" s="1"/>
      <c r="CI143" s="1"/>
      <c r="CJ143" s="1"/>
      <c r="CK143" s="1"/>
      <c r="CL143" s="1">
        <v>77</v>
      </c>
      <c r="CM143" s="1"/>
      <c r="CN143" s="1"/>
      <c r="CO143" s="1"/>
      <c r="CP143" s="1"/>
      <c r="CQ143" s="1"/>
      <c r="CR143" s="1">
        <v>141.75779724121094</v>
      </c>
      <c r="CS143" s="1"/>
      <c r="CT143" s="1"/>
      <c r="CU143" s="1"/>
      <c r="CV143" s="1"/>
      <c r="CW143" s="1"/>
      <c r="CX143" s="1">
        <v>5.2203388214111328</v>
      </c>
      <c r="CY143" s="1"/>
      <c r="CZ143" s="1"/>
      <c r="DA143" s="1"/>
      <c r="DB143" s="1"/>
      <c r="DC143" s="1"/>
      <c r="DD143" s="1">
        <v>130</v>
      </c>
      <c r="DE143" s="1"/>
      <c r="DF143" s="1"/>
      <c r="DG143" s="1"/>
      <c r="DH143" s="1"/>
      <c r="DI143" s="1"/>
      <c r="DJ143" s="1">
        <v>116.74584197998047</v>
      </c>
      <c r="DK143" s="1"/>
      <c r="DL143" s="1"/>
      <c r="DM143" s="1"/>
      <c r="DN143" s="1"/>
      <c r="DO143" s="1"/>
      <c r="DP143" s="1">
        <v>4.1165294647216797</v>
      </c>
      <c r="DQ143" s="1">
        <v>10</v>
      </c>
      <c r="DR143" s="1">
        <v>32</v>
      </c>
      <c r="DS143" s="1">
        <v>30</v>
      </c>
      <c r="DT143" s="1">
        <v>21</v>
      </c>
      <c r="DU143" s="1">
        <v>16</v>
      </c>
      <c r="DV143" s="1">
        <v>17.53309440612793</v>
      </c>
      <c r="DW143" s="1">
        <v>56.105899810791016</v>
      </c>
      <c r="DX143" s="1">
        <v>52.599281311035156</v>
      </c>
      <c r="DY143" s="1">
        <v>36.819496154785156</v>
      </c>
      <c r="DZ143" s="1">
        <v>28.052949905395508</v>
      </c>
      <c r="EA143" s="1">
        <v>4.1666665077209473</v>
      </c>
      <c r="EB143" s="1">
        <v>4.754828929901123</v>
      </c>
      <c r="EC143" s="1">
        <v>4.1782732009887695</v>
      </c>
      <c r="ED143" s="1">
        <v>4.0307102203369141</v>
      </c>
      <c r="EE143" s="1">
        <v>4.3956046104431152</v>
      </c>
      <c r="EF143" s="1">
        <v>13</v>
      </c>
      <c r="EG143" s="1">
        <v>39</v>
      </c>
      <c r="EH143" s="1">
        <v>38</v>
      </c>
      <c r="EI143" s="1">
        <v>16</v>
      </c>
      <c r="EJ143" s="1">
        <v>9</v>
      </c>
      <c r="EK143" s="1">
        <v>23.933134078979492</v>
      </c>
      <c r="EL143" s="1">
        <v>71.799400329589844</v>
      </c>
      <c r="EM143" s="1">
        <v>69.958396911621094</v>
      </c>
      <c r="EN143" s="1">
        <v>29.456165313720703</v>
      </c>
      <c r="EO143" s="1">
        <v>16.569093704223633</v>
      </c>
      <c r="EP143" s="1">
        <v>6.0747661590576172</v>
      </c>
      <c r="EQ143" s="1">
        <v>7.2088723182678223</v>
      </c>
      <c r="ER143" s="1">
        <v>6.5517239570617676</v>
      </c>
      <c r="ES143" s="1">
        <v>4.747774600982666</v>
      </c>
      <c r="ET143" s="1">
        <v>3.2967033386230469</v>
      </c>
      <c r="EU143" s="1">
        <v>23</v>
      </c>
      <c r="EV143" s="1">
        <v>71</v>
      </c>
      <c r="EW143" s="1">
        <v>68</v>
      </c>
      <c r="EX143" s="1">
        <v>37</v>
      </c>
      <c r="EY143" s="1">
        <v>25</v>
      </c>
      <c r="EZ143" s="1">
        <v>20.655033111572266</v>
      </c>
      <c r="FA143" s="1">
        <v>63.761192321777344</v>
      </c>
      <c r="FB143" s="1">
        <v>61.067058563232422</v>
      </c>
      <c r="FC143" s="1">
        <v>33.227664947509766</v>
      </c>
      <c r="FD143" s="1">
        <v>22.45112419128418</v>
      </c>
      <c r="FE143" s="1">
        <v>5.0660791397094727</v>
      </c>
      <c r="FF143" s="1">
        <v>5.8484349250793457</v>
      </c>
      <c r="FG143" s="1">
        <v>5.2388291358947754</v>
      </c>
      <c r="FH143" s="1">
        <v>4.3123540878295898</v>
      </c>
      <c r="FI143" s="1">
        <v>3.9246468544006348</v>
      </c>
      <c r="FJ143" s="1">
        <v>63.761192321777344</v>
      </c>
      <c r="FK143" s="1">
        <v>61.067058563232422</v>
      </c>
      <c r="FL143" s="1">
        <v>33.227664947509766</v>
      </c>
      <c r="FM143" s="1">
        <v>22.45112419128418</v>
      </c>
      <c r="FN143" s="1">
        <v>5.0660791397094727</v>
      </c>
      <c r="FO143" s="1">
        <v>5.8484349250793457</v>
      </c>
      <c r="FP143" s="1">
        <v>5.2388291358947754</v>
      </c>
      <c r="FQ143" s="1">
        <v>4.3123540878295898</v>
      </c>
      <c r="FR143" s="1">
        <v>3.9246468544006348</v>
      </c>
    </row>
    <row r="144" spans="1:174">
      <c r="A144" t="s">
        <v>1</v>
      </c>
      <c r="B144" t="s">
        <v>148</v>
      </c>
      <c r="C144" t="s">
        <v>418</v>
      </c>
      <c r="D144" s="1">
        <v>440</v>
      </c>
      <c r="E144" s="1">
        <v>424</v>
      </c>
      <c r="F144" s="1">
        <v>864</v>
      </c>
      <c r="G144" s="1">
        <v>152.13069152832031</v>
      </c>
      <c r="H144" s="1">
        <v>148.14866638183594</v>
      </c>
      <c r="I144" s="1">
        <v>150.150146484375</v>
      </c>
      <c r="J144" s="1">
        <v>4.4198894500732422</v>
      </c>
      <c r="K144" s="1">
        <v>5.457587718963623</v>
      </c>
      <c r="L144" s="1">
        <v>4.8747463226318359</v>
      </c>
      <c r="M144" s="1">
        <v>9</v>
      </c>
      <c r="N144" s="1">
        <v>36</v>
      </c>
      <c r="O144" s="1">
        <v>71</v>
      </c>
      <c r="P144" s="1">
        <v>119</v>
      </c>
      <c r="Q144" s="1">
        <v>142</v>
      </c>
      <c r="R144" s="1">
        <v>63</v>
      </c>
      <c r="S144" s="1">
        <v>5.2291531562805176</v>
      </c>
      <c r="T144" s="1">
        <v>96.964469909667969</v>
      </c>
      <c r="U144" s="1">
        <v>244.54087829589844</v>
      </c>
      <c r="V144" s="1">
        <v>466.06353759765625</v>
      </c>
      <c r="W144" s="1">
        <v>818.53814697265625</v>
      </c>
      <c r="X144" s="1">
        <v>780.57244873046875</v>
      </c>
      <c r="Y144" s="1">
        <v>1.0078387260437012</v>
      </c>
      <c r="Z144" s="1">
        <v>2.5192441940307617</v>
      </c>
      <c r="AA144" s="1">
        <v>3.5464534759521484</v>
      </c>
      <c r="AB144" s="1">
        <v>4.4205050468444824</v>
      </c>
      <c r="AC144" s="1">
        <v>6.8999028205871582</v>
      </c>
      <c r="AD144" s="1">
        <v>7.1509647369384766</v>
      </c>
      <c r="AE144" s="1">
        <v>7</v>
      </c>
      <c r="AF144" s="1">
        <v>14</v>
      </c>
      <c r="AG144" s="1">
        <v>32</v>
      </c>
      <c r="AH144" s="1">
        <v>151</v>
      </c>
      <c r="AI144" s="1">
        <v>165</v>
      </c>
      <c r="AJ144" s="1">
        <v>55</v>
      </c>
      <c r="AK144" s="1">
        <v>3.9114668369293213</v>
      </c>
      <c r="AL144" s="1">
        <v>37.874687194824219</v>
      </c>
      <c r="AM144" s="1">
        <v>112.22557067871094</v>
      </c>
      <c r="AN144" s="1">
        <v>642.93621826171875</v>
      </c>
      <c r="AO144" s="1">
        <v>1211.6317138671875</v>
      </c>
      <c r="AP144" s="1">
        <v>1181.271484375</v>
      </c>
      <c r="AQ144" s="1">
        <v>1.1627906560897827</v>
      </c>
      <c r="AR144" s="1">
        <v>2.153846263885498</v>
      </c>
      <c r="AS144" s="1">
        <v>2.6578073501586914</v>
      </c>
      <c r="AT144" s="1">
        <v>6.2396693229675293</v>
      </c>
      <c r="AU144" s="1">
        <v>7.5342464447021484</v>
      </c>
      <c r="AV144" s="1">
        <v>7.823613166809082</v>
      </c>
      <c r="AW144" s="1">
        <v>16</v>
      </c>
      <c r="AX144" s="1">
        <v>50</v>
      </c>
      <c r="AY144" s="1">
        <v>103</v>
      </c>
      <c r="AZ144" s="1">
        <v>270</v>
      </c>
      <c r="BA144" s="1">
        <v>307</v>
      </c>
      <c r="BB144" s="1">
        <v>118</v>
      </c>
      <c r="BC144" s="1">
        <v>4.5574564933776855</v>
      </c>
      <c r="BD144" s="1">
        <v>67.484580993652344</v>
      </c>
      <c r="BE144" s="1">
        <v>178.98101806640625</v>
      </c>
      <c r="BF144" s="1">
        <v>550.80682373046875</v>
      </c>
      <c r="BG144" s="1">
        <v>991.409912109375</v>
      </c>
      <c r="BH144" s="1">
        <v>927.1627197265625</v>
      </c>
      <c r="BI144" s="1">
        <v>1.0702340602874756</v>
      </c>
      <c r="BJ144" s="1">
        <v>2.4050023555755615</v>
      </c>
      <c r="BK144" s="1">
        <v>3.2127261161804199</v>
      </c>
      <c r="BL144" s="1">
        <v>5.2816901206970215</v>
      </c>
      <c r="BM144" s="1">
        <v>7.2269301414489746</v>
      </c>
      <c r="BN144" s="1">
        <v>7.4494948387145996</v>
      </c>
      <c r="BO144" s="1"/>
      <c r="BP144" s="1"/>
      <c r="BQ144" s="1"/>
      <c r="BR144" s="1"/>
      <c r="BS144" s="1"/>
      <c r="BT144" s="1">
        <v>228</v>
      </c>
      <c r="BU144" s="1"/>
      <c r="BV144" s="1"/>
      <c r="BW144" s="1"/>
      <c r="BX144" s="1"/>
      <c r="BY144" s="1"/>
      <c r="BZ144" s="1">
        <v>78.83135986328125</v>
      </c>
      <c r="CA144" s="1"/>
      <c r="CB144" s="1"/>
      <c r="CC144" s="1"/>
      <c r="CD144" s="1"/>
      <c r="CE144" s="1"/>
      <c r="CF144" s="1">
        <v>3.3289530277252197</v>
      </c>
      <c r="CG144" s="1"/>
      <c r="CH144" s="1"/>
      <c r="CI144" s="1"/>
      <c r="CJ144" s="1"/>
      <c r="CK144" s="1"/>
      <c r="CL144" s="1">
        <v>266</v>
      </c>
      <c r="CM144" s="1"/>
      <c r="CN144" s="1"/>
      <c r="CO144" s="1"/>
      <c r="CP144" s="1"/>
      <c r="CQ144" s="1"/>
      <c r="CR144" s="1">
        <v>92.94232177734375</v>
      </c>
      <c r="CS144" s="1"/>
      <c r="CT144" s="1"/>
      <c r="CU144" s="1"/>
      <c r="CV144" s="1"/>
      <c r="CW144" s="1"/>
      <c r="CX144" s="1">
        <v>4.6938414573669434</v>
      </c>
      <c r="CY144" s="1">
        <v>6</v>
      </c>
      <c r="CZ144" s="1">
        <v>7</v>
      </c>
      <c r="DA144" s="1"/>
      <c r="DB144" s="1"/>
      <c r="DC144" s="1"/>
      <c r="DD144" s="1">
        <v>494</v>
      </c>
      <c r="DE144" s="1">
        <v>1.0427093505859375</v>
      </c>
      <c r="DF144" s="1">
        <v>1.2164943218231201</v>
      </c>
      <c r="DG144" s="1"/>
      <c r="DH144" s="1"/>
      <c r="DI144" s="1"/>
      <c r="DJ144" s="1">
        <v>85.849739074707031</v>
      </c>
      <c r="DK144" s="1">
        <v>2.34375</v>
      </c>
      <c r="DL144" s="1">
        <v>2.9535865783691406</v>
      </c>
      <c r="DM144" s="1"/>
      <c r="DN144" s="1"/>
      <c r="DO144" s="1"/>
      <c r="DP144" s="1">
        <v>3.9469478130340576</v>
      </c>
      <c r="DQ144" s="1">
        <v>104</v>
      </c>
      <c r="DR144" s="1">
        <v>68</v>
      </c>
      <c r="DS144" s="1">
        <v>85</v>
      </c>
      <c r="DT144" s="1">
        <v>69</v>
      </c>
      <c r="DU144" s="1">
        <v>114</v>
      </c>
      <c r="DV144" s="1">
        <v>35.958164215087891</v>
      </c>
      <c r="DW144" s="1">
        <v>23.511106491088867</v>
      </c>
      <c r="DX144" s="1">
        <v>29.388883590698242</v>
      </c>
      <c r="DY144" s="1">
        <v>23.85685920715332</v>
      </c>
      <c r="DZ144" s="1">
        <v>39.415679931640625</v>
      </c>
      <c r="EA144" s="1">
        <v>4.4406490325927734</v>
      </c>
      <c r="EB144" s="1">
        <v>4.4854879379272461</v>
      </c>
      <c r="EC144" s="1">
        <v>4.8433046340942383</v>
      </c>
      <c r="ED144" s="1">
        <v>4.3368949890136719</v>
      </c>
      <c r="EE144" s="1">
        <v>4.1439476013183594</v>
      </c>
      <c r="EF144" s="1">
        <v>84</v>
      </c>
      <c r="EG144" s="1">
        <v>75</v>
      </c>
      <c r="EH144" s="1">
        <v>77</v>
      </c>
      <c r="EI144" s="1">
        <v>71</v>
      </c>
      <c r="EJ144" s="1">
        <v>117</v>
      </c>
      <c r="EK144" s="1">
        <v>29.350208282470703</v>
      </c>
      <c r="EL144" s="1">
        <v>26.205541610717773</v>
      </c>
      <c r="EM144" s="1">
        <v>26.904356002807617</v>
      </c>
      <c r="EN144" s="1">
        <v>24.807912826538086</v>
      </c>
      <c r="EO144" s="1">
        <v>40.880645751953125</v>
      </c>
      <c r="EP144" s="1">
        <v>4.3500776290893555</v>
      </c>
      <c r="EQ144" s="1">
        <v>6.3721327781677246</v>
      </c>
      <c r="ER144" s="1">
        <v>5.6040759086608887</v>
      </c>
      <c r="ES144" s="1">
        <v>5.9166665077209473</v>
      </c>
      <c r="ET144" s="1">
        <v>5.606132984161377</v>
      </c>
      <c r="EU144" s="1">
        <v>188</v>
      </c>
      <c r="EV144" s="1">
        <v>143</v>
      </c>
      <c r="EW144" s="1">
        <v>162</v>
      </c>
      <c r="EX144" s="1">
        <v>140</v>
      </c>
      <c r="EY144" s="1">
        <v>231</v>
      </c>
      <c r="EZ144" s="1">
        <v>32.671562194824219</v>
      </c>
      <c r="FA144" s="1">
        <v>24.851240158081055</v>
      </c>
      <c r="FB144" s="1">
        <v>28.153152465820313</v>
      </c>
      <c r="FC144" s="1">
        <v>24.329885482788086</v>
      </c>
      <c r="FD144" s="1">
        <v>40.144309997558594</v>
      </c>
      <c r="FE144" s="1">
        <v>4.39971923828125</v>
      </c>
      <c r="FF144" s="1">
        <v>5.310063362121582</v>
      </c>
      <c r="FG144" s="1">
        <v>5.177372932434082</v>
      </c>
      <c r="FH144" s="1">
        <v>5.0161232948303223</v>
      </c>
      <c r="FI144" s="1">
        <v>4.7747001647949219</v>
      </c>
      <c r="FJ144" s="1">
        <v>24.851240158081055</v>
      </c>
      <c r="FK144" s="1">
        <v>28.153152465820313</v>
      </c>
      <c r="FL144" s="1">
        <v>24.329885482788086</v>
      </c>
      <c r="FM144" s="1">
        <v>40.144309997558594</v>
      </c>
      <c r="FN144" s="1">
        <v>4.39971923828125</v>
      </c>
      <c r="FO144" s="1">
        <v>5.310063362121582</v>
      </c>
      <c r="FP144" s="1">
        <v>5.177372932434082</v>
      </c>
      <c r="FQ144" s="1">
        <v>5.0161232948303223</v>
      </c>
      <c r="FR144" s="1">
        <v>4.7747001647949219</v>
      </c>
    </row>
    <row r="145" spans="1:174">
      <c r="A145" t="s">
        <v>1</v>
      </c>
      <c r="B145" t="s">
        <v>149</v>
      </c>
      <c r="C145" t="s">
        <v>419</v>
      </c>
      <c r="D145" s="1">
        <v>299</v>
      </c>
      <c r="E145" s="1">
        <v>325</v>
      </c>
      <c r="F145" s="1">
        <v>624</v>
      </c>
      <c r="G145" s="1">
        <v>189.44194030761719</v>
      </c>
      <c r="H145" s="1">
        <v>208.9481201171875</v>
      </c>
      <c r="I145" s="1">
        <v>199.12373352050781</v>
      </c>
      <c r="J145" s="1">
        <v>4.4080791473388672</v>
      </c>
      <c r="K145" s="1">
        <v>5.9578366279602051</v>
      </c>
      <c r="L145" s="1">
        <v>5.098872184753418</v>
      </c>
      <c r="M145" s="1"/>
      <c r="N145" s="1"/>
      <c r="O145" s="1">
        <v>34</v>
      </c>
      <c r="P145" s="1">
        <v>107</v>
      </c>
      <c r="Q145" s="1">
        <v>86</v>
      </c>
      <c r="R145" s="1">
        <v>48</v>
      </c>
      <c r="S145" s="1"/>
      <c r="T145" s="1"/>
      <c r="U145" s="1">
        <v>156.83380126953125</v>
      </c>
      <c r="V145" s="1">
        <v>503.07958984375</v>
      </c>
      <c r="W145" s="1">
        <v>679.62701416015625</v>
      </c>
      <c r="X145" s="1">
        <v>767.75433349609375</v>
      </c>
      <c r="Y145" s="1"/>
      <c r="Z145" s="1"/>
      <c r="AA145" s="1">
        <v>2.5411062240600586</v>
      </c>
      <c r="AB145" s="1">
        <v>4.9308757781982422</v>
      </c>
      <c r="AC145" s="1">
        <v>6.0820369720458984</v>
      </c>
      <c r="AD145" s="1">
        <v>6.8571429252624512</v>
      </c>
      <c r="AE145" s="1"/>
      <c r="AF145" s="1"/>
      <c r="AG145" s="1">
        <v>20</v>
      </c>
      <c r="AH145" s="1">
        <v>110</v>
      </c>
      <c r="AI145" s="1">
        <v>128</v>
      </c>
      <c r="AJ145" s="1">
        <v>55</v>
      </c>
      <c r="AK145" s="1"/>
      <c r="AL145" s="1"/>
      <c r="AM145" s="1">
        <v>95.283470153808594</v>
      </c>
      <c r="AN145" s="1">
        <v>556.7928466796875</v>
      </c>
      <c r="AO145" s="1">
        <v>1175.714111328125</v>
      </c>
      <c r="AP145" s="1">
        <v>1590.054931640625</v>
      </c>
      <c r="AQ145" s="1"/>
      <c r="AR145" s="1"/>
      <c r="AS145" s="1">
        <v>2.6007802486419678</v>
      </c>
      <c r="AT145" s="1">
        <v>5.9978189468383789</v>
      </c>
      <c r="AU145" s="1">
        <v>7.6009502410888672</v>
      </c>
      <c r="AV145" s="1">
        <v>9.4991359710693359</v>
      </c>
      <c r="AW145" s="1"/>
      <c r="AX145" s="1"/>
      <c r="AY145" s="1">
        <v>54</v>
      </c>
      <c r="AZ145" s="1">
        <v>217</v>
      </c>
      <c r="BA145" s="1">
        <v>214</v>
      </c>
      <c r="BB145" s="1">
        <v>103</v>
      </c>
      <c r="BC145" s="1"/>
      <c r="BD145" s="1"/>
      <c r="BE145" s="1">
        <v>126.55558013916016</v>
      </c>
      <c r="BF145" s="1">
        <v>528.94573974609375</v>
      </c>
      <c r="BG145" s="1">
        <v>909.05230712890625</v>
      </c>
      <c r="BH145" s="1">
        <v>1060.65283203125</v>
      </c>
      <c r="BI145" s="1"/>
      <c r="BJ145" s="1"/>
      <c r="BK145" s="1">
        <v>2.5628855228424072</v>
      </c>
      <c r="BL145" s="1">
        <v>5.4195804595947266</v>
      </c>
      <c r="BM145" s="1">
        <v>6.9076824188232422</v>
      </c>
      <c r="BN145" s="1">
        <v>8.053166389465332</v>
      </c>
      <c r="BO145" s="1"/>
      <c r="BP145" s="1"/>
      <c r="BQ145" s="1"/>
      <c r="BR145" s="1"/>
      <c r="BS145" s="1"/>
      <c r="BT145" s="1">
        <v>149</v>
      </c>
      <c r="BU145" s="1"/>
      <c r="BV145" s="1"/>
      <c r="BW145" s="1"/>
      <c r="BX145" s="1"/>
      <c r="BY145" s="1"/>
      <c r="BZ145" s="1">
        <v>94.4041748046875</v>
      </c>
      <c r="CA145" s="1"/>
      <c r="CB145" s="1"/>
      <c r="CC145" s="1"/>
      <c r="CD145" s="1"/>
      <c r="CE145" s="1"/>
      <c r="CF145" s="1">
        <v>3.1434597969055176</v>
      </c>
      <c r="CG145" s="1"/>
      <c r="CH145" s="1"/>
      <c r="CI145" s="1"/>
      <c r="CJ145" s="1"/>
      <c r="CK145" s="1"/>
      <c r="CL145" s="1">
        <v>192</v>
      </c>
      <c r="CM145" s="1"/>
      <c r="CN145" s="1"/>
      <c r="CO145" s="1"/>
      <c r="CP145" s="1"/>
      <c r="CQ145" s="1"/>
      <c r="CR145" s="1">
        <v>123.44012451171875</v>
      </c>
      <c r="CS145" s="1"/>
      <c r="CT145" s="1"/>
      <c r="CU145" s="1"/>
      <c r="CV145" s="1"/>
      <c r="CW145" s="1"/>
      <c r="CX145" s="1">
        <v>4.6703963279724121</v>
      </c>
      <c r="CY145" s="1"/>
      <c r="CZ145" s="1"/>
      <c r="DA145" s="1"/>
      <c r="DB145" s="1"/>
      <c r="DC145" s="1"/>
      <c r="DD145" s="1">
        <v>341</v>
      </c>
      <c r="DE145" s="1"/>
      <c r="DF145" s="1"/>
      <c r="DG145" s="1"/>
      <c r="DH145" s="1"/>
      <c r="DI145" s="1"/>
      <c r="DJ145" s="1">
        <v>108.81600952148437</v>
      </c>
      <c r="DK145" s="1"/>
      <c r="DL145" s="1"/>
      <c r="DM145" s="1"/>
      <c r="DN145" s="1"/>
      <c r="DO145" s="1"/>
      <c r="DP145" s="1">
        <v>3.8526721000671387</v>
      </c>
      <c r="DQ145" s="1">
        <v>40</v>
      </c>
      <c r="DR145" s="1">
        <v>121</v>
      </c>
      <c r="DS145" s="1">
        <v>79</v>
      </c>
      <c r="DT145" s="1">
        <v>42</v>
      </c>
      <c r="DU145" s="1">
        <v>17</v>
      </c>
      <c r="DV145" s="1">
        <v>25.343402862548828</v>
      </c>
      <c r="DW145" s="1">
        <v>76.663795471191406</v>
      </c>
      <c r="DX145" s="1">
        <v>50.05322265625</v>
      </c>
      <c r="DY145" s="1">
        <v>26.610572814941406</v>
      </c>
      <c r="DZ145" s="1">
        <v>10.770946502685547</v>
      </c>
      <c r="EA145" s="1">
        <v>3.9408867359161377</v>
      </c>
      <c r="EB145" s="1">
        <v>4.5850701332092285</v>
      </c>
      <c r="EC145" s="1">
        <v>4.3526172637939453</v>
      </c>
      <c r="ED145" s="1">
        <v>4.1136140823364258</v>
      </c>
      <c r="EE145" s="1">
        <v>5.8020477294921875</v>
      </c>
      <c r="EF145" s="1">
        <v>60</v>
      </c>
      <c r="EG145" s="1">
        <v>124</v>
      </c>
      <c r="EH145" s="1">
        <v>82</v>
      </c>
      <c r="EI145" s="1">
        <v>45</v>
      </c>
      <c r="EJ145" s="1">
        <v>14</v>
      </c>
      <c r="EK145" s="1">
        <v>38.575038909912109</v>
      </c>
      <c r="EL145" s="1">
        <v>79.721748352050781</v>
      </c>
      <c r="EM145" s="1">
        <v>52.719219207763672</v>
      </c>
      <c r="EN145" s="1">
        <v>28.931278228759766</v>
      </c>
      <c r="EO145" s="1">
        <v>9.0008420944213867</v>
      </c>
      <c r="EP145" s="1">
        <v>7.0339975357055664</v>
      </c>
      <c r="EQ145" s="1">
        <v>5.6057868003845215</v>
      </c>
      <c r="ER145" s="1">
        <v>5.8404560089111328</v>
      </c>
      <c r="ES145" s="1">
        <v>5.7324838638305664</v>
      </c>
      <c r="ET145" s="1">
        <v>6.9651741981506348</v>
      </c>
      <c r="EU145" s="1">
        <v>100</v>
      </c>
      <c r="EV145" s="1">
        <v>245</v>
      </c>
      <c r="EW145" s="1">
        <v>161</v>
      </c>
      <c r="EX145" s="1">
        <v>87</v>
      </c>
      <c r="EY145" s="1">
        <v>31</v>
      </c>
      <c r="EZ145" s="1">
        <v>31.910854339599609</v>
      </c>
      <c r="FA145" s="1">
        <v>78.181594848632812</v>
      </c>
      <c r="FB145" s="1">
        <v>51.376476287841797</v>
      </c>
      <c r="FC145" s="1">
        <v>27.762443542480469</v>
      </c>
      <c r="FD145" s="1">
        <v>9.892364501953125</v>
      </c>
      <c r="FE145" s="1">
        <v>5.3533191680908203</v>
      </c>
      <c r="FF145" s="1">
        <v>5.0505051612854004</v>
      </c>
      <c r="FG145" s="1">
        <v>5.0015530586242676</v>
      </c>
      <c r="FH145" s="1">
        <v>4.8172755241394043</v>
      </c>
      <c r="FI145" s="1">
        <v>6.275303840637207</v>
      </c>
      <c r="FJ145" s="1">
        <v>78.181594848632812</v>
      </c>
      <c r="FK145" s="1">
        <v>51.376476287841797</v>
      </c>
      <c r="FL145" s="1">
        <v>27.762443542480469</v>
      </c>
      <c r="FM145" s="1">
        <v>9.892364501953125</v>
      </c>
      <c r="FN145" s="1">
        <v>5.3533191680908203</v>
      </c>
      <c r="FO145" s="1">
        <v>5.0505051612854004</v>
      </c>
      <c r="FP145" s="1">
        <v>5.0015530586242676</v>
      </c>
      <c r="FQ145" s="1">
        <v>4.8172755241394043</v>
      </c>
      <c r="FR145" s="1">
        <v>6.275303840637207</v>
      </c>
    </row>
    <row r="146" spans="1:174">
      <c r="A146" t="s">
        <v>1</v>
      </c>
      <c r="B146" t="s">
        <v>150</v>
      </c>
      <c r="C146" t="s">
        <v>420</v>
      </c>
      <c r="D146" s="1">
        <v>58</v>
      </c>
      <c r="E146" s="1">
        <v>81</v>
      </c>
      <c r="F146" s="1">
        <v>139</v>
      </c>
      <c r="G146" s="1">
        <v>79.37811279296875</v>
      </c>
      <c r="H146" s="1">
        <v>109.29256439208984</v>
      </c>
      <c r="I146" s="1">
        <v>94.441535949707031</v>
      </c>
      <c r="J146" s="1">
        <v>3.306727409362793</v>
      </c>
      <c r="K146" s="1">
        <v>5.5479450225830078</v>
      </c>
      <c r="L146" s="1">
        <v>4.3248291015625</v>
      </c>
      <c r="M146" s="1"/>
      <c r="N146" s="1"/>
      <c r="O146" s="1">
        <v>8</v>
      </c>
      <c r="P146" s="1">
        <v>15</v>
      </c>
      <c r="Q146" s="1">
        <v>19</v>
      </c>
      <c r="R146" s="1">
        <v>7</v>
      </c>
      <c r="S146" s="1"/>
      <c r="T146" s="1"/>
      <c r="U146" s="1">
        <v>123.36160278320313</v>
      </c>
      <c r="V146" s="1">
        <v>379.3626708984375</v>
      </c>
      <c r="W146" s="1">
        <v>745.682861328125</v>
      </c>
      <c r="X146" s="1">
        <v>570.96246337890625</v>
      </c>
      <c r="Y146" s="1"/>
      <c r="Z146" s="1"/>
      <c r="AA146" s="1">
        <v>2.1917808055877686</v>
      </c>
      <c r="AB146" s="1">
        <v>3.8363170623779297</v>
      </c>
      <c r="AC146" s="1">
        <v>6.4846415519714355</v>
      </c>
      <c r="AD146" s="1">
        <v>4.9295773506164551</v>
      </c>
      <c r="AE146" s="1"/>
      <c r="AF146" s="1"/>
      <c r="AG146" s="1">
        <v>12</v>
      </c>
      <c r="AH146" s="1">
        <v>26</v>
      </c>
      <c r="AI146" s="1">
        <v>23</v>
      </c>
      <c r="AJ146" s="1">
        <v>13</v>
      </c>
      <c r="AK146" s="1"/>
      <c r="AL146" s="1"/>
      <c r="AM146" s="1">
        <v>180.6956787109375</v>
      </c>
      <c r="AN146" s="1">
        <v>686.55926513671875</v>
      </c>
      <c r="AO146" s="1">
        <v>1115.421875</v>
      </c>
      <c r="AP146" s="1">
        <v>1987.767578125</v>
      </c>
      <c r="AQ146" s="1"/>
      <c r="AR146" s="1"/>
      <c r="AS146" s="1">
        <v>4.5283017158508301</v>
      </c>
      <c r="AT146" s="1">
        <v>7.492795467376709</v>
      </c>
      <c r="AU146" s="1">
        <v>6.3711910247802734</v>
      </c>
      <c r="AV146" s="1">
        <v>9.4890508651733398</v>
      </c>
      <c r="AW146" s="1">
        <v>7</v>
      </c>
      <c r="AX146" s="1">
        <v>9</v>
      </c>
      <c r="AY146" s="1">
        <v>20</v>
      </c>
      <c r="AZ146" s="1">
        <v>41</v>
      </c>
      <c r="BA146" s="1">
        <v>42</v>
      </c>
      <c r="BB146" s="1">
        <v>20</v>
      </c>
      <c r="BC146" s="1">
        <v>6.8938350677490234</v>
      </c>
      <c r="BD146" s="1">
        <v>49.223365783691406</v>
      </c>
      <c r="BE146" s="1">
        <v>152.36933898925781</v>
      </c>
      <c r="BF146" s="1">
        <v>529.6473388671875</v>
      </c>
      <c r="BG146" s="1">
        <v>911.06292724609375</v>
      </c>
      <c r="BH146" s="1">
        <v>1063.829833984375</v>
      </c>
      <c r="BI146" s="1">
        <v>1.609195351600647</v>
      </c>
      <c r="BJ146" s="1">
        <v>1.8828451633453369</v>
      </c>
      <c r="BK146" s="1">
        <v>3.1746032238006592</v>
      </c>
      <c r="BL146" s="1">
        <v>5.5555553436279297</v>
      </c>
      <c r="BM146" s="1">
        <v>6.4220185279846191</v>
      </c>
      <c r="BN146" s="1">
        <v>7.1684589385986328</v>
      </c>
      <c r="BO146" s="1"/>
      <c r="BP146" s="1"/>
      <c r="BQ146" s="1"/>
      <c r="BR146" s="1"/>
      <c r="BS146" s="1"/>
      <c r="BT146" s="1">
        <v>27</v>
      </c>
      <c r="BU146" s="1"/>
      <c r="BV146" s="1"/>
      <c r="BW146" s="1"/>
      <c r="BX146" s="1"/>
      <c r="BY146" s="1"/>
      <c r="BZ146" s="1">
        <v>36.951881408691406</v>
      </c>
      <c r="CA146" s="1"/>
      <c r="CB146" s="1"/>
      <c r="CC146" s="1"/>
      <c r="CD146" s="1"/>
      <c r="CE146" s="1"/>
      <c r="CF146" s="1">
        <v>3.2846715450286865</v>
      </c>
      <c r="CG146" s="1"/>
      <c r="CH146" s="1"/>
      <c r="CI146" s="1"/>
      <c r="CJ146" s="1"/>
      <c r="CK146" s="1"/>
      <c r="CL146" s="1">
        <v>44</v>
      </c>
      <c r="CM146" s="1"/>
      <c r="CN146" s="1"/>
      <c r="CO146" s="1"/>
      <c r="CP146" s="1"/>
      <c r="CQ146" s="1"/>
      <c r="CR146" s="1">
        <v>59.368801116943359</v>
      </c>
      <c r="CS146" s="1"/>
      <c r="CT146" s="1"/>
      <c r="CU146" s="1"/>
      <c r="CV146" s="1"/>
      <c r="CW146" s="1"/>
      <c r="CX146" s="1">
        <v>6.0273971557617187</v>
      </c>
      <c r="CY146" s="1">
        <v>9</v>
      </c>
      <c r="CZ146" s="1"/>
      <c r="DA146" s="1"/>
      <c r="DB146" s="1"/>
      <c r="DC146" s="1"/>
      <c r="DD146" s="1">
        <v>71</v>
      </c>
      <c r="DE146" s="1">
        <v>6.1149196624755859</v>
      </c>
      <c r="DF146" s="1"/>
      <c r="DG146" s="1"/>
      <c r="DH146" s="1"/>
      <c r="DI146" s="1"/>
      <c r="DJ146" s="1">
        <v>48.239921569824219</v>
      </c>
      <c r="DK146" s="1">
        <v>1.6759777069091797</v>
      </c>
      <c r="DL146" s="1"/>
      <c r="DM146" s="1"/>
      <c r="DN146" s="1"/>
      <c r="DO146" s="1"/>
      <c r="DP146" s="1">
        <v>4.574742317199707</v>
      </c>
      <c r="DQ146" s="1"/>
      <c r="DR146" s="1"/>
      <c r="DS146" s="1">
        <v>15</v>
      </c>
      <c r="DT146" s="1">
        <v>23</v>
      </c>
      <c r="DU146" s="1">
        <v>9</v>
      </c>
      <c r="DV146" s="1"/>
      <c r="DW146" s="1"/>
      <c r="DX146" s="1">
        <v>20.52882194519043</v>
      </c>
      <c r="DY146" s="1">
        <v>31.477527618408203</v>
      </c>
      <c r="DZ146" s="1">
        <v>12.317293167114258</v>
      </c>
      <c r="EA146" s="1"/>
      <c r="EB146" s="1"/>
      <c r="EC146" s="1">
        <v>3.0991735458374023</v>
      </c>
      <c r="ED146" s="1">
        <v>3.1165311336517334</v>
      </c>
      <c r="EE146" s="1">
        <v>4.5226130485534668</v>
      </c>
      <c r="EF146" s="1"/>
      <c r="EG146" s="1"/>
      <c r="EH146" s="1">
        <v>28</v>
      </c>
      <c r="EI146" s="1">
        <v>26</v>
      </c>
      <c r="EJ146" s="1"/>
      <c r="EK146" s="1"/>
      <c r="EL146" s="1"/>
      <c r="EM146" s="1">
        <v>37.780147552490234</v>
      </c>
      <c r="EN146" s="1">
        <v>35.081565856933594</v>
      </c>
      <c r="EO146" s="1"/>
      <c r="EP146" s="1"/>
      <c r="EQ146" s="1"/>
      <c r="ER146" s="1">
        <v>6.7632851600646973</v>
      </c>
      <c r="ES146" s="1">
        <v>4.4982700347900391</v>
      </c>
      <c r="ET146" s="1"/>
      <c r="EU146" s="1"/>
      <c r="EV146" s="1">
        <v>26</v>
      </c>
      <c r="EW146" s="1">
        <v>43</v>
      </c>
      <c r="EX146" s="1">
        <v>49</v>
      </c>
      <c r="EY146" s="1"/>
      <c r="EZ146" s="1"/>
      <c r="FA146" s="1">
        <v>17.665323257446289</v>
      </c>
      <c r="FB146" s="1">
        <v>29.215726852416992</v>
      </c>
      <c r="FC146" s="1">
        <v>33.292339324951172</v>
      </c>
      <c r="FD146" s="1"/>
      <c r="FE146" s="1"/>
      <c r="FF146" s="1">
        <v>4.8417134284973145</v>
      </c>
      <c r="FG146" s="1">
        <v>4.7884187698364258</v>
      </c>
      <c r="FH146" s="1">
        <v>3.7234041690826416</v>
      </c>
      <c r="FI146" s="1"/>
      <c r="FJ146" s="1">
        <v>17.665323257446289</v>
      </c>
      <c r="FK146" s="1">
        <v>29.215726852416992</v>
      </c>
      <c r="FL146" s="1">
        <v>33.292339324951172</v>
      </c>
      <c r="FM146" s="1"/>
      <c r="FN146" s="1"/>
      <c r="FO146" s="1">
        <v>4.8417134284973145</v>
      </c>
      <c r="FP146" s="1">
        <v>4.7884187698364258</v>
      </c>
      <c r="FQ146" s="1">
        <v>3.7234041690826416</v>
      </c>
      <c r="FR146" s="1"/>
    </row>
    <row r="147" spans="1:174">
      <c r="A147" t="s">
        <v>1</v>
      </c>
      <c r="B147" t="s">
        <v>151</v>
      </c>
      <c r="C147" t="s">
        <v>421</v>
      </c>
      <c r="D147" s="1">
        <v>209</v>
      </c>
      <c r="E147" s="1">
        <v>265</v>
      </c>
      <c r="F147" s="1">
        <v>474</v>
      </c>
      <c r="G147" s="1">
        <v>192.15032958984375</v>
      </c>
      <c r="H147" s="1">
        <v>257.29653930664062</v>
      </c>
      <c r="I147" s="1">
        <v>223.83514404296875</v>
      </c>
      <c r="J147" s="1">
        <v>4.2299127578735352</v>
      </c>
      <c r="K147" s="1">
        <v>6.1215062141418457</v>
      </c>
      <c r="L147" s="1">
        <v>5.1132683753967285</v>
      </c>
      <c r="M147" s="1"/>
      <c r="N147" s="1"/>
      <c r="O147" s="1">
        <v>28</v>
      </c>
      <c r="P147" s="1">
        <v>68</v>
      </c>
      <c r="Q147" s="1">
        <v>70</v>
      </c>
      <c r="R147" s="1">
        <v>27</v>
      </c>
      <c r="S147" s="1"/>
      <c r="T147" s="1"/>
      <c r="U147" s="1">
        <v>215.00422668457031</v>
      </c>
      <c r="V147" s="1">
        <v>551.50042724609375</v>
      </c>
      <c r="W147" s="1">
        <v>876.6436767578125</v>
      </c>
      <c r="X147" s="1">
        <v>633.95166015625</v>
      </c>
      <c r="Y147" s="1"/>
      <c r="Z147" s="1"/>
      <c r="AA147" s="1">
        <v>2.9661016464233398</v>
      </c>
      <c r="AB147" s="1">
        <v>4.5062956809997559</v>
      </c>
      <c r="AC147" s="1">
        <v>6.6287879943847656</v>
      </c>
      <c r="AD147" s="1">
        <v>5.6133055686950684</v>
      </c>
      <c r="AE147" s="1"/>
      <c r="AF147" s="1"/>
      <c r="AG147" s="1">
        <v>12</v>
      </c>
      <c r="AH147" s="1">
        <v>89</v>
      </c>
      <c r="AI147" s="1">
        <v>119</v>
      </c>
      <c r="AJ147" s="1">
        <v>41</v>
      </c>
      <c r="AK147" s="1"/>
      <c r="AL147" s="1"/>
      <c r="AM147" s="1">
        <v>95.754867553710938</v>
      </c>
      <c r="AN147" s="1">
        <v>780.7017822265625</v>
      </c>
      <c r="AO147" s="1">
        <v>1931.504638671875</v>
      </c>
      <c r="AP147" s="1">
        <v>1758.9017333984375</v>
      </c>
      <c r="AQ147" s="1"/>
      <c r="AR147" s="1"/>
      <c r="AS147" s="1">
        <v>1.9575856924057007</v>
      </c>
      <c r="AT147" s="1">
        <v>6.3255152702331543</v>
      </c>
      <c r="AU147" s="1">
        <v>8.8278932571411133</v>
      </c>
      <c r="AV147" s="1">
        <v>8.2164325714111328</v>
      </c>
      <c r="AW147" s="1"/>
      <c r="AX147" s="1"/>
      <c r="AY147" s="1">
        <v>40</v>
      </c>
      <c r="AZ147" s="1">
        <v>157</v>
      </c>
      <c r="BA147" s="1">
        <v>189</v>
      </c>
      <c r="BB147" s="1">
        <v>68</v>
      </c>
      <c r="BC147" s="1"/>
      <c r="BD147" s="1"/>
      <c r="BE147" s="1">
        <v>156.525146484375</v>
      </c>
      <c r="BF147" s="1">
        <v>661.60980224609375</v>
      </c>
      <c r="BG147" s="1">
        <v>1336.0667724609375</v>
      </c>
      <c r="BH147" s="1">
        <v>1031.866455078125</v>
      </c>
      <c r="BI147" s="1"/>
      <c r="BJ147" s="1"/>
      <c r="BK147" s="1">
        <v>2.5690429210662842</v>
      </c>
      <c r="BL147" s="1">
        <v>5.3840875625610352</v>
      </c>
      <c r="BM147" s="1">
        <v>7.8618969917297363</v>
      </c>
      <c r="BN147" s="1">
        <v>6.9387755393981934</v>
      </c>
      <c r="BO147" s="1"/>
      <c r="BP147" s="1"/>
      <c r="BQ147" s="1"/>
      <c r="BR147" s="1"/>
      <c r="BS147" s="1"/>
      <c r="BT147" s="1">
        <v>91</v>
      </c>
      <c r="BU147" s="1"/>
      <c r="BV147" s="1"/>
      <c r="BW147" s="1"/>
      <c r="BX147" s="1"/>
      <c r="BY147" s="1"/>
      <c r="BZ147" s="1">
        <v>83.663543701171875</v>
      </c>
      <c r="CA147" s="1"/>
      <c r="CB147" s="1"/>
      <c r="CC147" s="1"/>
      <c r="CD147" s="1"/>
      <c r="CE147" s="1"/>
      <c r="CF147" s="1">
        <v>2.910137414932251</v>
      </c>
      <c r="CG147" s="1"/>
      <c r="CH147" s="1"/>
      <c r="CI147" s="1"/>
      <c r="CJ147" s="1"/>
      <c r="CK147" s="1"/>
      <c r="CL147" s="1">
        <v>155</v>
      </c>
      <c r="CM147" s="1"/>
      <c r="CN147" s="1"/>
      <c r="CO147" s="1"/>
      <c r="CP147" s="1"/>
      <c r="CQ147" s="1"/>
      <c r="CR147" s="1">
        <v>150.49420166015625</v>
      </c>
      <c r="CS147" s="1"/>
      <c r="CT147" s="1"/>
      <c r="CU147" s="1"/>
      <c r="CV147" s="1"/>
      <c r="CW147" s="1"/>
      <c r="CX147" s="1">
        <v>5.0903120040893555</v>
      </c>
      <c r="CY147" s="1"/>
      <c r="CZ147" s="1"/>
      <c r="DA147" s="1"/>
      <c r="DB147" s="1"/>
      <c r="DC147" s="1">
        <v>7</v>
      </c>
      <c r="DD147" s="1">
        <v>246</v>
      </c>
      <c r="DE147" s="1"/>
      <c r="DF147" s="1"/>
      <c r="DG147" s="1"/>
      <c r="DH147" s="1"/>
      <c r="DI147" s="1">
        <v>3.3055822849273682</v>
      </c>
      <c r="DJ147" s="1">
        <v>116.1676025390625</v>
      </c>
      <c r="DK147" s="1"/>
      <c r="DL147" s="1"/>
      <c r="DM147" s="1"/>
      <c r="DN147" s="1"/>
      <c r="DO147" s="1">
        <v>1.2237762212753296</v>
      </c>
      <c r="DP147" s="1">
        <v>3.9857420921325684</v>
      </c>
      <c r="DQ147" s="1">
        <v>77</v>
      </c>
      <c r="DR147" s="1">
        <v>49</v>
      </c>
      <c r="DS147" s="1">
        <v>32</v>
      </c>
      <c r="DT147" s="1">
        <v>22</v>
      </c>
      <c r="DU147" s="1">
        <v>29</v>
      </c>
      <c r="DV147" s="1">
        <v>70.792228698730469</v>
      </c>
      <c r="DW147" s="1">
        <v>45.049598693847656</v>
      </c>
      <c r="DX147" s="1">
        <v>29.420146942138672</v>
      </c>
      <c r="DY147" s="1">
        <v>20.226350784301758</v>
      </c>
      <c r="DZ147" s="1">
        <v>26.662008285522461</v>
      </c>
      <c r="EA147" s="1">
        <v>3.8081107139587402</v>
      </c>
      <c r="EB147" s="1">
        <v>4.3633127212524414</v>
      </c>
      <c r="EC147" s="1">
        <v>4.2440319061279297</v>
      </c>
      <c r="ED147" s="1">
        <v>4.7826085090637207</v>
      </c>
      <c r="EE147" s="1">
        <v>4.9828176498413086</v>
      </c>
      <c r="EF147" s="1">
        <v>107</v>
      </c>
      <c r="EG147" s="1">
        <v>65</v>
      </c>
      <c r="EH147" s="1">
        <v>41</v>
      </c>
      <c r="EI147" s="1">
        <v>19</v>
      </c>
      <c r="EJ147" s="1">
        <v>33</v>
      </c>
      <c r="EK147" s="1">
        <v>103.88954925537109</v>
      </c>
      <c r="EL147" s="1">
        <v>63.1104736328125</v>
      </c>
      <c r="EM147" s="1">
        <v>39.808143615722656</v>
      </c>
      <c r="EN147" s="1">
        <v>18.447675704956055</v>
      </c>
      <c r="EO147" s="1">
        <v>32.040702819824219</v>
      </c>
      <c r="EP147" s="1">
        <v>5.9116020202636719</v>
      </c>
      <c r="EQ147" s="1">
        <v>6.7497406005859375</v>
      </c>
      <c r="ER147" s="1">
        <v>6.0205578804016113</v>
      </c>
      <c r="ES147" s="1">
        <v>4.9738221168518066</v>
      </c>
      <c r="ET147" s="1">
        <v>6.6937117576599121</v>
      </c>
      <c r="EU147" s="1">
        <v>184</v>
      </c>
      <c r="EV147" s="1">
        <v>114</v>
      </c>
      <c r="EW147" s="1">
        <v>73</v>
      </c>
      <c r="EX147" s="1">
        <v>41</v>
      </c>
      <c r="EY147" s="1">
        <v>62</v>
      </c>
      <c r="EZ147" s="1">
        <v>86.88958740234375</v>
      </c>
      <c r="FA147" s="1">
        <v>53.833766937255859</v>
      </c>
      <c r="FB147" s="1">
        <v>34.472499847412109</v>
      </c>
      <c r="FC147" s="1">
        <v>19.36126708984375</v>
      </c>
      <c r="FD147" s="1">
        <v>29.278013229370117</v>
      </c>
      <c r="FE147" s="1">
        <v>4.8016700744628906</v>
      </c>
      <c r="FF147" s="1">
        <v>5.4650049209594727</v>
      </c>
      <c r="FG147" s="1">
        <v>5.0871081352233887</v>
      </c>
      <c r="FH147" s="1">
        <v>4.8693585395812988</v>
      </c>
      <c r="FI147" s="1">
        <v>5.7674417495727539</v>
      </c>
      <c r="FJ147" s="1">
        <v>53.833766937255859</v>
      </c>
      <c r="FK147" s="1">
        <v>34.472499847412109</v>
      </c>
      <c r="FL147" s="1">
        <v>19.36126708984375</v>
      </c>
      <c r="FM147" s="1">
        <v>29.278013229370117</v>
      </c>
      <c r="FN147" s="1">
        <v>4.8016700744628906</v>
      </c>
      <c r="FO147" s="1">
        <v>5.4650049209594727</v>
      </c>
      <c r="FP147" s="1">
        <v>5.0871081352233887</v>
      </c>
      <c r="FQ147" s="1">
        <v>4.8693585395812988</v>
      </c>
      <c r="FR147" s="1">
        <v>5.7674417495727539</v>
      </c>
    </row>
    <row r="148" spans="1:174">
      <c r="A148" t="s">
        <v>1</v>
      </c>
      <c r="B148" t="s">
        <v>152</v>
      </c>
      <c r="C148" t="s">
        <v>422</v>
      </c>
      <c r="D148" s="1">
        <v>647</v>
      </c>
      <c r="E148" s="1">
        <v>633</v>
      </c>
      <c r="F148" s="1">
        <v>1280</v>
      </c>
      <c r="G148" s="1">
        <v>230.13117980957031</v>
      </c>
      <c r="H148" s="1">
        <v>235.92729187011719</v>
      </c>
      <c r="I148" s="1">
        <v>232.96150207519531</v>
      </c>
      <c r="J148" s="1">
        <v>5.0725207328796387</v>
      </c>
      <c r="K148" s="1">
        <v>6.2518520355224609</v>
      </c>
      <c r="L148" s="1">
        <v>5.5944056510925293</v>
      </c>
      <c r="M148" s="1"/>
      <c r="N148" s="1"/>
      <c r="O148" s="1">
        <v>97</v>
      </c>
      <c r="P148" s="1">
        <v>230</v>
      </c>
      <c r="Q148" s="1">
        <v>196</v>
      </c>
      <c r="R148" s="1">
        <v>86</v>
      </c>
      <c r="S148" s="1"/>
      <c r="T148" s="1"/>
      <c r="U148" s="1">
        <v>256.44415283203125</v>
      </c>
      <c r="V148" s="1">
        <v>624.6435546875</v>
      </c>
      <c r="W148" s="1">
        <v>895.42694091796875</v>
      </c>
      <c r="X148" s="1">
        <v>707.12054443359375</v>
      </c>
      <c r="Y148" s="1"/>
      <c r="Z148" s="1"/>
      <c r="AA148" s="1">
        <v>4</v>
      </c>
      <c r="AB148" s="1">
        <v>6.0878772735595703</v>
      </c>
      <c r="AC148" s="1">
        <v>7.1246819496154785</v>
      </c>
      <c r="AD148" s="1">
        <v>6.1297221183776855</v>
      </c>
      <c r="AE148" s="1"/>
      <c r="AF148" s="1"/>
      <c r="AG148" s="1">
        <v>40</v>
      </c>
      <c r="AH148" s="1">
        <v>209</v>
      </c>
      <c r="AI148" s="1">
        <v>270</v>
      </c>
      <c r="AJ148" s="1">
        <v>95</v>
      </c>
      <c r="AK148" s="1"/>
      <c r="AL148" s="1"/>
      <c r="AM148" s="1">
        <v>110.20801544189453</v>
      </c>
      <c r="AN148" s="1">
        <v>597.6722412109375</v>
      </c>
      <c r="AO148" s="1">
        <v>1452.7845458984375</v>
      </c>
      <c r="AP148" s="1">
        <v>1414.7431640625</v>
      </c>
      <c r="AQ148" s="1"/>
      <c r="AR148" s="1"/>
      <c r="AS148" s="1">
        <v>3.0959751605987549</v>
      </c>
      <c r="AT148" s="1">
        <v>6.3275809288024902</v>
      </c>
      <c r="AU148" s="1">
        <v>8.6069488525390625</v>
      </c>
      <c r="AV148" s="1">
        <v>8.0101184844970703</v>
      </c>
      <c r="AW148" s="1">
        <v>15</v>
      </c>
      <c r="AX148" s="1">
        <v>42</v>
      </c>
      <c r="AY148" s="1">
        <v>137</v>
      </c>
      <c r="AZ148" s="1">
        <v>439</v>
      </c>
      <c r="BA148" s="1">
        <v>466</v>
      </c>
      <c r="BB148" s="1">
        <v>181</v>
      </c>
      <c r="BC148" s="1">
        <v>5.6868157386779785</v>
      </c>
      <c r="BD148" s="1">
        <v>52.22711181640625</v>
      </c>
      <c r="BE148" s="1">
        <v>184.83540344238281</v>
      </c>
      <c r="BF148" s="1">
        <v>611.50579833984375</v>
      </c>
      <c r="BG148" s="1">
        <v>1151.3564453125</v>
      </c>
      <c r="BH148" s="1">
        <v>958.83880615234375</v>
      </c>
      <c r="BI148" s="1">
        <v>1.1029411554336548</v>
      </c>
      <c r="BJ148" s="1">
        <v>1.8708240985870361</v>
      </c>
      <c r="BK148" s="1">
        <v>3.6857681274414062</v>
      </c>
      <c r="BL148" s="1">
        <v>6.1996893882751465</v>
      </c>
      <c r="BM148" s="1">
        <v>7.9144020080566406</v>
      </c>
      <c r="BN148" s="1">
        <v>6.9911160469055176</v>
      </c>
      <c r="BO148" s="1"/>
      <c r="BP148" s="1"/>
      <c r="BQ148" s="1"/>
      <c r="BR148" s="1"/>
      <c r="BS148" s="1"/>
      <c r="BT148" s="1">
        <v>308</v>
      </c>
      <c r="BU148" s="1"/>
      <c r="BV148" s="1"/>
      <c r="BW148" s="1"/>
      <c r="BX148" s="1"/>
      <c r="BY148" s="1"/>
      <c r="BZ148" s="1">
        <v>109.55239868164062</v>
      </c>
      <c r="CA148" s="1"/>
      <c r="CB148" s="1"/>
      <c r="CC148" s="1"/>
      <c r="CD148" s="1"/>
      <c r="CE148" s="1"/>
      <c r="CF148" s="1">
        <v>3.5349478721618652</v>
      </c>
      <c r="CG148" s="1"/>
      <c r="CH148" s="1"/>
      <c r="CI148" s="1"/>
      <c r="CJ148" s="1"/>
      <c r="CK148" s="1"/>
      <c r="CL148" s="1">
        <v>369</v>
      </c>
      <c r="CM148" s="1"/>
      <c r="CN148" s="1"/>
      <c r="CO148" s="1"/>
      <c r="CP148" s="1"/>
      <c r="CQ148" s="1"/>
      <c r="CR148" s="1">
        <v>137.53108215332031</v>
      </c>
      <c r="CS148" s="1"/>
      <c r="CT148" s="1"/>
      <c r="CU148" s="1"/>
      <c r="CV148" s="1"/>
      <c r="CW148" s="1"/>
      <c r="CX148" s="1">
        <v>4.8887124061584473</v>
      </c>
      <c r="CY148" s="1"/>
      <c r="CZ148" s="1"/>
      <c r="DA148" s="1"/>
      <c r="DB148" s="1"/>
      <c r="DC148" s="1">
        <v>8</v>
      </c>
      <c r="DD148" s="1">
        <v>677</v>
      </c>
      <c r="DE148" s="1"/>
      <c r="DF148" s="1"/>
      <c r="DG148" s="1"/>
      <c r="DH148" s="1"/>
      <c r="DI148" s="1">
        <v>1.4560093879699707</v>
      </c>
      <c r="DJ148" s="1">
        <v>123.21479797363281</v>
      </c>
      <c r="DK148" s="1"/>
      <c r="DL148" s="1"/>
      <c r="DM148" s="1"/>
      <c r="DN148" s="1"/>
      <c r="DO148" s="1">
        <v>0.88397789001464844</v>
      </c>
      <c r="DP148" s="1">
        <v>4.1633358001708984</v>
      </c>
      <c r="DQ148" s="1">
        <v>122</v>
      </c>
      <c r="DR148" s="1">
        <v>202</v>
      </c>
      <c r="DS148" s="1">
        <v>172</v>
      </c>
      <c r="DT148" s="1">
        <v>125</v>
      </c>
      <c r="DU148" s="1">
        <v>26</v>
      </c>
      <c r="DV148" s="1">
        <v>43.394130706787109</v>
      </c>
      <c r="DW148" s="1">
        <v>71.84930419921875</v>
      </c>
      <c r="DX148" s="1">
        <v>61.178611755371094</v>
      </c>
      <c r="DY148" s="1">
        <v>44.461200714111328</v>
      </c>
      <c r="DZ148" s="1">
        <v>9.247929573059082</v>
      </c>
      <c r="EA148" s="1">
        <v>5.2248392105102539</v>
      </c>
      <c r="EB148" s="1">
        <v>4.7799339294433594</v>
      </c>
      <c r="EC148" s="1">
        <v>5.1251487731933594</v>
      </c>
      <c r="ED148" s="1">
        <v>5.430060863494873</v>
      </c>
      <c r="EE148" s="1">
        <v>4.8507461547851562</v>
      </c>
      <c r="EF148" s="1">
        <v>133</v>
      </c>
      <c r="EG148" s="1">
        <v>220</v>
      </c>
      <c r="EH148" s="1">
        <v>153</v>
      </c>
      <c r="EI148" s="1">
        <v>103</v>
      </c>
      <c r="EJ148" s="1">
        <v>24</v>
      </c>
      <c r="EK148" s="1">
        <v>49.570819854736328</v>
      </c>
      <c r="EL148" s="1">
        <v>81.996849060058594</v>
      </c>
      <c r="EM148" s="1">
        <v>57.025081634521484</v>
      </c>
      <c r="EN148" s="1">
        <v>38.389430999755859</v>
      </c>
      <c r="EO148" s="1">
        <v>8.9451103210449219</v>
      </c>
      <c r="EP148" s="1">
        <v>6.7857141494750977</v>
      </c>
      <c r="EQ148" s="1">
        <v>6.347374439239502</v>
      </c>
      <c r="ER148" s="1">
        <v>5.8823528289794922</v>
      </c>
      <c r="ES148" s="1">
        <v>6.0588235855102539</v>
      </c>
      <c r="ET148" s="1">
        <v>6.0301508903503418</v>
      </c>
      <c r="EU148" s="1">
        <v>255</v>
      </c>
      <c r="EV148" s="1">
        <v>422</v>
      </c>
      <c r="EW148" s="1">
        <v>325</v>
      </c>
      <c r="EX148" s="1">
        <v>228</v>
      </c>
      <c r="EY148" s="1">
        <v>50</v>
      </c>
      <c r="EZ148" s="1">
        <v>46.410301208496094</v>
      </c>
      <c r="FA148" s="1">
        <v>76.804496765136719</v>
      </c>
      <c r="FB148" s="1">
        <v>59.150382995605469</v>
      </c>
      <c r="FC148" s="1">
        <v>41.496269226074219</v>
      </c>
      <c r="FD148" s="1">
        <v>9.1000585556030273</v>
      </c>
      <c r="FE148" s="1">
        <v>5.937136173248291</v>
      </c>
      <c r="FF148" s="1">
        <v>5.4862194061279297</v>
      </c>
      <c r="FG148" s="1">
        <v>5.4557662010192871</v>
      </c>
      <c r="FH148" s="1">
        <v>5.6971516609191895</v>
      </c>
      <c r="FI148" s="1">
        <v>5.3533191680908203</v>
      </c>
      <c r="FJ148" s="1">
        <v>76.804496765136719</v>
      </c>
      <c r="FK148" s="1">
        <v>59.150382995605469</v>
      </c>
      <c r="FL148" s="1">
        <v>41.496269226074219</v>
      </c>
      <c r="FM148" s="1">
        <v>9.1000585556030273</v>
      </c>
      <c r="FN148" s="1">
        <v>5.937136173248291</v>
      </c>
      <c r="FO148" s="1">
        <v>5.4862194061279297</v>
      </c>
      <c r="FP148" s="1">
        <v>5.4557662010192871</v>
      </c>
      <c r="FQ148" s="1">
        <v>5.6971516609191895</v>
      </c>
      <c r="FR148" s="1">
        <v>5.3533191680908203</v>
      </c>
    </row>
    <row r="149" spans="1:174">
      <c r="A149" t="s">
        <v>1</v>
      </c>
      <c r="B149" t="s">
        <v>153</v>
      </c>
      <c r="C149" t="s">
        <v>423</v>
      </c>
      <c r="D149" s="1">
        <v>141</v>
      </c>
      <c r="E149" s="1">
        <v>141</v>
      </c>
      <c r="F149" s="1">
        <v>282</v>
      </c>
      <c r="G149" s="1">
        <v>154.70195007324219</v>
      </c>
      <c r="H149" s="1">
        <v>158.99327087402344</v>
      </c>
      <c r="I149" s="1">
        <v>156.81825256347656</v>
      </c>
      <c r="J149" s="1">
        <v>4.1458396911621094</v>
      </c>
      <c r="K149" s="1">
        <v>4.8503613471984863</v>
      </c>
      <c r="L149" s="1">
        <v>4.4705138206481934</v>
      </c>
      <c r="M149" s="1"/>
      <c r="N149" s="1"/>
      <c r="O149" s="1">
        <v>16</v>
      </c>
      <c r="P149" s="1">
        <v>55</v>
      </c>
      <c r="Q149" s="1">
        <v>41</v>
      </c>
      <c r="R149" s="1">
        <v>16</v>
      </c>
      <c r="S149" s="1"/>
      <c r="T149" s="1"/>
      <c r="U149" s="1">
        <v>140.53579711914062</v>
      </c>
      <c r="V149" s="1">
        <v>511.91363525390625</v>
      </c>
      <c r="W149" s="1">
        <v>652.45068359375</v>
      </c>
      <c r="X149" s="1">
        <v>522.5343017578125</v>
      </c>
      <c r="Y149" s="1"/>
      <c r="Z149" s="1"/>
      <c r="AA149" s="1">
        <v>2.3391811847686768</v>
      </c>
      <c r="AB149" s="1">
        <v>5.3398056030273437</v>
      </c>
      <c r="AC149" s="1">
        <v>6.110283374786377</v>
      </c>
      <c r="AD149" s="1">
        <v>5.5555553436279297</v>
      </c>
      <c r="AE149" s="1"/>
      <c r="AF149" s="1"/>
      <c r="AG149" s="1">
        <v>12</v>
      </c>
      <c r="AH149" s="1">
        <v>39</v>
      </c>
      <c r="AI149" s="1">
        <v>64</v>
      </c>
      <c r="AJ149" s="1">
        <v>18</v>
      </c>
      <c r="AK149" s="1"/>
      <c r="AL149" s="1"/>
      <c r="AM149" s="1">
        <v>106.22289276123047</v>
      </c>
      <c r="AN149" s="1">
        <v>384.9190673828125</v>
      </c>
      <c r="AO149" s="1">
        <v>1186.943603515625</v>
      </c>
      <c r="AP149" s="1">
        <v>1026.225830078125</v>
      </c>
      <c r="AQ149" s="1"/>
      <c r="AR149" s="1"/>
      <c r="AS149" s="1">
        <v>2.4896266460418701</v>
      </c>
      <c r="AT149" s="1">
        <v>4.0752348899841309</v>
      </c>
      <c r="AU149" s="1">
        <v>7.4245939254760742</v>
      </c>
      <c r="AV149" s="1">
        <v>7.2874493598937988</v>
      </c>
      <c r="AW149" s="1">
        <v>7</v>
      </c>
      <c r="AX149" s="1">
        <v>14</v>
      </c>
      <c r="AY149" s="1">
        <v>28</v>
      </c>
      <c r="AZ149" s="1">
        <v>94</v>
      </c>
      <c r="BA149" s="1">
        <v>105</v>
      </c>
      <c r="BB149" s="1">
        <v>34</v>
      </c>
      <c r="BC149" s="1">
        <v>7.615483283996582</v>
      </c>
      <c r="BD149" s="1">
        <v>50.254863739013672</v>
      </c>
      <c r="BE149" s="1">
        <v>123.44590759277344</v>
      </c>
      <c r="BF149" s="1">
        <v>450.27783203125</v>
      </c>
      <c r="BG149" s="1">
        <v>899.28057861328125</v>
      </c>
      <c r="BH149" s="1">
        <v>705.98004150390625</v>
      </c>
      <c r="BI149" s="1">
        <v>1.6949152946472168</v>
      </c>
      <c r="BJ149" s="1">
        <v>2.0771512985229492</v>
      </c>
      <c r="BK149" s="1">
        <v>2.4013721942901611</v>
      </c>
      <c r="BL149" s="1">
        <v>4.7307500839233398</v>
      </c>
      <c r="BM149" s="1">
        <v>6.8493151664733887</v>
      </c>
      <c r="BN149" s="1">
        <v>6.355140209197998</v>
      </c>
      <c r="BO149" s="1"/>
      <c r="BP149" s="1"/>
      <c r="BQ149" s="1"/>
      <c r="BR149" s="1"/>
      <c r="BS149" s="1"/>
      <c r="BT149" s="1">
        <v>73</v>
      </c>
      <c r="BU149" s="1"/>
      <c r="BV149" s="1"/>
      <c r="BW149" s="1"/>
      <c r="BX149" s="1"/>
      <c r="BY149" s="1"/>
      <c r="BZ149" s="1">
        <v>80.093917846679688</v>
      </c>
      <c r="CA149" s="1"/>
      <c r="CB149" s="1"/>
      <c r="CC149" s="1"/>
      <c r="CD149" s="1"/>
      <c r="CE149" s="1"/>
      <c r="CF149" s="1">
        <v>2.9471135139465332</v>
      </c>
      <c r="CG149" s="1"/>
      <c r="CH149" s="1"/>
      <c r="CI149" s="1"/>
      <c r="CJ149" s="1"/>
      <c r="CK149" s="1"/>
      <c r="CL149" s="1">
        <v>89</v>
      </c>
      <c r="CM149" s="1"/>
      <c r="CN149" s="1"/>
      <c r="CO149" s="1"/>
      <c r="CP149" s="1"/>
      <c r="CQ149" s="1"/>
      <c r="CR149" s="1">
        <v>100.35745239257812</v>
      </c>
      <c r="CS149" s="1"/>
      <c r="CT149" s="1"/>
      <c r="CU149" s="1"/>
      <c r="CV149" s="1"/>
      <c r="CW149" s="1"/>
      <c r="CX149" s="1">
        <v>3.8131961822509766</v>
      </c>
      <c r="CY149" s="1"/>
      <c r="CZ149" s="1"/>
      <c r="DA149" s="1"/>
      <c r="DB149" s="1"/>
      <c r="DC149" s="1"/>
      <c r="DD149" s="1">
        <v>162</v>
      </c>
      <c r="DE149" s="1"/>
      <c r="DF149" s="1"/>
      <c r="DG149" s="1"/>
      <c r="DH149" s="1"/>
      <c r="DI149" s="1"/>
      <c r="DJ149" s="1">
        <v>90.087081909179688</v>
      </c>
      <c r="DK149" s="1"/>
      <c r="DL149" s="1"/>
      <c r="DM149" s="1"/>
      <c r="DN149" s="1"/>
      <c r="DO149" s="1"/>
      <c r="DP149" s="1">
        <v>3.3672833442687988</v>
      </c>
      <c r="DQ149" s="1">
        <v>38</v>
      </c>
      <c r="DR149" s="1">
        <v>63</v>
      </c>
      <c r="DS149" s="1">
        <v>24</v>
      </c>
      <c r="DT149" s="1"/>
      <c r="DU149" s="1"/>
      <c r="DV149" s="1">
        <v>41.692726135253906</v>
      </c>
      <c r="DW149" s="1">
        <v>69.122146606445312</v>
      </c>
      <c r="DX149" s="1">
        <v>26.332246780395508</v>
      </c>
      <c r="DY149" s="1"/>
      <c r="DZ149" s="1"/>
      <c r="EA149" s="1">
        <v>2.9366304874420166</v>
      </c>
      <c r="EB149" s="1">
        <v>6.0344829559326172</v>
      </c>
      <c r="EC149" s="1">
        <v>4.858299732208252</v>
      </c>
      <c r="ED149" s="1"/>
      <c r="EE149" s="1"/>
      <c r="EF149" s="1">
        <v>69</v>
      </c>
      <c r="EG149" s="1">
        <v>42</v>
      </c>
      <c r="EH149" s="1">
        <v>16</v>
      </c>
      <c r="EI149" s="1"/>
      <c r="EJ149" s="1"/>
      <c r="EK149" s="1">
        <v>77.805213928222656</v>
      </c>
      <c r="EL149" s="1">
        <v>47.359695434570313</v>
      </c>
      <c r="EM149" s="1">
        <v>18.041790008544922</v>
      </c>
      <c r="EN149" s="1"/>
      <c r="EO149" s="1"/>
      <c r="EP149" s="1">
        <v>6.015693187713623</v>
      </c>
      <c r="EQ149" s="1">
        <v>4.7297296524047852</v>
      </c>
      <c r="ER149" s="1">
        <v>4.0404038429260254</v>
      </c>
      <c r="ES149" s="1"/>
      <c r="ET149" s="1"/>
      <c r="EU149" s="1">
        <v>107</v>
      </c>
      <c r="EV149" s="1">
        <v>105</v>
      </c>
      <c r="EW149" s="1">
        <v>40</v>
      </c>
      <c r="EX149" s="1">
        <v>23</v>
      </c>
      <c r="EY149" s="1">
        <v>7</v>
      </c>
      <c r="EZ149" s="1">
        <v>59.501964569091797</v>
      </c>
      <c r="FA149" s="1">
        <v>58.389778137207031</v>
      </c>
      <c r="FB149" s="1">
        <v>22.243724822998047</v>
      </c>
      <c r="FC149" s="1">
        <v>12.790141105651855</v>
      </c>
      <c r="FD149" s="1">
        <v>3.8926517963409424</v>
      </c>
      <c r="FE149" s="1">
        <v>4.3834495544433594</v>
      </c>
      <c r="FF149" s="1">
        <v>5.4347825050354004</v>
      </c>
      <c r="FG149" s="1">
        <v>4.4943819046020508</v>
      </c>
      <c r="FH149" s="1">
        <v>3.5881435871124268</v>
      </c>
      <c r="FI149" s="1">
        <v>1.7326732873916626</v>
      </c>
      <c r="FJ149" s="1">
        <v>58.389778137207031</v>
      </c>
      <c r="FK149" s="1">
        <v>22.243724822998047</v>
      </c>
      <c r="FL149" s="1">
        <v>12.790141105651855</v>
      </c>
      <c r="FM149" s="1">
        <v>3.8926517963409424</v>
      </c>
      <c r="FN149" s="1">
        <v>4.3834495544433594</v>
      </c>
      <c r="FO149" s="1">
        <v>5.4347825050354004</v>
      </c>
      <c r="FP149" s="1">
        <v>4.4943819046020508</v>
      </c>
      <c r="FQ149" s="1">
        <v>3.5881435871124268</v>
      </c>
      <c r="FR149" s="1">
        <v>1.7326732873916626</v>
      </c>
    </row>
    <row r="150" spans="1:174">
      <c r="A150" t="s">
        <v>1</v>
      </c>
      <c r="B150" t="s">
        <v>154</v>
      </c>
      <c r="C150" t="s">
        <v>424</v>
      </c>
      <c r="D150" s="1">
        <v>337</v>
      </c>
      <c r="E150" s="1">
        <v>340</v>
      </c>
      <c r="F150" s="1">
        <v>677</v>
      </c>
      <c r="G150" s="1">
        <v>233.42961120605469</v>
      </c>
      <c r="H150" s="1">
        <v>250.88177490234375</v>
      </c>
      <c r="I150" s="1">
        <v>241.87986755371094</v>
      </c>
      <c r="J150" s="1">
        <v>4.7099928855895996</v>
      </c>
      <c r="K150" s="1">
        <v>5.8229150772094727</v>
      </c>
      <c r="L150" s="1">
        <v>5.2100968360900879</v>
      </c>
      <c r="M150" s="1"/>
      <c r="N150" s="1"/>
      <c r="O150" s="1">
        <v>48</v>
      </c>
      <c r="P150" s="1">
        <v>108</v>
      </c>
      <c r="Q150" s="1">
        <v>110</v>
      </c>
      <c r="R150" s="1">
        <v>54</v>
      </c>
      <c r="S150" s="1"/>
      <c r="T150" s="1"/>
      <c r="U150" s="1">
        <v>234.23774719238281</v>
      </c>
      <c r="V150" s="1">
        <v>513.6986083984375</v>
      </c>
      <c r="W150" s="1">
        <v>886.667724609375</v>
      </c>
      <c r="X150" s="1">
        <v>777.53778076171875</v>
      </c>
      <c r="Y150" s="1"/>
      <c r="Z150" s="1"/>
      <c r="AA150" s="1">
        <v>3.6199095249176025</v>
      </c>
      <c r="AB150" s="1">
        <v>4.9678010940551758</v>
      </c>
      <c r="AC150" s="1">
        <v>6.8879146575927734</v>
      </c>
      <c r="AD150" s="1">
        <v>6.25</v>
      </c>
      <c r="AE150" s="1"/>
      <c r="AF150" s="1"/>
      <c r="AG150" s="1">
        <v>16</v>
      </c>
      <c r="AH150" s="1">
        <v>107</v>
      </c>
      <c r="AI150" s="1">
        <v>141</v>
      </c>
      <c r="AJ150" s="1">
        <v>66</v>
      </c>
      <c r="AK150" s="1"/>
      <c r="AL150" s="1"/>
      <c r="AM150" s="1">
        <v>84.410446166992188</v>
      </c>
      <c r="AN150" s="1">
        <v>548.492919921875</v>
      </c>
      <c r="AO150" s="1">
        <v>1379.1080322265625</v>
      </c>
      <c r="AP150" s="1">
        <v>1822.1976318359375</v>
      </c>
      <c r="AQ150" s="1"/>
      <c r="AR150" s="1"/>
      <c r="AS150" s="1">
        <v>2.0278832912445068</v>
      </c>
      <c r="AT150" s="1">
        <v>5.4843668937683105</v>
      </c>
      <c r="AU150" s="1">
        <v>7.9796266555786133</v>
      </c>
      <c r="AV150" s="1">
        <v>9.4691534042358398</v>
      </c>
      <c r="AW150" s="1"/>
      <c r="AX150" s="1"/>
      <c r="AY150" s="1">
        <v>64</v>
      </c>
      <c r="AZ150" s="1">
        <v>215</v>
      </c>
      <c r="BA150" s="1">
        <v>251</v>
      </c>
      <c r="BB150" s="1">
        <v>120</v>
      </c>
      <c r="BC150" s="1"/>
      <c r="BD150" s="1"/>
      <c r="BE150" s="1">
        <v>162.24301147460937</v>
      </c>
      <c r="BF150" s="1">
        <v>530.445068359375</v>
      </c>
      <c r="BG150" s="1">
        <v>1109.1470947265625</v>
      </c>
      <c r="BH150" s="1">
        <v>1135.61083984375</v>
      </c>
      <c r="BI150" s="1"/>
      <c r="BJ150" s="1"/>
      <c r="BK150" s="1">
        <v>3.0260047912597656</v>
      </c>
      <c r="BL150" s="1">
        <v>5.2121210098266602</v>
      </c>
      <c r="BM150" s="1">
        <v>7.4613556861877441</v>
      </c>
      <c r="BN150" s="1">
        <v>7.6873798370361328</v>
      </c>
      <c r="BO150" s="1"/>
      <c r="BP150" s="1"/>
      <c r="BQ150" s="1"/>
      <c r="BR150" s="1"/>
      <c r="BS150" s="1"/>
      <c r="BT150" s="1">
        <v>159</v>
      </c>
      <c r="BU150" s="1"/>
      <c r="BV150" s="1"/>
      <c r="BW150" s="1"/>
      <c r="BX150" s="1"/>
      <c r="BY150" s="1"/>
      <c r="BZ150" s="1">
        <v>110.13444519042969</v>
      </c>
      <c r="CA150" s="1"/>
      <c r="CB150" s="1"/>
      <c r="CC150" s="1"/>
      <c r="CD150" s="1"/>
      <c r="CE150" s="1"/>
      <c r="CF150" s="1">
        <v>3.0963971614837646</v>
      </c>
      <c r="CG150" s="1"/>
      <c r="CH150" s="1"/>
      <c r="CI150" s="1"/>
      <c r="CJ150" s="1"/>
      <c r="CK150" s="1"/>
      <c r="CL150" s="1">
        <v>211</v>
      </c>
      <c r="CM150" s="1"/>
      <c r="CN150" s="1"/>
      <c r="CO150" s="1"/>
      <c r="CP150" s="1"/>
      <c r="CQ150" s="1"/>
      <c r="CR150" s="1">
        <v>155.69427490234375</v>
      </c>
      <c r="CS150" s="1"/>
      <c r="CT150" s="1"/>
      <c r="CU150" s="1"/>
      <c r="CV150" s="1"/>
      <c r="CW150" s="1"/>
      <c r="CX150" s="1">
        <v>4.4864978790283203</v>
      </c>
      <c r="CY150" s="1"/>
      <c r="CZ150" s="1"/>
      <c r="DA150" s="1"/>
      <c r="DB150" s="1"/>
      <c r="DC150" s="1"/>
      <c r="DD150" s="1">
        <v>370</v>
      </c>
      <c r="DE150" s="1"/>
      <c r="DF150" s="1"/>
      <c r="DG150" s="1"/>
      <c r="DH150" s="1"/>
      <c r="DI150" s="1"/>
      <c r="DJ150" s="1">
        <v>132.19432067871094</v>
      </c>
      <c r="DK150" s="1"/>
      <c r="DL150" s="1"/>
      <c r="DM150" s="1"/>
      <c r="DN150" s="1"/>
      <c r="DO150" s="1"/>
      <c r="DP150" s="1">
        <v>3.7609269618988037</v>
      </c>
      <c r="DQ150" s="1">
        <v>24</v>
      </c>
      <c r="DR150" s="1">
        <v>85</v>
      </c>
      <c r="DS150" s="1">
        <v>92</v>
      </c>
      <c r="DT150" s="1">
        <v>103</v>
      </c>
      <c r="DU150" s="1">
        <v>33</v>
      </c>
      <c r="DV150" s="1">
        <v>16.624067306518555</v>
      </c>
      <c r="DW150" s="1">
        <v>58.876907348632812</v>
      </c>
      <c r="DX150" s="1">
        <v>63.725593566894531</v>
      </c>
      <c r="DY150" s="1">
        <v>71.344955444335937</v>
      </c>
      <c r="DZ150" s="1">
        <v>22.85809326171875</v>
      </c>
      <c r="EA150" s="1">
        <v>6.0453400611877441</v>
      </c>
      <c r="EB150" s="1">
        <v>4.9218297004699707</v>
      </c>
      <c r="EC150" s="1">
        <v>4.6582279205322266</v>
      </c>
      <c r="ED150" s="1">
        <v>4.7818012237548828</v>
      </c>
      <c r="EE150" s="1">
        <v>3.6585366725921631</v>
      </c>
      <c r="EF150" s="1">
        <v>28</v>
      </c>
      <c r="EG150" s="1">
        <v>93</v>
      </c>
      <c r="EH150" s="1">
        <v>100</v>
      </c>
      <c r="EI150" s="1">
        <v>90</v>
      </c>
      <c r="EJ150" s="1">
        <v>29</v>
      </c>
      <c r="EK150" s="1">
        <v>20.660852432250977</v>
      </c>
      <c r="EL150" s="1">
        <v>68.623542785644531</v>
      </c>
      <c r="EM150" s="1">
        <v>73.78875732421875</v>
      </c>
      <c r="EN150" s="1">
        <v>66.409881591796875</v>
      </c>
      <c r="EO150" s="1">
        <v>21.398738861083984</v>
      </c>
      <c r="EP150" s="1">
        <v>7.8212289810180664</v>
      </c>
      <c r="EQ150" s="1">
        <v>6.1671085357666016</v>
      </c>
      <c r="ER150" s="1">
        <v>6.1274509429931641</v>
      </c>
      <c r="ES150" s="1">
        <v>5.6355667114257813</v>
      </c>
      <c r="ET150" s="1">
        <v>3.8978495597839355</v>
      </c>
      <c r="EU150" s="1">
        <v>52</v>
      </c>
      <c r="EV150" s="1">
        <v>178</v>
      </c>
      <c r="EW150" s="1">
        <v>192</v>
      </c>
      <c r="EX150" s="1">
        <v>193</v>
      </c>
      <c r="EY150" s="1">
        <v>62</v>
      </c>
      <c r="EZ150" s="1">
        <v>18.57866096496582</v>
      </c>
      <c r="FA150" s="1">
        <v>63.596183776855469</v>
      </c>
      <c r="FB150" s="1">
        <v>68.598129272460938</v>
      </c>
      <c r="FC150" s="1">
        <v>68.955413818359375</v>
      </c>
      <c r="FD150" s="1">
        <v>22.151479721069336</v>
      </c>
      <c r="FE150" s="1">
        <v>6.8874173164367676</v>
      </c>
      <c r="FF150" s="1">
        <v>5.5023183822631836</v>
      </c>
      <c r="FG150" s="1">
        <v>5.3229832649230957</v>
      </c>
      <c r="FH150" s="1">
        <v>5.1452946662902832</v>
      </c>
      <c r="FI150" s="1">
        <v>3.766707181930542</v>
      </c>
      <c r="FJ150" s="1">
        <v>63.596183776855469</v>
      </c>
      <c r="FK150" s="1">
        <v>68.598129272460938</v>
      </c>
      <c r="FL150" s="1">
        <v>68.955413818359375</v>
      </c>
      <c r="FM150" s="1">
        <v>22.151479721069336</v>
      </c>
      <c r="FN150" s="1">
        <v>6.8874173164367676</v>
      </c>
      <c r="FO150" s="1">
        <v>5.5023183822631836</v>
      </c>
      <c r="FP150" s="1">
        <v>5.3229832649230957</v>
      </c>
      <c r="FQ150" s="1">
        <v>5.1452946662902832</v>
      </c>
      <c r="FR150" s="1">
        <v>3.766707181930542</v>
      </c>
    </row>
    <row r="151" spans="1:174">
      <c r="A151" t="s">
        <v>1</v>
      </c>
      <c r="B151" t="s">
        <v>155</v>
      </c>
      <c r="C151" t="s">
        <v>425</v>
      </c>
      <c r="D151" s="1">
        <v>205</v>
      </c>
      <c r="E151" s="1">
        <v>253</v>
      </c>
      <c r="F151" s="1">
        <v>458</v>
      </c>
      <c r="G151" s="1">
        <v>181.10501098632812</v>
      </c>
      <c r="H151" s="1">
        <v>225.9150390625</v>
      </c>
      <c r="I151" s="1">
        <v>203.39013671875</v>
      </c>
      <c r="J151" s="1">
        <v>4.238163948059082</v>
      </c>
      <c r="K151" s="1">
        <v>6.2888393402099609</v>
      </c>
      <c r="L151" s="1">
        <v>5.1693000793457031</v>
      </c>
      <c r="M151" s="1"/>
      <c r="N151" s="1"/>
      <c r="O151" s="1">
        <v>34</v>
      </c>
      <c r="P151" s="1">
        <v>73</v>
      </c>
      <c r="Q151" s="1">
        <v>58</v>
      </c>
      <c r="R151" s="1">
        <v>22</v>
      </c>
      <c r="S151" s="1"/>
      <c r="T151" s="1"/>
      <c r="U151" s="1">
        <v>227.88203430175781</v>
      </c>
      <c r="V151" s="1">
        <v>511.99325561523438</v>
      </c>
      <c r="W151" s="1">
        <v>689.9012451171875</v>
      </c>
      <c r="X151" s="1">
        <v>593.311767578125</v>
      </c>
      <c r="Y151" s="1"/>
      <c r="Z151" s="1"/>
      <c r="AA151" s="1">
        <v>3.2882010936737061</v>
      </c>
      <c r="AB151" s="1">
        <v>4.8153033256530762</v>
      </c>
      <c r="AC151" s="1">
        <v>5.8704452514648437</v>
      </c>
      <c r="AD151" s="1">
        <v>6.0606060028076172</v>
      </c>
      <c r="AE151" s="1"/>
      <c r="AF151" s="1"/>
      <c r="AG151" s="1">
        <v>25</v>
      </c>
      <c r="AH151" s="1">
        <v>84</v>
      </c>
      <c r="AI151" s="1">
        <v>113</v>
      </c>
      <c r="AJ151" s="1">
        <v>24</v>
      </c>
      <c r="AK151" s="1"/>
      <c r="AL151" s="1"/>
      <c r="AM151" s="1">
        <v>174.72743225097656</v>
      </c>
      <c r="AN151" s="1">
        <v>619.05816650390625</v>
      </c>
      <c r="AO151" s="1">
        <v>1633.1839599609375</v>
      </c>
      <c r="AP151" s="1">
        <v>1225.7406005859375</v>
      </c>
      <c r="AQ151" s="1"/>
      <c r="AR151" s="1"/>
      <c r="AS151" s="1">
        <v>4.432624340057373</v>
      </c>
      <c r="AT151" s="1">
        <v>6.0606060028076172</v>
      </c>
      <c r="AU151" s="1">
        <v>9.2320261001586914</v>
      </c>
      <c r="AV151" s="1">
        <v>6.5753426551818848</v>
      </c>
      <c r="AW151" s="1"/>
      <c r="AX151" s="1"/>
      <c r="AY151" s="1">
        <v>59</v>
      </c>
      <c r="AZ151" s="1">
        <v>157</v>
      </c>
      <c r="BA151" s="1">
        <v>171</v>
      </c>
      <c r="BB151" s="1">
        <v>46</v>
      </c>
      <c r="BC151" s="1"/>
      <c r="BD151" s="1"/>
      <c r="BE151" s="1">
        <v>201.86123657226562</v>
      </c>
      <c r="BF151" s="1">
        <v>564.20025634765625</v>
      </c>
      <c r="BG151" s="1">
        <v>1115.7509765625</v>
      </c>
      <c r="BH151" s="1">
        <v>811.8602294921875</v>
      </c>
      <c r="BI151" s="1"/>
      <c r="BJ151" s="1"/>
      <c r="BK151" s="1">
        <v>3.6921150684356689</v>
      </c>
      <c r="BL151" s="1">
        <v>5.4100618362426758</v>
      </c>
      <c r="BM151" s="1">
        <v>7.7305607795715332</v>
      </c>
      <c r="BN151" s="1">
        <v>6.3186812400817871</v>
      </c>
      <c r="BO151" s="1"/>
      <c r="BP151" s="1"/>
      <c r="BQ151" s="1"/>
      <c r="BR151" s="1"/>
      <c r="BS151" s="1"/>
      <c r="BT151" s="1">
        <v>84</v>
      </c>
      <c r="BU151" s="1"/>
      <c r="BV151" s="1"/>
      <c r="BW151" s="1"/>
      <c r="BX151" s="1"/>
      <c r="BY151" s="1"/>
      <c r="BZ151" s="1">
        <v>74.208877563476562</v>
      </c>
      <c r="CA151" s="1"/>
      <c r="CB151" s="1"/>
      <c r="CC151" s="1"/>
      <c r="CD151" s="1"/>
      <c r="CE151" s="1"/>
      <c r="CF151" s="1">
        <v>2.5909931659698486</v>
      </c>
      <c r="CG151" s="1"/>
      <c r="CH151" s="1"/>
      <c r="CI151" s="1"/>
      <c r="CJ151" s="1"/>
      <c r="CK151" s="1"/>
      <c r="CL151" s="1">
        <v>158</v>
      </c>
      <c r="CM151" s="1"/>
      <c r="CN151" s="1"/>
      <c r="CO151" s="1"/>
      <c r="CP151" s="1"/>
      <c r="CQ151" s="1"/>
      <c r="CR151" s="1">
        <v>141.08528137207031</v>
      </c>
      <c r="CS151" s="1"/>
      <c r="CT151" s="1"/>
      <c r="CU151" s="1"/>
      <c r="CV151" s="1"/>
      <c r="CW151" s="1"/>
      <c r="CX151" s="1">
        <v>5.2544064521789551</v>
      </c>
      <c r="CY151" s="1"/>
      <c r="CZ151" s="1"/>
      <c r="DA151" s="1"/>
      <c r="DB151" s="1"/>
      <c r="DC151" s="1"/>
      <c r="DD151" s="1">
        <v>242</v>
      </c>
      <c r="DE151" s="1"/>
      <c r="DF151" s="1"/>
      <c r="DG151" s="1"/>
      <c r="DH151" s="1"/>
      <c r="DI151" s="1"/>
      <c r="DJ151" s="1">
        <v>107.46814727783203</v>
      </c>
      <c r="DK151" s="1"/>
      <c r="DL151" s="1"/>
      <c r="DM151" s="1"/>
      <c r="DN151" s="1"/>
      <c r="DO151" s="1"/>
      <c r="DP151" s="1">
        <v>3.87261962890625</v>
      </c>
      <c r="DQ151" s="1">
        <v>56</v>
      </c>
      <c r="DR151" s="1">
        <v>58</v>
      </c>
      <c r="DS151" s="1">
        <v>49</v>
      </c>
      <c r="DT151" s="1">
        <v>26</v>
      </c>
      <c r="DU151" s="1">
        <v>16</v>
      </c>
      <c r="DV151" s="1">
        <v>49.472587585449219</v>
      </c>
      <c r="DW151" s="1">
        <v>51.239463806152344</v>
      </c>
      <c r="DX151" s="1">
        <v>43.28851318359375</v>
      </c>
      <c r="DY151" s="1">
        <v>22.969415664672852</v>
      </c>
      <c r="DZ151" s="1">
        <v>14.135025024414063</v>
      </c>
      <c r="EA151" s="1">
        <v>4.2780747413635254</v>
      </c>
      <c r="EB151" s="1">
        <v>4.1047415733337402</v>
      </c>
      <c r="EC151" s="1">
        <v>4.4585986137390137</v>
      </c>
      <c r="ED151" s="1">
        <v>3.8690476417541504</v>
      </c>
      <c r="EE151" s="1">
        <v>4.6511626243591309</v>
      </c>
      <c r="EF151" s="1">
        <v>80</v>
      </c>
      <c r="EG151" s="1">
        <v>77</v>
      </c>
      <c r="EH151" s="1">
        <v>55</v>
      </c>
      <c r="EI151" s="1">
        <v>23</v>
      </c>
      <c r="EJ151" s="1">
        <v>18</v>
      </c>
      <c r="EK151" s="1">
        <v>71.435585021972656</v>
      </c>
      <c r="EL151" s="1">
        <v>68.756752014160156</v>
      </c>
      <c r="EM151" s="1">
        <v>49.111965179443359</v>
      </c>
      <c r="EN151" s="1">
        <v>20.537731170654297</v>
      </c>
      <c r="EO151" s="1">
        <v>16.073007583618164</v>
      </c>
      <c r="EP151" s="1">
        <v>7.2202167510986328</v>
      </c>
      <c r="EQ151" s="1">
        <v>6.3063063621520996</v>
      </c>
      <c r="ER151" s="1">
        <v>6.1111111640930176</v>
      </c>
      <c r="ES151" s="1">
        <v>4.4834308624267578</v>
      </c>
      <c r="ET151" s="1">
        <v>6.4056940078735352</v>
      </c>
      <c r="EU151" s="1">
        <v>136</v>
      </c>
      <c r="EV151" s="1">
        <v>135</v>
      </c>
      <c r="EW151" s="1">
        <v>104</v>
      </c>
      <c r="EX151" s="1">
        <v>49</v>
      </c>
      <c r="EY151" s="1">
        <v>34</v>
      </c>
      <c r="EZ151" s="1">
        <v>60.39532470703125</v>
      </c>
      <c r="FA151" s="1">
        <v>59.951240539550781</v>
      </c>
      <c r="FB151" s="1">
        <v>46.184658050537109</v>
      </c>
      <c r="FC151" s="1">
        <v>21.760080337524414</v>
      </c>
      <c r="FD151" s="1">
        <v>15.098831176757813</v>
      </c>
      <c r="FE151" s="1">
        <v>5.6268100738525391</v>
      </c>
      <c r="FF151" s="1">
        <v>5.1252846717834473</v>
      </c>
      <c r="FG151" s="1">
        <v>5.202601432800293</v>
      </c>
      <c r="FH151" s="1">
        <v>4.1350212097167969</v>
      </c>
      <c r="FI151" s="1">
        <v>5.440000057220459</v>
      </c>
      <c r="FJ151" s="1">
        <v>59.951240539550781</v>
      </c>
      <c r="FK151" s="1">
        <v>46.184658050537109</v>
      </c>
      <c r="FL151" s="1">
        <v>21.760080337524414</v>
      </c>
      <c r="FM151" s="1">
        <v>15.098831176757813</v>
      </c>
      <c r="FN151" s="1">
        <v>5.6268100738525391</v>
      </c>
      <c r="FO151" s="1">
        <v>5.1252846717834473</v>
      </c>
      <c r="FP151" s="1">
        <v>5.202601432800293</v>
      </c>
      <c r="FQ151" s="1">
        <v>4.1350212097167969</v>
      </c>
      <c r="FR151" s="1">
        <v>5.440000057220459</v>
      </c>
    </row>
    <row r="152" spans="1:174">
      <c r="A152" t="s">
        <v>1</v>
      </c>
      <c r="B152" t="s">
        <v>156</v>
      </c>
      <c r="C152" t="s">
        <v>426</v>
      </c>
      <c r="D152" s="1">
        <v>202</v>
      </c>
      <c r="E152" s="1">
        <v>235</v>
      </c>
      <c r="F152" s="1">
        <v>437</v>
      </c>
      <c r="G152" s="1">
        <v>184.21748352050781</v>
      </c>
      <c r="H152" s="1">
        <v>228.98011779785156</v>
      </c>
      <c r="I152" s="1">
        <v>205.85824584960937</v>
      </c>
      <c r="J152" s="1">
        <v>4.183927059173584</v>
      </c>
      <c r="K152" s="1">
        <v>6.2583222389221191</v>
      </c>
      <c r="L152" s="1">
        <v>5.0914597511291504</v>
      </c>
      <c r="M152" s="1"/>
      <c r="N152" s="1"/>
      <c r="O152" s="1">
        <v>31</v>
      </c>
      <c r="P152" s="1">
        <v>62</v>
      </c>
      <c r="Q152" s="1">
        <v>66</v>
      </c>
      <c r="R152" s="1">
        <v>26</v>
      </c>
      <c r="S152" s="1"/>
      <c r="T152" s="1"/>
      <c r="U152" s="1">
        <v>213.94064331054687</v>
      </c>
      <c r="V152" s="1">
        <v>458.64773559570312</v>
      </c>
      <c r="W152" s="1">
        <v>761.24566650390625</v>
      </c>
      <c r="X152" s="1">
        <v>590.90911865234375</v>
      </c>
      <c r="Y152" s="1"/>
      <c r="Z152" s="1"/>
      <c r="AA152" s="1">
        <v>3.202479362487793</v>
      </c>
      <c r="AB152" s="1">
        <v>4.4065389633178711</v>
      </c>
      <c r="AC152" s="1">
        <v>6.2737641334533691</v>
      </c>
      <c r="AD152" s="1">
        <v>5.3061223030090332</v>
      </c>
      <c r="AE152" s="1"/>
      <c r="AF152" s="1"/>
      <c r="AG152" s="1">
        <v>16</v>
      </c>
      <c r="AH152" s="1">
        <v>73</v>
      </c>
      <c r="AI152" s="1">
        <v>101</v>
      </c>
      <c r="AJ152" s="1">
        <v>39</v>
      </c>
      <c r="AK152" s="1"/>
      <c r="AL152" s="1"/>
      <c r="AM152" s="1">
        <v>114.23675537109375</v>
      </c>
      <c r="AN152" s="1">
        <v>591.763916015625</v>
      </c>
      <c r="AO152" s="1">
        <v>1443.26953125</v>
      </c>
      <c r="AP152" s="1">
        <v>1525.224853515625</v>
      </c>
      <c r="AQ152" s="1"/>
      <c r="AR152" s="1"/>
      <c r="AS152" s="1">
        <v>2.7633850574493408</v>
      </c>
      <c r="AT152" s="1">
        <v>6.2822718620300293</v>
      </c>
      <c r="AU152" s="1">
        <v>9.1155233383178711</v>
      </c>
      <c r="AV152" s="1">
        <v>9.8236780166625977</v>
      </c>
      <c r="AW152" s="1"/>
      <c r="AX152" s="1"/>
      <c r="AY152" s="1">
        <v>47</v>
      </c>
      <c r="AZ152" s="1">
        <v>135</v>
      </c>
      <c r="BA152" s="1">
        <v>167</v>
      </c>
      <c r="BB152" s="1">
        <v>65</v>
      </c>
      <c r="BC152" s="1"/>
      <c r="BD152" s="1"/>
      <c r="BE152" s="1">
        <v>164.9354248046875</v>
      </c>
      <c r="BF152" s="1">
        <v>522.16290283203125</v>
      </c>
      <c r="BG152" s="1">
        <v>1065.86669921875</v>
      </c>
      <c r="BH152" s="1">
        <v>934.310791015625</v>
      </c>
      <c r="BI152" s="1"/>
      <c r="BJ152" s="1"/>
      <c r="BK152" s="1">
        <v>3.0381383895874023</v>
      </c>
      <c r="BL152" s="1">
        <v>5.2549629211425781</v>
      </c>
      <c r="BM152" s="1">
        <v>7.7314815521240234</v>
      </c>
      <c r="BN152" s="1">
        <v>7.3280720710754395</v>
      </c>
      <c r="BO152" s="1"/>
      <c r="BP152" s="1"/>
      <c r="BQ152" s="1"/>
      <c r="BR152" s="1"/>
      <c r="BS152" s="1">
        <v>12</v>
      </c>
      <c r="BT152" s="1">
        <v>80</v>
      </c>
      <c r="BU152" s="1"/>
      <c r="BV152" s="1"/>
      <c r="BW152" s="1"/>
      <c r="BX152" s="1"/>
      <c r="BY152" s="1">
        <v>10.943613052368164</v>
      </c>
      <c r="BZ152" s="1">
        <v>72.957420349121094</v>
      </c>
      <c r="CA152" s="1"/>
      <c r="CB152" s="1"/>
      <c r="CC152" s="1"/>
      <c r="CD152" s="1"/>
      <c r="CE152" s="1">
        <v>2.2181146144866943</v>
      </c>
      <c r="CF152" s="1">
        <v>2.8050491809844971</v>
      </c>
      <c r="CG152" s="1"/>
      <c r="CH152" s="1"/>
      <c r="CI152" s="1"/>
      <c r="CJ152" s="1"/>
      <c r="CK152" s="1">
        <v>20</v>
      </c>
      <c r="CL152" s="1">
        <v>114</v>
      </c>
      <c r="CM152" s="1"/>
      <c r="CN152" s="1"/>
      <c r="CO152" s="1"/>
      <c r="CP152" s="1"/>
      <c r="CQ152" s="1">
        <v>19.487668991088867</v>
      </c>
      <c r="CR152" s="1">
        <v>111.0797119140625</v>
      </c>
      <c r="CS152" s="1"/>
      <c r="CT152" s="1"/>
      <c r="CU152" s="1"/>
      <c r="CV152" s="1"/>
      <c r="CW152" s="1">
        <v>4.098360538482666</v>
      </c>
      <c r="CX152" s="1">
        <v>4.730290412902832</v>
      </c>
      <c r="CY152" s="1"/>
      <c r="CZ152" s="1"/>
      <c r="DA152" s="1"/>
      <c r="DB152" s="1"/>
      <c r="DC152" s="1">
        <v>32</v>
      </c>
      <c r="DD152" s="1">
        <v>194</v>
      </c>
      <c r="DE152" s="1"/>
      <c r="DF152" s="1"/>
      <c r="DG152" s="1"/>
      <c r="DH152" s="1"/>
      <c r="DI152" s="1">
        <v>15.074288368225098</v>
      </c>
      <c r="DJ152" s="1">
        <v>91.387870788574219</v>
      </c>
      <c r="DK152" s="1"/>
      <c r="DL152" s="1"/>
      <c r="DM152" s="1"/>
      <c r="DN152" s="1"/>
      <c r="DO152" s="1">
        <v>3.1098153591156006</v>
      </c>
      <c r="DP152" s="1">
        <v>3.6868112087249756</v>
      </c>
      <c r="DQ152" s="1">
        <v>71</v>
      </c>
      <c r="DR152" s="1">
        <v>40</v>
      </c>
      <c r="DS152" s="1">
        <v>48</v>
      </c>
      <c r="DT152" s="1">
        <v>27</v>
      </c>
      <c r="DU152" s="1">
        <v>16</v>
      </c>
      <c r="DV152" s="1">
        <v>64.749710083007813</v>
      </c>
      <c r="DW152" s="1">
        <v>36.478710174560547</v>
      </c>
      <c r="DX152" s="1">
        <v>43.774452209472656</v>
      </c>
      <c r="DY152" s="1">
        <v>24.623128890991211</v>
      </c>
      <c r="DZ152" s="1">
        <v>14.591484069824219</v>
      </c>
      <c r="EA152" s="1">
        <v>4.4851546287536621</v>
      </c>
      <c r="EB152" s="1">
        <v>3.5242290496826172</v>
      </c>
      <c r="EC152" s="1">
        <v>4.3676071166992187</v>
      </c>
      <c r="ED152" s="1">
        <v>4.7038326263427734</v>
      </c>
      <c r="EE152" s="1">
        <v>3.6613271236419678</v>
      </c>
      <c r="EF152" s="1">
        <v>75</v>
      </c>
      <c r="EG152" s="1">
        <v>67</v>
      </c>
      <c r="EH152" s="1">
        <v>54</v>
      </c>
      <c r="EI152" s="1">
        <v>27</v>
      </c>
      <c r="EJ152" s="1">
        <v>12</v>
      </c>
      <c r="EK152" s="1">
        <v>73.078758239746094</v>
      </c>
      <c r="EL152" s="1">
        <v>65.28369140625</v>
      </c>
      <c r="EM152" s="1">
        <v>52.616706848144531</v>
      </c>
      <c r="EN152" s="1">
        <v>26.308353424072266</v>
      </c>
      <c r="EO152" s="1">
        <v>11.692601203918457</v>
      </c>
      <c r="EP152" s="1">
        <v>5.7034220695495605</v>
      </c>
      <c r="EQ152" s="1">
        <v>7.4527254104614258</v>
      </c>
      <c r="ER152" s="1">
        <v>6.5217390060424805</v>
      </c>
      <c r="ES152" s="1">
        <v>6.8877549171447754</v>
      </c>
      <c r="ET152" s="1">
        <v>3.7383177280426025</v>
      </c>
      <c r="EU152" s="1">
        <v>146</v>
      </c>
      <c r="EV152" s="1">
        <v>107</v>
      </c>
      <c r="EW152" s="1">
        <v>102</v>
      </c>
      <c r="EX152" s="1">
        <v>54</v>
      </c>
      <c r="EY152" s="1">
        <v>28</v>
      </c>
      <c r="EZ152" s="1">
        <v>68.776435852050781</v>
      </c>
      <c r="FA152" s="1">
        <v>50.404651641845703</v>
      </c>
      <c r="FB152" s="1">
        <v>48.049293518066406</v>
      </c>
      <c r="FC152" s="1">
        <v>25.437860488891602</v>
      </c>
      <c r="FD152" s="1">
        <v>13.19000244140625</v>
      </c>
      <c r="FE152" s="1">
        <v>5.0379571914672852</v>
      </c>
      <c r="FF152" s="1">
        <v>5.2605705261230469</v>
      </c>
      <c r="FG152" s="1">
        <v>5.2932019233703613</v>
      </c>
      <c r="FH152" s="1">
        <v>5.590062141418457</v>
      </c>
      <c r="FI152" s="1">
        <v>3.6939313411712646</v>
      </c>
      <c r="FJ152" s="1">
        <v>50.404651641845703</v>
      </c>
      <c r="FK152" s="1">
        <v>48.049293518066406</v>
      </c>
      <c r="FL152" s="1">
        <v>25.437860488891602</v>
      </c>
      <c r="FM152" s="1">
        <v>13.19000244140625</v>
      </c>
      <c r="FN152" s="1">
        <v>5.0379571914672852</v>
      </c>
      <c r="FO152" s="1">
        <v>5.2605705261230469</v>
      </c>
      <c r="FP152" s="1">
        <v>5.2932019233703613</v>
      </c>
      <c r="FQ152" s="1">
        <v>5.590062141418457</v>
      </c>
      <c r="FR152" s="1">
        <v>3.6939313411712646</v>
      </c>
    </row>
    <row r="153" spans="1:174">
      <c r="A153" t="s">
        <v>1</v>
      </c>
      <c r="B153" t="s">
        <v>157</v>
      </c>
      <c r="C153" t="s">
        <v>427</v>
      </c>
      <c r="D153" s="1">
        <v>259</v>
      </c>
      <c r="E153" s="1">
        <v>337</v>
      </c>
      <c r="F153" s="1">
        <v>596</v>
      </c>
      <c r="G153" s="1">
        <v>185.3123779296875</v>
      </c>
      <c r="H153" s="1">
        <v>244.45266723632812</v>
      </c>
      <c r="I153" s="1">
        <v>214.67962646484375</v>
      </c>
      <c r="J153" s="1">
        <v>4.4517016410827637</v>
      </c>
      <c r="K153" s="1">
        <v>7.0887675285339355</v>
      </c>
      <c r="L153" s="1">
        <v>5.6375331878662109</v>
      </c>
      <c r="M153" s="1"/>
      <c r="N153" s="1"/>
      <c r="O153" s="1">
        <v>35</v>
      </c>
      <c r="P153" s="1">
        <v>96</v>
      </c>
      <c r="Q153" s="1">
        <v>67</v>
      </c>
      <c r="R153" s="1">
        <v>40</v>
      </c>
      <c r="S153" s="1"/>
      <c r="T153" s="1"/>
      <c r="U153" s="1">
        <v>222.32102966308594</v>
      </c>
      <c r="V153" s="1">
        <v>667.7796630859375</v>
      </c>
      <c r="W153" s="1">
        <v>727.2332763671875</v>
      </c>
      <c r="X153" s="1">
        <v>946.9697265625</v>
      </c>
      <c r="Y153" s="1"/>
      <c r="Z153" s="1"/>
      <c r="AA153" s="1">
        <v>3.051438570022583</v>
      </c>
      <c r="AB153" s="1">
        <v>5.6009335517883301</v>
      </c>
      <c r="AC153" s="1">
        <v>5.7118501663208008</v>
      </c>
      <c r="AD153" s="1">
        <v>8.5106382369995117</v>
      </c>
      <c r="AE153" s="1"/>
      <c r="AF153" s="1"/>
      <c r="AG153" s="1">
        <v>21</v>
      </c>
      <c r="AH153" s="1">
        <v>108</v>
      </c>
      <c r="AI153" s="1">
        <v>150</v>
      </c>
      <c r="AJ153" s="1">
        <v>45</v>
      </c>
      <c r="AK153" s="1"/>
      <c r="AL153" s="1"/>
      <c r="AM153" s="1">
        <v>134.06536865234375</v>
      </c>
      <c r="AN153" s="1">
        <v>802.2581787109375</v>
      </c>
      <c r="AO153" s="1">
        <v>1970.31396484375</v>
      </c>
      <c r="AP153" s="1">
        <v>1799.2802734375</v>
      </c>
      <c r="AQ153" s="1"/>
      <c r="AR153" s="1"/>
      <c r="AS153" s="1">
        <v>2.9126212596893311</v>
      </c>
      <c r="AT153" s="1">
        <v>6.9767441749572754</v>
      </c>
      <c r="AU153" s="1">
        <v>10.885340690612793</v>
      </c>
      <c r="AV153" s="1">
        <v>9.4537811279296875</v>
      </c>
      <c r="AW153" s="1">
        <v>10</v>
      </c>
      <c r="AX153" s="1">
        <v>24</v>
      </c>
      <c r="AY153" s="1">
        <v>56</v>
      </c>
      <c r="AZ153" s="1">
        <v>204</v>
      </c>
      <c r="BA153" s="1">
        <v>217</v>
      </c>
      <c r="BB153" s="1">
        <v>85</v>
      </c>
      <c r="BC153" s="1">
        <v>6.5355205535888672</v>
      </c>
      <c r="BD153" s="1">
        <v>57.392925262451172</v>
      </c>
      <c r="BE153" s="1">
        <v>178.30419921875</v>
      </c>
      <c r="BF153" s="1">
        <v>732.811279296875</v>
      </c>
      <c r="BG153" s="1">
        <v>1289.6707763671875</v>
      </c>
      <c r="BH153" s="1">
        <v>1263.9405517578125</v>
      </c>
      <c r="BI153" s="1">
        <v>1.2690355777740479</v>
      </c>
      <c r="BJ153" s="1">
        <v>2.0743300914764404</v>
      </c>
      <c r="BK153" s="1">
        <v>2.9978587627410889</v>
      </c>
      <c r="BL153" s="1">
        <v>6.2538318634033203</v>
      </c>
      <c r="BM153" s="1">
        <v>8.5064678192138672</v>
      </c>
      <c r="BN153" s="1">
        <v>8.9852008819580078</v>
      </c>
      <c r="BO153" s="1"/>
      <c r="BP153" s="1"/>
      <c r="BQ153" s="1"/>
      <c r="BR153" s="1"/>
      <c r="BS153" s="1"/>
      <c r="BT153" s="1">
        <v>143</v>
      </c>
      <c r="BU153" s="1"/>
      <c r="BV153" s="1"/>
      <c r="BW153" s="1"/>
      <c r="BX153" s="1"/>
      <c r="BY153" s="1"/>
      <c r="BZ153" s="1">
        <v>102.31533050537109</v>
      </c>
      <c r="CA153" s="1"/>
      <c r="CB153" s="1"/>
      <c r="CC153" s="1"/>
      <c r="CD153" s="1"/>
      <c r="CE153" s="1"/>
      <c r="CF153" s="1">
        <v>3.6340534687042236</v>
      </c>
      <c r="CG153" s="1"/>
      <c r="CH153" s="1"/>
      <c r="CI153" s="1"/>
      <c r="CJ153" s="1"/>
      <c r="CK153" s="1"/>
      <c r="CL153" s="1">
        <v>228</v>
      </c>
      <c r="CM153" s="1"/>
      <c r="CN153" s="1"/>
      <c r="CO153" s="1"/>
      <c r="CP153" s="1"/>
      <c r="CQ153" s="1"/>
      <c r="CR153" s="1">
        <v>165.38636779785156</v>
      </c>
      <c r="CS153" s="1"/>
      <c r="CT153" s="1"/>
      <c r="CU153" s="1"/>
      <c r="CV153" s="1"/>
      <c r="CW153" s="1"/>
      <c r="CX153" s="1">
        <v>6.6394872665405273</v>
      </c>
      <c r="CY153" s="1"/>
      <c r="CZ153" s="1"/>
      <c r="DA153" s="1"/>
      <c r="DB153" s="1"/>
      <c r="DC153" s="1">
        <v>8</v>
      </c>
      <c r="DD153" s="1">
        <v>371</v>
      </c>
      <c r="DE153" s="1"/>
      <c r="DF153" s="1"/>
      <c r="DG153" s="1"/>
      <c r="DH153" s="1"/>
      <c r="DI153" s="1">
        <v>2.8816056251525879</v>
      </c>
      <c r="DJ153" s="1">
        <v>133.63446044921875</v>
      </c>
      <c r="DK153" s="1"/>
      <c r="DL153" s="1"/>
      <c r="DM153" s="1"/>
      <c r="DN153" s="1"/>
      <c r="DO153" s="1">
        <v>1.5009380578994751</v>
      </c>
      <c r="DP153" s="1">
        <v>5.034604549407959</v>
      </c>
      <c r="DQ153" s="1">
        <v>90</v>
      </c>
      <c r="DR153" s="1">
        <v>61</v>
      </c>
      <c r="DS153" s="1">
        <v>61</v>
      </c>
      <c r="DT153" s="1"/>
      <c r="DU153" s="1"/>
      <c r="DV153" s="1">
        <v>64.394264221191406</v>
      </c>
      <c r="DW153" s="1">
        <v>43.645000457763672</v>
      </c>
      <c r="DX153" s="1">
        <v>43.645000457763672</v>
      </c>
      <c r="DY153" s="1"/>
      <c r="DZ153" s="1"/>
      <c r="EA153" s="1">
        <v>4.0467624664306641</v>
      </c>
      <c r="EB153" s="1">
        <v>4.1780819892883301</v>
      </c>
      <c r="EC153" s="1">
        <v>4.9674267768859863</v>
      </c>
      <c r="ED153" s="1"/>
      <c r="EE153" s="1"/>
      <c r="EF153" s="1">
        <v>142</v>
      </c>
      <c r="EG153" s="1">
        <v>83</v>
      </c>
      <c r="EH153" s="1">
        <v>55</v>
      </c>
      <c r="EI153" s="1"/>
      <c r="EJ153" s="1"/>
      <c r="EK153" s="1">
        <v>103.00379180908203</v>
      </c>
      <c r="EL153" s="1">
        <v>60.206443786621094</v>
      </c>
      <c r="EM153" s="1">
        <v>39.895835876464844</v>
      </c>
      <c r="EN153" s="1"/>
      <c r="EO153" s="1"/>
      <c r="EP153" s="1">
        <v>7.4658255577087402</v>
      </c>
      <c r="EQ153" s="1">
        <v>7.2048611640930176</v>
      </c>
      <c r="ER153" s="1">
        <v>5.7351408004760742</v>
      </c>
      <c r="ES153" s="1"/>
      <c r="ET153" s="1"/>
      <c r="EU153" s="1">
        <v>232</v>
      </c>
      <c r="EV153" s="1">
        <v>144</v>
      </c>
      <c r="EW153" s="1">
        <v>116</v>
      </c>
      <c r="EX153" s="1">
        <v>92</v>
      </c>
      <c r="EY153" s="1">
        <v>12</v>
      </c>
      <c r="EZ153" s="1">
        <v>83.566566467285156</v>
      </c>
      <c r="FA153" s="1">
        <v>51.868900299072266</v>
      </c>
      <c r="FB153" s="1">
        <v>41.783283233642578</v>
      </c>
      <c r="FC153" s="1">
        <v>33.138465881347656</v>
      </c>
      <c r="FD153" s="1">
        <v>4.3224086761474609</v>
      </c>
      <c r="FE153" s="1">
        <v>5.6228795051574707</v>
      </c>
      <c r="FF153" s="1">
        <v>5.5130167007446289</v>
      </c>
      <c r="FG153" s="1">
        <v>5.3040695190429687</v>
      </c>
      <c r="FH153" s="1">
        <v>6.0646014213562012</v>
      </c>
      <c r="FI153" s="1">
        <v>9.230769157409668</v>
      </c>
      <c r="FJ153" s="1">
        <v>51.868900299072266</v>
      </c>
      <c r="FK153" s="1">
        <v>41.783283233642578</v>
      </c>
      <c r="FL153" s="1">
        <v>33.138465881347656</v>
      </c>
      <c r="FM153" s="1">
        <v>4.3224086761474609</v>
      </c>
      <c r="FN153" s="1">
        <v>5.6228795051574707</v>
      </c>
      <c r="FO153" s="1">
        <v>5.5130167007446289</v>
      </c>
      <c r="FP153" s="1">
        <v>5.3040695190429687</v>
      </c>
      <c r="FQ153" s="1">
        <v>6.0646014213562012</v>
      </c>
      <c r="FR153" s="1">
        <v>9.230769157409668</v>
      </c>
    </row>
    <row r="154" spans="1:174">
      <c r="A154" t="s">
        <v>1</v>
      </c>
      <c r="B154" t="s">
        <v>158</v>
      </c>
      <c r="C154" t="s">
        <v>428</v>
      </c>
      <c r="D154" s="1">
        <v>178</v>
      </c>
      <c r="E154" s="1">
        <v>212</v>
      </c>
      <c r="F154" s="1">
        <v>390</v>
      </c>
      <c r="G154" s="1">
        <v>169.20634460449219</v>
      </c>
      <c r="H154" s="1">
        <v>207.12429809570312</v>
      </c>
      <c r="I154" s="1">
        <v>187.90562438964844</v>
      </c>
      <c r="J154" s="1">
        <v>4.2492241859436035</v>
      </c>
      <c r="K154" s="1">
        <v>5.5892434120178223</v>
      </c>
      <c r="L154" s="1">
        <v>4.885993480682373</v>
      </c>
      <c r="M154" s="1"/>
      <c r="N154" s="1"/>
      <c r="O154" s="1">
        <v>33</v>
      </c>
      <c r="P154" s="1">
        <v>47</v>
      </c>
      <c r="Q154" s="1">
        <v>61</v>
      </c>
      <c r="R154" s="1">
        <v>24</v>
      </c>
      <c r="S154" s="1"/>
      <c r="T154" s="1"/>
      <c r="U154" s="1">
        <v>234.10896301269531</v>
      </c>
      <c r="V154" s="1">
        <v>340.87612915039062</v>
      </c>
      <c r="W154" s="1">
        <v>783.6588134765625</v>
      </c>
      <c r="X154" s="1">
        <v>562.98382568359375</v>
      </c>
      <c r="Y154" s="1"/>
      <c r="Z154" s="1"/>
      <c r="AA154" s="1">
        <v>3.8416764736175537</v>
      </c>
      <c r="AB154" s="1">
        <v>4.0657439231872559</v>
      </c>
      <c r="AC154" s="1">
        <v>6.3807530403137207</v>
      </c>
      <c r="AD154" s="1">
        <v>5.581395149230957</v>
      </c>
      <c r="AE154" s="1"/>
      <c r="AF154" s="1"/>
      <c r="AG154" s="1">
        <v>18</v>
      </c>
      <c r="AH154" s="1">
        <v>76</v>
      </c>
      <c r="AI154" s="1">
        <v>89</v>
      </c>
      <c r="AJ154" s="1">
        <v>24</v>
      </c>
      <c r="AK154" s="1"/>
      <c r="AL154" s="1"/>
      <c r="AM154" s="1">
        <v>134.29829406738281</v>
      </c>
      <c r="AN154" s="1">
        <v>577.41986083984375</v>
      </c>
      <c r="AO154" s="1">
        <v>1320.0830078125</v>
      </c>
      <c r="AP154" s="1">
        <v>1061.4771728515625</v>
      </c>
      <c r="AQ154" s="1"/>
      <c r="AR154" s="1"/>
      <c r="AS154" s="1">
        <v>3.1523642539978027</v>
      </c>
      <c r="AT154" s="1">
        <v>5.7014255523681641</v>
      </c>
      <c r="AU154" s="1">
        <v>7.7865266799926758</v>
      </c>
      <c r="AV154" s="1">
        <v>7.0588235855102539</v>
      </c>
      <c r="AW154" s="1">
        <v>7</v>
      </c>
      <c r="AX154" s="1">
        <v>11</v>
      </c>
      <c r="AY154" s="1">
        <v>51</v>
      </c>
      <c r="AZ154" s="1">
        <v>123</v>
      </c>
      <c r="BA154" s="1">
        <v>150</v>
      </c>
      <c r="BB154" s="1">
        <v>48</v>
      </c>
      <c r="BC154" s="1">
        <v>6.8855619430541992</v>
      </c>
      <c r="BD154" s="1">
        <v>36.196117401123047</v>
      </c>
      <c r="BE154" s="1">
        <v>185.46128845214844</v>
      </c>
      <c r="BF154" s="1">
        <v>456.4007568359375</v>
      </c>
      <c r="BG154" s="1">
        <v>1032.631103515625</v>
      </c>
      <c r="BH154" s="1">
        <v>735.74493408203125</v>
      </c>
      <c r="BI154" s="1">
        <v>1.492537260055542</v>
      </c>
      <c r="BJ154" s="1">
        <v>1.517241358757019</v>
      </c>
      <c r="BK154" s="1">
        <v>3.5664336681365967</v>
      </c>
      <c r="BL154" s="1">
        <v>4.9417438507080078</v>
      </c>
      <c r="BM154" s="1">
        <v>7.1462602615356445</v>
      </c>
      <c r="BN154" s="1">
        <v>6.2337660789489746</v>
      </c>
      <c r="BO154" s="1"/>
      <c r="BP154" s="1"/>
      <c r="BQ154" s="1"/>
      <c r="BR154" s="1"/>
      <c r="BS154" s="1"/>
      <c r="BT154" s="1">
        <v>103</v>
      </c>
      <c r="BU154" s="1"/>
      <c r="BV154" s="1"/>
      <c r="BW154" s="1"/>
      <c r="BX154" s="1"/>
      <c r="BY154" s="1"/>
      <c r="BZ154" s="1">
        <v>97.911537170410156</v>
      </c>
      <c r="CA154" s="1"/>
      <c r="CB154" s="1"/>
      <c r="CC154" s="1"/>
      <c r="CD154" s="1"/>
      <c r="CE154" s="1"/>
      <c r="CF154" s="1">
        <v>3.3561420440673828</v>
      </c>
      <c r="CG154" s="1"/>
      <c r="CH154" s="1"/>
      <c r="CI154" s="1"/>
      <c r="CJ154" s="1"/>
      <c r="CK154" s="1"/>
      <c r="CL154" s="1">
        <v>145</v>
      </c>
      <c r="CM154" s="1"/>
      <c r="CN154" s="1"/>
      <c r="CO154" s="1"/>
      <c r="CP154" s="1"/>
      <c r="CQ154" s="1"/>
      <c r="CR154" s="1">
        <v>141.66520690917969</v>
      </c>
      <c r="CS154" s="1"/>
      <c r="CT154" s="1"/>
      <c r="CU154" s="1"/>
      <c r="CV154" s="1"/>
      <c r="CW154" s="1"/>
      <c r="CX154" s="1">
        <v>4.6104927062988281</v>
      </c>
      <c r="CY154" s="1"/>
      <c r="CZ154" s="1"/>
      <c r="DA154" s="1"/>
      <c r="DB154" s="1"/>
      <c r="DC154" s="1"/>
      <c r="DD154" s="1">
        <v>248</v>
      </c>
      <c r="DE154" s="1"/>
      <c r="DF154" s="1"/>
      <c r="DG154" s="1"/>
      <c r="DH154" s="1"/>
      <c r="DI154" s="1"/>
      <c r="DJ154" s="1">
        <v>119.48870086669922</v>
      </c>
      <c r="DK154" s="1"/>
      <c r="DL154" s="1"/>
      <c r="DM154" s="1"/>
      <c r="DN154" s="1"/>
      <c r="DO154" s="1"/>
      <c r="DP154" s="1">
        <v>3.99098801612854</v>
      </c>
      <c r="DQ154" s="1">
        <v>6</v>
      </c>
      <c r="DR154" s="1">
        <v>37</v>
      </c>
      <c r="DS154" s="1">
        <v>50</v>
      </c>
      <c r="DT154" s="1">
        <v>63</v>
      </c>
      <c r="DU154" s="1">
        <v>22</v>
      </c>
      <c r="DV154" s="1">
        <v>5.7035846710205078</v>
      </c>
      <c r="DW154" s="1">
        <v>35.172103881835938</v>
      </c>
      <c r="DX154" s="1">
        <v>47.529872894287109</v>
      </c>
      <c r="DY154" s="1">
        <v>59.887638092041016</v>
      </c>
      <c r="DZ154" s="1">
        <v>20.913143157958984</v>
      </c>
      <c r="EA154" s="1">
        <v>2.0408163070678711</v>
      </c>
      <c r="EB154" s="1">
        <v>4.1340780258178711</v>
      </c>
      <c r="EC154" s="1">
        <v>4.7303690910339355</v>
      </c>
      <c r="ED154" s="1">
        <v>4.9684543609619141</v>
      </c>
      <c r="EE154" s="1">
        <v>3.2592592239379883</v>
      </c>
      <c r="EF154" s="1">
        <v>15</v>
      </c>
      <c r="EG154" s="1">
        <v>57</v>
      </c>
      <c r="EH154" s="1">
        <v>52</v>
      </c>
      <c r="EI154" s="1">
        <v>58</v>
      </c>
      <c r="EJ154" s="1">
        <v>30</v>
      </c>
      <c r="EK154" s="1">
        <v>14.655020713806152</v>
      </c>
      <c r="EL154" s="1">
        <v>55.689079284667969</v>
      </c>
      <c r="EM154" s="1">
        <v>50.804073333740234</v>
      </c>
      <c r="EN154" s="1">
        <v>56.666080474853516</v>
      </c>
      <c r="EO154" s="1">
        <v>29.310041427612305</v>
      </c>
      <c r="EP154" s="1">
        <v>4.6875</v>
      </c>
      <c r="EQ154" s="1">
        <v>6.7058825492858887</v>
      </c>
      <c r="ER154" s="1">
        <v>5.2208833694458008</v>
      </c>
      <c r="ES154" s="1">
        <v>5.3456220626831055</v>
      </c>
      <c r="ET154" s="1">
        <v>5.5350551605224609</v>
      </c>
      <c r="EU154" s="1">
        <v>21</v>
      </c>
      <c r="EV154" s="1">
        <v>94</v>
      </c>
      <c r="EW154" s="1">
        <v>102</v>
      </c>
      <c r="EX154" s="1">
        <v>121</v>
      </c>
      <c r="EY154" s="1">
        <v>52</v>
      </c>
      <c r="EZ154" s="1">
        <v>10.117995262145996</v>
      </c>
      <c r="FA154" s="1">
        <v>45.290073394775391</v>
      </c>
      <c r="FB154" s="1">
        <v>49.144546508789063</v>
      </c>
      <c r="FC154" s="1">
        <v>58.298923492431641</v>
      </c>
      <c r="FD154" s="1">
        <v>25.054082870483398</v>
      </c>
      <c r="FE154" s="1">
        <v>3.4201953411102295</v>
      </c>
      <c r="FF154" s="1">
        <v>5.3868193626403809</v>
      </c>
      <c r="FG154" s="1">
        <v>4.9683389663696289</v>
      </c>
      <c r="FH154" s="1">
        <v>5.142371654510498</v>
      </c>
      <c r="FI154" s="1">
        <v>4.2728018760681152</v>
      </c>
      <c r="FJ154" s="1">
        <v>45.290073394775391</v>
      </c>
      <c r="FK154" s="1">
        <v>49.144546508789063</v>
      </c>
      <c r="FL154" s="1">
        <v>58.298923492431641</v>
      </c>
      <c r="FM154" s="1">
        <v>25.054082870483398</v>
      </c>
      <c r="FN154" s="1">
        <v>3.4201953411102295</v>
      </c>
      <c r="FO154" s="1">
        <v>5.3868193626403809</v>
      </c>
      <c r="FP154" s="1">
        <v>4.9683389663696289</v>
      </c>
      <c r="FQ154" s="1">
        <v>5.142371654510498</v>
      </c>
      <c r="FR154" s="1">
        <v>4.2728018760681152</v>
      </c>
    </row>
    <row r="155" spans="1:174">
      <c r="A155" t="s">
        <v>1</v>
      </c>
      <c r="B155" t="s">
        <v>159</v>
      </c>
      <c r="C155" t="s">
        <v>429</v>
      </c>
      <c r="D155" s="1">
        <v>122</v>
      </c>
      <c r="E155" s="1">
        <v>152</v>
      </c>
      <c r="F155" s="1">
        <v>274</v>
      </c>
      <c r="G155" s="1">
        <v>160.64256286621094</v>
      </c>
      <c r="H155" s="1">
        <v>211.39590454101562</v>
      </c>
      <c r="I155" s="1">
        <v>185.32546997070312</v>
      </c>
      <c r="J155" s="1">
        <v>4.0210943222045898</v>
      </c>
      <c r="K155" s="1">
        <v>5.5698056221008301</v>
      </c>
      <c r="L155" s="1">
        <v>4.7544679641723633</v>
      </c>
      <c r="M155" s="1"/>
      <c r="N155" s="1"/>
      <c r="O155" s="1">
        <v>17</v>
      </c>
      <c r="P155" s="1">
        <v>47</v>
      </c>
      <c r="Q155" s="1">
        <v>37</v>
      </c>
      <c r="R155" s="1">
        <v>13</v>
      </c>
      <c r="S155" s="1"/>
      <c r="T155" s="1"/>
      <c r="U155" s="1">
        <v>170.25538635253906</v>
      </c>
      <c r="V155" s="1">
        <v>488.51470947265625</v>
      </c>
      <c r="W155" s="1">
        <v>634.97509765625</v>
      </c>
      <c r="X155" s="1">
        <v>437.71044921875</v>
      </c>
      <c r="Y155" s="1"/>
      <c r="Z155" s="1"/>
      <c r="AA155" s="1">
        <v>2.6856241226196289</v>
      </c>
      <c r="AB155" s="1">
        <v>5.2808990478515625</v>
      </c>
      <c r="AC155" s="1">
        <v>5.6060605049133301</v>
      </c>
      <c r="AD155" s="1">
        <v>4.2071199417114258</v>
      </c>
      <c r="AE155" s="1"/>
      <c r="AF155" s="1"/>
      <c r="AG155" s="1">
        <v>10</v>
      </c>
      <c r="AH155" s="1">
        <v>53</v>
      </c>
      <c r="AI155" s="1">
        <v>66</v>
      </c>
      <c r="AJ155" s="1">
        <v>19</v>
      </c>
      <c r="AK155" s="1"/>
      <c r="AL155" s="1"/>
      <c r="AM155" s="1">
        <v>107.60787963867187</v>
      </c>
      <c r="AN155" s="1">
        <v>574.9620361328125</v>
      </c>
      <c r="AO155" s="1">
        <v>1334.6815185546875</v>
      </c>
      <c r="AP155" s="1">
        <v>1111.111083984375</v>
      </c>
      <c r="AQ155" s="1"/>
      <c r="AR155" s="1"/>
      <c r="AS155" s="1">
        <v>2.785515308380127</v>
      </c>
      <c r="AT155" s="1">
        <v>5.4582905769348145</v>
      </c>
      <c r="AU155" s="1">
        <v>7.8853044509887695</v>
      </c>
      <c r="AV155" s="1">
        <v>6.7857141494750977</v>
      </c>
      <c r="AW155" s="1"/>
      <c r="AX155" s="1"/>
      <c r="AY155" s="1">
        <v>27</v>
      </c>
      <c r="AZ155" s="1">
        <v>100</v>
      </c>
      <c r="BA155" s="1">
        <v>103</v>
      </c>
      <c r="BB155" s="1">
        <v>32</v>
      </c>
      <c r="BC155" s="1"/>
      <c r="BD155" s="1"/>
      <c r="BE155" s="1">
        <v>140.05601501464844</v>
      </c>
      <c r="BF155" s="1">
        <v>530.813720703125</v>
      </c>
      <c r="BG155" s="1">
        <v>956.18267822265625</v>
      </c>
      <c r="BH155" s="1">
        <v>683.76068115234375</v>
      </c>
      <c r="BI155" s="1"/>
      <c r="BJ155" s="1"/>
      <c r="BK155" s="1">
        <v>2.7217741012573242</v>
      </c>
      <c r="BL155" s="1">
        <v>5.3734550476074219</v>
      </c>
      <c r="BM155" s="1">
        <v>6.880427360534668</v>
      </c>
      <c r="BN155" s="1">
        <v>5.4329371452331543</v>
      </c>
      <c r="BO155" s="1"/>
      <c r="BP155" s="1"/>
      <c r="BQ155" s="1"/>
      <c r="BR155" s="1"/>
      <c r="BS155" s="1"/>
      <c r="BT155" s="1">
        <v>66</v>
      </c>
      <c r="BU155" s="1"/>
      <c r="BV155" s="1"/>
      <c r="BW155" s="1"/>
      <c r="BX155" s="1"/>
      <c r="BY155" s="1"/>
      <c r="BZ155" s="1">
        <v>86.904998779296875</v>
      </c>
      <c r="CA155" s="1"/>
      <c r="CB155" s="1"/>
      <c r="CC155" s="1"/>
      <c r="CD155" s="1"/>
      <c r="CE155" s="1"/>
      <c r="CF155" s="1">
        <v>3.0783581733703613</v>
      </c>
      <c r="CG155" s="1"/>
      <c r="CH155" s="1"/>
      <c r="CI155" s="1"/>
      <c r="CJ155" s="1"/>
      <c r="CK155" s="1"/>
      <c r="CL155" s="1">
        <v>113</v>
      </c>
      <c r="CM155" s="1"/>
      <c r="CN155" s="1"/>
      <c r="CO155" s="1"/>
      <c r="CP155" s="1"/>
      <c r="CQ155" s="1"/>
      <c r="CR155" s="1">
        <v>157.15617370605469</v>
      </c>
      <c r="CS155" s="1"/>
      <c r="CT155" s="1"/>
      <c r="CU155" s="1"/>
      <c r="CV155" s="1"/>
      <c r="CW155" s="1"/>
      <c r="CX155" s="1">
        <v>5.0992779731750488</v>
      </c>
      <c r="CY155" s="1"/>
      <c r="CZ155" s="1"/>
      <c r="DA155" s="1"/>
      <c r="DB155" s="1"/>
      <c r="DC155" s="1"/>
      <c r="DD155" s="1">
        <v>179</v>
      </c>
      <c r="DE155" s="1"/>
      <c r="DF155" s="1"/>
      <c r="DG155" s="1"/>
      <c r="DH155" s="1"/>
      <c r="DI155" s="1"/>
      <c r="DJ155" s="1">
        <v>121.07028961181641</v>
      </c>
      <c r="DK155" s="1"/>
      <c r="DL155" s="1"/>
      <c r="DM155" s="1"/>
      <c r="DN155" s="1"/>
      <c r="DO155" s="1"/>
      <c r="DP155" s="1">
        <v>4.1055045127868652</v>
      </c>
      <c r="DQ155" s="1">
        <v>31</v>
      </c>
      <c r="DR155" s="1">
        <v>31</v>
      </c>
      <c r="DS155" s="1">
        <v>43</v>
      </c>
      <c r="DT155" s="1">
        <v>17</v>
      </c>
      <c r="DU155" s="1"/>
      <c r="DV155" s="1">
        <v>40.819015502929688</v>
      </c>
      <c r="DW155" s="1">
        <v>40.819015502929688</v>
      </c>
      <c r="DX155" s="1">
        <v>56.619922637939453</v>
      </c>
      <c r="DY155" s="1">
        <v>22.384620666503906</v>
      </c>
      <c r="DZ155" s="1"/>
      <c r="EA155" s="1">
        <v>4.9759230613708496</v>
      </c>
      <c r="EB155" s="1">
        <v>3.909205436706543</v>
      </c>
      <c r="EC155" s="1">
        <v>3.63482666015625</v>
      </c>
      <c r="ED155" s="1">
        <v>4.057279109954834</v>
      </c>
      <c r="EE155" s="1"/>
      <c r="EF155" s="1">
        <v>27</v>
      </c>
      <c r="EG155" s="1">
        <v>46</v>
      </c>
      <c r="EH155" s="1">
        <v>49</v>
      </c>
      <c r="EI155" s="1">
        <v>30</v>
      </c>
      <c r="EJ155" s="1"/>
      <c r="EK155" s="1">
        <v>37.550590515136719</v>
      </c>
      <c r="EL155" s="1">
        <v>63.975078582763672</v>
      </c>
      <c r="EM155" s="1">
        <v>68.147361755371094</v>
      </c>
      <c r="EN155" s="1">
        <v>41.722877502441406</v>
      </c>
      <c r="EO155" s="1"/>
      <c r="EP155" s="1">
        <v>5.5102043151855469</v>
      </c>
      <c r="EQ155" s="1">
        <v>6.4425768852233887</v>
      </c>
      <c r="ER155" s="1">
        <v>4.3828263282775879</v>
      </c>
      <c r="ES155" s="1">
        <v>7.6530613899230957</v>
      </c>
      <c r="ET155" s="1"/>
      <c r="EU155" s="1">
        <v>58</v>
      </c>
      <c r="EV155" s="1">
        <v>77</v>
      </c>
      <c r="EW155" s="1">
        <v>92</v>
      </c>
      <c r="EX155" s="1">
        <v>47</v>
      </c>
      <c r="EY155" s="1"/>
      <c r="EZ155" s="1">
        <v>39.229480743408203</v>
      </c>
      <c r="FA155" s="1">
        <v>52.080516815185547</v>
      </c>
      <c r="FB155" s="1">
        <v>62.226070404052734</v>
      </c>
      <c r="FC155" s="1">
        <v>31.789405822753906</v>
      </c>
      <c r="FD155" s="1"/>
      <c r="FE155" s="1">
        <v>5.2111411094665527</v>
      </c>
      <c r="FF155" s="1">
        <v>5.1094889640808105</v>
      </c>
      <c r="FG155" s="1">
        <v>3.9982616901397705</v>
      </c>
      <c r="FH155" s="1">
        <v>5.7953143119812012</v>
      </c>
      <c r="FI155" s="1"/>
      <c r="FJ155" s="1">
        <v>52.080516815185547</v>
      </c>
      <c r="FK155" s="1">
        <v>62.226070404052734</v>
      </c>
      <c r="FL155" s="1">
        <v>31.789405822753906</v>
      </c>
      <c r="FM155" s="1"/>
      <c r="FN155" s="1">
        <v>5.2111411094665527</v>
      </c>
      <c r="FO155" s="1">
        <v>5.1094889640808105</v>
      </c>
      <c r="FP155" s="1">
        <v>3.9982616901397705</v>
      </c>
      <c r="FQ155" s="1">
        <v>5.7953143119812012</v>
      </c>
      <c r="FR155" s="1"/>
    </row>
    <row r="156" spans="1:174">
      <c r="A156" t="s">
        <v>1</v>
      </c>
      <c r="B156" t="s">
        <v>160</v>
      </c>
      <c r="C156" t="s">
        <v>430</v>
      </c>
      <c r="D156" s="1">
        <v>258</v>
      </c>
      <c r="E156" s="1">
        <v>271</v>
      </c>
      <c r="F156" s="1">
        <v>529</v>
      </c>
      <c r="G156" s="1">
        <v>220.99636840820312</v>
      </c>
      <c r="H156" s="1">
        <v>239.44583129882812</v>
      </c>
      <c r="I156" s="1">
        <v>230.07803344726562</v>
      </c>
      <c r="J156" s="1">
        <v>5.1343283653259277</v>
      </c>
      <c r="K156" s="1">
        <v>6.0967378616333008</v>
      </c>
      <c r="L156" s="1">
        <v>5.5860614776611328</v>
      </c>
      <c r="M156" s="1"/>
      <c r="N156" s="1"/>
      <c r="O156" s="1">
        <v>29</v>
      </c>
      <c r="P156" s="1">
        <v>89</v>
      </c>
      <c r="Q156" s="1">
        <v>85</v>
      </c>
      <c r="R156" s="1">
        <v>37</v>
      </c>
      <c r="S156" s="1"/>
      <c r="T156" s="1"/>
      <c r="U156" s="1">
        <v>192.16751098632812</v>
      </c>
      <c r="V156" s="1">
        <v>579.5780029296875</v>
      </c>
      <c r="W156" s="1">
        <v>921.50909423828125</v>
      </c>
      <c r="X156" s="1">
        <v>803.64898681640625</v>
      </c>
      <c r="Y156" s="1"/>
      <c r="Z156" s="1"/>
      <c r="AA156" s="1">
        <v>3.0687830448150635</v>
      </c>
      <c r="AB156" s="1">
        <v>5.7642488479614258</v>
      </c>
      <c r="AC156" s="1">
        <v>7.271172046661377</v>
      </c>
      <c r="AD156" s="1">
        <v>7.3705177307128906</v>
      </c>
      <c r="AE156" s="1"/>
      <c r="AF156" s="1"/>
      <c r="AG156" s="1">
        <v>15</v>
      </c>
      <c r="AH156" s="1">
        <v>85</v>
      </c>
      <c r="AI156" s="1">
        <v>118</v>
      </c>
      <c r="AJ156" s="1">
        <v>44</v>
      </c>
      <c r="AK156" s="1"/>
      <c r="AL156" s="1"/>
      <c r="AM156" s="1">
        <v>104.93913269042969</v>
      </c>
      <c r="AN156" s="1">
        <v>573.8590087890625</v>
      </c>
      <c r="AO156" s="1">
        <v>1433.0823974609375</v>
      </c>
      <c r="AP156" s="1">
        <v>1624.215576171875</v>
      </c>
      <c r="AQ156" s="1"/>
      <c r="AR156" s="1"/>
      <c r="AS156" s="1">
        <v>2.6041667461395264</v>
      </c>
      <c r="AT156" s="1">
        <v>5.5957865715026855</v>
      </c>
      <c r="AU156" s="1">
        <v>8.222996711730957</v>
      </c>
      <c r="AV156" s="1">
        <v>9.4623651504516602</v>
      </c>
      <c r="AW156" s="1">
        <v>10</v>
      </c>
      <c r="AX156" s="1">
        <v>17</v>
      </c>
      <c r="AY156" s="1">
        <v>44</v>
      </c>
      <c r="AZ156" s="1">
        <v>174</v>
      </c>
      <c r="BA156" s="1">
        <v>203</v>
      </c>
      <c r="BB156" s="1">
        <v>81</v>
      </c>
      <c r="BC156" s="1">
        <v>8.9233922958374023</v>
      </c>
      <c r="BD156" s="1">
        <v>50.696327209472656</v>
      </c>
      <c r="BE156" s="1">
        <v>149.73626708984375</v>
      </c>
      <c r="BF156" s="1">
        <v>576.77008056640625</v>
      </c>
      <c r="BG156" s="1">
        <v>1162.7906494140625</v>
      </c>
      <c r="BH156" s="1">
        <v>1107.6165771484375</v>
      </c>
      <c r="BI156" s="1">
        <v>2.1097047328948975</v>
      </c>
      <c r="BJ156" s="1">
        <v>2.0214030742645264</v>
      </c>
      <c r="BK156" s="1">
        <v>2.8928337097167969</v>
      </c>
      <c r="BL156" s="1">
        <v>5.6807050704956055</v>
      </c>
      <c r="BM156" s="1">
        <v>7.7956991195678711</v>
      </c>
      <c r="BN156" s="1">
        <v>8.3764219284057617</v>
      </c>
      <c r="BO156" s="1"/>
      <c r="BP156" s="1"/>
      <c r="BQ156" s="1"/>
      <c r="BR156" s="1"/>
      <c r="BS156" s="1"/>
      <c r="BT156" s="1">
        <v>130</v>
      </c>
      <c r="BU156" s="1"/>
      <c r="BV156" s="1"/>
      <c r="BW156" s="1"/>
      <c r="BX156" s="1"/>
      <c r="BY156" s="1"/>
      <c r="BZ156" s="1">
        <v>111.35475921630859</v>
      </c>
      <c r="CA156" s="1"/>
      <c r="CB156" s="1"/>
      <c r="CC156" s="1"/>
      <c r="CD156" s="1"/>
      <c r="CE156" s="1"/>
      <c r="CF156" s="1">
        <v>3.6806342601776123</v>
      </c>
      <c r="CG156" s="1"/>
      <c r="CH156" s="1"/>
      <c r="CI156" s="1"/>
      <c r="CJ156" s="1"/>
      <c r="CK156" s="1"/>
      <c r="CL156" s="1">
        <v>183</v>
      </c>
      <c r="CM156" s="1"/>
      <c r="CN156" s="1"/>
      <c r="CO156" s="1"/>
      <c r="CP156" s="1"/>
      <c r="CQ156" s="1"/>
      <c r="CR156" s="1">
        <v>161.69219970703125</v>
      </c>
      <c r="CS156" s="1"/>
      <c r="CT156" s="1"/>
      <c r="CU156" s="1"/>
      <c r="CV156" s="1"/>
      <c r="CW156" s="1"/>
      <c r="CX156" s="1">
        <v>5.2510762214660645</v>
      </c>
      <c r="CY156" s="1"/>
      <c r="CZ156" s="1"/>
      <c r="DA156" s="1"/>
      <c r="DB156" s="1"/>
      <c r="DC156" s="1"/>
      <c r="DD156" s="1">
        <v>313</v>
      </c>
      <c r="DE156" s="1"/>
      <c r="DF156" s="1"/>
      <c r="DG156" s="1"/>
      <c r="DH156" s="1"/>
      <c r="DI156" s="1"/>
      <c r="DJ156" s="1">
        <v>136.13311767578125</v>
      </c>
      <c r="DK156" s="1"/>
      <c r="DL156" s="1"/>
      <c r="DM156" s="1"/>
      <c r="DN156" s="1"/>
      <c r="DO156" s="1"/>
      <c r="DP156" s="1">
        <v>4.4605956077575684</v>
      </c>
      <c r="DQ156" s="1">
        <v>37</v>
      </c>
      <c r="DR156" s="1">
        <v>104</v>
      </c>
      <c r="DS156" s="1">
        <v>82</v>
      </c>
      <c r="DT156" s="1">
        <v>26</v>
      </c>
      <c r="DU156" s="1">
        <v>9</v>
      </c>
      <c r="DV156" s="1">
        <v>31.693277359008789</v>
      </c>
      <c r="DW156" s="1">
        <v>89.083808898925781</v>
      </c>
      <c r="DX156" s="1">
        <v>70.239158630371094</v>
      </c>
      <c r="DY156" s="1">
        <v>22.270952224731445</v>
      </c>
      <c r="DZ156" s="1">
        <v>7.7091755867004395</v>
      </c>
      <c r="EA156" s="1">
        <v>5.0271739959716797</v>
      </c>
      <c r="EB156" s="1">
        <v>5.1974015235900879</v>
      </c>
      <c r="EC156" s="1">
        <v>4.9757280349731445</v>
      </c>
      <c r="ED156" s="1">
        <v>4.9713191986083984</v>
      </c>
      <c r="EE156" s="1">
        <v>7.6923074722290039</v>
      </c>
      <c r="EF156" s="1">
        <v>48</v>
      </c>
      <c r="EG156" s="1">
        <v>104</v>
      </c>
      <c r="EH156" s="1">
        <v>82</v>
      </c>
      <c r="EI156" s="1">
        <v>24</v>
      </c>
      <c r="EJ156" s="1">
        <v>13</v>
      </c>
      <c r="EK156" s="1">
        <v>42.411067962646484</v>
      </c>
      <c r="EL156" s="1">
        <v>91.890647888183594</v>
      </c>
      <c r="EM156" s="1">
        <v>72.452239990234375</v>
      </c>
      <c r="EN156" s="1">
        <v>21.205533981323242</v>
      </c>
      <c r="EO156" s="1">
        <v>11.486330986022949</v>
      </c>
      <c r="EP156" s="1">
        <v>6.8085107803344727</v>
      </c>
      <c r="EQ156" s="1">
        <v>6.0500292778015137</v>
      </c>
      <c r="ER156" s="1">
        <v>5.5480380058288574</v>
      </c>
      <c r="ES156" s="1">
        <v>5.3097343444824219</v>
      </c>
      <c r="ET156" s="1">
        <v>14.285714149475098</v>
      </c>
      <c r="EU156" s="1">
        <v>85</v>
      </c>
      <c r="EV156" s="1">
        <v>208</v>
      </c>
      <c r="EW156" s="1">
        <v>164</v>
      </c>
      <c r="EX156" s="1">
        <v>50</v>
      </c>
      <c r="EY156" s="1">
        <v>22</v>
      </c>
      <c r="EZ156" s="1">
        <v>36.969058990478516</v>
      </c>
      <c r="FA156" s="1">
        <v>90.465461730957031</v>
      </c>
      <c r="FB156" s="1">
        <v>71.328536987304688</v>
      </c>
      <c r="FC156" s="1">
        <v>21.746505737304688</v>
      </c>
      <c r="FD156" s="1">
        <v>9.5684623718261719</v>
      </c>
      <c r="FE156" s="1">
        <v>5.898681640625</v>
      </c>
      <c r="FF156" s="1">
        <v>5.591397762298584</v>
      </c>
      <c r="FG156" s="1">
        <v>5.2463212013244629</v>
      </c>
      <c r="FH156" s="1">
        <v>5.1282052993774414</v>
      </c>
      <c r="FI156" s="1">
        <v>10.576923370361328</v>
      </c>
      <c r="FJ156" s="1">
        <v>90.465461730957031</v>
      </c>
      <c r="FK156" s="1">
        <v>71.328536987304688</v>
      </c>
      <c r="FL156" s="1">
        <v>21.746505737304688</v>
      </c>
      <c r="FM156" s="1">
        <v>9.5684623718261719</v>
      </c>
      <c r="FN156" s="1">
        <v>5.898681640625</v>
      </c>
      <c r="FO156" s="1">
        <v>5.591397762298584</v>
      </c>
      <c r="FP156" s="1">
        <v>5.2463212013244629</v>
      </c>
      <c r="FQ156" s="1">
        <v>5.1282052993774414</v>
      </c>
      <c r="FR156" s="1">
        <v>10.576923370361328</v>
      </c>
    </row>
    <row r="157" spans="1:174">
      <c r="A157" t="s">
        <v>1</v>
      </c>
      <c r="B157" t="s">
        <v>161</v>
      </c>
      <c r="C157" t="s">
        <v>431</v>
      </c>
      <c r="D157" s="1">
        <v>51</v>
      </c>
      <c r="E157" s="1">
        <v>52</v>
      </c>
      <c r="F157" s="1">
        <v>103</v>
      </c>
      <c r="G157" s="1">
        <v>93.137077331542969</v>
      </c>
      <c r="H157" s="1">
        <v>90.794807434082031</v>
      </c>
      <c r="I157" s="1">
        <v>91.939659118652344</v>
      </c>
      <c r="J157" s="1">
        <v>3.3618984222412109</v>
      </c>
      <c r="K157" s="1">
        <v>4.4217686653137207</v>
      </c>
      <c r="L157" s="1">
        <v>3.8247308731079102</v>
      </c>
      <c r="M157" s="1"/>
      <c r="N157" s="1"/>
      <c r="O157" s="1"/>
      <c r="P157" s="1">
        <v>12</v>
      </c>
      <c r="Q157" s="1">
        <v>18</v>
      </c>
      <c r="R157" s="1">
        <v>7</v>
      </c>
      <c r="S157" s="1"/>
      <c r="T157" s="1"/>
      <c r="U157" s="1"/>
      <c r="V157" s="1">
        <v>405.13165283203125</v>
      </c>
      <c r="W157" s="1">
        <v>919.305419921875</v>
      </c>
      <c r="X157" s="1">
        <v>672.43035888671875</v>
      </c>
      <c r="Y157" s="1"/>
      <c r="Z157" s="1"/>
      <c r="AA157" s="1"/>
      <c r="AB157" s="1">
        <v>3.4090909957885742</v>
      </c>
      <c r="AC157" s="1">
        <v>6.9230771064758301</v>
      </c>
      <c r="AD157" s="1">
        <v>5.46875</v>
      </c>
      <c r="AE157" s="1"/>
      <c r="AF157" s="1"/>
      <c r="AG157" s="1"/>
      <c r="AH157" s="1">
        <v>22</v>
      </c>
      <c r="AI157" s="1"/>
      <c r="AJ157" s="1">
        <v>8</v>
      </c>
      <c r="AK157" s="1"/>
      <c r="AL157" s="1"/>
      <c r="AM157" s="1"/>
      <c r="AN157" s="1">
        <v>780.4185791015625</v>
      </c>
      <c r="AO157" s="1"/>
      <c r="AP157" s="1">
        <v>1328.9036865234375</v>
      </c>
      <c r="AQ157" s="1"/>
      <c r="AR157" s="1"/>
      <c r="AS157" s="1"/>
      <c r="AT157" s="1">
        <v>6.4896755218505859</v>
      </c>
      <c r="AU157" s="1"/>
      <c r="AV157" s="1">
        <v>7.1428570747375488</v>
      </c>
      <c r="AW157" s="1"/>
      <c r="AX157" s="1"/>
      <c r="AY157" s="1">
        <v>12</v>
      </c>
      <c r="AZ157" s="1">
        <v>34</v>
      </c>
      <c r="BA157" s="1">
        <v>35</v>
      </c>
      <c r="BB157" s="1">
        <v>15</v>
      </c>
      <c r="BC157" s="1"/>
      <c r="BD157" s="1"/>
      <c r="BE157" s="1">
        <v>137.04887390136719</v>
      </c>
      <c r="BF157" s="1">
        <v>588.133544921875</v>
      </c>
      <c r="BG157" s="1">
        <v>992.90777587890625</v>
      </c>
      <c r="BH157" s="1">
        <v>912.964111328125</v>
      </c>
      <c r="BI157" s="1"/>
      <c r="BJ157" s="1"/>
      <c r="BK157" s="1">
        <v>2.4793388843536377</v>
      </c>
      <c r="BL157" s="1">
        <v>4.920405387878418</v>
      </c>
      <c r="BM157" s="1">
        <v>6.2724013328552246</v>
      </c>
      <c r="BN157" s="1">
        <v>6.25</v>
      </c>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v>29</v>
      </c>
      <c r="CM157" s="1"/>
      <c r="CN157" s="1"/>
      <c r="CO157" s="1"/>
      <c r="CP157" s="1"/>
      <c r="CQ157" s="1"/>
      <c r="CR157" s="1">
        <v>50.635562896728516</v>
      </c>
      <c r="CS157" s="1"/>
      <c r="CT157" s="1"/>
      <c r="CU157" s="1"/>
      <c r="CV157" s="1"/>
      <c r="CW157" s="1"/>
      <c r="CX157" s="1">
        <v>4.2584433555603027</v>
      </c>
      <c r="CY157" s="1"/>
      <c r="CZ157" s="1"/>
      <c r="DA157" s="1"/>
      <c r="DB157" s="1"/>
      <c r="DC157" s="1"/>
      <c r="DD157" s="1">
        <v>48</v>
      </c>
      <c r="DE157" s="1"/>
      <c r="DF157" s="1"/>
      <c r="DG157" s="1"/>
      <c r="DH157" s="1"/>
      <c r="DI157" s="1"/>
      <c r="DJ157" s="1">
        <v>42.845664978027344</v>
      </c>
      <c r="DK157" s="1"/>
      <c r="DL157" s="1"/>
      <c r="DM157" s="1"/>
      <c r="DN157" s="1"/>
      <c r="DO157" s="1"/>
      <c r="DP157" s="1">
        <v>3.153745174407959</v>
      </c>
      <c r="DQ157" s="1"/>
      <c r="DR157" s="1"/>
      <c r="DS157" s="1">
        <v>12</v>
      </c>
      <c r="DT157" s="1">
        <v>13</v>
      </c>
      <c r="DU157" s="1">
        <v>9</v>
      </c>
      <c r="DV157" s="1"/>
      <c r="DW157" s="1"/>
      <c r="DX157" s="1">
        <v>21.914606094360352</v>
      </c>
      <c r="DY157" s="1">
        <v>23.740823745727539</v>
      </c>
      <c r="DZ157" s="1">
        <v>16.435955047607422</v>
      </c>
      <c r="EA157" s="1"/>
      <c r="EB157" s="1"/>
      <c r="EC157" s="1">
        <v>2.6490066051483154</v>
      </c>
      <c r="ED157" s="1">
        <v>3.1941032409667969</v>
      </c>
      <c r="EE157" s="1">
        <v>3.2967033386230469</v>
      </c>
      <c r="EF157" s="1"/>
      <c r="EG157" s="1"/>
      <c r="EH157" s="1">
        <v>18</v>
      </c>
      <c r="EI157" s="1">
        <v>16</v>
      </c>
      <c r="EJ157" s="1">
        <v>7</v>
      </c>
      <c r="EK157" s="1"/>
      <c r="EL157" s="1"/>
      <c r="EM157" s="1">
        <v>31.428970336914063</v>
      </c>
      <c r="EN157" s="1">
        <v>27.936862945556641</v>
      </c>
      <c r="EO157" s="1">
        <v>12.222377777099609</v>
      </c>
      <c r="EP157" s="1"/>
      <c r="EQ157" s="1"/>
      <c r="ER157" s="1">
        <v>4.7120418548583984</v>
      </c>
      <c r="ES157" s="1">
        <v>4.6783623695373535</v>
      </c>
      <c r="ET157" s="1">
        <v>3.5</v>
      </c>
      <c r="EU157" s="1">
        <v>14</v>
      </c>
      <c r="EV157" s="1">
        <v>14</v>
      </c>
      <c r="EW157" s="1">
        <v>30</v>
      </c>
      <c r="EX157" s="1">
        <v>29</v>
      </c>
      <c r="EY157" s="1">
        <v>16</v>
      </c>
      <c r="EZ157" s="1">
        <v>12.496652603149414</v>
      </c>
      <c r="FA157" s="1">
        <v>12.496652603149414</v>
      </c>
      <c r="FB157" s="1">
        <v>26.778541564941406</v>
      </c>
      <c r="FC157" s="1">
        <v>25.885923385620117</v>
      </c>
      <c r="FD157" s="1">
        <v>14.281888961791992</v>
      </c>
      <c r="FE157" s="1">
        <v>7.1428570747375488</v>
      </c>
      <c r="FF157" s="1">
        <v>3.1818182468414307</v>
      </c>
      <c r="FG157" s="1">
        <v>3.5928144454956055</v>
      </c>
      <c r="FH157" s="1">
        <v>3.8718290328979492</v>
      </c>
      <c r="FI157" s="1">
        <v>3.3826639652252197</v>
      </c>
      <c r="FJ157" s="1">
        <v>12.496652603149414</v>
      </c>
      <c r="FK157" s="1">
        <v>26.778541564941406</v>
      </c>
      <c r="FL157" s="1">
        <v>25.885923385620117</v>
      </c>
      <c r="FM157" s="1">
        <v>14.281888961791992</v>
      </c>
      <c r="FN157" s="1">
        <v>7.1428570747375488</v>
      </c>
      <c r="FO157" s="1">
        <v>3.1818182468414307</v>
      </c>
      <c r="FP157" s="1">
        <v>3.5928144454956055</v>
      </c>
      <c r="FQ157" s="1">
        <v>3.8718290328979492</v>
      </c>
      <c r="FR157" s="1">
        <v>3.3826639652252197</v>
      </c>
    </row>
    <row r="158" spans="1:174">
      <c r="A158" t="s">
        <v>1</v>
      </c>
      <c r="B158" t="s">
        <v>162</v>
      </c>
      <c r="C158" t="s">
        <v>432</v>
      </c>
      <c r="D158" s="1">
        <v>168</v>
      </c>
      <c r="E158" s="1">
        <v>172</v>
      </c>
      <c r="F158" s="1">
        <v>340</v>
      </c>
      <c r="G158" s="1">
        <v>204.33482360839844</v>
      </c>
      <c r="H158" s="1">
        <v>224.36734008789062</v>
      </c>
      <c r="I158" s="1">
        <v>214.00068664550781</v>
      </c>
      <c r="J158" s="1">
        <v>4.7849617004394531</v>
      </c>
      <c r="K158" s="1">
        <v>6.4179105758666992</v>
      </c>
      <c r="L158" s="1">
        <v>5.4918432235717773</v>
      </c>
      <c r="M158" s="1"/>
      <c r="N158" s="1"/>
      <c r="O158" s="1">
        <v>27</v>
      </c>
      <c r="P158" s="1">
        <v>50</v>
      </c>
      <c r="Q158" s="1">
        <v>55</v>
      </c>
      <c r="R158" s="1">
        <v>22</v>
      </c>
      <c r="S158" s="1"/>
      <c r="T158" s="1"/>
      <c r="U158" s="1">
        <v>237.96932983398438</v>
      </c>
      <c r="V158" s="1">
        <v>565.2911376953125</v>
      </c>
      <c r="W158" s="1">
        <v>868.87835693359375</v>
      </c>
      <c r="X158" s="1">
        <v>758.62066650390625</v>
      </c>
      <c r="Y158" s="1"/>
      <c r="Z158" s="1"/>
      <c r="AA158" s="1">
        <v>3.461538553237915</v>
      </c>
      <c r="AB158" s="1">
        <v>5.3763442039489746</v>
      </c>
      <c r="AC158" s="1">
        <v>7.2559366226196289</v>
      </c>
      <c r="AD158" s="1">
        <v>7.236842155456543</v>
      </c>
      <c r="AE158" s="1"/>
      <c r="AF158" s="1"/>
      <c r="AG158" s="1">
        <v>18</v>
      </c>
      <c r="AH158" s="1">
        <v>59</v>
      </c>
      <c r="AI158" s="1">
        <v>72</v>
      </c>
      <c r="AJ158" s="1">
        <v>21</v>
      </c>
      <c r="AK158" s="1"/>
      <c r="AL158" s="1"/>
      <c r="AM158" s="1">
        <v>167.09988403320312</v>
      </c>
      <c r="AN158" s="1">
        <v>745.42010498046875</v>
      </c>
      <c r="AO158" s="1">
        <v>1555.7476806640625</v>
      </c>
      <c r="AP158" s="1">
        <v>1496.7926025390625</v>
      </c>
      <c r="AQ158" s="1"/>
      <c r="AR158" s="1"/>
      <c r="AS158" s="1">
        <v>3.9045553207397461</v>
      </c>
      <c r="AT158" s="1">
        <v>7.0321812629699707</v>
      </c>
      <c r="AU158" s="1">
        <v>8.9663763046264648</v>
      </c>
      <c r="AV158" s="1">
        <v>8.5714282989501953</v>
      </c>
      <c r="AW158" s="1">
        <v>6</v>
      </c>
      <c r="AX158" s="1">
        <v>10</v>
      </c>
      <c r="AY158" s="1">
        <v>45</v>
      </c>
      <c r="AZ158" s="1">
        <v>109</v>
      </c>
      <c r="BA158" s="1">
        <v>127</v>
      </c>
      <c r="BB158" s="1">
        <v>43</v>
      </c>
      <c r="BC158" s="1">
        <v>7.3923487663269043</v>
      </c>
      <c r="BD158" s="1">
        <v>42.41961669921875</v>
      </c>
      <c r="BE158" s="1">
        <v>203.45419311523437</v>
      </c>
      <c r="BF158" s="1">
        <v>650.35797119140625</v>
      </c>
      <c r="BG158" s="1">
        <v>1158.9705810546875</v>
      </c>
      <c r="BH158" s="1">
        <v>999.30279541015625</v>
      </c>
      <c r="BI158" s="1">
        <v>1.4184397459030151</v>
      </c>
      <c r="BJ158" s="1">
        <v>1.5432099103927612</v>
      </c>
      <c r="BK158" s="1">
        <v>3.626107931137085</v>
      </c>
      <c r="BL158" s="1">
        <v>6.1616730690002441</v>
      </c>
      <c r="BM158" s="1">
        <v>8.1358108520507812</v>
      </c>
      <c r="BN158" s="1">
        <v>7.8324227333068848</v>
      </c>
      <c r="BO158" s="1"/>
      <c r="BP158" s="1"/>
      <c r="BQ158" s="1"/>
      <c r="BR158" s="1"/>
      <c r="BS158" s="1"/>
      <c r="BT158" s="1">
        <v>82</v>
      </c>
      <c r="BU158" s="1"/>
      <c r="BV158" s="1"/>
      <c r="BW158" s="1"/>
      <c r="BX158" s="1"/>
      <c r="BY158" s="1"/>
      <c r="BZ158" s="1">
        <v>99.734848022460938</v>
      </c>
      <c r="CA158" s="1"/>
      <c r="CB158" s="1"/>
      <c r="CC158" s="1"/>
      <c r="CD158" s="1"/>
      <c r="CE158" s="1"/>
      <c r="CF158" s="1">
        <v>3.2578465938568115</v>
      </c>
      <c r="CG158" s="1"/>
      <c r="CH158" s="1"/>
      <c r="CI158" s="1"/>
      <c r="CJ158" s="1"/>
      <c r="CK158" s="1"/>
      <c r="CL158" s="1">
        <v>112</v>
      </c>
      <c r="CM158" s="1"/>
      <c r="CN158" s="1"/>
      <c r="CO158" s="1"/>
      <c r="CP158" s="1"/>
      <c r="CQ158" s="1"/>
      <c r="CR158" s="1">
        <v>146.09965515136719</v>
      </c>
      <c r="CS158" s="1"/>
      <c r="CT158" s="1"/>
      <c r="CU158" s="1"/>
      <c r="CV158" s="1"/>
      <c r="CW158" s="1"/>
      <c r="CX158" s="1">
        <v>5.1541647911071777</v>
      </c>
      <c r="CY158" s="1"/>
      <c r="CZ158" s="1"/>
      <c r="DA158" s="1"/>
      <c r="DB158" s="1"/>
      <c r="DC158" s="1"/>
      <c r="DD158" s="1">
        <v>194</v>
      </c>
      <c r="DE158" s="1"/>
      <c r="DF158" s="1"/>
      <c r="DG158" s="1"/>
      <c r="DH158" s="1"/>
      <c r="DI158" s="1"/>
      <c r="DJ158" s="1">
        <v>122.10626983642578</v>
      </c>
      <c r="DK158" s="1"/>
      <c r="DL158" s="1"/>
      <c r="DM158" s="1"/>
      <c r="DN158" s="1"/>
      <c r="DO158" s="1"/>
      <c r="DP158" s="1">
        <v>4.1364607810974121</v>
      </c>
      <c r="DQ158" s="1">
        <v>12</v>
      </c>
      <c r="DR158" s="1">
        <v>30</v>
      </c>
      <c r="DS158" s="1">
        <v>36</v>
      </c>
      <c r="DT158" s="1">
        <v>30</v>
      </c>
      <c r="DU158" s="1">
        <v>60</v>
      </c>
      <c r="DV158" s="1">
        <v>14.595344543457031</v>
      </c>
      <c r="DW158" s="1">
        <v>36.488361358642578</v>
      </c>
      <c r="DX158" s="1">
        <v>43.786033630371094</v>
      </c>
      <c r="DY158" s="1">
        <v>36.488361358642578</v>
      </c>
      <c r="DZ158" s="1">
        <v>72.976722717285156</v>
      </c>
      <c r="EA158" s="1">
        <v>4.780876636505127</v>
      </c>
      <c r="EB158" s="1">
        <v>4.5180721282958984</v>
      </c>
      <c r="EC158" s="1">
        <v>4.1379308700561523</v>
      </c>
      <c r="ED158" s="1">
        <v>5.5762081146240234</v>
      </c>
      <c r="EE158" s="1">
        <v>5.0505051612854004</v>
      </c>
      <c r="EF158" s="1">
        <v>11</v>
      </c>
      <c r="EG158" s="1">
        <v>31</v>
      </c>
      <c r="EH158" s="1">
        <v>42</v>
      </c>
      <c r="EI158" s="1">
        <v>32</v>
      </c>
      <c r="EJ158" s="1">
        <v>56</v>
      </c>
      <c r="EK158" s="1">
        <v>14.34907341003418</v>
      </c>
      <c r="EL158" s="1">
        <v>40.438297271728516</v>
      </c>
      <c r="EM158" s="1">
        <v>54.787372589111328</v>
      </c>
      <c r="EN158" s="1">
        <v>41.742759704589844</v>
      </c>
      <c r="EO158" s="1">
        <v>73.049827575683594</v>
      </c>
      <c r="EP158" s="1">
        <v>5.0228309631347656</v>
      </c>
      <c r="EQ158" s="1">
        <v>5.6880731582641602</v>
      </c>
      <c r="ER158" s="1">
        <v>6.296851634979248</v>
      </c>
      <c r="ES158" s="1">
        <v>8.2262210845947266</v>
      </c>
      <c r="ET158" s="1">
        <v>6.5116276741027832</v>
      </c>
      <c r="EU158" s="1">
        <v>23</v>
      </c>
      <c r="EV158" s="1">
        <v>61</v>
      </c>
      <c r="EW158" s="1">
        <v>78</v>
      </c>
      <c r="EX158" s="1">
        <v>62</v>
      </c>
      <c r="EY158" s="1">
        <v>116</v>
      </c>
      <c r="EZ158" s="1">
        <v>14.476516723632812</v>
      </c>
      <c r="FA158" s="1">
        <v>38.394241333007813</v>
      </c>
      <c r="FB158" s="1">
        <v>49.094272613525391</v>
      </c>
      <c r="FC158" s="1">
        <v>39.023654937744141</v>
      </c>
      <c r="FD158" s="1">
        <v>73.011993408203125</v>
      </c>
      <c r="FE158" s="1">
        <v>4.8936171531677246</v>
      </c>
      <c r="FF158" s="1">
        <v>5.0454921722412109</v>
      </c>
      <c r="FG158" s="1">
        <v>5.0748209953308105</v>
      </c>
      <c r="FH158" s="1">
        <v>6.6882414817810059</v>
      </c>
      <c r="FI158" s="1">
        <v>5.6640625</v>
      </c>
      <c r="FJ158" s="1">
        <v>38.394241333007813</v>
      </c>
      <c r="FK158" s="1">
        <v>49.094272613525391</v>
      </c>
      <c r="FL158" s="1">
        <v>39.023654937744141</v>
      </c>
      <c r="FM158" s="1">
        <v>73.011993408203125</v>
      </c>
      <c r="FN158" s="1">
        <v>4.8936171531677246</v>
      </c>
      <c r="FO158" s="1">
        <v>5.0454921722412109</v>
      </c>
      <c r="FP158" s="1">
        <v>5.0748209953308105</v>
      </c>
      <c r="FQ158" s="1">
        <v>6.6882414817810059</v>
      </c>
      <c r="FR158" s="1">
        <v>5.6640625</v>
      </c>
    </row>
    <row r="159" spans="1:174">
      <c r="A159" t="s">
        <v>1</v>
      </c>
      <c r="B159" t="s">
        <v>163</v>
      </c>
      <c r="C159" t="s">
        <v>433</v>
      </c>
      <c r="D159" s="1">
        <v>288</v>
      </c>
      <c r="E159" s="1">
        <v>292</v>
      </c>
      <c r="F159" s="1">
        <v>580</v>
      </c>
      <c r="G159" s="1">
        <v>204.65737915039062</v>
      </c>
      <c r="H159" s="1">
        <v>216.1697998046875</v>
      </c>
      <c r="I159" s="1">
        <v>210.29579162597656</v>
      </c>
      <c r="J159" s="1">
        <v>5.1929316520690918</v>
      </c>
      <c r="K159" s="1">
        <v>6.2687849998474121</v>
      </c>
      <c r="L159" s="1">
        <v>5.6840453147888184</v>
      </c>
      <c r="M159" s="1"/>
      <c r="N159" s="1"/>
      <c r="O159" s="1">
        <v>47</v>
      </c>
      <c r="P159" s="1">
        <v>97</v>
      </c>
      <c r="Q159" s="1">
        <v>83</v>
      </c>
      <c r="R159" s="1">
        <v>33</v>
      </c>
      <c r="S159" s="1"/>
      <c r="T159" s="1"/>
      <c r="U159" s="1">
        <v>266.86349487304687</v>
      </c>
      <c r="V159" s="1">
        <v>657.67169189453125</v>
      </c>
      <c r="W159" s="1">
        <v>876.45196533203125</v>
      </c>
      <c r="X159" s="1">
        <v>810.61163330078125</v>
      </c>
      <c r="Y159" s="1"/>
      <c r="Z159" s="1"/>
      <c r="AA159" s="1">
        <v>4.1191935539245605</v>
      </c>
      <c r="AB159" s="1">
        <v>6.306891918182373</v>
      </c>
      <c r="AC159" s="1">
        <v>6.9865322113037109</v>
      </c>
      <c r="AD159" s="1">
        <v>7.6388888359069824</v>
      </c>
      <c r="AE159" s="1"/>
      <c r="AF159" s="1"/>
      <c r="AG159" s="1">
        <v>29</v>
      </c>
      <c r="AH159" s="1">
        <v>92</v>
      </c>
      <c r="AI159" s="1">
        <v>123</v>
      </c>
      <c r="AJ159" s="1">
        <v>35</v>
      </c>
      <c r="AK159" s="1"/>
      <c r="AL159" s="1"/>
      <c r="AM159" s="1">
        <v>175.01509094238281</v>
      </c>
      <c r="AN159" s="1">
        <v>671.679931640625</v>
      </c>
      <c r="AO159" s="1">
        <v>1602.6058349609375</v>
      </c>
      <c r="AP159" s="1">
        <v>1543.890625</v>
      </c>
      <c r="AQ159" s="1"/>
      <c r="AR159" s="1"/>
      <c r="AS159" s="1">
        <v>3.9348711967468262</v>
      </c>
      <c r="AT159" s="1">
        <v>6.3888888359069824</v>
      </c>
      <c r="AU159" s="1">
        <v>9.1517858505249023</v>
      </c>
      <c r="AV159" s="1">
        <v>7.2164950370788574</v>
      </c>
      <c r="AW159" s="1">
        <v>6</v>
      </c>
      <c r="AX159" s="1">
        <v>35</v>
      </c>
      <c r="AY159" s="1">
        <v>76</v>
      </c>
      <c r="AZ159" s="1">
        <v>189</v>
      </c>
      <c r="BA159" s="1">
        <v>206</v>
      </c>
      <c r="BB159" s="1">
        <v>68</v>
      </c>
      <c r="BC159" s="1">
        <v>3.9554355144500732</v>
      </c>
      <c r="BD159" s="1">
        <v>92.102836608886719</v>
      </c>
      <c r="BE159" s="1">
        <v>222.33924865722656</v>
      </c>
      <c r="BF159" s="1">
        <v>664.41680908203125</v>
      </c>
      <c r="BG159" s="1">
        <v>1201.5164794921875</v>
      </c>
      <c r="BH159" s="1">
        <v>1072.8936767578125</v>
      </c>
      <c r="BI159" s="1">
        <v>0.75949364900588989</v>
      </c>
      <c r="BJ159" s="1">
        <v>3.1559963226318359</v>
      </c>
      <c r="BK159" s="1">
        <v>4.0468583106994629</v>
      </c>
      <c r="BL159" s="1">
        <v>6.3465414047241211</v>
      </c>
      <c r="BM159" s="1">
        <v>8.1358613967895508</v>
      </c>
      <c r="BN159" s="1">
        <v>7.4154853820800781</v>
      </c>
      <c r="BO159" s="1"/>
      <c r="BP159" s="1"/>
      <c r="BQ159" s="1"/>
      <c r="BR159" s="1"/>
      <c r="BS159" s="1"/>
      <c r="BT159" s="1">
        <v>140</v>
      </c>
      <c r="BU159" s="1"/>
      <c r="BV159" s="1"/>
      <c r="BW159" s="1"/>
      <c r="BX159" s="1"/>
      <c r="BY159" s="1"/>
      <c r="BZ159" s="1">
        <v>99.486221313476563</v>
      </c>
      <c r="CA159" s="1"/>
      <c r="CB159" s="1"/>
      <c r="CC159" s="1"/>
      <c r="CD159" s="1"/>
      <c r="CE159" s="1"/>
      <c r="CF159" s="1">
        <v>3.5632476806640625</v>
      </c>
      <c r="CG159" s="1"/>
      <c r="CH159" s="1"/>
      <c r="CI159" s="1"/>
      <c r="CJ159" s="1"/>
      <c r="CK159" s="1"/>
      <c r="CL159" s="1">
        <v>182</v>
      </c>
      <c r="CM159" s="1"/>
      <c r="CN159" s="1"/>
      <c r="CO159" s="1"/>
      <c r="CP159" s="1"/>
      <c r="CQ159" s="1"/>
      <c r="CR159" s="1">
        <v>134.7359619140625</v>
      </c>
      <c r="CS159" s="1"/>
      <c r="CT159" s="1"/>
      <c r="CU159" s="1"/>
      <c r="CV159" s="1"/>
      <c r="CW159" s="1"/>
      <c r="CX159" s="1">
        <v>5.2119131088256836</v>
      </c>
      <c r="CY159" s="1"/>
      <c r="CZ159" s="1"/>
      <c r="DA159" s="1"/>
      <c r="DB159" s="1"/>
      <c r="DC159" s="1"/>
      <c r="DD159" s="1">
        <v>322</v>
      </c>
      <c r="DE159" s="1"/>
      <c r="DF159" s="1"/>
      <c r="DG159" s="1"/>
      <c r="DH159" s="1"/>
      <c r="DI159" s="1"/>
      <c r="DJ159" s="1">
        <v>116.75041961669922</v>
      </c>
      <c r="DK159" s="1"/>
      <c r="DL159" s="1"/>
      <c r="DM159" s="1"/>
      <c r="DN159" s="1"/>
      <c r="DO159" s="1"/>
      <c r="DP159" s="1">
        <v>4.3390378952026367</v>
      </c>
      <c r="DQ159" s="1">
        <v>24</v>
      </c>
      <c r="DR159" s="1">
        <v>72</v>
      </c>
      <c r="DS159" s="1">
        <v>41</v>
      </c>
      <c r="DT159" s="1">
        <v>48</v>
      </c>
      <c r="DU159" s="1">
        <v>103</v>
      </c>
      <c r="DV159" s="1">
        <v>17.054780960083008</v>
      </c>
      <c r="DW159" s="1">
        <v>51.164344787597656</v>
      </c>
      <c r="DX159" s="1">
        <v>29.135251998901367</v>
      </c>
      <c r="DY159" s="1">
        <v>34.109561920166016</v>
      </c>
      <c r="DZ159" s="1">
        <v>73.193435668945313</v>
      </c>
      <c r="EA159" s="1">
        <v>3.5555555820465088</v>
      </c>
      <c r="EB159" s="1">
        <v>6.0759491920471191</v>
      </c>
      <c r="EC159" s="1">
        <v>6.6666665077209473</v>
      </c>
      <c r="ED159" s="1">
        <v>4.8289737701416016</v>
      </c>
      <c r="EE159" s="1">
        <v>4.9590754508972168</v>
      </c>
      <c r="EF159" s="1">
        <v>40</v>
      </c>
      <c r="EG159" s="1">
        <v>67</v>
      </c>
      <c r="EH159" s="1">
        <v>29</v>
      </c>
      <c r="EI159" s="1">
        <v>56</v>
      </c>
      <c r="EJ159" s="1">
        <v>100</v>
      </c>
      <c r="EK159" s="1">
        <v>29.612300872802734</v>
      </c>
      <c r="EL159" s="1">
        <v>49.600605010986328</v>
      </c>
      <c r="EM159" s="1">
        <v>21.468917846679688</v>
      </c>
      <c r="EN159" s="1">
        <v>41.457221984863281</v>
      </c>
      <c r="EO159" s="1">
        <v>74.030754089355469</v>
      </c>
      <c r="EP159" s="1">
        <v>6.26959228515625</v>
      </c>
      <c r="EQ159" s="1">
        <v>6.2209839820861816</v>
      </c>
      <c r="ER159" s="1">
        <v>5.8585858345031738</v>
      </c>
      <c r="ES159" s="1">
        <v>6.7551264762878418</v>
      </c>
      <c r="ET159" s="1">
        <v>6.1766524314880371</v>
      </c>
      <c r="EU159" s="1">
        <v>64</v>
      </c>
      <c r="EV159" s="1">
        <v>139</v>
      </c>
      <c r="EW159" s="1">
        <v>70</v>
      </c>
      <c r="EX159" s="1">
        <v>104</v>
      </c>
      <c r="EY159" s="1">
        <v>203</v>
      </c>
      <c r="EZ159" s="1">
        <v>23.205053329467773</v>
      </c>
      <c r="FA159" s="1">
        <v>50.398475646972656</v>
      </c>
      <c r="FB159" s="1">
        <v>25.380527496337891</v>
      </c>
      <c r="FC159" s="1">
        <v>37.708209991455078</v>
      </c>
      <c r="FD159" s="1">
        <v>73.603530883789063</v>
      </c>
      <c r="FE159" s="1">
        <v>4.874333381652832</v>
      </c>
      <c r="FF159" s="1">
        <v>6.1450042724609375</v>
      </c>
      <c r="FG159" s="1">
        <v>6.3063063621520996</v>
      </c>
      <c r="FH159" s="1">
        <v>5.7048821449279785</v>
      </c>
      <c r="FI159" s="1">
        <v>5.4924240112304687</v>
      </c>
      <c r="FJ159" s="1">
        <v>50.398475646972656</v>
      </c>
      <c r="FK159" s="1">
        <v>25.380527496337891</v>
      </c>
      <c r="FL159" s="1">
        <v>37.708209991455078</v>
      </c>
      <c r="FM159" s="1">
        <v>73.603530883789063</v>
      </c>
      <c r="FN159" s="1">
        <v>4.874333381652832</v>
      </c>
      <c r="FO159" s="1">
        <v>6.1450042724609375</v>
      </c>
      <c r="FP159" s="1">
        <v>6.3063063621520996</v>
      </c>
      <c r="FQ159" s="1">
        <v>5.7048821449279785</v>
      </c>
      <c r="FR159" s="1">
        <v>5.4924240112304687</v>
      </c>
    </row>
    <row r="160" spans="1:174">
      <c r="A160" t="s">
        <v>1</v>
      </c>
      <c r="B160" t="s">
        <v>164</v>
      </c>
      <c r="C160" t="s">
        <v>434</v>
      </c>
      <c r="D160" s="1">
        <v>140</v>
      </c>
      <c r="E160" s="1">
        <v>151</v>
      </c>
      <c r="F160" s="1">
        <v>291</v>
      </c>
      <c r="G160" s="1">
        <v>181.83943176269531</v>
      </c>
      <c r="H160" s="1">
        <v>208.48577880859375</v>
      </c>
      <c r="I160" s="1">
        <v>194.75564575195312</v>
      </c>
      <c r="J160" s="1">
        <v>4.6037487983703613</v>
      </c>
      <c r="K160" s="1">
        <v>6.1834564208984375</v>
      </c>
      <c r="L160" s="1">
        <v>5.3073134422302246</v>
      </c>
      <c r="M160" s="1"/>
      <c r="N160" s="1"/>
      <c r="O160" s="1">
        <v>29</v>
      </c>
      <c r="P160" s="1">
        <v>30</v>
      </c>
      <c r="Q160" s="1">
        <v>49</v>
      </c>
      <c r="R160" s="1">
        <v>17</v>
      </c>
      <c r="S160" s="1"/>
      <c r="T160" s="1"/>
      <c r="U160" s="1">
        <v>280.22030639648437</v>
      </c>
      <c r="V160" s="1">
        <v>362.01278686523437</v>
      </c>
      <c r="W160" s="1">
        <v>893.67132568359375</v>
      </c>
      <c r="X160" s="1">
        <v>642.72210693359375</v>
      </c>
      <c r="Y160" s="1"/>
      <c r="Z160" s="1"/>
      <c r="AA160" s="1">
        <v>4.3283581733703613</v>
      </c>
      <c r="AB160" s="1">
        <v>3.7128713130950928</v>
      </c>
      <c r="AC160" s="1">
        <v>7.7777776718139648</v>
      </c>
      <c r="AD160" s="1">
        <v>5.9440560340881348</v>
      </c>
      <c r="AE160" s="1"/>
      <c r="AF160" s="1"/>
      <c r="AG160" s="1">
        <v>12</v>
      </c>
      <c r="AH160" s="1">
        <v>48</v>
      </c>
      <c r="AI160" s="1">
        <v>62</v>
      </c>
      <c r="AJ160" s="1">
        <v>27</v>
      </c>
      <c r="AK160" s="1"/>
      <c r="AL160" s="1"/>
      <c r="AM160" s="1">
        <v>120.49402618408203</v>
      </c>
      <c r="AN160" s="1">
        <v>624.5120849609375</v>
      </c>
      <c r="AO160" s="1">
        <v>1491.819091796875</v>
      </c>
      <c r="AP160" s="1">
        <v>2134.387451171875</v>
      </c>
      <c r="AQ160" s="1"/>
      <c r="AR160" s="1"/>
      <c r="AS160" s="1">
        <v>2.7459955215454102</v>
      </c>
      <c r="AT160" s="1">
        <v>6.2418727874755859</v>
      </c>
      <c r="AU160" s="1">
        <v>8.908045768737793</v>
      </c>
      <c r="AV160" s="1">
        <v>11.637930870056152</v>
      </c>
      <c r="AW160" s="1"/>
      <c r="AX160" s="1"/>
      <c r="AY160" s="1">
        <v>41</v>
      </c>
      <c r="AZ160" s="1">
        <v>78</v>
      </c>
      <c r="BA160" s="1">
        <v>111</v>
      </c>
      <c r="BB160" s="1">
        <v>44</v>
      </c>
      <c r="BC160" s="1"/>
      <c r="BD160" s="1"/>
      <c r="BE160" s="1">
        <v>201.89088439941406</v>
      </c>
      <c r="BF160" s="1">
        <v>488.32403564453125</v>
      </c>
      <c r="BG160" s="1">
        <v>1151.57177734375</v>
      </c>
      <c r="BH160" s="1">
        <v>1125.3197021484375</v>
      </c>
      <c r="BI160" s="1"/>
      <c r="BJ160" s="1"/>
      <c r="BK160" s="1">
        <v>3.7037036418914795</v>
      </c>
      <c r="BL160" s="1">
        <v>4.9461002349853516</v>
      </c>
      <c r="BM160" s="1">
        <v>8.3710403442382812</v>
      </c>
      <c r="BN160" s="1">
        <v>8.4942083358764648</v>
      </c>
      <c r="BO160" s="1"/>
      <c r="BP160" s="1"/>
      <c r="BQ160" s="1"/>
      <c r="BR160" s="1"/>
      <c r="BS160" s="1"/>
      <c r="BT160" s="1">
        <v>68</v>
      </c>
      <c r="BU160" s="1"/>
      <c r="BV160" s="1"/>
      <c r="BW160" s="1"/>
      <c r="BX160" s="1"/>
      <c r="BY160" s="1"/>
      <c r="BZ160" s="1">
        <v>88.322013854980469</v>
      </c>
      <c r="CA160" s="1"/>
      <c r="CB160" s="1"/>
      <c r="CC160" s="1"/>
      <c r="CD160" s="1"/>
      <c r="CE160" s="1"/>
      <c r="CF160" s="1">
        <v>3.1554524898529053</v>
      </c>
      <c r="CG160" s="1"/>
      <c r="CH160" s="1"/>
      <c r="CI160" s="1"/>
      <c r="CJ160" s="1"/>
      <c r="CK160" s="1"/>
      <c r="CL160" s="1">
        <v>99</v>
      </c>
      <c r="CM160" s="1"/>
      <c r="CN160" s="1"/>
      <c r="CO160" s="1"/>
      <c r="CP160" s="1"/>
      <c r="CQ160" s="1"/>
      <c r="CR160" s="1">
        <v>136.68936157226562</v>
      </c>
      <c r="CS160" s="1"/>
      <c r="CT160" s="1"/>
      <c r="CU160" s="1"/>
      <c r="CV160" s="1"/>
      <c r="CW160" s="1"/>
      <c r="CX160" s="1">
        <v>5.0769228935241699</v>
      </c>
      <c r="CY160" s="1"/>
      <c r="CZ160" s="1"/>
      <c r="DA160" s="1"/>
      <c r="DB160" s="1"/>
      <c r="DC160" s="1"/>
      <c r="DD160" s="1">
        <v>167</v>
      </c>
      <c r="DE160" s="1"/>
      <c r="DF160" s="1"/>
      <c r="DG160" s="1"/>
      <c r="DH160" s="1"/>
      <c r="DI160" s="1"/>
      <c r="DJ160" s="1">
        <v>111.76699066162109</v>
      </c>
      <c r="DK160" s="1"/>
      <c r="DL160" s="1"/>
      <c r="DM160" s="1"/>
      <c r="DN160" s="1"/>
      <c r="DO160" s="1"/>
      <c r="DP160" s="1">
        <v>4.0682096481323242</v>
      </c>
      <c r="DQ160" s="1">
        <v>18</v>
      </c>
      <c r="DR160" s="1">
        <v>13</v>
      </c>
      <c r="DS160" s="1">
        <v>16</v>
      </c>
      <c r="DT160" s="1">
        <v>38</v>
      </c>
      <c r="DU160" s="1">
        <v>55</v>
      </c>
      <c r="DV160" s="1">
        <v>23.379356384277344</v>
      </c>
      <c r="DW160" s="1">
        <v>16.885089874267578</v>
      </c>
      <c r="DX160" s="1">
        <v>20.781650543212891</v>
      </c>
      <c r="DY160" s="1">
        <v>49.356418609619141</v>
      </c>
      <c r="DZ160" s="1">
        <v>71.436920166015625</v>
      </c>
      <c r="EA160" s="1">
        <v>5.4054055213928223</v>
      </c>
      <c r="EB160" s="1">
        <v>4.3333334922790527</v>
      </c>
      <c r="EC160" s="1">
        <v>5.8823528289794922</v>
      </c>
      <c r="ED160" s="1">
        <v>5.0870146751403809</v>
      </c>
      <c r="EE160" s="1">
        <v>3.9596831798553467</v>
      </c>
      <c r="EF160" s="1">
        <v>21</v>
      </c>
      <c r="EG160" s="1">
        <v>14</v>
      </c>
      <c r="EH160" s="1">
        <v>10</v>
      </c>
      <c r="EI160" s="1">
        <v>35</v>
      </c>
      <c r="EJ160" s="1">
        <v>71</v>
      </c>
      <c r="EK160" s="1">
        <v>28.994712829589844</v>
      </c>
      <c r="EL160" s="1">
        <v>19.329807281494141</v>
      </c>
      <c r="EM160" s="1">
        <v>13.807005882263184</v>
      </c>
      <c r="EN160" s="1">
        <v>48.324520111083984</v>
      </c>
      <c r="EO160" s="1">
        <v>98.029739379882813</v>
      </c>
      <c r="EP160" s="1">
        <v>8.1081085205078125</v>
      </c>
      <c r="EQ160" s="1">
        <v>5.1282052993774414</v>
      </c>
      <c r="ER160" s="1">
        <v>4.424778938293457</v>
      </c>
      <c r="ES160" s="1">
        <v>6.1188812255859375</v>
      </c>
      <c r="ET160" s="1">
        <v>6.3848919868469238</v>
      </c>
      <c r="EU160" s="1">
        <v>39</v>
      </c>
      <c r="EV160" s="1">
        <v>27</v>
      </c>
      <c r="EW160" s="1">
        <v>26</v>
      </c>
      <c r="EX160" s="1">
        <v>73</v>
      </c>
      <c r="EY160" s="1">
        <v>126</v>
      </c>
      <c r="EZ160" s="1">
        <v>26.101272583007813</v>
      </c>
      <c r="FA160" s="1">
        <v>18.070112228393555</v>
      </c>
      <c r="FB160" s="1">
        <v>17.400848388671875</v>
      </c>
      <c r="FC160" s="1">
        <v>48.856227874755859</v>
      </c>
      <c r="FD160" s="1">
        <v>84.327186584472656</v>
      </c>
      <c r="FE160" s="1">
        <v>6.5878376960754395</v>
      </c>
      <c r="FF160" s="1">
        <v>4.7120418548583984</v>
      </c>
      <c r="FG160" s="1">
        <v>5.2208833694458008</v>
      </c>
      <c r="FH160" s="1">
        <v>5.5344958305358887</v>
      </c>
      <c r="FI160" s="1">
        <v>5.0379848480224609</v>
      </c>
      <c r="FJ160" s="1">
        <v>18.070112228393555</v>
      </c>
      <c r="FK160" s="1">
        <v>17.400848388671875</v>
      </c>
      <c r="FL160" s="1">
        <v>48.856227874755859</v>
      </c>
      <c r="FM160" s="1">
        <v>84.327186584472656</v>
      </c>
      <c r="FN160" s="1">
        <v>6.5878376960754395</v>
      </c>
      <c r="FO160" s="1">
        <v>4.7120418548583984</v>
      </c>
      <c r="FP160" s="1">
        <v>5.2208833694458008</v>
      </c>
      <c r="FQ160" s="1">
        <v>5.5344958305358887</v>
      </c>
      <c r="FR160" s="1">
        <v>5.0379848480224609</v>
      </c>
    </row>
    <row r="161" spans="1:174">
      <c r="A161" t="s">
        <v>1</v>
      </c>
      <c r="B161" t="s">
        <v>165</v>
      </c>
      <c r="C161" t="s">
        <v>435</v>
      </c>
      <c r="D161" s="1">
        <v>244</v>
      </c>
      <c r="E161" s="1">
        <v>253</v>
      </c>
      <c r="F161" s="1">
        <v>497</v>
      </c>
      <c r="G161" s="1">
        <v>183.77784729003906</v>
      </c>
      <c r="H161" s="1">
        <v>194.73822021484375</v>
      </c>
      <c r="I161" s="1">
        <v>189.19854736328125</v>
      </c>
      <c r="J161" s="1">
        <v>4.3916487693786621</v>
      </c>
      <c r="K161" s="1">
        <v>5.5433831214904785</v>
      </c>
      <c r="L161" s="1">
        <v>4.911067008972168</v>
      </c>
      <c r="M161" s="1"/>
      <c r="N161" s="1"/>
      <c r="O161" s="1">
        <v>30</v>
      </c>
      <c r="P161" s="1">
        <v>76</v>
      </c>
      <c r="Q161" s="1">
        <v>82</v>
      </c>
      <c r="R161" s="1">
        <v>35</v>
      </c>
      <c r="S161" s="1"/>
      <c r="T161" s="1"/>
      <c r="U161" s="1">
        <v>184.049072265625</v>
      </c>
      <c r="V161" s="1">
        <v>476.19049072265625</v>
      </c>
      <c r="W161" s="1">
        <v>847.1949462890625</v>
      </c>
      <c r="X161" s="1">
        <v>658.0184326171875</v>
      </c>
      <c r="Y161" s="1"/>
      <c r="Z161" s="1"/>
      <c r="AA161" s="1">
        <v>2.8195488452911377</v>
      </c>
      <c r="AB161" s="1">
        <v>4.6341462135314941</v>
      </c>
      <c r="AC161" s="1">
        <v>6.7158064842224121</v>
      </c>
      <c r="AD161" s="1">
        <v>6.2836623191833496</v>
      </c>
      <c r="AE161" s="1"/>
      <c r="AF161" s="1"/>
      <c r="AG161" s="1">
        <v>21</v>
      </c>
      <c r="AH161" s="1">
        <v>82</v>
      </c>
      <c r="AI161" s="1">
        <v>109</v>
      </c>
      <c r="AJ161" s="1">
        <v>35</v>
      </c>
      <c r="AK161" s="1"/>
      <c r="AL161" s="1"/>
      <c r="AM161" s="1">
        <v>131.00436401367188</v>
      </c>
      <c r="AN161" s="1">
        <v>548.31158447265625</v>
      </c>
      <c r="AO161" s="1">
        <v>1318.17626953125</v>
      </c>
      <c r="AP161" s="1">
        <v>1232.8284912109375</v>
      </c>
      <c r="AQ161" s="1"/>
      <c r="AR161" s="1"/>
      <c r="AS161" s="1">
        <v>3.4090909957885742</v>
      </c>
      <c r="AT161" s="1">
        <v>5.4232802391052246</v>
      </c>
      <c r="AU161" s="1">
        <v>7.6598734855651855</v>
      </c>
      <c r="AV161" s="1">
        <v>7.3839664459228516</v>
      </c>
      <c r="AW161" s="1">
        <v>10</v>
      </c>
      <c r="AX161" s="1">
        <v>17</v>
      </c>
      <c r="AY161" s="1">
        <v>51</v>
      </c>
      <c r="AZ161" s="1">
        <v>158</v>
      </c>
      <c r="BA161" s="1">
        <v>191</v>
      </c>
      <c r="BB161" s="1">
        <v>70</v>
      </c>
      <c r="BC161" s="1">
        <v>7.4203791618347168</v>
      </c>
      <c r="BD161" s="1">
        <v>44.073421478271484</v>
      </c>
      <c r="BE161" s="1">
        <v>157.74821472167969</v>
      </c>
      <c r="BF161" s="1">
        <v>511.07876586914063</v>
      </c>
      <c r="BG161" s="1">
        <v>1064.1854248046875</v>
      </c>
      <c r="BH161" s="1">
        <v>858.053466796875</v>
      </c>
      <c r="BI161" s="1">
        <v>1.6260162591934204</v>
      </c>
      <c r="BJ161" s="1">
        <v>1.703406810760498</v>
      </c>
      <c r="BK161" s="1">
        <v>3.0357143878936768</v>
      </c>
      <c r="BL161" s="1">
        <v>5.012690544128418</v>
      </c>
      <c r="BM161" s="1">
        <v>7.2239031791687012</v>
      </c>
      <c r="BN161" s="1">
        <v>6.7895245552062988</v>
      </c>
      <c r="BO161" s="1"/>
      <c r="BP161" s="1"/>
      <c r="BQ161" s="1"/>
      <c r="BR161" s="1"/>
      <c r="BS161" s="1"/>
      <c r="BT161" s="1">
        <v>120</v>
      </c>
      <c r="BU161" s="1"/>
      <c r="BV161" s="1"/>
      <c r="BW161" s="1"/>
      <c r="BX161" s="1"/>
      <c r="BY161" s="1"/>
      <c r="BZ161" s="1">
        <v>90.382545471191406</v>
      </c>
      <c r="CA161" s="1"/>
      <c r="CB161" s="1"/>
      <c r="CC161" s="1"/>
      <c r="CD161" s="1"/>
      <c r="CE161" s="1"/>
      <c r="CF161" s="1">
        <v>3.3793296813964844</v>
      </c>
      <c r="CG161" s="1"/>
      <c r="CH161" s="1"/>
      <c r="CI161" s="1"/>
      <c r="CJ161" s="1"/>
      <c r="CK161" s="1"/>
      <c r="CL161" s="1">
        <v>143</v>
      </c>
      <c r="CM161" s="1"/>
      <c r="CN161" s="1"/>
      <c r="CO161" s="1"/>
      <c r="CP161" s="1"/>
      <c r="CQ161" s="1"/>
      <c r="CR161" s="1">
        <v>110.06942749023437</v>
      </c>
      <c r="CS161" s="1"/>
      <c r="CT161" s="1"/>
      <c r="CU161" s="1"/>
      <c r="CV161" s="1"/>
      <c r="CW161" s="1"/>
      <c r="CX161" s="1">
        <v>4.3570995330810547</v>
      </c>
      <c r="CY161" s="1"/>
      <c r="CZ161" s="1"/>
      <c r="DA161" s="1"/>
      <c r="DB161" s="1"/>
      <c r="DC161" s="1">
        <v>8</v>
      </c>
      <c r="DD161" s="1">
        <v>263</v>
      </c>
      <c r="DE161" s="1"/>
      <c r="DF161" s="1"/>
      <c r="DG161" s="1"/>
      <c r="DH161" s="1"/>
      <c r="DI161" s="1">
        <v>3.0454494953155518</v>
      </c>
      <c r="DJ161" s="1">
        <v>100.11915588378906</v>
      </c>
      <c r="DK161" s="1"/>
      <c r="DL161" s="1"/>
      <c r="DM161" s="1"/>
      <c r="DN161" s="1"/>
      <c r="DO161" s="1">
        <v>1.470588207244873</v>
      </c>
      <c r="DP161" s="1">
        <v>3.8489682674407959</v>
      </c>
      <c r="DQ161" s="1">
        <v>105</v>
      </c>
      <c r="DR161" s="1">
        <v>74</v>
      </c>
      <c r="DS161" s="1">
        <v>44</v>
      </c>
      <c r="DT161" s="1"/>
      <c r="DU161" s="1"/>
      <c r="DV161" s="1">
        <v>79.084724426269531</v>
      </c>
      <c r="DW161" s="1">
        <v>55.73590087890625</v>
      </c>
      <c r="DX161" s="1">
        <v>33.140266418457031</v>
      </c>
      <c r="DY161" s="1"/>
      <c r="DZ161" s="1"/>
      <c r="EA161" s="1">
        <v>4.9203372001647949</v>
      </c>
      <c r="EB161" s="1">
        <v>4.0173726081848145</v>
      </c>
      <c r="EC161" s="1">
        <v>4.1666665077209473</v>
      </c>
      <c r="ED161" s="1"/>
      <c r="EE161" s="1"/>
      <c r="EF161" s="1">
        <v>89</v>
      </c>
      <c r="EG161" s="1">
        <v>104</v>
      </c>
      <c r="EH161" s="1">
        <v>42</v>
      </c>
      <c r="EI161" s="1"/>
      <c r="EJ161" s="1"/>
      <c r="EK161" s="1">
        <v>68.504745483398437</v>
      </c>
      <c r="EL161" s="1">
        <v>80.050491333007812</v>
      </c>
      <c r="EM161" s="1">
        <v>32.328083038330078</v>
      </c>
      <c r="EN161" s="1"/>
      <c r="EO161" s="1"/>
      <c r="EP161" s="1">
        <v>4.9971923828125</v>
      </c>
      <c r="EQ161" s="1">
        <v>6.4596271514892578</v>
      </c>
      <c r="ER161" s="1">
        <v>5.2173914909362793</v>
      </c>
      <c r="ES161" s="1"/>
      <c r="ET161" s="1"/>
      <c r="EU161" s="1">
        <v>194</v>
      </c>
      <c r="EV161" s="1">
        <v>178</v>
      </c>
      <c r="EW161" s="1">
        <v>86</v>
      </c>
      <c r="EX161" s="1"/>
      <c r="EY161" s="1"/>
      <c r="EZ161" s="1">
        <v>73.852149963378906</v>
      </c>
      <c r="FA161" s="1">
        <v>67.761253356933594</v>
      </c>
      <c r="FB161" s="1">
        <v>32.738582611083984</v>
      </c>
      <c r="FC161" s="1"/>
      <c r="FD161" s="1"/>
      <c r="FE161" s="1">
        <v>4.9553003311157227</v>
      </c>
      <c r="FF161" s="1">
        <v>5.1564311981201172</v>
      </c>
      <c r="FG161" s="1">
        <v>4.6211714744567871</v>
      </c>
      <c r="FH161" s="1"/>
      <c r="FI161" s="1"/>
      <c r="FJ161" s="1">
        <v>67.761253356933594</v>
      </c>
      <c r="FK161" s="1">
        <v>32.738582611083984</v>
      </c>
      <c r="FL161" s="1"/>
      <c r="FM161" s="1"/>
      <c r="FN161" s="1">
        <v>4.9553003311157227</v>
      </c>
      <c r="FO161" s="1">
        <v>5.1564311981201172</v>
      </c>
      <c r="FP161" s="1">
        <v>4.6211714744567871</v>
      </c>
      <c r="FQ161" s="1"/>
      <c r="FR161" s="1"/>
    </row>
    <row r="162" spans="1:174">
      <c r="A162" t="s">
        <v>1</v>
      </c>
      <c r="B162" t="s">
        <v>166</v>
      </c>
      <c r="C162" t="s">
        <v>436</v>
      </c>
      <c r="D162" s="1">
        <v>130</v>
      </c>
      <c r="E162" s="1">
        <v>124</v>
      </c>
      <c r="F162" s="1">
        <v>254</v>
      </c>
      <c r="G162" s="1">
        <v>202.9664306640625</v>
      </c>
      <c r="H162" s="1">
        <v>202.68061828613281</v>
      </c>
      <c r="I162" s="1">
        <v>202.82679748535156</v>
      </c>
      <c r="J162" s="1">
        <v>5.0465836524963379</v>
      </c>
      <c r="K162" s="1">
        <v>5.5160140991210938</v>
      </c>
      <c r="L162" s="1">
        <v>5.2653398513793945</v>
      </c>
      <c r="M162" s="1"/>
      <c r="N162" s="1"/>
      <c r="O162" s="1">
        <v>20</v>
      </c>
      <c r="P162" s="1">
        <v>50</v>
      </c>
      <c r="Q162" s="1">
        <v>43</v>
      </c>
      <c r="R162" s="1">
        <v>8</v>
      </c>
      <c r="S162" s="1"/>
      <c r="T162" s="1"/>
      <c r="U162" s="1">
        <v>236.65838623046875</v>
      </c>
      <c r="V162" s="1">
        <v>615.83941650390625</v>
      </c>
      <c r="W162" s="1">
        <v>966.2921142578125</v>
      </c>
      <c r="X162" s="1">
        <v>397.61431884765625</v>
      </c>
      <c r="Y162" s="1"/>
      <c r="Z162" s="1"/>
      <c r="AA162" s="1">
        <v>4.0322580337524414</v>
      </c>
      <c r="AB162" s="1">
        <v>6.1804695129394531</v>
      </c>
      <c r="AC162" s="1">
        <v>8.2061071395874023</v>
      </c>
      <c r="AD162" s="1">
        <v>3.6199095249176025</v>
      </c>
      <c r="AE162" s="1"/>
      <c r="AF162" s="1"/>
      <c r="AG162" s="1">
        <v>11</v>
      </c>
      <c r="AH162" s="1">
        <v>31</v>
      </c>
      <c r="AI162" s="1">
        <v>58</v>
      </c>
      <c r="AJ162" s="1">
        <v>23</v>
      </c>
      <c r="AK162" s="1"/>
      <c r="AL162" s="1"/>
      <c r="AM162" s="1">
        <v>136.42564392089844</v>
      </c>
      <c r="AN162" s="1">
        <v>404.54129028320312</v>
      </c>
      <c r="AO162" s="1">
        <v>1438.4920654296875</v>
      </c>
      <c r="AP162" s="1">
        <v>1841.47314453125</v>
      </c>
      <c r="AQ162" s="1"/>
      <c r="AR162" s="1"/>
      <c r="AS162" s="1">
        <v>3.4375</v>
      </c>
      <c r="AT162" s="1">
        <v>4.1778974533081055</v>
      </c>
      <c r="AU162" s="1">
        <v>8.0443830490112305</v>
      </c>
      <c r="AV162" s="1">
        <v>10.952381134033203</v>
      </c>
      <c r="AW162" s="1"/>
      <c r="AX162" s="1"/>
      <c r="AY162" s="1">
        <v>31</v>
      </c>
      <c r="AZ162" s="1">
        <v>81</v>
      </c>
      <c r="BA162" s="1">
        <v>101</v>
      </c>
      <c r="BB162" s="1">
        <v>31</v>
      </c>
      <c r="BC162" s="1"/>
      <c r="BD162" s="1"/>
      <c r="BE162" s="1">
        <v>187.71951293945312</v>
      </c>
      <c r="BF162" s="1">
        <v>513.242919921875</v>
      </c>
      <c r="BG162" s="1">
        <v>1190.7568359375</v>
      </c>
      <c r="BH162" s="1">
        <v>950.628662109375</v>
      </c>
      <c r="BI162" s="1"/>
      <c r="BJ162" s="1"/>
      <c r="BK162" s="1">
        <v>3.7990195751190186</v>
      </c>
      <c r="BL162" s="1">
        <v>5.2224369049072266</v>
      </c>
      <c r="BM162" s="1">
        <v>8.1124496459960937</v>
      </c>
      <c r="BN162" s="1">
        <v>7.1925754547119141</v>
      </c>
      <c r="BO162" s="1"/>
      <c r="BP162" s="1"/>
      <c r="BQ162" s="1"/>
      <c r="BR162" s="1"/>
      <c r="BS162" s="1"/>
      <c r="BT162" s="1">
        <v>72</v>
      </c>
      <c r="BU162" s="1"/>
      <c r="BV162" s="1"/>
      <c r="BW162" s="1"/>
      <c r="BX162" s="1"/>
      <c r="BY162" s="1"/>
      <c r="BZ162" s="1">
        <v>112.41217803955078</v>
      </c>
      <c r="CA162" s="1"/>
      <c r="CB162" s="1"/>
      <c r="CC162" s="1"/>
      <c r="CD162" s="1"/>
      <c r="CE162" s="1"/>
      <c r="CF162" s="1">
        <v>3.7578287124633789</v>
      </c>
      <c r="CG162" s="1"/>
      <c r="CH162" s="1"/>
      <c r="CI162" s="1"/>
      <c r="CJ162" s="1"/>
      <c r="CK162" s="1"/>
      <c r="CL162" s="1">
        <v>78</v>
      </c>
      <c r="CM162" s="1"/>
      <c r="CN162" s="1"/>
      <c r="CO162" s="1"/>
      <c r="CP162" s="1"/>
      <c r="CQ162" s="1"/>
      <c r="CR162" s="1">
        <v>127.49264526367187</v>
      </c>
      <c r="CS162" s="1"/>
      <c r="CT162" s="1"/>
      <c r="CU162" s="1"/>
      <c r="CV162" s="1"/>
      <c r="CW162" s="1"/>
      <c r="CX162" s="1">
        <v>4.3117742538452148</v>
      </c>
      <c r="CY162" s="1"/>
      <c r="CZ162" s="1"/>
      <c r="DA162" s="1"/>
      <c r="DB162" s="1"/>
      <c r="DC162" s="1"/>
      <c r="DD162" s="1">
        <v>150</v>
      </c>
      <c r="DE162" s="1"/>
      <c r="DF162" s="1"/>
      <c r="DG162" s="1"/>
      <c r="DH162" s="1"/>
      <c r="DI162" s="1"/>
      <c r="DJ162" s="1">
        <v>119.77960205078125</v>
      </c>
      <c r="DK162" s="1"/>
      <c r="DL162" s="1"/>
      <c r="DM162" s="1"/>
      <c r="DN162" s="1"/>
      <c r="DO162" s="1"/>
      <c r="DP162" s="1">
        <v>4.0268454551696777</v>
      </c>
      <c r="DQ162" s="1"/>
      <c r="DR162" s="1">
        <v>40</v>
      </c>
      <c r="DS162" s="1">
        <v>33</v>
      </c>
      <c r="DT162" s="1"/>
      <c r="DU162" s="1"/>
      <c r="DV162" s="1"/>
      <c r="DW162" s="1">
        <v>62.451210021972656</v>
      </c>
      <c r="DX162" s="1">
        <v>51.522247314453125</v>
      </c>
      <c r="DY162" s="1"/>
      <c r="DZ162" s="1"/>
      <c r="EA162" s="1"/>
      <c r="EB162" s="1">
        <v>4.7732696533203125</v>
      </c>
      <c r="EC162" s="1">
        <v>4.0942926406860352</v>
      </c>
      <c r="ED162" s="1"/>
      <c r="EE162" s="1"/>
      <c r="EF162" s="1"/>
      <c r="EG162" s="1">
        <v>47</v>
      </c>
      <c r="EH162" s="1">
        <v>37</v>
      </c>
      <c r="EI162" s="1"/>
      <c r="EJ162" s="1"/>
      <c r="EK162" s="1"/>
      <c r="EL162" s="1">
        <v>76.822494506835938</v>
      </c>
      <c r="EM162" s="1">
        <v>60.477279663085937</v>
      </c>
      <c r="EN162" s="1"/>
      <c r="EO162" s="1"/>
      <c r="EP162" s="1"/>
      <c r="EQ162" s="1">
        <v>6.3257064819335937</v>
      </c>
      <c r="ER162" s="1">
        <v>5.1388888359069824</v>
      </c>
      <c r="ES162" s="1"/>
      <c r="ET162" s="1"/>
      <c r="EU162" s="1">
        <v>60</v>
      </c>
      <c r="EV162" s="1">
        <v>87</v>
      </c>
      <c r="EW162" s="1">
        <v>70</v>
      </c>
      <c r="EX162" s="1">
        <v>30</v>
      </c>
      <c r="EY162" s="1">
        <v>7</v>
      </c>
      <c r="EZ162" s="1">
        <v>47.911842346191406</v>
      </c>
      <c r="FA162" s="1">
        <v>69.47216796875</v>
      </c>
      <c r="FB162" s="1">
        <v>55.897148132324219</v>
      </c>
      <c r="FC162" s="1">
        <v>23.955921173095703</v>
      </c>
      <c r="FD162" s="1">
        <v>5.5897150039672852</v>
      </c>
      <c r="FE162" s="1">
        <v>6.7340068817138672</v>
      </c>
      <c r="FF162" s="1">
        <v>5.5028462409973145</v>
      </c>
      <c r="FG162" s="1">
        <v>4.587155818939209</v>
      </c>
      <c r="FH162" s="1">
        <v>4.1265473365783691</v>
      </c>
      <c r="FI162" s="1">
        <v>7.070706844329834</v>
      </c>
      <c r="FJ162" s="1">
        <v>69.47216796875</v>
      </c>
      <c r="FK162" s="1">
        <v>55.897148132324219</v>
      </c>
      <c r="FL162" s="1">
        <v>23.955921173095703</v>
      </c>
      <c r="FM162" s="1">
        <v>5.5897150039672852</v>
      </c>
      <c r="FN162" s="1">
        <v>6.7340068817138672</v>
      </c>
      <c r="FO162" s="1">
        <v>5.5028462409973145</v>
      </c>
      <c r="FP162" s="1">
        <v>4.587155818939209</v>
      </c>
      <c r="FQ162" s="1">
        <v>4.1265473365783691</v>
      </c>
      <c r="FR162" s="1">
        <v>7.070706844329834</v>
      </c>
    </row>
    <row r="163" spans="1:174">
      <c r="A163" t="s">
        <v>1</v>
      </c>
      <c r="B163" t="s">
        <v>167</v>
      </c>
      <c r="C163" t="s">
        <v>437</v>
      </c>
      <c r="D163" s="1">
        <v>265</v>
      </c>
      <c r="E163" s="1">
        <v>346</v>
      </c>
      <c r="F163" s="1">
        <v>611</v>
      </c>
      <c r="G163" s="1">
        <v>172.57659912109375</v>
      </c>
      <c r="H163" s="1">
        <v>234.011474609375</v>
      </c>
      <c r="I163" s="1">
        <v>202.71324157714844</v>
      </c>
      <c r="J163" s="1">
        <v>4.1008977890014648</v>
      </c>
      <c r="K163" s="1">
        <v>6.0038175582885742</v>
      </c>
      <c r="L163" s="1">
        <v>4.9979548454284668</v>
      </c>
      <c r="M163" s="1"/>
      <c r="N163" s="1"/>
      <c r="O163" s="1">
        <v>31</v>
      </c>
      <c r="P163" s="1">
        <v>94</v>
      </c>
      <c r="Q163" s="1">
        <v>78</v>
      </c>
      <c r="R163" s="1">
        <v>43</v>
      </c>
      <c r="S163" s="1"/>
      <c r="T163" s="1"/>
      <c r="U163" s="1">
        <v>156.93818664550781</v>
      </c>
      <c r="V163" s="1">
        <v>498.77957153320312</v>
      </c>
      <c r="W163" s="1">
        <v>683.91058349609375</v>
      </c>
      <c r="X163" s="1">
        <v>710.5089111328125</v>
      </c>
      <c r="Y163" s="1"/>
      <c r="Z163" s="1"/>
      <c r="AA163" s="1">
        <v>2.4839744567871094</v>
      </c>
      <c r="AB163" s="1">
        <v>4.8403706550598145</v>
      </c>
      <c r="AC163" s="1">
        <v>5.7863502502441406</v>
      </c>
      <c r="AD163" s="1">
        <v>6.6358022689819336</v>
      </c>
      <c r="AE163" s="1"/>
      <c r="AF163" s="1"/>
      <c r="AG163" s="1">
        <v>30</v>
      </c>
      <c r="AH163" s="1">
        <v>112</v>
      </c>
      <c r="AI163" s="1">
        <v>154</v>
      </c>
      <c r="AJ163" s="1">
        <v>42</v>
      </c>
      <c r="AK163" s="1"/>
      <c r="AL163" s="1"/>
      <c r="AM163" s="1">
        <v>154.790771484375</v>
      </c>
      <c r="AN163" s="1">
        <v>617.82879638671875</v>
      </c>
      <c r="AO163" s="1">
        <v>1551.6373291015625</v>
      </c>
      <c r="AP163" s="1">
        <v>1299.5050048828125</v>
      </c>
      <c r="AQ163" s="1"/>
      <c r="AR163" s="1"/>
      <c r="AS163" s="1">
        <v>3.5046730041503906</v>
      </c>
      <c r="AT163" s="1">
        <v>5.7761731147766113</v>
      </c>
      <c r="AU163" s="1">
        <v>8.715336799621582</v>
      </c>
      <c r="AV163" s="1">
        <v>7.3943662643432617</v>
      </c>
      <c r="AW163" s="1">
        <v>6</v>
      </c>
      <c r="AX163" s="1">
        <v>21</v>
      </c>
      <c r="AY163" s="1">
        <v>61</v>
      </c>
      <c r="AZ163" s="1">
        <v>206</v>
      </c>
      <c r="BA163" s="1">
        <v>232</v>
      </c>
      <c r="BB163" s="1">
        <v>85</v>
      </c>
      <c r="BC163" s="1">
        <v>4.0063834190368652</v>
      </c>
      <c r="BD163" s="1">
        <v>46.741451263427734</v>
      </c>
      <c r="BE163" s="1">
        <v>155.87467956542969</v>
      </c>
      <c r="BF163" s="1">
        <v>557.14825439453125</v>
      </c>
      <c r="BG163" s="1">
        <v>1087.669921875</v>
      </c>
      <c r="BH163" s="1">
        <v>915.55364990234375</v>
      </c>
      <c r="BI163" s="1">
        <v>0.82079344987869263</v>
      </c>
      <c r="BJ163" s="1">
        <v>1.7826825380325317</v>
      </c>
      <c r="BK163" s="1">
        <v>2.8992395401000977</v>
      </c>
      <c r="BL163" s="1">
        <v>5.3079104423522949</v>
      </c>
      <c r="BM163" s="1">
        <v>7.4478330612182617</v>
      </c>
      <c r="BN163" s="1">
        <v>6.9901313781738281</v>
      </c>
      <c r="BO163" s="1"/>
      <c r="BP163" s="1"/>
      <c r="BQ163" s="1"/>
      <c r="BR163" s="1"/>
      <c r="BS163" s="1"/>
      <c r="BT163" s="1">
        <v>114</v>
      </c>
      <c r="BU163" s="1"/>
      <c r="BV163" s="1"/>
      <c r="BW163" s="1"/>
      <c r="BX163" s="1"/>
      <c r="BY163" s="1"/>
      <c r="BZ163" s="1">
        <v>74.240501403808594</v>
      </c>
      <c r="CA163" s="1"/>
      <c r="CB163" s="1"/>
      <c r="CC163" s="1"/>
      <c r="CD163" s="1"/>
      <c r="CE163" s="1"/>
      <c r="CF163" s="1">
        <v>2.5956284999847412</v>
      </c>
      <c r="CG163" s="1"/>
      <c r="CH163" s="1"/>
      <c r="CI163" s="1"/>
      <c r="CJ163" s="1"/>
      <c r="CK163" s="1"/>
      <c r="CL163" s="1">
        <v>192</v>
      </c>
      <c r="CM163" s="1"/>
      <c r="CN163" s="1"/>
      <c r="CO163" s="1"/>
      <c r="CP163" s="1"/>
      <c r="CQ163" s="1"/>
      <c r="CR163" s="1">
        <v>129.8560791015625</v>
      </c>
      <c r="CS163" s="1"/>
      <c r="CT163" s="1"/>
      <c r="CU163" s="1"/>
      <c r="CV163" s="1"/>
      <c r="CW163" s="1"/>
      <c r="CX163" s="1">
        <v>4.4444446563720703</v>
      </c>
      <c r="CY163" s="1"/>
      <c r="CZ163" s="1"/>
      <c r="DA163" s="1"/>
      <c r="DB163" s="1">
        <v>8</v>
      </c>
      <c r="DC163" s="1"/>
      <c r="DD163" s="1">
        <v>306</v>
      </c>
      <c r="DE163" s="1"/>
      <c r="DF163" s="1"/>
      <c r="DG163" s="1"/>
      <c r="DH163" s="1">
        <v>2.6541831493377686</v>
      </c>
      <c r="DI163" s="1"/>
      <c r="DJ163" s="1">
        <v>101.52250671386719</v>
      </c>
      <c r="DK163" s="1"/>
      <c r="DL163" s="1"/>
      <c r="DM163" s="1"/>
      <c r="DN163" s="1">
        <v>4.469273567199707</v>
      </c>
      <c r="DO163" s="1"/>
      <c r="DP163" s="1">
        <v>3.5123968124389648</v>
      </c>
      <c r="DQ163" s="1">
        <v>72</v>
      </c>
      <c r="DR163" s="1">
        <v>89</v>
      </c>
      <c r="DS163" s="1">
        <v>51</v>
      </c>
      <c r="DT163" s="1">
        <v>42</v>
      </c>
      <c r="DU163" s="1">
        <v>11</v>
      </c>
      <c r="DV163" s="1">
        <v>46.888736724853516</v>
      </c>
      <c r="DW163" s="1">
        <v>57.959690093994141</v>
      </c>
      <c r="DX163" s="1">
        <v>33.212856292724609</v>
      </c>
      <c r="DY163" s="1">
        <v>27.351762771606445</v>
      </c>
      <c r="DZ163" s="1">
        <v>7.1635570526123047</v>
      </c>
      <c r="EA163" s="1">
        <v>3.9867110252380371</v>
      </c>
      <c r="EB163" s="1">
        <v>4.1902070045471191</v>
      </c>
      <c r="EC163" s="1">
        <v>3.866565465927124</v>
      </c>
      <c r="ED163" s="1">
        <v>4.9122805595397949</v>
      </c>
      <c r="EE163" s="1">
        <v>3.0726256370544434</v>
      </c>
      <c r="EF163" s="1">
        <v>93</v>
      </c>
      <c r="EG163" s="1">
        <v>130</v>
      </c>
      <c r="EH163" s="1">
        <v>63</v>
      </c>
      <c r="EI163" s="1">
        <v>35</v>
      </c>
      <c r="EJ163" s="1">
        <v>25</v>
      </c>
      <c r="EK163" s="1">
        <v>62.899036407470703</v>
      </c>
      <c r="EL163" s="1">
        <v>87.923385620117188</v>
      </c>
      <c r="EM163" s="1">
        <v>42.609024047851563</v>
      </c>
      <c r="EN163" s="1">
        <v>23.671680450439453</v>
      </c>
      <c r="EO163" s="1">
        <v>16.908342361450195</v>
      </c>
      <c r="EP163" s="1">
        <v>5.6985292434692383</v>
      </c>
      <c r="EQ163" s="1">
        <v>6.8205666542053223</v>
      </c>
      <c r="ER163" s="1">
        <v>5.5021834373474121</v>
      </c>
      <c r="ES163" s="1">
        <v>4.5811519622802734</v>
      </c>
      <c r="ET163" s="1">
        <v>7.9113922119140625</v>
      </c>
      <c r="EU163" s="1">
        <v>165</v>
      </c>
      <c r="EV163" s="1">
        <v>219</v>
      </c>
      <c r="EW163" s="1">
        <v>114</v>
      </c>
      <c r="EX163" s="1">
        <v>77</v>
      </c>
      <c r="EY163" s="1">
        <v>36</v>
      </c>
      <c r="EZ163" s="1">
        <v>54.742527008056641</v>
      </c>
      <c r="FA163" s="1">
        <v>72.65826416015625</v>
      </c>
      <c r="FB163" s="1">
        <v>37.822109222412109</v>
      </c>
      <c r="FC163" s="1">
        <v>25.546512603759766</v>
      </c>
      <c r="FD163" s="1">
        <v>11.94382381439209</v>
      </c>
      <c r="FE163" s="1">
        <v>4.7993021011352539</v>
      </c>
      <c r="FF163" s="1">
        <v>5.4342432022094727</v>
      </c>
      <c r="FG163" s="1">
        <v>4.6266231536865234</v>
      </c>
      <c r="FH163" s="1">
        <v>4.7560224533081055</v>
      </c>
      <c r="FI163" s="1">
        <v>5.3412461280822754</v>
      </c>
      <c r="FJ163" s="1">
        <v>72.65826416015625</v>
      </c>
      <c r="FK163" s="1">
        <v>37.822109222412109</v>
      </c>
      <c r="FL163" s="1">
        <v>25.546512603759766</v>
      </c>
      <c r="FM163" s="1">
        <v>11.94382381439209</v>
      </c>
      <c r="FN163" s="1">
        <v>4.7993021011352539</v>
      </c>
      <c r="FO163" s="1">
        <v>5.4342432022094727</v>
      </c>
      <c r="FP163" s="1">
        <v>4.6266231536865234</v>
      </c>
      <c r="FQ163" s="1">
        <v>4.7560224533081055</v>
      </c>
      <c r="FR163" s="1">
        <v>5.3412461280822754</v>
      </c>
    </row>
    <row r="164" spans="1:174">
      <c r="A164" t="s">
        <v>1</v>
      </c>
      <c r="B164" t="s">
        <v>168</v>
      </c>
      <c r="C164" t="s">
        <v>438</v>
      </c>
      <c r="D164" s="1">
        <v>180</v>
      </c>
      <c r="E164" s="1">
        <v>206</v>
      </c>
      <c r="F164" s="1">
        <v>386</v>
      </c>
      <c r="G164" s="1">
        <v>144.69918823242187</v>
      </c>
      <c r="H164" s="1">
        <v>158.60916137695312</v>
      </c>
      <c r="I164" s="1">
        <v>151.80415344238281</v>
      </c>
      <c r="J164" s="1">
        <v>4.5778231620788574</v>
      </c>
      <c r="K164" s="1">
        <v>6.3287248611450195</v>
      </c>
      <c r="L164" s="1">
        <v>5.3708086013793945</v>
      </c>
      <c r="M164" s="1"/>
      <c r="N164" s="1"/>
      <c r="O164" s="1">
        <v>27</v>
      </c>
      <c r="P164" s="1">
        <v>59</v>
      </c>
      <c r="Q164" s="1">
        <v>46</v>
      </c>
      <c r="R164" s="1">
        <v>31</v>
      </c>
      <c r="S164" s="1"/>
      <c r="T164" s="1"/>
      <c r="U164" s="1">
        <v>238.34745788574219</v>
      </c>
      <c r="V164" s="1">
        <v>632.57208251953125</v>
      </c>
      <c r="W164" s="1">
        <v>794.3360595703125</v>
      </c>
      <c r="X164" s="1">
        <v>965.43133544921875</v>
      </c>
      <c r="Y164" s="1"/>
      <c r="Z164" s="1"/>
      <c r="AA164" s="1">
        <v>3.515625</v>
      </c>
      <c r="AB164" s="1">
        <v>5.478179931640625</v>
      </c>
      <c r="AC164" s="1">
        <v>6.2330622673034668</v>
      </c>
      <c r="AD164" s="1">
        <v>7.2769951820373535</v>
      </c>
      <c r="AE164" s="1"/>
      <c r="AF164" s="1"/>
      <c r="AG164" s="1">
        <v>22</v>
      </c>
      <c r="AH164" s="1">
        <v>61</v>
      </c>
      <c r="AI164" s="1">
        <v>80</v>
      </c>
      <c r="AJ164" s="1">
        <v>33</v>
      </c>
      <c r="AK164" s="1"/>
      <c r="AL164" s="1"/>
      <c r="AM164" s="1">
        <v>189.99913024902344</v>
      </c>
      <c r="AN164" s="1">
        <v>700.42486572265625</v>
      </c>
      <c r="AO164" s="1">
        <v>1784.519287109375</v>
      </c>
      <c r="AP164" s="1">
        <v>1920.838134765625</v>
      </c>
      <c r="AQ164" s="1"/>
      <c r="AR164" s="1"/>
      <c r="AS164" s="1">
        <v>4.135338306427002</v>
      </c>
      <c r="AT164" s="1">
        <v>6.4755840301513672</v>
      </c>
      <c r="AU164" s="1">
        <v>9.546539306640625</v>
      </c>
      <c r="AV164" s="1">
        <v>9.7633132934570312</v>
      </c>
      <c r="AW164" s="1">
        <v>10</v>
      </c>
      <c r="AX164" s="1">
        <v>17</v>
      </c>
      <c r="AY164" s="1">
        <v>49</v>
      </c>
      <c r="AZ164" s="1">
        <v>120</v>
      </c>
      <c r="BA164" s="1">
        <v>126</v>
      </c>
      <c r="BB164" s="1">
        <v>64</v>
      </c>
      <c r="BC164" s="1">
        <v>5.903083324432373</v>
      </c>
      <c r="BD164" s="1">
        <v>59.179836273193359</v>
      </c>
      <c r="BE164" s="1">
        <v>213.90841674804687</v>
      </c>
      <c r="BF164" s="1">
        <v>665.33599853515625</v>
      </c>
      <c r="BG164" s="1">
        <v>1226.396728515625</v>
      </c>
      <c r="BH164" s="1">
        <v>1298.4378662109375</v>
      </c>
      <c r="BI164" s="1">
        <v>1.3986014127731323</v>
      </c>
      <c r="BJ164" s="1">
        <v>2.0910208225250244</v>
      </c>
      <c r="BK164" s="1">
        <v>3.769230842590332</v>
      </c>
      <c r="BL164" s="1">
        <v>5.9435362815856934</v>
      </c>
      <c r="BM164" s="1">
        <v>7.9949240684509277</v>
      </c>
      <c r="BN164" s="1">
        <v>8.3769636154174805</v>
      </c>
      <c r="BO164" s="1"/>
      <c r="BP164" s="1"/>
      <c r="BQ164" s="1"/>
      <c r="BR164" s="1"/>
      <c r="BS164" s="1"/>
      <c r="BT164" s="1">
        <v>79</v>
      </c>
      <c r="BU164" s="1"/>
      <c r="BV164" s="1"/>
      <c r="BW164" s="1"/>
      <c r="BX164" s="1"/>
      <c r="BY164" s="1"/>
      <c r="BZ164" s="1">
        <v>63.506866455078125</v>
      </c>
      <c r="CA164" s="1"/>
      <c r="CB164" s="1"/>
      <c r="CC164" s="1"/>
      <c r="CD164" s="1"/>
      <c r="CE164" s="1"/>
      <c r="CF164" s="1">
        <v>2.9532709121704102</v>
      </c>
      <c r="CG164" s="1"/>
      <c r="CH164" s="1"/>
      <c r="CI164" s="1"/>
      <c r="CJ164" s="1"/>
      <c r="CK164" s="1"/>
      <c r="CL164" s="1">
        <v>126</v>
      </c>
      <c r="CM164" s="1"/>
      <c r="CN164" s="1"/>
      <c r="CO164" s="1"/>
      <c r="CP164" s="1"/>
      <c r="CQ164" s="1"/>
      <c r="CR164" s="1">
        <v>97.013374328613281</v>
      </c>
      <c r="CS164" s="1"/>
      <c r="CT164" s="1"/>
      <c r="CU164" s="1"/>
      <c r="CV164" s="1"/>
      <c r="CW164" s="1"/>
      <c r="CX164" s="1">
        <v>5.4474706649780273</v>
      </c>
      <c r="CY164" s="1"/>
      <c r="CZ164" s="1"/>
      <c r="DA164" s="1"/>
      <c r="DB164" s="1"/>
      <c r="DC164" s="1"/>
      <c r="DD164" s="1">
        <v>205</v>
      </c>
      <c r="DE164" s="1"/>
      <c r="DF164" s="1"/>
      <c r="DG164" s="1"/>
      <c r="DH164" s="1"/>
      <c r="DI164" s="1"/>
      <c r="DJ164" s="1">
        <v>80.621376037597656</v>
      </c>
      <c r="DK164" s="1"/>
      <c r="DL164" s="1"/>
      <c r="DM164" s="1"/>
      <c r="DN164" s="1"/>
      <c r="DO164" s="1"/>
      <c r="DP164" s="1">
        <v>4.1098637580871582</v>
      </c>
      <c r="DQ164" s="1">
        <v>31</v>
      </c>
      <c r="DR164" s="1">
        <v>20</v>
      </c>
      <c r="DS164" s="1">
        <v>47</v>
      </c>
      <c r="DT164" s="1">
        <v>49</v>
      </c>
      <c r="DU164" s="1">
        <v>33</v>
      </c>
      <c r="DV164" s="1">
        <v>24.920415878295898</v>
      </c>
      <c r="DW164" s="1">
        <v>16.077688217163086</v>
      </c>
      <c r="DX164" s="1">
        <v>37.782566070556641</v>
      </c>
      <c r="DY164" s="1">
        <v>39.390335083007812</v>
      </c>
      <c r="DZ164" s="1">
        <v>26.52818489074707</v>
      </c>
      <c r="EA164" s="1">
        <v>6.0194172859191895</v>
      </c>
      <c r="EB164" s="1">
        <v>3.2626426219940186</v>
      </c>
      <c r="EC164" s="1">
        <v>4.58984375</v>
      </c>
      <c r="ED164" s="1">
        <v>4.7898340225219727</v>
      </c>
      <c r="EE164" s="1">
        <v>4.3593130111694336</v>
      </c>
      <c r="EF164" s="1">
        <v>38</v>
      </c>
      <c r="EG164" s="1">
        <v>39</v>
      </c>
      <c r="EH164" s="1">
        <v>45</v>
      </c>
      <c r="EI164" s="1">
        <v>54</v>
      </c>
      <c r="EJ164" s="1">
        <v>30</v>
      </c>
      <c r="EK164" s="1">
        <v>29.258001327514648</v>
      </c>
      <c r="EL164" s="1">
        <v>30.027948379516602</v>
      </c>
      <c r="EM164" s="1">
        <v>34.647632598876953</v>
      </c>
      <c r="EN164" s="1">
        <v>41.577159881591797</v>
      </c>
      <c r="EO164" s="1">
        <v>23.098423004150391</v>
      </c>
      <c r="EP164" s="1">
        <v>8.463252067565918</v>
      </c>
      <c r="EQ164" s="1">
        <v>7.2625699043273926</v>
      </c>
      <c r="ER164" s="1">
        <v>5.2693209648132324</v>
      </c>
      <c r="ES164" s="1">
        <v>6.4593300819396973</v>
      </c>
      <c r="ET164" s="1">
        <v>5.1813473701477051</v>
      </c>
      <c r="EU164" s="1">
        <v>69</v>
      </c>
      <c r="EV164" s="1">
        <v>59</v>
      </c>
      <c r="EW164" s="1">
        <v>92</v>
      </c>
      <c r="EX164" s="1">
        <v>103</v>
      </c>
      <c r="EY164" s="1">
        <v>63</v>
      </c>
      <c r="EZ164" s="1">
        <v>27.135974884033203</v>
      </c>
      <c r="FA164" s="1">
        <v>23.203224182128906</v>
      </c>
      <c r="FB164" s="1">
        <v>36.181301116943359</v>
      </c>
      <c r="FC164" s="1">
        <v>40.50732421875</v>
      </c>
      <c r="FD164" s="1">
        <v>24.776325225830078</v>
      </c>
      <c r="FE164" s="1">
        <v>7.1576762199401855</v>
      </c>
      <c r="FF164" s="1">
        <v>5.1304349899291992</v>
      </c>
      <c r="FG164" s="1">
        <v>4.8988285064697266</v>
      </c>
      <c r="FH164" s="1">
        <v>5.5406131744384766</v>
      </c>
      <c r="FI164" s="1">
        <v>4.715569019317627</v>
      </c>
      <c r="FJ164" s="1">
        <v>23.203224182128906</v>
      </c>
      <c r="FK164" s="1">
        <v>36.181301116943359</v>
      </c>
      <c r="FL164" s="1">
        <v>40.50732421875</v>
      </c>
      <c r="FM164" s="1">
        <v>24.776325225830078</v>
      </c>
      <c r="FN164" s="1">
        <v>7.1576762199401855</v>
      </c>
      <c r="FO164" s="1">
        <v>5.1304349899291992</v>
      </c>
      <c r="FP164" s="1">
        <v>4.8988285064697266</v>
      </c>
      <c r="FQ164" s="1">
        <v>5.5406131744384766</v>
      </c>
      <c r="FR164" s="1">
        <v>4.715569019317627</v>
      </c>
    </row>
    <row r="165" spans="1:174">
      <c r="A165" t="s">
        <v>1</v>
      </c>
      <c r="B165" t="s">
        <v>169</v>
      </c>
      <c r="C165" t="s">
        <v>439</v>
      </c>
      <c r="D165" s="1">
        <v>159</v>
      </c>
      <c r="E165" s="1">
        <v>133</v>
      </c>
      <c r="F165" s="1">
        <v>292</v>
      </c>
      <c r="G165" s="1">
        <v>173.25546264648437</v>
      </c>
      <c r="H165" s="1">
        <v>151.09001159667969</v>
      </c>
      <c r="I165" s="1">
        <v>162.40357971191406</v>
      </c>
      <c r="J165" s="1">
        <v>4.7978272438049316</v>
      </c>
      <c r="K165" s="1">
        <v>5.0207624435424805</v>
      </c>
      <c r="L165" s="1">
        <v>4.8968639373779297</v>
      </c>
      <c r="M165" s="1"/>
      <c r="N165" s="1">
        <v>8</v>
      </c>
      <c r="O165" s="1">
        <v>30</v>
      </c>
      <c r="P165" s="1">
        <v>47</v>
      </c>
      <c r="Q165" s="1">
        <v>42</v>
      </c>
      <c r="R165" s="1">
        <v>32</v>
      </c>
      <c r="S165" s="1"/>
      <c r="T165" s="1">
        <v>61.890762329101563</v>
      </c>
      <c r="U165" s="1">
        <v>293.88714599609375</v>
      </c>
      <c r="V165" s="1">
        <v>485.38674926757812</v>
      </c>
      <c r="W165" s="1">
        <v>709.69921875</v>
      </c>
      <c r="X165" s="1">
        <v>884.95574951171875</v>
      </c>
      <c r="Y165" s="1"/>
      <c r="Z165" s="1">
        <v>1.7937219142913818</v>
      </c>
      <c r="AA165" s="1">
        <v>4.862236499786377</v>
      </c>
      <c r="AB165" s="1">
        <v>5.2396879196166992</v>
      </c>
      <c r="AC165" s="1">
        <v>5.8495821952819824</v>
      </c>
      <c r="AD165" s="1">
        <v>8.4432716369628906</v>
      </c>
      <c r="AE165" s="1"/>
      <c r="AF165" s="1"/>
      <c r="AG165" s="1">
        <v>9</v>
      </c>
      <c r="AH165" s="1">
        <v>45</v>
      </c>
      <c r="AI165" s="1">
        <v>56</v>
      </c>
      <c r="AJ165" s="1">
        <v>20</v>
      </c>
      <c r="AK165" s="1"/>
      <c r="AL165" s="1"/>
      <c r="AM165" s="1">
        <v>87.412590026855469</v>
      </c>
      <c r="AN165" s="1">
        <v>520.95391845703125</v>
      </c>
      <c r="AO165" s="1">
        <v>1166.4237060546875</v>
      </c>
      <c r="AP165" s="1">
        <v>1092.29931640625</v>
      </c>
      <c r="AQ165" s="1"/>
      <c r="AR165" s="1"/>
      <c r="AS165" s="1">
        <v>2.233250617980957</v>
      </c>
      <c r="AT165" s="1">
        <v>5.4151625633239746</v>
      </c>
      <c r="AU165" s="1">
        <v>7.427055835723877</v>
      </c>
      <c r="AV165" s="1">
        <v>6.6889634132385254</v>
      </c>
      <c r="AW165" s="1"/>
      <c r="AX165" s="1"/>
      <c r="AY165" s="1">
        <v>39</v>
      </c>
      <c r="AZ165" s="1">
        <v>92</v>
      </c>
      <c r="BA165" s="1">
        <v>98</v>
      </c>
      <c r="BB165" s="1">
        <v>52</v>
      </c>
      <c r="BC165" s="1"/>
      <c r="BD165" s="1"/>
      <c r="BE165" s="1">
        <v>190.206787109375</v>
      </c>
      <c r="BF165" s="1">
        <v>502.156005859375</v>
      </c>
      <c r="BG165" s="1">
        <v>914.264404296875</v>
      </c>
      <c r="BH165" s="1">
        <v>954.6539306640625</v>
      </c>
      <c r="BI165" s="1"/>
      <c r="BJ165" s="1"/>
      <c r="BK165" s="1">
        <v>3.8235294818878174</v>
      </c>
      <c r="BL165" s="1">
        <v>5.3240742683410645</v>
      </c>
      <c r="BM165" s="1">
        <v>6.6576085090637207</v>
      </c>
      <c r="BN165" s="1">
        <v>7.66961669921875</v>
      </c>
      <c r="BO165" s="1"/>
      <c r="BP165" s="1"/>
      <c r="BQ165" s="1"/>
      <c r="BR165" s="1"/>
      <c r="BS165" s="1"/>
      <c r="BT165" s="1">
        <v>71</v>
      </c>
      <c r="BU165" s="1"/>
      <c r="BV165" s="1"/>
      <c r="BW165" s="1"/>
      <c r="BX165" s="1"/>
      <c r="BY165" s="1"/>
      <c r="BZ165" s="1">
        <v>77.365646362304688</v>
      </c>
      <c r="CA165" s="1"/>
      <c r="CB165" s="1"/>
      <c r="CC165" s="1"/>
      <c r="CD165" s="1"/>
      <c r="CE165" s="1"/>
      <c r="CF165" s="1">
        <v>3.1753129959106445</v>
      </c>
      <c r="CG165" s="1"/>
      <c r="CH165" s="1"/>
      <c r="CI165" s="1"/>
      <c r="CJ165" s="1"/>
      <c r="CK165" s="1"/>
      <c r="CL165" s="1">
        <v>72</v>
      </c>
      <c r="CM165" s="1"/>
      <c r="CN165" s="1"/>
      <c r="CO165" s="1"/>
      <c r="CP165" s="1"/>
      <c r="CQ165" s="1"/>
      <c r="CR165" s="1">
        <v>81.793083190917969</v>
      </c>
      <c r="CS165" s="1"/>
      <c r="CT165" s="1"/>
      <c r="CU165" s="1"/>
      <c r="CV165" s="1"/>
      <c r="CW165" s="1"/>
      <c r="CX165" s="1">
        <v>3.6678552627563477</v>
      </c>
      <c r="CY165" s="1"/>
      <c r="CZ165" s="1"/>
      <c r="DA165" s="1"/>
      <c r="DB165" s="1"/>
      <c r="DC165" s="1"/>
      <c r="DD165" s="1">
        <v>143</v>
      </c>
      <c r="DE165" s="1"/>
      <c r="DF165" s="1"/>
      <c r="DG165" s="1"/>
      <c r="DH165" s="1"/>
      <c r="DI165" s="1"/>
      <c r="DJ165" s="1">
        <v>79.533256530761719</v>
      </c>
      <c r="DK165" s="1"/>
      <c r="DL165" s="1"/>
      <c r="DM165" s="1"/>
      <c r="DN165" s="1"/>
      <c r="DO165" s="1"/>
      <c r="DP165" s="1">
        <v>3.4055726528167725</v>
      </c>
      <c r="DQ165" s="1">
        <v>28</v>
      </c>
      <c r="DR165" s="1">
        <v>26</v>
      </c>
      <c r="DS165" s="1">
        <v>41</v>
      </c>
      <c r="DT165" s="1">
        <v>38</v>
      </c>
      <c r="DU165" s="1">
        <v>26</v>
      </c>
      <c r="DV165" s="1">
        <v>30.510395050048828</v>
      </c>
      <c r="DW165" s="1">
        <v>28.331081390380859</v>
      </c>
      <c r="DX165" s="1">
        <v>44.675937652587891</v>
      </c>
      <c r="DY165" s="1">
        <v>41.406963348388672</v>
      </c>
      <c r="DZ165" s="1">
        <v>28.331081390380859</v>
      </c>
      <c r="EA165" s="1">
        <v>5.6451611518859863</v>
      </c>
      <c r="EB165" s="1">
        <v>4.0185470581054687</v>
      </c>
      <c r="EC165" s="1">
        <v>6.4873418807983398</v>
      </c>
      <c r="ED165" s="1">
        <v>4.3181819915771484</v>
      </c>
      <c r="EE165" s="1">
        <v>3.9453718662261963</v>
      </c>
      <c r="EF165" s="1">
        <v>19</v>
      </c>
      <c r="EG165" s="1">
        <v>25</v>
      </c>
      <c r="EH165" s="1">
        <v>36</v>
      </c>
      <c r="EI165" s="1">
        <v>30</v>
      </c>
      <c r="EJ165" s="1">
        <v>23</v>
      </c>
      <c r="EK165" s="1">
        <v>21.584285736083984</v>
      </c>
      <c r="EL165" s="1">
        <v>28.40037727355957</v>
      </c>
      <c r="EM165" s="1">
        <v>40.896541595458984</v>
      </c>
      <c r="EN165" s="1">
        <v>34.080451965332031</v>
      </c>
      <c r="EO165" s="1">
        <v>26.128347396850586</v>
      </c>
      <c r="EP165" s="1">
        <v>4.4917259216308594</v>
      </c>
      <c r="EQ165" s="1">
        <v>4.4883303642272949</v>
      </c>
      <c r="ER165" s="1">
        <v>7.3770489692687988</v>
      </c>
      <c r="ES165" s="1">
        <v>4.243281364440918</v>
      </c>
      <c r="ET165" s="1">
        <v>4.852320671081543</v>
      </c>
      <c r="EU165" s="1">
        <v>47</v>
      </c>
      <c r="EV165" s="1">
        <v>51</v>
      </c>
      <c r="EW165" s="1">
        <v>77</v>
      </c>
      <c r="EX165" s="1">
        <v>68</v>
      </c>
      <c r="EY165" s="1">
        <v>49</v>
      </c>
      <c r="EZ165" s="1">
        <v>26.140300750732422</v>
      </c>
      <c r="FA165" s="1">
        <v>28.365007400512695</v>
      </c>
      <c r="FB165" s="1">
        <v>42.825599670410156</v>
      </c>
      <c r="FC165" s="1">
        <v>37.820011138916016</v>
      </c>
      <c r="FD165" s="1">
        <v>27.252655029296875</v>
      </c>
      <c r="FE165" s="1">
        <v>5.1142544746398926</v>
      </c>
      <c r="FF165" s="1">
        <v>4.2358803749084473</v>
      </c>
      <c r="FG165" s="1">
        <v>6.875</v>
      </c>
      <c r="FH165" s="1">
        <v>4.2848138809204102</v>
      </c>
      <c r="FI165" s="1">
        <v>4.3248014450073242</v>
      </c>
      <c r="FJ165" s="1">
        <v>28.365007400512695</v>
      </c>
      <c r="FK165" s="1">
        <v>42.825599670410156</v>
      </c>
      <c r="FL165" s="1">
        <v>37.820011138916016</v>
      </c>
      <c r="FM165" s="1">
        <v>27.252655029296875</v>
      </c>
      <c r="FN165" s="1">
        <v>5.1142544746398926</v>
      </c>
      <c r="FO165" s="1">
        <v>4.2358803749084473</v>
      </c>
      <c r="FP165" s="1">
        <v>6.875</v>
      </c>
      <c r="FQ165" s="1">
        <v>4.2848138809204102</v>
      </c>
      <c r="FR165" s="1">
        <v>4.3248014450073242</v>
      </c>
    </row>
    <row r="166" spans="1:174">
      <c r="A166" t="s">
        <v>1</v>
      </c>
      <c r="B166" t="s">
        <v>170</v>
      </c>
      <c r="C166" t="s">
        <v>440</v>
      </c>
      <c r="D166" s="1">
        <v>400</v>
      </c>
      <c r="E166" s="1">
        <v>448</v>
      </c>
      <c r="F166" s="1">
        <v>848</v>
      </c>
      <c r="G166" s="1">
        <v>150.10226440429687</v>
      </c>
      <c r="H166" s="1">
        <v>171.67381286621094</v>
      </c>
      <c r="I166" s="1">
        <v>160.77505493164062</v>
      </c>
      <c r="J166" s="1">
        <v>4.0803837776184082</v>
      </c>
      <c r="K166" s="1">
        <v>5.9400687217712402</v>
      </c>
      <c r="L166" s="1">
        <v>4.8890171051025391</v>
      </c>
      <c r="M166" s="1"/>
      <c r="N166" s="1"/>
      <c r="O166" s="1">
        <v>67</v>
      </c>
      <c r="P166" s="1">
        <v>131</v>
      </c>
      <c r="Q166" s="1">
        <v>117</v>
      </c>
      <c r="R166" s="1">
        <v>49</v>
      </c>
      <c r="S166" s="1"/>
      <c r="T166" s="1"/>
      <c r="U166" s="1">
        <v>217.68795776367187</v>
      </c>
      <c r="V166" s="1">
        <v>472.3955078125</v>
      </c>
      <c r="W166" s="1">
        <v>704.26776123046875</v>
      </c>
      <c r="X166" s="1">
        <v>581.1884765625</v>
      </c>
      <c r="Y166" s="1"/>
      <c r="Z166" s="1"/>
      <c r="AA166" s="1">
        <v>3.4148826599121094</v>
      </c>
      <c r="AB166" s="1">
        <v>4.5094666481018066</v>
      </c>
      <c r="AC166" s="1">
        <v>5.996924877166748</v>
      </c>
      <c r="AD166" s="1">
        <v>5.7851238250732422</v>
      </c>
      <c r="AE166" s="1"/>
      <c r="AF166" s="1"/>
      <c r="AG166" s="1">
        <v>33</v>
      </c>
      <c r="AH166" s="1">
        <v>159</v>
      </c>
      <c r="AI166" s="1">
        <v>177</v>
      </c>
      <c r="AJ166" s="1">
        <v>63</v>
      </c>
      <c r="AK166" s="1"/>
      <c r="AL166" s="1"/>
      <c r="AM166" s="1">
        <v>107.68477630615234</v>
      </c>
      <c r="AN166" s="1">
        <v>604.76971435546875</v>
      </c>
      <c r="AO166" s="1">
        <v>1299.6549072265625</v>
      </c>
      <c r="AP166" s="1">
        <v>1399.68896484375</v>
      </c>
      <c r="AQ166" s="1"/>
      <c r="AR166" s="1"/>
      <c r="AS166" s="1">
        <v>3.0303030014038086</v>
      </c>
      <c r="AT166" s="1">
        <v>6.4424633979797363</v>
      </c>
      <c r="AU166" s="1">
        <v>8.3886251449584961</v>
      </c>
      <c r="AV166" s="1">
        <v>8.6065578460693359</v>
      </c>
      <c r="AW166" s="1">
        <v>12</v>
      </c>
      <c r="AX166" s="1">
        <v>40</v>
      </c>
      <c r="AY166" s="1">
        <v>100</v>
      </c>
      <c r="AZ166" s="1">
        <v>290</v>
      </c>
      <c r="BA166" s="1">
        <v>294</v>
      </c>
      <c r="BB166" s="1">
        <v>112</v>
      </c>
      <c r="BC166" s="1">
        <v>4.1270298957824707</v>
      </c>
      <c r="BD166" s="1">
        <v>51.236068725585937</v>
      </c>
      <c r="BE166" s="1">
        <v>162.80546569824219</v>
      </c>
      <c r="BF166" s="1">
        <v>536.818359375</v>
      </c>
      <c r="BG166" s="1">
        <v>972.4794921875</v>
      </c>
      <c r="BH166" s="1">
        <v>866.06866455078125</v>
      </c>
      <c r="BI166" s="1">
        <v>0.87912088632583618</v>
      </c>
      <c r="BJ166" s="1">
        <v>2.0876827239990234</v>
      </c>
      <c r="BK166" s="1">
        <v>3.2776138782501221</v>
      </c>
      <c r="BL166" s="1">
        <v>5.3973569869995117</v>
      </c>
      <c r="BM166" s="1">
        <v>7.2395963668823242</v>
      </c>
      <c r="BN166" s="1">
        <v>7.0930967330932617</v>
      </c>
      <c r="BO166" s="1"/>
      <c r="BP166" s="1"/>
      <c r="BQ166" s="1"/>
      <c r="BR166" s="1"/>
      <c r="BS166" s="1"/>
      <c r="BT166" s="1">
        <v>180</v>
      </c>
      <c r="BU166" s="1"/>
      <c r="BV166" s="1"/>
      <c r="BW166" s="1"/>
      <c r="BX166" s="1"/>
      <c r="BY166" s="1"/>
      <c r="BZ166" s="1">
        <v>67.546012878417969</v>
      </c>
      <c r="CA166" s="1"/>
      <c r="CB166" s="1"/>
      <c r="CC166" s="1"/>
      <c r="CD166" s="1"/>
      <c r="CE166" s="1"/>
      <c r="CF166" s="1">
        <v>2.7276859283447266</v>
      </c>
      <c r="CG166" s="1"/>
      <c r="CH166" s="1"/>
      <c r="CI166" s="1"/>
      <c r="CJ166" s="1"/>
      <c r="CK166" s="1"/>
      <c r="CL166" s="1">
        <v>267</v>
      </c>
      <c r="CM166" s="1"/>
      <c r="CN166" s="1"/>
      <c r="CO166" s="1"/>
      <c r="CP166" s="1"/>
      <c r="CQ166" s="1"/>
      <c r="CR166" s="1">
        <v>102.31452941894531</v>
      </c>
      <c r="CS166" s="1"/>
      <c r="CT166" s="1"/>
      <c r="CU166" s="1"/>
      <c r="CV166" s="1"/>
      <c r="CW166" s="1"/>
      <c r="CX166" s="1">
        <v>4.8369565010070801</v>
      </c>
      <c r="CY166" s="1">
        <v>9</v>
      </c>
      <c r="CZ166" s="1"/>
      <c r="DA166" s="1"/>
      <c r="DB166" s="1"/>
      <c r="DC166" s="1"/>
      <c r="DD166" s="1">
        <v>447</v>
      </c>
      <c r="DE166" s="1">
        <v>1.7063390016555786</v>
      </c>
      <c r="DF166" s="1"/>
      <c r="DG166" s="1"/>
      <c r="DH166" s="1"/>
      <c r="DI166" s="1"/>
      <c r="DJ166" s="1">
        <v>84.748176574707031</v>
      </c>
      <c r="DK166" s="1">
        <v>2.9411764144897461</v>
      </c>
      <c r="DL166" s="1"/>
      <c r="DM166" s="1"/>
      <c r="DN166" s="1"/>
      <c r="DO166" s="1"/>
      <c r="DP166" s="1">
        <v>3.6884231567382812</v>
      </c>
      <c r="DQ166" s="1">
        <v>95</v>
      </c>
      <c r="DR166" s="1">
        <v>95</v>
      </c>
      <c r="DS166" s="1">
        <v>83</v>
      </c>
      <c r="DT166" s="1">
        <v>90</v>
      </c>
      <c r="DU166" s="1">
        <v>37</v>
      </c>
      <c r="DV166" s="1">
        <v>35.649284362792969</v>
      </c>
      <c r="DW166" s="1">
        <v>35.649284362792969</v>
      </c>
      <c r="DX166" s="1">
        <v>31.146219253540039</v>
      </c>
      <c r="DY166" s="1">
        <v>33.773006439208984</v>
      </c>
      <c r="DZ166" s="1">
        <v>13.884458541870117</v>
      </c>
      <c r="EA166" s="1">
        <v>3.8414881229400635</v>
      </c>
      <c r="EB166" s="1">
        <v>4.4042654037475586</v>
      </c>
      <c r="EC166" s="1">
        <v>3.9542639255523682</v>
      </c>
      <c r="ED166" s="1">
        <v>4.9315066337585449</v>
      </c>
      <c r="EE166" s="1">
        <v>2.9623699188232422</v>
      </c>
      <c r="EF166" s="1">
        <v>124</v>
      </c>
      <c r="EG166" s="1">
        <v>95</v>
      </c>
      <c r="EH166" s="1">
        <v>97</v>
      </c>
      <c r="EI166" s="1">
        <v>75</v>
      </c>
      <c r="EJ166" s="1">
        <v>57</v>
      </c>
      <c r="EK166" s="1">
        <v>47.516860961914063</v>
      </c>
      <c r="EL166" s="1">
        <v>36.404045104980469</v>
      </c>
      <c r="EM166" s="1">
        <v>37.170448303222656</v>
      </c>
      <c r="EN166" s="1">
        <v>28.740036010742187</v>
      </c>
      <c r="EO166" s="1">
        <v>21.842428207397461</v>
      </c>
      <c r="EP166" s="1">
        <v>6.1416544914245605</v>
      </c>
      <c r="EQ166" s="1">
        <v>5.6080284118652344</v>
      </c>
      <c r="ER166" s="1">
        <v>5.9472718238830566</v>
      </c>
      <c r="ES166" s="1">
        <v>5.8962264060974121</v>
      </c>
      <c r="ET166" s="1">
        <v>6.1555075645446777</v>
      </c>
      <c r="EU166" s="1">
        <v>219</v>
      </c>
      <c r="EV166" s="1">
        <v>190</v>
      </c>
      <c r="EW166" s="1">
        <v>180</v>
      </c>
      <c r="EX166" s="1">
        <v>165</v>
      </c>
      <c r="EY166" s="1">
        <v>94</v>
      </c>
      <c r="EZ166" s="1">
        <v>41.520915985107422</v>
      </c>
      <c r="FA166" s="1">
        <v>36.022712707519531</v>
      </c>
      <c r="FB166" s="1">
        <v>34.126781463623047</v>
      </c>
      <c r="FC166" s="1">
        <v>31.282882690429688</v>
      </c>
      <c r="FD166" s="1">
        <v>17.82176399230957</v>
      </c>
      <c r="FE166" s="1">
        <v>4.8753337860107422</v>
      </c>
      <c r="FF166" s="1">
        <v>4.9337835311889648</v>
      </c>
      <c r="FG166" s="1">
        <v>4.825737476348877</v>
      </c>
      <c r="FH166" s="1">
        <v>5.3277363777160645</v>
      </c>
      <c r="FI166" s="1">
        <v>4.3218388557434082</v>
      </c>
      <c r="FJ166" s="1">
        <v>36.022712707519531</v>
      </c>
      <c r="FK166" s="1">
        <v>34.126781463623047</v>
      </c>
      <c r="FL166" s="1">
        <v>31.282882690429688</v>
      </c>
      <c r="FM166" s="1">
        <v>17.82176399230957</v>
      </c>
      <c r="FN166" s="1">
        <v>4.8753337860107422</v>
      </c>
      <c r="FO166" s="1">
        <v>4.9337835311889648</v>
      </c>
      <c r="FP166" s="1">
        <v>4.825737476348877</v>
      </c>
      <c r="FQ166" s="1">
        <v>5.3277363777160645</v>
      </c>
      <c r="FR166" s="1">
        <v>4.3218388557434082</v>
      </c>
    </row>
    <row r="167" spans="1:174">
      <c r="A167" t="s">
        <v>1</v>
      </c>
      <c r="B167" t="s">
        <v>171</v>
      </c>
      <c r="C167" t="s">
        <v>441</v>
      </c>
      <c r="D167" s="1">
        <v>134</v>
      </c>
      <c r="E167" s="1">
        <v>143</v>
      </c>
      <c r="F167" s="1">
        <v>277</v>
      </c>
      <c r="G167" s="1">
        <v>223.27751159667969</v>
      </c>
      <c r="H167" s="1">
        <v>258.27191162109375</v>
      </c>
      <c r="I167" s="1">
        <v>240.07002258300781</v>
      </c>
      <c r="J167" s="1">
        <v>4.8063125610351563</v>
      </c>
      <c r="K167" s="1">
        <v>6.4882030487060547</v>
      </c>
      <c r="L167" s="1">
        <v>5.5488781929016113</v>
      </c>
      <c r="M167" s="1"/>
      <c r="N167" s="1"/>
      <c r="O167" s="1">
        <v>12</v>
      </c>
      <c r="P167" s="1">
        <v>53</v>
      </c>
      <c r="Q167" s="1">
        <v>40</v>
      </c>
      <c r="R167" s="1">
        <v>20</v>
      </c>
      <c r="S167" s="1"/>
      <c r="T167" s="1"/>
      <c r="U167" s="1">
        <v>146.07424926757812</v>
      </c>
      <c r="V167" s="1">
        <v>649.0325927734375</v>
      </c>
      <c r="W167" s="1">
        <v>657.03021240234375</v>
      </c>
      <c r="X167" s="1">
        <v>662.47100830078125</v>
      </c>
      <c r="Y167" s="1"/>
      <c r="Z167" s="1"/>
      <c r="AA167" s="1">
        <v>2.2181146144866943</v>
      </c>
      <c r="AB167" s="1">
        <v>6.5838508605957031</v>
      </c>
      <c r="AC167" s="1">
        <v>6.106870174407959</v>
      </c>
      <c r="AD167" s="1">
        <v>6.3091483116149902</v>
      </c>
      <c r="AE167" s="1"/>
      <c r="AF167" s="1"/>
      <c r="AG167" s="1">
        <v>12</v>
      </c>
      <c r="AH167" s="1">
        <v>41</v>
      </c>
      <c r="AI167" s="1">
        <v>62</v>
      </c>
      <c r="AJ167" s="1">
        <v>23</v>
      </c>
      <c r="AK167" s="1"/>
      <c r="AL167" s="1"/>
      <c r="AM167" s="1">
        <v>160.38491821289062</v>
      </c>
      <c r="AN167" s="1">
        <v>563.806396484375</v>
      </c>
      <c r="AO167" s="1">
        <v>1383.00244140625</v>
      </c>
      <c r="AP167" s="1">
        <v>1475.3046875</v>
      </c>
      <c r="AQ167" s="1"/>
      <c r="AR167" s="1"/>
      <c r="AS167" s="1">
        <v>3.7267081737518311</v>
      </c>
      <c r="AT167" s="1">
        <v>6.110283374786377</v>
      </c>
      <c r="AU167" s="1">
        <v>8.4583902359008789</v>
      </c>
      <c r="AV167" s="1">
        <v>9.8290596008300781</v>
      </c>
      <c r="AW167" s="1"/>
      <c r="AX167" s="1"/>
      <c r="AY167" s="1">
        <v>24</v>
      </c>
      <c r="AZ167" s="1">
        <v>94</v>
      </c>
      <c r="BA167" s="1">
        <v>102</v>
      </c>
      <c r="BB167" s="1">
        <v>43</v>
      </c>
      <c r="BC167" s="1"/>
      <c r="BD167" s="1"/>
      <c r="BE167" s="1">
        <v>152.89546203613281</v>
      </c>
      <c r="BF167" s="1">
        <v>608.88714599609375</v>
      </c>
      <c r="BG167" s="1">
        <v>964.90399169921875</v>
      </c>
      <c r="BH167" s="1">
        <v>939.2747802734375</v>
      </c>
      <c r="BI167" s="1"/>
      <c r="BJ167" s="1"/>
      <c r="BK167" s="1">
        <v>2.780996561050415</v>
      </c>
      <c r="BL167" s="1">
        <v>6.3685636520385742</v>
      </c>
      <c r="BM167" s="1">
        <v>7.3487033843994141</v>
      </c>
      <c r="BN167" s="1">
        <v>7.803992748260498</v>
      </c>
      <c r="BO167" s="1"/>
      <c r="BP167" s="1"/>
      <c r="BQ167" s="1"/>
      <c r="BR167" s="1"/>
      <c r="BS167" s="1"/>
      <c r="BT167" s="1">
        <v>71</v>
      </c>
      <c r="BU167" s="1"/>
      <c r="BV167" s="1"/>
      <c r="BW167" s="1"/>
      <c r="BX167" s="1"/>
      <c r="BY167" s="1"/>
      <c r="BZ167" s="1">
        <v>118.30375671386719</v>
      </c>
      <c r="CA167" s="1"/>
      <c r="CB167" s="1"/>
      <c r="CC167" s="1"/>
      <c r="CD167" s="1"/>
      <c r="CE167" s="1"/>
      <c r="CF167" s="1">
        <v>3.5411472320556641</v>
      </c>
      <c r="CG167" s="1"/>
      <c r="CH167" s="1"/>
      <c r="CI167" s="1"/>
      <c r="CJ167" s="1"/>
      <c r="CK167" s="1"/>
      <c r="CL167" s="1">
        <v>92</v>
      </c>
      <c r="CM167" s="1"/>
      <c r="CN167" s="1"/>
      <c r="CO167" s="1"/>
      <c r="CP167" s="1"/>
      <c r="CQ167" s="1"/>
      <c r="CR167" s="1">
        <v>166.16096496582031</v>
      </c>
      <c r="CS167" s="1"/>
      <c r="CT167" s="1"/>
      <c r="CU167" s="1"/>
      <c r="CV167" s="1"/>
      <c r="CW167" s="1"/>
      <c r="CX167" s="1">
        <v>5.3240742683410645</v>
      </c>
      <c r="CY167" s="1"/>
      <c r="CZ167" s="1"/>
      <c r="DA167" s="1"/>
      <c r="DB167" s="1"/>
      <c r="DC167" s="1"/>
      <c r="DD167" s="1">
        <v>163</v>
      </c>
      <c r="DE167" s="1"/>
      <c r="DF167" s="1"/>
      <c r="DG167" s="1"/>
      <c r="DH167" s="1"/>
      <c r="DI167" s="1"/>
      <c r="DJ167" s="1">
        <v>141.26864624023437</v>
      </c>
      <c r="DK167" s="1"/>
      <c r="DL167" s="1"/>
      <c r="DM167" s="1"/>
      <c r="DN167" s="1"/>
      <c r="DO167" s="1"/>
      <c r="DP167" s="1">
        <v>4.3664612770080566</v>
      </c>
      <c r="DQ167" s="1">
        <v>25</v>
      </c>
      <c r="DR167" s="1">
        <v>32</v>
      </c>
      <c r="DS167" s="1">
        <v>33</v>
      </c>
      <c r="DT167" s="1">
        <v>24</v>
      </c>
      <c r="DU167" s="1">
        <v>20</v>
      </c>
      <c r="DV167" s="1">
        <v>41.656253814697266</v>
      </c>
      <c r="DW167" s="1">
        <v>53.320003509521484</v>
      </c>
      <c r="DX167" s="1">
        <v>54.986251831054688</v>
      </c>
      <c r="DY167" s="1">
        <v>39.990001678466797</v>
      </c>
      <c r="DZ167" s="1">
        <v>33.325000762939453</v>
      </c>
      <c r="EA167" s="1">
        <v>4.4964027404785156</v>
      </c>
      <c r="EB167" s="1">
        <v>5.1779932975769043</v>
      </c>
      <c r="EC167" s="1">
        <v>3.9855072498321533</v>
      </c>
      <c r="ED167" s="1">
        <v>4.3636364936828613</v>
      </c>
      <c r="EE167" s="1">
        <v>8.4745759963989258</v>
      </c>
      <c r="EF167" s="1">
        <v>26</v>
      </c>
      <c r="EG167" s="1">
        <v>29</v>
      </c>
      <c r="EH167" s="1">
        <v>48</v>
      </c>
      <c r="EI167" s="1">
        <v>24</v>
      </c>
      <c r="EJ167" s="1">
        <v>16</v>
      </c>
      <c r="EK167" s="1">
        <v>46.958530426025391</v>
      </c>
      <c r="EL167" s="1">
        <v>52.376823425292969</v>
      </c>
      <c r="EM167" s="1">
        <v>86.692672729492188</v>
      </c>
      <c r="EN167" s="1">
        <v>43.346336364746094</v>
      </c>
      <c r="EO167" s="1">
        <v>28.897558212280273</v>
      </c>
      <c r="EP167" s="1">
        <v>5.6277055740356445</v>
      </c>
      <c r="EQ167" s="1">
        <v>5.9426231384277344</v>
      </c>
      <c r="ER167" s="1">
        <v>7.2180452346801758</v>
      </c>
      <c r="ES167" s="1">
        <v>6.1224489212036133</v>
      </c>
      <c r="ET167" s="1">
        <v>8.1218271255493164</v>
      </c>
      <c r="EU167" s="1">
        <v>51</v>
      </c>
      <c r="EV167" s="1">
        <v>61</v>
      </c>
      <c r="EW167" s="1">
        <v>81</v>
      </c>
      <c r="EX167" s="1">
        <v>48</v>
      </c>
      <c r="EY167" s="1">
        <v>36</v>
      </c>
      <c r="EZ167" s="1">
        <v>44.200618743896484</v>
      </c>
      <c r="FA167" s="1">
        <v>52.867404937744141</v>
      </c>
      <c r="FB167" s="1">
        <v>70.200981140136719</v>
      </c>
      <c r="FC167" s="1">
        <v>41.600582122802734</v>
      </c>
      <c r="FD167" s="1">
        <v>31.200437545776367</v>
      </c>
      <c r="FE167" s="1">
        <v>5.0098233222961426</v>
      </c>
      <c r="FF167" s="1">
        <v>5.5153708457946777</v>
      </c>
      <c r="FG167" s="1">
        <v>5.4253182411193848</v>
      </c>
      <c r="FH167" s="1">
        <v>5.0955414772033691</v>
      </c>
      <c r="FI167" s="1">
        <v>8.3140878677368164</v>
      </c>
      <c r="FJ167" s="1">
        <v>52.867404937744141</v>
      </c>
      <c r="FK167" s="1">
        <v>70.200981140136719</v>
      </c>
      <c r="FL167" s="1">
        <v>41.600582122802734</v>
      </c>
      <c r="FM167" s="1">
        <v>31.200437545776367</v>
      </c>
      <c r="FN167" s="1">
        <v>5.0098233222961426</v>
      </c>
      <c r="FO167" s="1">
        <v>5.5153708457946777</v>
      </c>
      <c r="FP167" s="1">
        <v>5.4253182411193848</v>
      </c>
      <c r="FQ167" s="1">
        <v>5.0955414772033691</v>
      </c>
      <c r="FR167" s="1">
        <v>8.3140878677368164</v>
      </c>
    </row>
    <row r="168" spans="1:174">
      <c r="A168" t="s">
        <v>1</v>
      </c>
      <c r="B168" t="s">
        <v>172</v>
      </c>
      <c r="C168" t="s">
        <v>442</v>
      </c>
      <c r="D168" s="1">
        <v>113</v>
      </c>
      <c r="E168" s="1">
        <v>132</v>
      </c>
      <c r="F168" s="1">
        <v>245</v>
      </c>
      <c r="G168" s="1">
        <v>71.893928527832031</v>
      </c>
      <c r="H168" s="1">
        <v>84.589897155761719</v>
      </c>
      <c r="I168" s="1">
        <v>78.219032287597656</v>
      </c>
      <c r="J168" s="1">
        <v>3.2564840316772461</v>
      </c>
      <c r="K168" s="1">
        <v>4.2746114730834961</v>
      </c>
      <c r="L168" s="1">
        <v>3.7358951568603516</v>
      </c>
      <c r="M168" s="1"/>
      <c r="N168" s="1"/>
      <c r="O168" s="1">
        <v>31</v>
      </c>
      <c r="P168" s="1">
        <v>35</v>
      </c>
      <c r="Q168" s="1">
        <v>20</v>
      </c>
      <c r="R168" s="1">
        <v>13</v>
      </c>
      <c r="S168" s="1"/>
      <c r="T168" s="1"/>
      <c r="U168" s="1">
        <v>232.10542297363281</v>
      </c>
      <c r="V168" s="1">
        <v>473.99783325195312</v>
      </c>
      <c r="W168" s="1">
        <v>450.34902954101562</v>
      </c>
      <c r="X168" s="1">
        <v>617.8707275390625</v>
      </c>
      <c r="Y168" s="1"/>
      <c r="Z168" s="1"/>
      <c r="AA168" s="1">
        <v>3.884711742401123</v>
      </c>
      <c r="AB168" s="1">
        <v>4.569190502166748</v>
      </c>
      <c r="AC168" s="1">
        <v>3.6563072204589844</v>
      </c>
      <c r="AD168" s="1">
        <v>5.7017545700073242</v>
      </c>
      <c r="AE168" s="1"/>
      <c r="AF168" s="1"/>
      <c r="AG168" s="1">
        <v>16</v>
      </c>
      <c r="AH168" s="1">
        <v>51</v>
      </c>
      <c r="AI168" s="1">
        <v>42</v>
      </c>
      <c r="AJ168" s="1"/>
      <c r="AK168" s="1"/>
      <c r="AL168" s="1"/>
      <c r="AM168" s="1">
        <v>125</v>
      </c>
      <c r="AN168" s="1">
        <v>774.48748779296875</v>
      </c>
      <c r="AO168" s="1">
        <v>1227.3524169921875</v>
      </c>
      <c r="AP168" s="1"/>
      <c r="AQ168" s="1"/>
      <c r="AR168" s="1"/>
      <c r="AS168" s="1">
        <v>2.4960999488830566</v>
      </c>
      <c r="AT168" s="1">
        <v>6.375</v>
      </c>
      <c r="AU168" s="1">
        <v>6.3444108963012695</v>
      </c>
      <c r="AV168" s="1"/>
      <c r="AW168" s="1"/>
      <c r="AX168" s="1">
        <v>23</v>
      </c>
      <c r="AY168" s="1">
        <v>47</v>
      </c>
      <c r="AZ168" s="1">
        <v>86</v>
      </c>
      <c r="BA168" s="1">
        <v>62</v>
      </c>
      <c r="BB168" s="1"/>
      <c r="BC168" s="1"/>
      <c r="BD168" s="1">
        <v>57.221046447753906</v>
      </c>
      <c r="BE168" s="1">
        <v>179.69108581542969</v>
      </c>
      <c r="BF168" s="1">
        <v>615.64892578125</v>
      </c>
      <c r="BG168" s="1">
        <v>788.50311279296875</v>
      </c>
      <c r="BH168" s="1"/>
      <c r="BI168" s="1"/>
      <c r="BJ168" s="1">
        <v>2.2351799011230469</v>
      </c>
      <c r="BK168" s="1">
        <v>3.2661571502685547</v>
      </c>
      <c r="BL168" s="1">
        <v>5.4916987419128418</v>
      </c>
      <c r="BM168" s="1">
        <v>5.1282052993774414</v>
      </c>
      <c r="BN168" s="1"/>
      <c r="BO168" s="1"/>
      <c r="BP168" s="1">
        <v>13</v>
      </c>
      <c r="BQ168" s="1"/>
      <c r="BR168" s="1"/>
      <c r="BS168" s="1"/>
      <c r="BT168" s="1">
        <v>46</v>
      </c>
      <c r="BU168" s="1"/>
      <c r="BV168" s="1">
        <v>8.2709827423095703</v>
      </c>
      <c r="BW168" s="1"/>
      <c r="BX168" s="1"/>
      <c r="BY168" s="1"/>
      <c r="BZ168" s="1">
        <v>29.26655387878418</v>
      </c>
      <c r="CA168" s="1"/>
      <c r="CB168" s="1">
        <v>2.3131673336029053</v>
      </c>
      <c r="CC168" s="1"/>
      <c r="CD168" s="1"/>
      <c r="CE168" s="1"/>
      <c r="CF168" s="1">
        <v>2.791262149810791</v>
      </c>
      <c r="CG168" s="1"/>
      <c r="CH168" s="1">
        <v>19</v>
      </c>
      <c r="CI168" s="1"/>
      <c r="CJ168" s="1"/>
      <c r="CK168" s="1"/>
      <c r="CL168" s="1">
        <v>63</v>
      </c>
      <c r="CM168" s="1"/>
      <c r="CN168" s="1">
        <v>12.17581844329834</v>
      </c>
      <c r="CO168" s="1"/>
      <c r="CP168" s="1"/>
      <c r="CQ168" s="1"/>
      <c r="CR168" s="1">
        <v>40.372451782226563</v>
      </c>
      <c r="CS168" s="1"/>
      <c r="CT168" s="1">
        <v>2.840059757232666</v>
      </c>
      <c r="CU168" s="1"/>
      <c r="CV168" s="1"/>
      <c r="CW168" s="1"/>
      <c r="CX168" s="1">
        <v>4.433497428894043</v>
      </c>
      <c r="CY168" s="1"/>
      <c r="CZ168" s="1">
        <v>32</v>
      </c>
      <c r="DA168" s="1"/>
      <c r="DB168" s="1"/>
      <c r="DC168" s="1"/>
      <c r="DD168" s="1">
        <v>109</v>
      </c>
      <c r="DE168" s="1"/>
      <c r="DF168" s="1">
        <v>10.216362953186035</v>
      </c>
      <c r="DG168" s="1"/>
      <c r="DH168" s="1"/>
      <c r="DI168" s="1"/>
      <c r="DJ168" s="1">
        <v>34.799488067626953</v>
      </c>
      <c r="DK168" s="1"/>
      <c r="DL168" s="1">
        <v>2.5995125770568848</v>
      </c>
      <c r="DM168" s="1"/>
      <c r="DN168" s="1"/>
      <c r="DO168" s="1"/>
      <c r="DP168" s="1">
        <v>3.5516455173492432</v>
      </c>
      <c r="DQ168" s="1"/>
      <c r="DR168" s="1"/>
      <c r="DS168" s="1">
        <v>12</v>
      </c>
      <c r="DT168" s="1">
        <v>36</v>
      </c>
      <c r="DU168" s="1">
        <v>53</v>
      </c>
      <c r="DV168" s="1"/>
      <c r="DW168" s="1"/>
      <c r="DX168" s="1">
        <v>7.6347532272338867</v>
      </c>
      <c r="DY168" s="1">
        <v>22.904260635375977</v>
      </c>
      <c r="DZ168" s="1">
        <v>33.720161437988281</v>
      </c>
      <c r="EA168" s="1"/>
      <c r="EB168" s="1"/>
      <c r="EC168" s="1">
        <v>2.307692289352417</v>
      </c>
      <c r="ED168" s="1">
        <v>3.3994333744049072</v>
      </c>
      <c r="EE168" s="1">
        <v>3.4149484634399414</v>
      </c>
      <c r="EF168" s="1"/>
      <c r="EG168" s="1"/>
      <c r="EH168" s="1">
        <v>16</v>
      </c>
      <c r="EI168" s="1">
        <v>40</v>
      </c>
      <c r="EJ168" s="1">
        <v>66</v>
      </c>
      <c r="EK168" s="1"/>
      <c r="EL168" s="1"/>
      <c r="EM168" s="1">
        <v>10.253320693969727</v>
      </c>
      <c r="EN168" s="1">
        <v>25.633302688598633</v>
      </c>
      <c r="EO168" s="1">
        <v>42.294948577880859</v>
      </c>
      <c r="EP168" s="1"/>
      <c r="EQ168" s="1"/>
      <c r="ER168" s="1">
        <v>3.6036036014556885</v>
      </c>
      <c r="ES168" s="1">
        <v>4.2372879981994629</v>
      </c>
      <c r="ET168" s="1">
        <v>4.6577277183532715</v>
      </c>
      <c r="EU168" s="1">
        <v>10</v>
      </c>
      <c r="EV168" s="1">
        <v>12</v>
      </c>
      <c r="EW168" s="1">
        <v>28</v>
      </c>
      <c r="EX168" s="1">
        <v>76</v>
      </c>
      <c r="EY168" s="1">
        <v>119</v>
      </c>
      <c r="EZ168" s="1">
        <v>3.1926136016845703</v>
      </c>
      <c r="FA168" s="1">
        <v>3.8311362266540527</v>
      </c>
      <c r="FB168" s="1">
        <v>8.9393177032470703</v>
      </c>
      <c r="FC168" s="1">
        <v>24.263862609863281</v>
      </c>
      <c r="FD168" s="1">
        <v>37.992099761962891</v>
      </c>
      <c r="FE168" s="1">
        <v>3.125</v>
      </c>
      <c r="FF168" s="1">
        <v>3.9735100269317627</v>
      </c>
      <c r="FG168" s="1">
        <v>2.904564380645752</v>
      </c>
      <c r="FH168" s="1">
        <v>3.7943084239959717</v>
      </c>
      <c r="FI168" s="1">
        <v>4.0080833435058594</v>
      </c>
      <c r="FJ168" s="1">
        <v>3.8311362266540527</v>
      </c>
      <c r="FK168" s="1">
        <v>8.9393177032470703</v>
      </c>
      <c r="FL168" s="1">
        <v>24.263862609863281</v>
      </c>
      <c r="FM168" s="1">
        <v>37.992099761962891</v>
      </c>
      <c r="FN168" s="1">
        <v>3.125</v>
      </c>
      <c r="FO168" s="1">
        <v>3.9735100269317627</v>
      </c>
      <c r="FP168" s="1">
        <v>2.904564380645752</v>
      </c>
      <c r="FQ168" s="1">
        <v>3.7943084239959717</v>
      </c>
      <c r="FR168" s="1">
        <v>4.0080833435058594</v>
      </c>
    </row>
    <row r="169" spans="1:174">
      <c r="A169" t="s">
        <v>1</v>
      </c>
      <c r="B169" t="s">
        <v>173</v>
      </c>
      <c r="C169" t="s">
        <v>443</v>
      </c>
      <c r="D169" s="1">
        <v>166</v>
      </c>
      <c r="E169" s="1">
        <v>152</v>
      </c>
      <c r="F169" s="1">
        <v>318</v>
      </c>
      <c r="G169" s="1">
        <v>182.91204833984375</v>
      </c>
      <c r="H169" s="1">
        <v>173.31614685058594</v>
      </c>
      <c r="I169" s="1">
        <v>178.19618225097656</v>
      </c>
      <c r="J169" s="1">
        <v>4.7660064697265625</v>
      </c>
      <c r="K169" s="1">
        <v>5.1316676139831543</v>
      </c>
      <c r="L169" s="1">
        <v>4.9340572357177734</v>
      </c>
      <c r="M169" s="1"/>
      <c r="N169" s="1"/>
      <c r="O169" s="1">
        <v>30</v>
      </c>
      <c r="P169" s="1">
        <v>53</v>
      </c>
      <c r="Q169" s="1">
        <v>52</v>
      </c>
      <c r="R169" s="1">
        <v>19</v>
      </c>
      <c r="S169" s="1"/>
      <c r="T169" s="1"/>
      <c r="U169" s="1">
        <v>268.2403564453125</v>
      </c>
      <c r="V169" s="1">
        <v>498.6827392578125</v>
      </c>
      <c r="W169" s="1">
        <v>811.232421875</v>
      </c>
      <c r="X169" s="1">
        <v>751.87969970703125</v>
      </c>
      <c r="Y169" s="1"/>
      <c r="Z169" s="1"/>
      <c r="AA169" s="1">
        <v>4.0376849174499512</v>
      </c>
      <c r="AB169" s="1">
        <v>4.948646068572998</v>
      </c>
      <c r="AC169" s="1">
        <v>7.3758864402770996</v>
      </c>
      <c r="AD169" s="1">
        <v>7.3929963111877441</v>
      </c>
      <c r="AE169" s="1"/>
      <c r="AF169" s="1"/>
      <c r="AG169" s="1">
        <v>12</v>
      </c>
      <c r="AH169" s="1">
        <v>58</v>
      </c>
      <c r="AI169" s="1">
        <v>58</v>
      </c>
      <c r="AJ169" s="1">
        <v>20</v>
      </c>
      <c r="AK169" s="1"/>
      <c r="AL169" s="1"/>
      <c r="AM169" s="1">
        <v>108.23487091064453</v>
      </c>
      <c r="AN169" s="1">
        <v>589.31109619140625</v>
      </c>
      <c r="AO169" s="1">
        <v>1105.1829833984375</v>
      </c>
      <c r="AP169" s="1">
        <v>1465.201416015625</v>
      </c>
      <c r="AQ169" s="1"/>
      <c r="AR169" s="1"/>
      <c r="AS169" s="1">
        <v>2.708803653717041</v>
      </c>
      <c r="AT169" s="1">
        <v>6.0353798866271973</v>
      </c>
      <c r="AU169" s="1">
        <v>6.3318777084350586</v>
      </c>
      <c r="AV169" s="1">
        <v>8.2304525375366211</v>
      </c>
      <c r="AW169" s="1">
        <v>6</v>
      </c>
      <c r="AX169" s="1">
        <v>10</v>
      </c>
      <c r="AY169" s="1">
        <v>42</v>
      </c>
      <c r="AZ169" s="1">
        <v>111</v>
      </c>
      <c r="BA169" s="1">
        <v>110</v>
      </c>
      <c r="BB169" s="1">
        <v>39</v>
      </c>
      <c r="BC169" s="1">
        <v>6.3798565864562988</v>
      </c>
      <c r="BD169" s="1">
        <v>38.287769317626953</v>
      </c>
      <c r="BE169" s="1">
        <v>188.5860595703125</v>
      </c>
      <c r="BF169" s="1">
        <v>542.2569580078125</v>
      </c>
      <c r="BG169" s="1">
        <v>943.55804443359375</v>
      </c>
      <c r="BH169" s="1">
        <v>1002.0554809570312</v>
      </c>
      <c r="BI169" s="1">
        <v>1.214574933052063</v>
      </c>
      <c r="BJ169" s="1">
        <v>1.6339869499206543</v>
      </c>
      <c r="BK169" s="1">
        <v>3.5413153171539307</v>
      </c>
      <c r="BL169" s="1">
        <v>5.4625983238220215</v>
      </c>
      <c r="BM169" s="1">
        <v>6.7859344482421875</v>
      </c>
      <c r="BN169" s="1">
        <v>7.8000001907348633</v>
      </c>
      <c r="BO169" s="1"/>
      <c r="BP169" s="1"/>
      <c r="BQ169" s="1"/>
      <c r="BR169" s="1"/>
      <c r="BS169" s="1"/>
      <c r="BT169" s="1">
        <v>88</v>
      </c>
      <c r="BU169" s="1"/>
      <c r="BV169" s="1"/>
      <c r="BW169" s="1"/>
      <c r="BX169" s="1"/>
      <c r="BY169" s="1"/>
      <c r="BZ169" s="1">
        <v>96.965423583984375</v>
      </c>
      <c r="CA169" s="1"/>
      <c r="CB169" s="1"/>
      <c r="CC169" s="1"/>
      <c r="CD169" s="1"/>
      <c r="CE169" s="1"/>
      <c r="CF169" s="1">
        <v>3.4523341655731201</v>
      </c>
      <c r="CG169" s="1"/>
      <c r="CH169" s="1"/>
      <c r="CI169" s="1"/>
      <c r="CJ169" s="1"/>
      <c r="CK169" s="1"/>
      <c r="CL169" s="1">
        <v>103</v>
      </c>
      <c r="CM169" s="1"/>
      <c r="CN169" s="1"/>
      <c r="CO169" s="1"/>
      <c r="CP169" s="1"/>
      <c r="CQ169" s="1"/>
      <c r="CR169" s="1">
        <v>117.44449615478516</v>
      </c>
      <c r="CS169" s="1"/>
      <c r="CT169" s="1"/>
      <c r="CU169" s="1"/>
      <c r="CV169" s="1"/>
      <c r="CW169" s="1"/>
      <c r="CX169" s="1">
        <v>4.3773903846740723</v>
      </c>
      <c r="CY169" s="1"/>
      <c r="CZ169" s="1"/>
      <c r="DA169" s="1"/>
      <c r="DB169" s="1"/>
      <c r="DC169" s="1"/>
      <c r="DD169" s="1">
        <v>191</v>
      </c>
      <c r="DE169" s="1"/>
      <c r="DF169" s="1"/>
      <c r="DG169" s="1"/>
      <c r="DH169" s="1"/>
      <c r="DI169" s="1"/>
      <c r="DJ169" s="1">
        <v>107.02978515625</v>
      </c>
      <c r="DK169" s="1"/>
      <c r="DL169" s="1"/>
      <c r="DM169" s="1"/>
      <c r="DN169" s="1"/>
      <c r="DO169" s="1"/>
      <c r="DP169" s="1">
        <v>3.8963687419891357</v>
      </c>
      <c r="DQ169" s="1">
        <v>23</v>
      </c>
      <c r="DR169" s="1">
        <v>33</v>
      </c>
      <c r="DS169" s="1">
        <v>29</v>
      </c>
      <c r="DT169" s="1">
        <v>40</v>
      </c>
      <c r="DU169" s="1">
        <v>41</v>
      </c>
      <c r="DV169" s="1">
        <v>25.343235015869141</v>
      </c>
      <c r="DW169" s="1">
        <v>36.362033843994141</v>
      </c>
      <c r="DX169" s="1">
        <v>31.954513549804688</v>
      </c>
      <c r="DY169" s="1">
        <v>44.075191497802734</v>
      </c>
      <c r="DZ169" s="1">
        <v>45.177070617675781</v>
      </c>
      <c r="EA169" s="1">
        <v>3.8269550800323486</v>
      </c>
      <c r="EB169" s="1">
        <v>5.4098362922668457</v>
      </c>
      <c r="EC169" s="1">
        <v>5.3016452789306641</v>
      </c>
      <c r="ED169" s="1">
        <v>5.6338028907775879</v>
      </c>
      <c r="EE169" s="1">
        <v>4.0394086837768555</v>
      </c>
      <c r="EF169" s="1">
        <v>34</v>
      </c>
      <c r="EG169" s="1">
        <v>20</v>
      </c>
      <c r="EH169" s="1">
        <v>21</v>
      </c>
      <c r="EI169" s="1">
        <v>37</v>
      </c>
      <c r="EJ169" s="1">
        <v>40</v>
      </c>
      <c r="EK169" s="1">
        <v>38.768085479736328</v>
      </c>
      <c r="EL169" s="1">
        <v>22.804756164550781</v>
      </c>
      <c r="EM169" s="1">
        <v>23.94499397277832</v>
      </c>
      <c r="EN169" s="1">
        <v>42.188800811767578</v>
      </c>
      <c r="EO169" s="1">
        <v>45.609512329101563</v>
      </c>
      <c r="EP169" s="1">
        <v>6.2043795585632324</v>
      </c>
      <c r="EQ169" s="1">
        <v>4.0404038429260254</v>
      </c>
      <c r="ER169" s="1">
        <v>4.4210524559020996</v>
      </c>
      <c r="ES169" s="1">
        <v>6.468531608581543</v>
      </c>
      <c r="ET169" s="1">
        <v>4.587155818939209</v>
      </c>
      <c r="EU169" s="1">
        <v>57</v>
      </c>
      <c r="EV169" s="1">
        <v>53</v>
      </c>
      <c r="EW169" s="1">
        <v>50</v>
      </c>
      <c r="EX169" s="1">
        <v>77</v>
      </c>
      <c r="EY169" s="1">
        <v>81</v>
      </c>
      <c r="EZ169" s="1">
        <v>31.940824508666992</v>
      </c>
      <c r="FA169" s="1">
        <v>29.699363708496094</v>
      </c>
      <c r="FB169" s="1">
        <v>28.018268585205078</v>
      </c>
      <c r="FC169" s="1">
        <v>43.14813232421875</v>
      </c>
      <c r="FD169" s="1">
        <v>45.389595031738281</v>
      </c>
      <c r="FE169" s="1">
        <v>4.9608354568481445</v>
      </c>
      <c r="FF169" s="1">
        <v>4.7963800430297852</v>
      </c>
      <c r="FG169" s="1">
        <v>4.8923678398132324</v>
      </c>
      <c r="FH169" s="1">
        <v>6.0062403678894043</v>
      </c>
      <c r="FI169" s="1">
        <v>4.2925276756286621</v>
      </c>
      <c r="FJ169" s="1">
        <v>29.699363708496094</v>
      </c>
      <c r="FK169" s="1">
        <v>28.018268585205078</v>
      </c>
      <c r="FL169" s="1">
        <v>43.14813232421875</v>
      </c>
      <c r="FM169" s="1">
        <v>45.389595031738281</v>
      </c>
      <c r="FN169" s="1">
        <v>4.9608354568481445</v>
      </c>
      <c r="FO169" s="1">
        <v>4.7963800430297852</v>
      </c>
      <c r="FP169" s="1">
        <v>4.8923678398132324</v>
      </c>
      <c r="FQ169" s="1">
        <v>6.0062403678894043</v>
      </c>
      <c r="FR169" s="1">
        <v>4.2925276756286621</v>
      </c>
    </row>
    <row r="170" spans="1:174">
      <c r="A170" t="s">
        <v>1</v>
      </c>
      <c r="B170" t="s">
        <v>174</v>
      </c>
      <c r="C170" t="s">
        <v>444</v>
      </c>
      <c r="D170" s="1">
        <v>160</v>
      </c>
      <c r="E170" s="1">
        <v>177</v>
      </c>
      <c r="F170" s="1">
        <v>337</v>
      </c>
      <c r="G170" s="1">
        <v>208.69746398925781</v>
      </c>
      <c r="H170" s="1">
        <v>229.01652526855469</v>
      </c>
      <c r="I170" s="1">
        <v>218.89797973632812</v>
      </c>
      <c r="J170" s="1">
        <v>4.7875523567199707</v>
      </c>
      <c r="K170" s="1">
        <v>6.371490478515625</v>
      </c>
      <c r="L170" s="1">
        <v>5.5065360069274902</v>
      </c>
      <c r="M170" s="1"/>
      <c r="N170" s="1"/>
      <c r="O170" s="1">
        <v>20</v>
      </c>
      <c r="P170" s="1">
        <v>55</v>
      </c>
      <c r="Q170" s="1">
        <v>50</v>
      </c>
      <c r="R170" s="1">
        <v>19</v>
      </c>
      <c r="S170" s="1"/>
      <c r="T170" s="1"/>
      <c r="U170" s="1">
        <v>199.183349609375</v>
      </c>
      <c r="V170" s="1">
        <v>550.6607666015625</v>
      </c>
      <c r="W170" s="1">
        <v>863.70703125</v>
      </c>
      <c r="X170" s="1">
        <v>739.0120849609375</v>
      </c>
      <c r="Y170" s="1"/>
      <c r="Z170" s="1"/>
      <c r="AA170" s="1">
        <v>3.0534350872039795</v>
      </c>
      <c r="AB170" s="1">
        <v>5.2331113815307617</v>
      </c>
      <c r="AC170" s="1">
        <v>7.2358899116516113</v>
      </c>
      <c r="AD170" s="1">
        <v>6.3333334922790527</v>
      </c>
      <c r="AE170" s="1"/>
      <c r="AF170" s="1"/>
      <c r="AG170" s="1">
        <v>13</v>
      </c>
      <c r="AH170" s="1">
        <v>66</v>
      </c>
      <c r="AI170" s="1">
        <v>74</v>
      </c>
      <c r="AJ170" s="1">
        <v>22</v>
      </c>
      <c r="AK170" s="1"/>
      <c r="AL170" s="1"/>
      <c r="AM170" s="1">
        <v>131.59226989746094</v>
      </c>
      <c r="AN170" s="1">
        <v>700.48822021484375</v>
      </c>
      <c r="AO170" s="1">
        <v>1425.544189453125</v>
      </c>
      <c r="AP170" s="1">
        <v>1445.4664306640625</v>
      </c>
      <c r="AQ170" s="1"/>
      <c r="AR170" s="1"/>
      <c r="AS170" s="1">
        <v>3.4300792217254639</v>
      </c>
      <c r="AT170" s="1">
        <v>7.3743019104003906</v>
      </c>
      <c r="AU170" s="1">
        <v>8.1587648391723633</v>
      </c>
      <c r="AV170" s="1">
        <v>8.4291191101074219</v>
      </c>
      <c r="AW170" s="1"/>
      <c r="AX170" s="1"/>
      <c r="AY170" s="1">
        <v>33</v>
      </c>
      <c r="AZ170" s="1">
        <v>121</v>
      </c>
      <c r="BA170" s="1">
        <v>124</v>
      </c>
      <c r="BB170" s="1">
        <v>41</v>
      </c>
      <c r="BC170" s="1"/>
      <c r="BD170" s="1"/>
      <c r="BE170" s="1">
        <v>165.66264343261719</v>
      </c>
      <c r="BF170" s="1">
        <v>623.3900146484375</v>
      </c>
      <c r="BG170" s="1">
        <v>1129.3260498046875</v>
      </c>
      <c r="BH170" s="1">
        <v>1001.7102661132812</v>
      </c>
      <c r="BI170" s="1"/>
      <c r="BJ170" s="1"/>
      <c r="BK170" s="1">
        <v>3.1914894580841064</v>
      </c>
      <c r="BL170" s="1">
        <v>6.2178826332092285</v>
      </c>
      <c r="BM170" s="1">
        <v>7.759699821472168</v>
      </c>
      <c r="BN170" s="1">
        <v>7.308377742767334</v>
      </c>
      <c r="BO170" s="1"/>
      <c r="BP170" s="1"/>
      <c r="BQ170" s="1"/>
      <c r="BR170" s="1"/>
      <c r="BS170" s="1"/>
      <c r="BT170" s="1">
        <v>78</v>
      </c>
      <c r="BU170" s="1"/>
      <c r="BV170" s="1"/>
      <c r="BW170" s="1"/>
      <c r="BX170" s="1"/>
      <c r="BY170" s="1"/>
      <c r="BZ170" s="1">
        <v>101.74001312255859</v>
      </c>
      <c r="CA170" s="1"/>
      <c r="CB170" s="1"/>
      <c r="CC170" s="1"/>
      <c r="CD170" s="1"/>
      <c r="CE170" s="1"/>
      <c r="CF170" s="1">
        <v>3.4836981296539307</v>
      </c>
      <c r="CG170" s="1"/>
      <c r="CH170" s="1"/>
      <c r="CI170" s="1"/>
      <c r="CJ170" s="1"/>
      <c r="CK170" s="1"/>
      <c r="CL170" s="1">
        <v>118</v>
      </c>
      <c r="CM170" s="1"/>
      <c r="CN170" s="1"/>
      <c r="CO170" s="1"/>
      <c r="CP170" s="1"/>
      <c r="CQ170" s="1"/>
      <c r="CR170" s="1">
        <v>152.67768859863281</v>
      </c>
      <c r="CS170" s="1"/>
      <c r="CT170" s="1"/>
      <c r="CU170" s="1"/>
      <c r="CV170" s="1"/>
      <c r="CW170" s="1"/>
      <c r="CX170" s="1">
        <v>5.5818352699279785</v>
      </c>
      <c r="CY170" s="1"/>
      <c r="CZ170" s="1"/>
      <c r="DA170" s="1"/>
      <c r="DB170" s="1"/>
      <c r="DC170" s="1"/>
      <c r="DD170" s="1">
        <v>196</v>
      </c>
      <c r="DE170" s="1"/>
      <c r="DF170" s="1"/>
      <c r="DG170" s="1"/>
      <c r="DH170" s="1"/>
      <c r="DI170" s="1"/>
      <c r="DJ170" s="1">
        <v>127.31158447265625</v>
      </c>
      <c r="DK170" s="1"/>
      <c r="DL170" s="1"/>
      <c r="DM170" s="1"/>
      <c r="DN170" s="1"/>
      <c r="DO170" s="1"/>
      <c r="DP170" s="1">
        <v>4.5026416778564453</v>
      </c>
      <c r="DQ170" s="1">
        <v>82</v>
      </c>
      <c r="DR170" s="1">
        <v>30</v>
      </c>
      <c r="DS170" s="1">
        <v>36</v>
      </c>
      <c r="DT170" s="1">
        <v>6</v>
      </c>
      <c r="DU170" s="1">
        <v>6</v>
      </c>
      <c r="DV170" s="1">
        <v>106.95745086669922</v>
      </c>
      <c r="DW170" s="1">
        <v>39.130775451660156</v>
      </c>
      <c r="DX170" s="1">
        <v>46.956928253173828</v>
      </c>
      <c r="DY170" s="1">
        <v>7.8261551856994629</v>
      </c>
      <c r="DZ170" s="1">
        <v>7.8261551856994629</v>
      </c>
      <c r="EA170" s="1">
        <v>5.1282052993774414</v>
      </c>
      <c r="EB170" s="1">
        <v>4.7770700454711914</v>
      </c>
      <c r="EC170" s="1">
        <v>4.986149787902832</v>
      </c>
      <c r="ED170" s="1">
        <v>2.429149866104126</v>
      </c>
      <c r="EE170" s="1">
        <v>4.1095890998840332</v>
      </c>
      <c r="EF170" s="1">
        <v>74</v>
      </c>
      <c r="EG170" s="1">
        <v>44</v>
      </c>
      <c r="EH170" s="1">
        <v>34</v>
      </c>
      <c r="EI170" s="1">
        <v>17</v>
      </c>
      <c r="EJ170" s="1">
        <v>8</v>
      </c>
      <c r="EK170" s="1">
        <v>95.747024536132813</v>
      </c>
      <c r="EL170" s="1">
        <v>56.930660247802734</v>
      </c>
      <c r="EM170" s="1">
        <v>43.991874694824219</v>
      </c>
      <c r="EN170" s="1">
        <v>21.995937347412109</v>
      </c>
      <c r="EO170" s="1">
        <v>10.351029396057129</v>
      </c>
      <c r="EP170" s="1">
        <v>5.3391051292419434</v>
      </c>
      <c r="EQ170" s="1">
        <v>8.4615383148193359</v>
      </c>
      <c r="ER170" s="1">
        <v>5.7239055633544922</v>
      </c>
      <c r="ES170" s="1">
        <v>8.7628870010375977</v>
      </c>
      <c r="ET170" s="1">
        <v>9.5238094329833984</v>
      </c>
      <c r="EU170" s="1">
        <v>156</v>
      </c>
      <c r="EV170" s="1">
        <v>74</v>
      </c>
      <c r="EW170" s="1">
        <v>70</v>
      </c>
      <c r="EX170" s="1">
        <v>23</v>
      </c>
      <c r="EY170" s="1">
        <v>14</v>
      </c>
      <c r="EZ170" s="1">
        <v>101.32962799072266</v>
      </c>
      <c r="FA170" s="1">
        <v>48.066616058349609</v>
      </c>
      <c r="FB170" s="1">
        <v>45.468421936035156</v>
      </c>
      <c r="FC170" s="1">
        <v>14.939624786376953</v>
      </c>
      <c r="FD170" s="1">
        <v>9.093684196472168</v>
      </c>
      <c r="FE170" s="1">
        <v>5.226130485534668</v>
      </c>
      <c r="FF170" s="1">
        <v>6.4459929466247559</v>
      </c>
      <c r="FG170" s="1">
        <v>5.3191490173339844</v>
      </c>
      <c r="FH170" s="1">
        <v>5.2154192924499512</v>
      </c>
      <c r="FI170" s="1">
        <v>6.0869565010070801</v>
      </c>
      <c r="FJ170" s="1">
        <v>48.066616058349609</v>
      </c>
      <c r="FK170" s="1">
        <v>45.468421936035156</v>
      </c>
      <c r="FL170" s="1">
        <v>14.939624786376953</v>
      </c>
      <c r="FM170" s="1">
        <v>9.093684196472168</v>
      </c>
      <c r="FN170" s="1">
        <v>5.226130485534668</v>
      </c>
      <c r="FO170" s="1">
        <v>6.4459929466247559</v>
      </c>
      <c r="FP170" s="1">
        <v>5.3191490173339844</v>
      </c>
      <c r="FQ170" s="1">
        <v>5.2154192924499512</v>
      </c>
      <c r="FR170" s="1">
        <v>6.0869565010070801</v>
      </c>
    </row>
    <row r="171" spans="1:174">
      <c r="A171" t="s">
        <v>1</v>
      </c>
      <c r="B171" t="s">
        <v>175</v>
      </c>
      <c r="C171" t="s">
        <v>445</v>
      </c>
      <c r="D171" s="1">
        <v>280</v>
      </c>
      <c r="E171" s="1">
        <v>301</v>
      </c>
      <c r="F171" s="1">
        <v>581</v>
      </c>
      <c r="G171" s="1">
        <v>188.80902099609375</v>
      </c>
      <c r="H171" s="1">
        <v>211.58590698242187</v>
      </c>
      <c r="I171" s="1">
        <v>199.96076965332031</v>
      </c>
      <c r="J171" s="1">
        <v>4.6465315818786621</v>
      </c>
      <c r="K171" s="1">
        <v>6.028439998626709</v>
      </c>
      <c r="L171" s="1">
        <v>5.2727108001708984</v>
      </c>
      <c r="M171" s="1"/>
      <c r="N171" s="1"/>
      <c r="O171" s="1">
        <v>46</v>
      </c>
      <c r="P171" s="1">
        <v>90</v>
      </c>
      <c r="Q171" s="1">
        <v>88</v>
      </c>
      <c r="R171" s="1">
        <v>31</v>
      </c>
      <c r="S171" s="1"/>
      <c r="T171" s="1"/>
      <c r="U171" s="1">
        <v>260.107421875</v>
      </c>
      <c r="V171" s="1">
        <v>570.30609130859375</v>
      </c>
      <c r="W171" s="1">
        <v>844.2056884765625</v>
      </c>
      <c r="X171" s="1">
        <v>622.24005126953125</v>
      </c>
      <c r="Y171" s="1"/>
      <c r="Z171" s="1"/>
      <c r="AA171" s="1">
        <v>3.5881435871124268</v>
      </c>
      <c r="AB171" s="1">
        <v>5.2972335815429687</v>
      </c>
      <c r="AC171" s="1">
        <v>7.1312804222106934</v>
      </c>
      <c r="AD171" s="1">
        <v>5.4867258071899414</v>
      </c>
      <c r="AE171" s="1"/>
      <c r="AF171" s="1"/>
      <c r="AG171" s="1">
        <v>24</v>
      </c>
      <c r="AH171" s="1">
        <v>83</v>
      </c>
      <c r="AI171" s="1">
        <v>139</v>
      </c>
      <c r="AJ171" s="1">
        <v>44</v>
      </c>
      <c r="AK171" s="1"/>
      <c r="AL171" s="1"/>
      <c r="AM171" s="1">
        <v>134.85418701171875</v>
      </c>
      <c r="AN171" s="1">
        <v>566.205078125</v>
      </c>
      <c r="AO171" s="1">
        <v>1637.6060791015625</v>
      </c>
      <c r="AP171" s="1">
        <v>1563.0550537109375</v>
      </c>
      <c r="AQ171" s="1"/>
      <c r="AR171" s="1"/>
      <c r="AS171" s="1">
        <v>3.1088082790374756</v>
      </c>
      <c r="AT171" s="1">
        <v>5.5967631340026855</v>
      </c>
      <c r="AU171" s="1">
        <v>9.2914438247680664</v>
      </c>
      <c r="AV171" s="1">
        <v>8.3650188446044922</v>
      </c>
      <c r="AW171" s="1">
        <v>14</v>
      </c>
      <c r="AX171" s="1">
        <v>22</v>
      </c>
      <c r="AY171" s="1">
        <v>70</v>
      </c>
      <c r="AZ171" s="1">
        <v>173</v>
      </c>
      <c r="BA171" s="1">
        <v>227</v>
      </c>
      <c r="BB171" s="1">
        <v>75</v>
      </c>
      <c r="BC171" s="1">
        <v>9.0340652465820312</v>
      </c>
      <c r="BD171" s="1">
        <v>51.214004516601563</v>
      </c>
      <c r="BE171" s="1">
        <v>197.28312683105469</v>
      </c>
      <c r="BF171" s="1">
        <v>568.33111572265625</v>
      </c>
      <c r="BG171" s="1">
        <v>1200.296142578125</v>
      </c>
      <c r="BH171" s="1">
        <v>961.908447265625</v>
      </c>
      <c r="BI171" s="1">
        <v>1.7834395170211792</v>
      </c>
      <c r="BJ171" s="1">
        <v>1.8691588640213013</v>
      </c>
      <c r="BK171" s="1">
        <v>3.4079844951629639</v>
      </c>
      <c r="BL171" s="1">
        <v>5.4368319511413574</v>
      </c>
      <c r="BM171" s="1">
        <v>8.3150186538696289</v>
      </c>
      <c r="BN171" s="1">
        <v>6.874427318572998</v>
      </c>
      <c r="BO171" s="1"/>
      <c r="BP171" s="1"/>
      <c r="BQ171" s="1"/>
      <c r="BR171" s="1"/>
      <c r="BS171" s="1"/>
      <c r="BT171" s="1">
        <v>130</v>
      </c>
      <c r="BU171" s="1"/>
      <c r="BV171" s="1"/>
      <c r="BW171" s="1"/>
      <c r="BX171" s="1"/>
      <c r="BY171" s="1"/>
      <c r="BZ171" s="1">
        <v>87.661331176757813</v>
      </c>
      <c r="CA171" s="1"/>
      <c r="CB171" s="1"/>
      <c r="CC171" s="1"/>
      <c r="CD171" s="1"/>
      <c r="CE171" s="1"/>
      <c r="CF171" s="1">
        <v>3.1622476577758789</v>
      </c>
      <c r="CG171" s="1"/>
      <c r="CH171" s="1"/>
      <c r="CI171" s="1"/>
      <c r="CJ171" s="1"/>
      <c r="CK171" s="1"/>
      <c r="CL171" s="1">
        <v>177</v>
      </c>
      <c r="CM171" s="1"/>
      <c r="CN171" s="1"/>
      <c r="CO171" s="1"/>
      <c r="CP171" s="1"/>
      <c r="CQ171" s="1"/>
      <c r="CR171" s="1">
        <v>124.42095184326172</v>
      </c>
      <c r="CS171" s="1"/>
      <c r="CT171" s="1"/>
      <c r="CU171" s="1"/>
      <c r="CV171" s="1"/>
      <c r="CW171" s="1"/>
      <c r="CX171" s="1">
        <v>4.9193997383117676</v>
      </c>
      <c r="CY171" s="1"/>
      <c r="CZ171" s="1"/>
      <c r="DA171" s="1"/>
      <c r="DB171" s="1"/>
      <c r="DC171" s="1"/>
      <c r="DD171" s="1">
        <v>307</v>
      </c>
      <c r="DE171" s="1"/>
      <c r="DF171" s="1"/>
      <c r="DG171" s="1"/>
      <c r="DH171" s="1"/>
      <c r="DI171" s="1"/>
      <c r="DJ171" s="1">
        <v>105.65913391113281</v>
      </c>
      <c r="DK171" s="1"/>
      <c r="DL171" s="1"/>
      <c r="DM171" s="1"/>
      <c r="DN171" s="1"/>
      <c r="DO171" s="1"/>
      <c r="DP171" s="1">
        <v>3.9823582172393799</v>
      </c>
      <c r="DQ171" s="1">
        <v>77</v>
      </c>
      <c r="DR171" s="1">
        <v>72</v>
      </c>
      <c r="DS171" s="1">
        <v>56</v>
      </c>
      <c r="DT171" s="1">
        <v>41</v>
      </c>
      <c r="DU171" s="1">
        <v>34</v>
      </c>
      <c r="DV171" s="1">
        <v>51.922481536865234</v>
      </c>
      <c r="DW171" s="1">
        <v>48.550891876220703</v>
      </c>
      <c r="DX171" s="1">
        <v>37.761802673339844</v>
      </c>
      <c r="DY171" s="1">
        <v>27.647035598754883</v>
      </c>
      <c r="DZ171" s="1">
        <v>22.926809310913086</v>
      </c>
      <c r="EA171" s="1">
        <v>4.3088974952697754</v>
      </c>
      <c r="EB171" s="1">
        <v>4.7120418548583984</v>
      </c>
      <c r="EC171" s="1">
        <v>4.8234281539916992</v>
      </c>
      <c r="ED171" s="1">
        <v>4.3067226409912109</v>
      </c>
      <c r="EE171" s="1">
        <v>5.6856188774108887</v>
      </c>
      <c r="EF171" s="1">
        <v>93</v>
      </c>
      <c r="EG171" s="1">
        <v>75</v>
      </c>
      <c r="EH171" s="1">
        <v>52</v>
      </c>
      <c r="EI171" s="1">
        <v>50</v>
      </c>
      <c r="EJ171" s="1">
        <v>31</v>
      </c>
      <c r="EK171" s="1">
        <v>65.37371826171875</v>
      </c>
      <c r="EL171" s="1">
        <v>52.720741271972656</v>
      </c>
      <c r="EM171" s="1">
        <v>36.553047180175781</v>
      </c>
      <c r="EN171" s="1">
        <v>35.147159576416016</v>
      </c>
      <c r="EO171" s="1">
        <v>21.791240692138672</v>
      </c>
      <c r="EP171" s="1">
        <v>5.8935360908508301</v>
      </c>
      <c r="EQ171" s="1">
        <v>5.8639564514160156</v>
      </c>
      <c r="ER171" s="1">
        <v>5.496828556060791</v>
      </c>
      <c r="ES171" s="1">
        <v>6.5789475440979004</v>
      </c>
      <c r="ET171" s="1">
        <v>7.2093024253845215</v>
      </c>
      <c r="EU171" s="1">
        <v>170</v>
      </c>
      <c r="EV171" s="1">
        <v>147</v>
      </c>
      <c r="EW171" s="1">
        <v>108</v>
      </c>
      <c r="EX171" s="1">
        <v>91</v>
      </c>
      <c r="EY171" s="1">
        <v>65</v>
      </c>
      <c r="EZ171" s="1">
        <v>58.508312225341797</v>
      </c>
      <c r="FA171" s="1">
        <v>50.592483520507813</v>
      </c>
      <c r="FB171" s="1">
        <v>37.169986724853516</v>
      </c>
      <c r="FC171" s="1">
        <v>31.319156646728516</v>
      </c>
      <c r="FD171" s="1">
        <v>22.370824813842773</v>
      </c>
      <c r="FE171" s="1">
        <v>5.0520057678222656</v>
      </c>
      <c r="FF171" s="1">
        <v>5.236907958984375</v>
      </c>
      <c r="FG171" s="1">
        <v>5.1257710456848145</v>
      </c>
      <c r="FH171" s="1">
        <v>5.3154206275939941</v>
      </c>
      <c r="FI171" s="1">
        <v>6.3229570388793945</v>
      </c>
      <c r="FJ171" s="1">
        <v>50.592483520507813</v>
      </c>
      <c r="FK171" s="1">
        <v>37.169986724853516</v>
      </c>
      <c r="FL171" s="1">
        <v>31.319156646728516</v>
      </c>
      <c r="FM171" s="1">
        <v>22.370824813842773</v>
      </c>
      <c r="FN171" s="1">
        <v>5.0520057678222656</v>
      </c>
      <c r="FO171" s="1">
        <v>5.236907958984375</v>
      </c>
      <c r="FP171" s="1">
        <v>5.1257710456848145</v>
      </c>
      <c r="FQ171" s="1">
        <v>5.3154206275939941</v>
      </c>
      <c r="FR171" s="1">
        <v>6.3229570388793945</v>
      </c>
    </row>
    <row r="172" spans="1:174">
      <c r="A172" t="s">
        <v>1</v>
      </c>
      <c r="B172" t="s">
        <v>176</v>
      </c>
      <c r="C172" t="s">
        <v>446</v>
      </c>
      <c r="D172" s="1">
        <v>189</v>
      </c>
      <c r="E172" s="1">
        <v>216</v>
      </c>
      <c r="F172" s="1">
        <v>405</v>
      </c>
      <c r="G172" s="1">
        <v>144.23847961425781</v>
      </c>
      <c r="H172" s="1">
        <v>165.63528442382812</v>
      </c>
      <c r="I172" s="1">
        <v>154.9112548828125</v>
      </c>
      <c r="J172" s="1">
        <v>3.9203484058380127</v>
      </c>
      <c r="K172" s="1">
        <v>5.9751038551330566</v>
      </c>
      <c r="L172" s="1">
        <v>4.8008532524108887</v>
      </c>
      <c r="M172" s="1"/>
      <c r="N172" s="1"/>
      <c r="O172" s="1">
        <v>25</v>
      </c>
      <c r="P172" s="1">
        <v>69</v>
      </c>
      <c r="Q172" s="1">
        <v>58</v>
      </c>
      <c r="R172" s="1">
        <v>21</v>
      </c>
      <c r="S172" s="1"/>
      <c r="T172" s="1"/>
      <c r="U172" s="1">
        <v>167.90919494628906</v>
      </c>
      <c r="V172" s="1">
        <v>530.76922607421875</v>
      </c>
      <c r="W172" s="1">
        <v>728.91790771484375</v>
      </c>
      <c r="X172" s="1">
        <v>598.12017822265625</v>
      </c>
      <c r="Y172" s="1"/>
      <c r="Z172" s="1"/>
      <c r="AA172" s="1">
        <v>2.5641026496887207</v>
      </c>
      <c r="AB172" s="1">
        <v>5.0438594818115234</v>
      </c>
      <c r="AC172" s="1">
        <v>5.8526740074157715</v>
      </c>
      <c r="AD172" s="1">
        <v>5.1851849555969238</v>
      </c>
      <c r="AE172" s="1"/>
      <c r="AF172" s="1"/>
      <c r="AG172" s="1">
        <v>19</v>
      </c>
      <c r="AH172" s="1">
        <v>75</v>
      </c>
      <c r="AI172" s="1">
        <v>86</v>
      </c>
      <c r="AJ172" s="1">
        <v>26</v>
      </c>
      <c r="AK172" s="1"/>
      <c r="AL172" s="1"/>
      <c r="AM172" s="1">
        <v>127.06480407714844</v>
      </c>
      <c r="AN172" s="1">
        <v>605.62017822265625</v>
      </c>
      <c r="AO172" s="1">
        <v>1350.5025634765625</v>
      </c>
      <c r="AP172" s="1">
        <v>1434.087158203125</v>
      </c>
      <c r="AQ172" s="1"/>
      <c r="AR172" s="1"/>
      <c r="AS172" s="1">
        <v>3.281519889831543</v>
      </c>
      <c r="AT172" s="1">
        <v>6.5789475440979004</v>
      </c>
      <c r="AU172" s="1">
        <v>8.8659791946411133</v>
      </c>
      <c r="AV172" s="1">
        <v>8</v>
      </c>
      <c r="AW172" s="1">
        <v>9</v>
      </c>
      <c r="AX172" s="1">
        <v>17</v>
      </c>
      <c r="AY172" s="1">
        <v>44</v>
      </c>
      <c r="AZ172" s="1">
        <v>144</v>
      </c>
      <c r="BA172" s="1">
        <v>144</v>
      </c>
      <c r="BB172" s="1">
        <v>47</v>
      </c>
      <c r="BC172" s="1">
        <v>5.9599094390869141</v>
      </c>
      <c r="BD172" s="1">
        <v>47.811901092529297</v>
      </c>
      <c r="BE172" s="1">
        <v>147.44320678710937</v>
      </c>
      <c r="BF172" s="1">
        <v>567.2864990234375</v>
      </c>
      <c r="BG172" s="1">
        <v>1005.235595703125</v>
      </c>
      <c r="BH172" s="1">
        <v>882.79486083984375</v>
      </c>
      <c r="BI172" s="1">
        <v>1.2448133230209351</v>
      </c>
      <c r="BJ172" s="1">
        <v>1.7708333730697632</v>
      </c>
      <c r="BK172" s="1">
        <v>2.8314027786254883</v>
      </c>
      <c r="BL172" s="1">
        <v>5.7416267395019531</v>
      </c>
      <c r="BM172" s="1">
        <v>7.3431921005249023</v>
      </c>
      <c r="BN172" s="1">
        <v>6.4383563995361328</v>
      </c>
      <c r="BO172" s="1"/>
      <c r="BP172" s="1"/>
      <c r="BQ172" s="1"/>
      <c r="BR172" s="1"/>
      <c r="BS172" s="1"/>
      <c r="BT172" s="1">
        <v>84</v>
      </c>
      <c r="BU172" s="1"/>
      <c r="BV172" s="1"/>
      <c r="BW172" s="1"/>
      <c r="BX172" s="1"/>
      <c r="BY172" s="1"/>
      <c r="BZ172" s="1">
        <v>64.105987548828125</v>
      </c>
      <c r="CA172" s="1"/>
      <c r="CB172" s="1"/>
      <c r="CC172" s="1"/>
      <c r="CD172" s="1"/>
      <c r="CE172" s="1"/>
      <c r="CF172" s="1">
        <v>2.5142173767089844</v>
      </c>
      <c r="CG172" s="1"/>
      <c r="CH172" s="1"/>
      <c r="CI172" s="1"/>
      <c r="CJ172" s="1"/>
      <c r="CK172" s="1"/>
      <c r="CL172" s="1">
        <v>143</v>
      </c>
      <c r="CM172" s="1"/>
      <c r="CN172" s="1"/>
      <c r="CO172" s="1"/>
      <c r="CP172" s="1"/>
      <c r="CQ172" s="1"/>
      <c r="CR172" s="1">
        <v>109.65669250488281</v>
      </c>
      <c r="CS172" s="1"/>
      <c r="CT172" s="1"/>
      <c r="CU172" s="1"/>
      <c r="CV172" s="1"/>
      <c r="CW172" s="1"/>
      <c r="CX172" s="1">
        <v>5.0980391502380371</v>
      </c>
      <c r="CY172" s="1"/>
      <c r="CZ172" s="1"/>
      <c r="DA172" s="1"/>
      <c r="DB172" s="1"/>
      <c r="DC172" s="1"/>
      <c r="DD172" s="1">
        <v>227</v>
      </c>
      <c r="DE172" s="1"/>
      <c r="DF172" s="1"/>
      <c r="DG172" s="1"/>
      <c r="DH172" s="1"/>
      <c r="DI172" s="1"/>
      <c r="DJ172" s="1">
        <v>86.826805114746094</v>
      </c>
      <c r="DK172" s="1"/>
      <c r="DL172" s="1"/>
      <c r="DM172" s="1"/>
      <c r="DN172" s="1"/>
      <c r="DO172" s="1"/>
      <c r="DP172" s="1">
        <v>3.6934592723846436</v>
      </c>
      <c r="DQ172" s="1">
        <v>12</v>
      </c>
      <c r="DR172" s="1">
        <v>37</v>
      </c>
      <c r="DS172" s="1">
        <v>30</v>
      </c>
      <c r="DT172" s="1">
        <v>46</v>
      </c>
      <c r="DU172" s="1">
        <v>64</v>
      </c>
      <c r="DV172" s="1">
        <v>9.1579980850219727</v>
      </c>
      <c r="DW172" s="1">
        <v>28.237161636352539</v>
      </c>
      <c r="DX172" s="1">
        <v>22.894996643066406</v>
      </c>
      <c r="DY172" s="1">
        <v>35.105659484863281</v>
      </c>
      <c r="DZ172" s="1">
        <v>48.842658996582031</v>
      </c>
      <c r="EA172" s="1">
        <v>2.1428570747375488</v>
      </c>
      <c r="EB172" s="1">
        <v>5.1460361480712891</v>
      </c>
      <c r="EC172" s="1">
        <v>3.5460991859436035</v>
      </c>
      <c r="ED172" s="1">
        <v>4.831932544708252</v>
      </c>
      <c r="EE172" s="1">
        <v>3.669724702835083</v>
      </c>
      <c r="EF172" s="1">
        <v>25</v>
      </c>
      <c r="EG172" s="1">
        <v>29</v>
      </c>
      <c r="EH172" s="1">
        <v>44</v>
      </c>
      <c r="EI172" s="1">
        <v>54</v>
      </c>
      <c r="EJ172" s="1">
        <v>64</v>
      </c>
      <c r="EK172" s="1">
        <v>19.170749664306641</v>
      </c>
      <c r="EL172" s="1">
        <v>22.238069534301758</v>
      </c>
      <c r="EM172" s="1">
        <v>33.740520477294922</v>
      </c>
      <c r="EN172" s="1">
        <v>41.408821105957031</v>
      </c>
      <c r="EO172" s="1">
        <v>49.077121734619141</v>
      </c>
      <c r="EP172" s="1">
        <v>5.4945054054260254</v>
      </c>
      <c r="EQ172" s="1">
        <v>4.9828176498413086</v>
      </c>
      <c r="ER172" s="1">
        <v>7.1544713973999023</v>
      </c>
      <c r="ES172" s="1">
        <v>7.3669848442077637</v>
      </c>
      <c r="ET172" s="1">
        <v>5.203251838684082</v>
      </c>
      <c r="EU172" s="1">
        <v>37</v>
      </c>
      <c r="EV172" s="1">
        <v>66</v>
      </c>
      <c r="EW172" s="1">
        <v>74</v>
      </c>
      <c r="EX172" s="1">
        <v>100</v>
      </c>
      <c r="EY172" s="1">
        <v>128</v>
      </c>
      <c r="EZ172" s="1">
        <v>14.152386665344238</v>
      </c>
      <c r="FA172" s="1">
        <v>25.24479866027832</v>
      </c>
      <c r="FB172" s="1">
        <v>28.304773330688477</v>
      </c>
      <c r="FC172" s="1">
        <v>38.24969482421875</v>
      </c>
      <c r="FD172" s="1">
        <v>48.959609985351563</v>
      </c>
      <c r="FE172" s="1">
        <v>3.6453201770782471</v>
      </c>
      <c r="FF172" s="1">
        <v>5.0730209350585938</v>
      </c>
      <c r="FG172" s="1">
        <v>5.0650238990783691</v>
      </c>
      <c r="FH172" s="1">
        <v>5.934718132019043</v>
      </c>
      <c r="FI172" s="1">
        <v>4.3039679527282715</v>
      </c>
      <c r="FJ172" s="1">
        <v>25.24479866027832</v>
      </c>
      <c r="FK172" s="1">
        <v>28.304773330688477</v>
      </c>
      <c r="FL172" s="1">
        <v>38.24969482421875</v>
      </c>
      <c r="FM172" s="1">
        <v>48.959609985351563</v>
      </c>
      <c r="FN172" s="1">
        <v>3.6453201770782471</v>
      </c>
      <c r="FO172" s="1">
        <v>5.0730209350585938</v>
      </c>
      <c r="FP172" s="1">
        <v>5.0650238990783691</v>
      </c>
      <c r="FQ172" s="1">
        <v>5.934718132019043</v>
      </c>
      <c r="FR172" s="1">
        <v>4.3039679527282715</v>
      </c>
    </row>
    <row r="173" spans="1:174">
      <c r="A173" t="s">
        <v>1</v>
      </c>
      <c r="B173" t="s">
        <v>177</v>
      </c>
      <c r="C173" t="s">
        <v>447</v>
      </c>
      <c r="D173" s="1">
        <v>236</v>
      </c>
      <c r="E173" s="1">
        <v>232</v>
      </c>
      <c r="F173" s="1">
        <v>468</v>
      </c>
      <c r="G173" s="1">
        <v>165.64309692382812</v>
      </c>
      <c r="H173" s="1">
        <v>171.23414611816406</v>
      </c>
      <c r="I173" s="1">
        <v>168.36833190917969</v>
      </c>
      <c r="J173" s="1">
        <v>4.1777305603027344</v>
      </c>
      <c r="K173" s="1">
        <v>5.4562559127807617</v>
      </c>
      <c r="L173" s="1">
        <v>4.7267951965332031</v>
      </c>
      <c r="M173" s="1"/>
      <c r="N173" s="1"/>
      <c r="O173" s="1">
        <v>35</v>
      </c>
      <c r="P173" s="1">
        <v>75</v>
      </c>
      <c r="Q173" s="1">
        <v>83</v>
      </c>
      <c r="R173" s="1">
        <v>24</v>
      </c>
      <c r="S173" s="1"/>
      <c r="T173" s="1"/>
      <c r="U173" s="1">
        <v>188.37460327148437</v>
      </c>
      <c r="V173" s="1">
        <v>486.192138671875</v>
      </c>
      <c r="W173" s="1">
        <v>837.87603759765625</v>
      </c>
      <c r="X173" s="1">
        <v>620.79669189453125</v>
      </c>
      <c r="Y173" s="1"/>
      <c r="Z173" s="1"/>
      <c r="AA173" s="1">
        <v>2.9288702011108398</v>
      </c>
      <c r="AB173" s="1">
        <v>4.5759611129760742</v>
      </c>
      <c r="AC173" s="1">
        <v>7.4372758865356445</v>
      </c>
      <c r="AD173" s="1">
        <v>5.6737589836120605</v>
      </c>
      <c r="AE173" s="1"/>
      <c r="AF173" s="1">
        <v>11</v>
      </c>
      <c r="AG173" s="1">
        <v>35</v>
      </c>
      <c r="AH173" s="1">
        <v>75</v>
      </c>
      <c r="AI173" s="1">
        <v>78</v>
      </c>
      <c r="AJ173" s="1">
        <v>33</v>
      </c>
      <c r="AK173" s="1"/>
      <c r="AL173" s="1">
        <v>56.657222747802734</v>
      </c>
      <c r="AM173" s="1">
        <v>194.99693298339844</v>
      </c>
      <c r="AN173" s="1">
        <v>543.16339111328125</v>
      </c>
      <c r="AO173" s="1">
        <v>1047.120361328125</v>
      </c>
      <c r="AP173" s="1">
        <v>1635.282470703125</v>
      </c>
      <c r="AQ173" s="1"/>
      <c r="AR173" s="1">
        <v>3.5143768787384033</v>
      </c>
      <c r="AS173" s="1">
        <v>4.7169809341430664</v>
      </c>
      <c r="AT173" s="1">
        <v>5.5720653533935547</v>
      </c>
      <c r="AU173" s="1">
        <v>6.7125644683837891</v>
      </c>
      <c r="AV173" s="1">
        <v>8.6614170074462891</v>
      </c>
      <c r="AW173" s="1"/>
      <c r="AX173" s="1"/>
      <c r="AY173" s="1">
        <v>70</v>
      </c>
      <c r="AZ173" s="1">
        <v>150</v>
      </c>
      <c r="BA173" s="1">
        <v>161</v>
      </c>
      <c r="BB173" s="1">
        <v>57</v>
      </c>
      <c r="BC173" s="1"/>
      <c r="BD173" s="1"/>
      <c r="BE173" s="1">
        <v>191.62857055664062</v>
      </c>
      <c r="BF173" s="1">
        <v>513.1011962890625</v>
      </c>
      <c r="BG173" s="1">
        <v>927.6865234375</v>
      </c>
      <c r="BH173" s="1">
        <v>968.728759765625</v>
      </c>
      <c r="BI173" s="1"/>
      <c r="BJ173" s="1"/>
      <c r="BK173" s="1">
        <v>3.6138358116149902</v>
      </c>
      <c r="BL173" s="1">
        <v>5.0251255035400391</v>
      </c>
      <c r="BM173" s="1">
        <v>7.0676031112670898</v>
      </c>
      <c r="BN173" s="1">
        <v>7.0895524024963379</v>
      </c>
      <c r="BO173" s="1"/>
      <c r="BP173" s="1"/>
      <c r="BQ173" s="1"/>
      <c r="BR173" s="1"/>
      <c r="BS173" s="1"/>
      <c r="BT173" s="1">
        <v>118</v>
      </c>
      <c r="BU173" s="1"/>
      <c r="BV173" s="1"/>
      <c r="BW173" s="1"/>
      <c r="BX173" s="1"/>
      <c r="BY173" s="1"/>
      <c r="BZ173" s="1">
        <v>82.821548461914063</v>
      </c>
      <c r="CA173" s="1"/>
      <c r="CB173" s="1"/>
      <c r="CC173" s="1"/>
      <c r="CD173" s="1"/>
      <c r="CE173" s="1"/>
      <c r="CF173" s="1">
        <v>2.9324054718017578</v>
      </c>
      <c r="CG173" s="1"/>
      <c r="CH173" s="1"/>
      <c r="CI173" s="1"/>
      <c r="CJ173" s="1"/>
      <c r="CK173" s="1"/>
      <c r="CL173" s="1">
        <v>145</v>
      </c>
      <c r="CM173" s="1"/>
      <c r="CN173" s="1"/>
      <c r="CO173" s="1"/>
      <c r="CP173" s="1"/>
      <c r="CQ173" s="1"/>
      <c r="CR173" s="1">
        <v>107.02133941650391</v>
      </c>
      <c r="CS173" s="1"/>
      <c r="CT173" s="1"/>
      <c r="CU173" s="1"/>
      <c r="CV173" s="1"/>
      <c r="CW173" s="1"/>
      <c r="CX173" s="1">
        <v>4.3400177955627441</v>
      </c>
      <c r="CY173" s="1"/>
      <c r="CZ173" s="1"/>
      <c r="DA173" s="1"/>
      <c r="DB173" s="1"/>
      <c r="DC173" s="1"/>
      <c r="DD173" s="1">
        <v>263</v>
      </c>
      <c r="DE173" s="1"/>
      <c r="DF173" s="1"/>
      <c r="DG173" s="1"/>
      <c r="DH173" s="1"/>
      <c r="DI173" s="1"/>
      <c r="DJ173" s="1">
        <v>94.61724853515625</v>
      </c>
      <c r="DK173" s="1"/>
      <c r="DL173" s="1"/>
      <c r="DM173" s="1"/>
      <c r="DN173" s="1"/>
      <c r="DO173" s="1"/>
      <c r="DP173" s="1">
        <v>3.5709435939788818</v>
      </c>
      <c r="DQ173" s="1">
        <v>30</v>
      </c>
      <c r="DR173" s="1">
        <v>40</v>
      </c>
      <c r="DS173" s="1">
        <v>29</v>
      </c>
      <c r="DT173" s="1">
        <v>50</v>
      </c>
      <c r="DU173" s="1">
        <v>87</v>
      </c>
      <c r="DV173" s="1">
        <v>21.056325912475586</v>
      </c>
      <c r="DW173" s="1">
        <v>28.075099945068359</v>
      </c>
      <c r="DX173" s="1">
        <v>20.354448318481445</v>
      </c>
      <c r="DY173" s="1">
        <v>35.093875885009766</v>
      </c>
      <c r="DZ173" s="1">
        <v>61.063343048095703</v>
      </c>
      <c r="EA173" s="1">
        <v>6.0483870506286621</v>
      </c>
      <c r="EB173" s="1">
        <v>4.0816326141357422</v>
      </c>
      <c r="EC173" s="1">
        <v>3.8666665554046631</v>
      </c>
      <c r="ED173" s="1">
        <v>3.4129693508148193</v>
      </c>
      <c r="EE173" s="1">
        <v>4.4433093070983887</v>
      </c>
      <c r="EF173" s="1">
        <v>21</v>
      </c>
      <c r="EG173" s="1">
        <v>33</v>
      </c>
      <c r="EH173" s="1">
        <v>31</v>
      </c>
      <c r="EI173" s="1">
        <v>55</v>
      </c>
      <c r="EJ173" s="1">
        <v>92</v>
      </c>
      <c r="EK173" s="1">
        <v>15.499642372131348</v>
      </c>
      <c r="EL173" s="1">
        <v>24.35658073425293</v>
      </c>
      <c r="EM173" s="1">
        <v>22.880424499511719</v>
      </c>
      <c r="EN173" s="1">
        <v>40.59429931640625</v>
      </c>
      <c r="EO173" s="1">
        <v>67.903190612792969</v>
      </c>
      <c r="EP173" s="1">
        <v>5.8011050224304199</v>
      </c>
      <c r="EQ173" s="1">
        <v>4.2091836929321289</v>
      </c>
      <c r="ER173" s="1">
        <v>5.4964537620544434</v>
      </c>
      <c r="ES173" s="1">
        <v>5.1886792182922363</v>
      </c>
      <c r="ET173" s="1">
        <v>6.207827091217041</v>
      </c>
      <c r="EU173" s="1">
        <v>51</v>
      </c>
      <c r="EV173" s="1">
        <v>73</v>
      </c>
      <c r="EW173" s="1">
        <v>60</v>
      </c>
      <c r="EX173" s="1">
        <v>105</v>
      </c>
      <c r="EY173" s="1">
        <v>179</v>
      </c>
      <c r="EZ173" s="1">
        <v>18.347831726074219</v>
      </c>
      <c r="FA173" s="1">
        <v>26.262582778930664</v>
      </c>
      <c r="FB173" s="1">
        <v>21.585683822631836</v>
      </c>
      <c r="FC173" s="1">
        <v>37.774948120117187</v>
      </c>
      <c r="FD173" s="1">
        <v>64.397293090820313</v>
      </c>
      <c r="FE173" s="1">
        <v>5.9440560340881348</v>
      </c>
      <c r="FF173" s="1">
        <v>4.1383218765258789</v>
      </c>
      <c r="FG173" s="1">
        <v>4.5662102699279785</v>
      </c>
      <c r="FH173" s="1">
        <v>4.1584157943725586</v>
      </c>
      <c r="FI173" s="1">
        <v>5.2034883499145508</v>
      </c>
      <c r="FJ173" s="1">
        <v>26.262582778930664</v>
      </c>
      <c r="FK173" s="1">
        <v>21.585683822631836</v>
      </c>
      <c r="FL173" s="1">
        <v>37.774948120117187</v>
      </c>
      <c r="FM173" s="1">
        <v>64.397293090820313</v>
      </c>
      <c r="FN173" s="1">
        <v>5.9440560340881348</v>
      </c>
      <c r="FO173" s="1">
        <v>4.1383218765258789</v>
      </c>
      <c r="FP173" s="1">
        <v>4.5662102699279785</v>
      </c>
      <c r="FQ173" s="1">
        <v>4.1584157943725586</v>
      </c>
      <c r="FR173" s="1">
        <v>5.2034883499145508</v>
      </c>
    </row>
    <row r="174" spans="1:174">
      <c r="A174" t="s">
        <v>1</v>
      </c>
      <c r="B174" t="s">
        <v>178</v>
      </c>
      <c r="C174" t="s">
        <v>448</v>
      </c>
      <c r="D174" s="1">
        <v>270</v>
      </c>
      <c r="E174" s="1">
        <v>327</v>
      </c>
      <c r="F174" s="1">
        <v>597</v>
      </c>
      <c r="G174" s="1">
        <v>182.24894714355469</v>
      </c>
      <c r="H174" s="1">
        <v>233.488037109375</v>
      </c>
      <c r="I174" s="1">
        <v>207.14852905273437</v>
      </c>
      <c r="J174" s="1">
        <v>4.1634540557861328</v>
      </c>
      <c r="K174" s="1">
        <v>6.1087241172790527</v>
      </c>
      <c r="L174" s="1">
        <v>5.0430817604064941</v>
      </c>
      <c r="M174" s="1"/>
      <c r="N174" s="1"/>
      <c r="O174" s="1">
        <v>37</v>
      </c>
      <c r="P174" s="1">
        <v>80</v>
      </c>
      <c r="Q174" s="1">
        <v>89</v>
      </c>
      <c r="R174" s="1">
        <v>40</v>
      </c>
      <c r="S174" s="1"/>
      <c r="T174" s="1"/>
      <c r="U174" s="1">
        <v>202.82864379882812</v>
      </c>
      <c r="V174" s="1">
        <v>495.60153198242187</v>
      </c>
      <c r="W174" s="1">
        <v>857.500732421875</v>
      </c>
      <c r="X174" s="1">
        <v>694.4444580078125</v>
      </c>
      <c r="Y174" s="1"/>
      <c r="Z174" s="1"/>
      <c r="AA174" s="1">
        <v>2.8505392074584961</v>
      </c>
      <c r="AB174" s="1">
        <v>4.2598509788513184</v>
      </c>
      <c r="AC174" s="1">
        <v>6.3890881538391113</v>
      </c>
      <c r="AD174" s="1">
        <v>5.7636885643005371</v>
      </c>
      <c r="AE174" s="1"/>
      <c r="AF174" s="1"/>
      <c r="AG174" s="1">
        <v>34</v>
      </c>
      <c r="AH174" s="1">
        <v>95</v>
      </c>
      <c r="AI174" s="1">
        <v>126</v>
      </c>
      <c r="AJ174" s="1">
        <v>62</v>
      </c>
      <c r="AK174" s="1"/>
      <c r="AL174" s="1"/>
      <c r="AM174" s="1">
        <v>194.33013916015625</v>
      </c>
      <c r="AN174" s="1">
        <v>654.495361328125</v>
      </c>
      <c r="AO174" s="1">
        <v>1493.77587890625</v>
      </c>
      <c r="AP174" s="1">
        <v>1835.9490966796875</v>
      </c>
      <c r="AQ174" s="1"/>
      <c r="AR174" s="1"/>
      <c r="AS174" s="1">
        <v>4.2027192115783691</v>
      </c>
      <c r="AT174" s="1">
        <v>5.4945054054260254</v>
      </c>
      <c r="AU174" s="1">
        <v>8.422459602355957</v>
      </c>
      <c r="AV174" s="1">
        <v>10.316140174865723</v>
      </c>
      <c r="AW174" s="1">
        <v>7</v>
      </c>
      <c r="AX174" s="1">
        <v>27</v>
      </c>
      <c r="AY174" s="1">
        <v>71</v>
      </c>
      <c r="AZ174" s="1">
        <v>175</v>
      </c>
      <c r="BA174" s="1">
        <v>215</v>
      </c>
      <c r="BB174" s="1">
        <v>102</v>
      </c>
      <c r="BC174" s="1">
        <v>4.7227411270141602</v>
      </c>
      <c r="BD174" s="1">
        <v>59.166412353515625</v>
      </c>
      <c r="BE174" s="1">
        <v>198.6680908203125</v>
      </c>
      <c r="BF174" s="1">
        <v>570.83209228515625</v>
      </c>
      <c r="BG174" s="1">
        <v>1142.7659912109375</v>
      </c>
      <c r="BH174" s="1">
        <v>1116.3402099609375</v>
      </c>
      <c r="BI174" s="1">
        <v>0.95108693838119507</v>
      </c>
      <c r="BJ174" s="1">
        <v>2.2425248622894287</v>
      </c>
      <c r="BK174" s="1">
        <v>3.3697199821472168</v>
      </c>
      <c r="BL174" s="1">
        <v>4.851677417755127</v>
      </c>
      <c r="BM174" s="1">
        <v>7.442021369934082</v>
      </c>
      <c r="BN174" s="1">
        <v>7.8764476776123047</v>
      </c>
      <c r="BO174" s="1"/>
      <c r="BP174" s="1"/>
      <c r="BQ174" s="1"/>
      <c r="BR174" s="1"/>
      <c r="BS174" s="1"/>
      <c r="BT174" s="1">
        <v>123</v>
      </c>
      <c r="BU174" s="1"/>
      <c r="BV174" s="1"/>
      <c r="BW174" s="1"/>
      <c r="BX174" s="1"/>
      <c r="BY174" s="1"/>
      <c r="BZ174" s="1">
        <v>83.024520874023437</v>
      </c>
      <c r="CA174" s="1"/>
      <c r="CB174" s="1"/>
      <c r="CC174" s="1"/>
      <c r="CD174" s="1"/>
      <c r="CE174" s="1"/>
      <c r="CF174" s="1">
        <v>3.0228557586669922</v>
      </c>
      <c r="CG174" s="1"/>
      <c r="CH174" s="1"/>
      <c r="CI174" s="1"/>
      <c r="CJ174" s="1"/>
      <c r="CK174" s="1"/>
      <c r="CL174" s="1">
        <v>193</v>
      </c>
      <c r="CM174" s="1"/>
      <c r="CN174" s="1"/>
      <c r="CO174" s="1"/>
      <c r="CP174" s="1"/>
      <c r="CQ174" s="1"/>
      <c r="CR174" s="1">
        <v>137.80792236328125</v>
      </c>
      <c r="CS174" s="1"/>
      <c r="CT174" s="1"/>
      <c r="CU174" s="1"/>
      <c r="CV174" s="1"/>
      <c r="CW174" s="1"/>
      <c r="CX174" s="1">
        <v>5.1031198501586914</v>
      </c>
      <c r="CY174" s="1"/>
      <c r="CZ174" s="1"/>
      <c r="DA174" s="1"/>
      <c r="DB174" s="1"/>
      <c r="DC174" s="1"/>
      <c r="DD174" s="1">
        <v>316</v>
      </c>
      <c r="DE174" s="1"/>
      <c r="DF174" s="1"/>
      <c r="DG174" s="1"/>
      <c r="DH174" s="1"/>
      <c r="DI174" s="1"/>
      <c r="DJ174" s="1">
        <v>109.64646148681641</v>
      </c>
      <c r="DK174" s="1"/>
      <c r="DL174" s="1"/>
      <c r="DM174" s="1"/>
      <c r="DN174" s="1"/>
      <c r="DO174" s="1"/>
      <c r="DP174" s="1">
        <v>4.0249648094177246</v>
      </c>
      <c r="DQ174" s="1">
        <v>171</v>
      </c>
      <c r="DR174" s="1">
        <v>56</v>
      </c>
      <c r="DS174" s="1">
        <v>27</v>
      </c>
      <c r="DT174" s="1"/>
      <c r="DU174" s="1"/>
      <c r="DV174" s="1">
        <v>115.42433929443359</v>
      </c>
      <c r="DW174" s="1">
        <v>37.799781799316406</v>
      </c>
      <c r="DX174" s="1">
        <v>18.224895477294922</v>
      </c>
      <c r="DY174" s="1"/>
      <c r="DZ174" s="1"/>
      <c r="EA174" s="1">
        <v>4.1686983108520508</v>
      </c>
      <c r="EB174" s="1">
        <v>3.7761294841766357</v>
      </c>
      <c r="EC174" s="1">
        <v>4.5762710571289062</v>
      </c>
      <c r="ED174" s="1"/>
      <c r="EE174" s="1"/>
      <c r="EF174" s="1">
        <v>212</v>
      </c>
      <c r="EG174" s="1">
        <v>71</v>
      </c>
      <c r="EH174" s="1">
        <v>26</v>
      </c>
      <c r="EI174" s="1">
        <v>18</v>
      </c>
      <c r="EJ174" s="1"/>
      <c r="EK174" s="1">
        <v>151.37451171875</v>
      </c>
      <c r="EL174" s="1">
        <v>50.696178436279297</v>
      </c>
      <c r="EM174" s="1">
        <v>18.564798355102539</v>
      </c>
      <c r="EN174" s="1">
        <v>12.85255241394043</v>
      </c>
      <c r="EO174" s="1"/>
      <c r="EP174" s="1">
        <v>5.9684686660766602</v>
      </c>
      <c r="EQ174" s="1">
        <v>6.2117233276367187</v>
      </c>
      <c r="ER174" s="1">
        <v>6.0889930725097656</v>
      </c>
      <c r="ES174" s="1">
        <v>7.9295153617858887</v>
      </c>
      <c r="ET174" s="1"/>
      <c r="EU174" s="1">
        <v>383</v>
      </c>
      <c r="EV174" s="1">
        <v>127</v>
      </c>
      <c r="EW174" s="1">
        <v>53</v>
      </c>
      <c r="EX174" s="1"/>
      <c r="EY174" s="1"/>
      <c r="EZ174" s="1">
        <v>132.894287109375</v>
      </c>
      <c r="FA174" s="1">
        <v>44.0667724609375</v>
      </c>
      <c r="FB174" s="1">
        <v>18.390069961547852</v>
      </c>
      <c r="FC174" s="1"/>
      <c r="FD174" s="1"/>
      <c r="FE174" s="1">
        <v>5.0039196014404297</v>
      </c>
      <c r="FF174" s="1">
        <v>4.8362526893615723</v>
      </c>
      <c r="FG174" s="1">
        <v>5.2114062309265137</v>
      </c>
      <c r="FH174" s="1"/>
      <c r="FI174" s="1"/>
      <c r="FJ174" s="1">
        <v>44.0667724609375</v>
      </c>
      <c r="FK174" s="1">
        <v>18.390069961547852</v>
      </c>
      <c r="FL174" s="1"/>
      <c r="FM174" s="1"/>
      <c r="FN174" s="1">
        <v>5.0039196014404297</v>
      </c>
      <c r="FO174" s="1">
        <v>4.8362526893615723</v>
      </c>
      <c r="FP174" s="1">
        <v>5.2114062309265137</v>
      </c>
      <c r="FQ174" s="1"/>
      <c r="FR174" s="1"/>
    </row>
    <row r="175" spans="1:174">
      <c r="A175" t="s">
        <v>1</v>
      </c>
      <c r="B175" t="s">
        <v>179</v>
      </c>
      <c r="C175" t="s">
        <v>449</v>
      </c>
      <c r="D175" s="1">
        <v>85</v>
      </c>
      <c r="E175" s="1">
        <v>96</v>
      </c>
      <c r="F175" s="1">
        <v>181</v>
      </c>
      <c r="G175" s="1">
        <v>173.80636596679687</v>
      </c>
      <c r="H175" s="1">
        <v>200.92088317871094</v>
      </c>
      <c r="I175" s="1">
        <v>187.20587158203125</v>
      </c>
      <c r="J175" s="1">
        <v>4.2372879981994629</v>
      </c>
      <c r="K175" s="1">
        <v>5.7831325531005859</v>
      </c>
      <c r="L175" s="1">
        <v>4.9372611045837402</v>
      </c>
      <c r="M175" s="1"/>
      <c r="N175" s="1"/>
      <c r="O175" s="1">
        <v>10</v>
      </c>
      <c r="P175" s="1">
        <v>30</v>
      </c>
      <c r="Q175" s="1">
        <v>28</v>
      </c>
      <c r="R175" s="1">
        <v>13</v>
      </c>
      <c r="S175" s="1"/>
      <c r="T175" s="1"/>
      <c r="U175" s="1">
        <v>172.20596313476562</v>
      </c>
      <c r="V175" s="1">
        <v>595.474365234375</v>
      </c>
      <c r="W175" s="1">
        <v>848.9993896484375</v>
      </c>
      <c r="X175" s="1">
        <v>830.6708984375</v>
      </c>
      <c r="Y175" s="1"/>
      <c r="Z175" s="1"/>
      <c r="AA175" s="1">
        <v>2.4509804248809814</v>
      </c>
      <c r="AB175" s="1">
        <v>4.9504952430725098</v>
      </c>
      <c r="AC175" s="1">
        <v>7.1246819496154785</v>
      </c>
      <c r="AD175" s="1">
        <v>7.4285712242126465</v>
      </c>
      <c r="AE175" s="1"/>
      <c r="AF175" s="1"/>
      <c r="AG175" s="1">
        <v>8</v>
      </c>
      <c r="AH175" s="1">
        <v>28</v>
      </c>
      <c r="AI175" s="1">
        <v>42</v>
      </c>
      <c r="AJ175" s="1">
        <v>13</v>
      </c>
      <c r="AK175" s="1"/>
      <c r="AL175" s="1"/>
      <c r="AM175" s="1">
        <v>139.51866149902344</v>
      </c>
      <c r="AN175" s="1">
        <v>592.843505859375</v>
      </c>
      <c r="AO175" s="1">
        <v>1573.623046875</v>
      </c>
      <c r="AP175" s="1">
        <v>1387.4066162109375</v>
      </c>
      <c r="AQ175" s="1"/>
      <c r="AR175" s="1"/>
      <c r="AS175" s="1">
        <v>3.2388663291931152</v>
      </c>
      <c r="AT175" s="1">
        <v>5.2238807678222656</v>
      </c>
      <c r="AU175" s="1">
        <v>8.9171972274780273</v>
      </c>
      <c r="AV175" s="1">
        <v>8.3333330154418945</v>
      </c>
      <c r="AW175" s="1"/>
      <c r="AX175" s="1"/>
      <c r="AY175" s="1">
        <v>18</v>
      </c>
      <c r="AZ175" s="1">
        <v>58</v>
      </c>
      <c r="BA175" s="1">
        <v>70</v>
      </c>
      <c r="BB175" s="1">
        <v>26</v>
      </c>
      <c r="BC175" s="1"/>
      <c r="BD175" s="1"/>
      <c r="BE175" s="1">
        <v>155.96568298339844</v>
      </c>
      <c r="BF175" s="1">
        <v>594.201416015625</v>
      </c>
      <c r="BG175" s="1">
        <v>1173.1187744140625</v>
      </c>
      <c r="BH175" s="1">
        <v>1039.168701171875</v>
      </c>
      <c r="BI175" s="1"/>
      <c r="BJ175" s="1"/>
      <c r="BK175" s="1">
        <v>2.7480916976928711</v>
      </c>
      <c r="BL175" s="1">
        <v>5.0788092613220215</v>
      </c>
      <c r="BM175" s="1">
        <v>8.1018514633178711</v>
      </c>
      <c r="BN175" s="1">
        <v>7.8549847602844238</v>
      </c>
      <c r="BO175" s="1"/>
      <c r="BP175" s="1"/>
      <c r="BQ175" s="1"/>
      <c r="BR175" s="1"/>
      <c r="BS175" s="1"/>
      <c r="BT175" s="1">
        <v>38</v>
      </c>
      <c r="BU175" s="1"/>
      <c r="BV175" s="1"/>
      <c r="BW175" s="1"/>
      <c r="BX175" s="1"/>
      <c r="BY175" s="1"/>
      <c r="BZ175" s="1">
        <v>77.701667785644531</v>
      </c>
      <c r="CA175" s="1"/>
      <c r="CB175" s="1"/>
      <c r="CC175" s="1"/>
      <c r="CD175" s="1"/>
      <c r="CE175" s="1"/>
      <c r="CF175" s="1">
        <v>2.8941354751586914</v>
      </c>
      <c r="CG175" s="1"/>
      <c r="CH175" s="1"/>
      <c r="CI175" s="1"/>
      <c r="CJ175" s="1"/>
      <c r="CK175" s="1"/>
      <c r="CL175" s="1">
        <v>58</v>
      </c>
      <c r="CM175" s="1"/>
      <c r="CN175" s="1"/>
      <c r="CO175" s="1"/>
      <c r="CP175" s="1"/>
      <c r="CQ175" s="1"/>
      <c r="CR175" s="1">
        <v>121.38970184326172</v>
      </c>
      <c r="CS175" s="1"/>
      <c r="CT175" s="1"/>
      <c r="CU175" s="1"/>
      <c r="CV175" s="1"/>
      <c r="CW175" s="1"/>
      <c r="CX175" s="1">
        <v>4.9956932067871094</v>
      </c>
      <c r="CY175" s="1"/>
      <c r="CZ175" s="1"/>
      <c r="DA175" s="1"/>
      <c r="DB175" s="1"/>
      <c r="DC175" s="1"/>
      <c r="DD175" s="1">
        <v>96</v>
      </c>
      <c r="DE175" s="1"/>
      <c r="DF175" s="1"/>
      <c r="DG175" s="1"/>
      <c r="DH175" s="1"/>
      <c r="DI175" s="1"/>
      <c r="DJ175" s="1">
        <v>99.291511535644531</v>
      </c>
      <c r="DK175" s="1"/>
      <c r="DL175" s="1"/>
      <c r="DM175" s="1"/>
      <c r="DN175" s="1"/>
      <c r="DO175" s="1"/>
      <c r="DP175" s="1">
        <v>3.8803555965423584</v>
      </c>
      <c r="DQ175" s="1">
        <v>56</v>
      </c>
      <c r="DR175" s="1">
        <v>16</v>
      </c>
      <c r="DS175" s="1">
        <v>9</v>
      </c>
      <c r="DT175" s="1"/>
      <c r="DU175" s="1"/>
      <c r="DV175" s="1">
        <v>114.50772094726562</v>
      </c>
      <c r="DW175" s="1">
        <v>32.71649169921875</v>
      </c>
      <c r="DX175" s="1">
        <v>18.403026580810547</v>
      </c>
      <c r="DY175" s="1"/>
      <c r="DZ175" s="1"/>
      <c r="EA175" s="1">
        <v>4.4129233360290527</v>
      </c>
      <c r="EB175" s="1">
        <v>4.2216358184814453</v>
      </c>
      <c r="EC175" s="1">
        <v>5.8441557884216309</v>
      </c>
      <c r="ED175" s="1"/>
      <c r="EE175" s="1"/>
      <c r="EF175" s="1">
        <v>60</v>
      </c>
      <c r="EG175" s="1">
        <v>18</v>
      </c>
      <c r="EH175" s="1">
        <v>13</v>
      </c>
      <c r="EI175" s="1"/>
      <c r="EJ175" s="1"/>
      <c r="EK175" s="1">
        <v>125.57555389404297</v>
      </c>
      <c r="EL175" s="1">
        <v>37.672664642333984</v>
      </c>
      <c r="EM175" s="1">
        <v>27.208036422729492</v>
      </c>
      <c r="EN175" s="1"/>
      <c r="EO175" s="1"/>
      <c r="EP175" s="1">
        <v>5.560704231262207</v>
      </c>
      <c r="EQ175" s="1">
        <v>6</v>
      </c>
      <c r="ER175" s="1">
        <v>9.4890508651733398</v>
      </c>
      <c r="ES175" s="1"/>
      <c r="ET175" s="1"/>
      <c r="EU175" s="1">
        <v>116</v>
      </c>
      <c r="EV175" s="1">
        <v>34</v>
      </c>
      <c r="EW175" s="1">
        <v>22</v>
      </c>
      <c r="EX175" s="1"/>
      <c r="EY175" s="1"/>
      <c r="EZ175" s="1">
        <v>119.97724914550781</v>
      </c>
      <c r="FA175" s="1">
        <v>35.165744781494141</v>
      </c>
      <c r="FB175" s="1">
        <v>22.754304885864258</v>
      </c>
      <c r="FC175" s="1"/>
      <c r="FD175" s="1"/>
      <c r="FE175" s="1">
        <v>4.9403748512268066</v>
      </c>
      <c r="FF175" s="1">
        <v>5.0073637962341309</v>
      </c>
      <c r="FG175" s="1">
        <v>7.5601372718811035</v>
      </c>
      <c r="FH175" s="1"/>
      <c r="FI175" s="1"/>
      <c r="FJ175" s="1">
        <v>35.165744781494141</v>
      </c>
      <c r="FK175" s="1">
        <v>22.754304885864258</v>
      </c>
      <c r="FL175" s="1"/>
      <c r="FM175" s="1"/>
      <c r="FN175" s="1">
        <v>4.9403748512268066</v>
      </c>
      <c r="FO175" s="1">
        <v>5.0073637962341309</v>
      </c>
      <c r="FP175" s="1">
        <v>7.5601372718811035</v>
      </c>
      <c r="FQ175" s="1"/>
      <c r="FR175" s="1"/>
    </row>
    <row r="176" spans="1:174">
      <c r="A176" t="s">
        <v>1</v>
      </c>
      <c r="B176" t="s">
        <v>180</v>
      </c>
      <c r="C176" t="s">
        <v>450</v>
      </c>
      <c r="D176" s="1">
        <v>143</v>
      </c>
      <c r="E176" s="1">
        <v>171</v>
      </c>
      <c r="F176" s="1">
        <v>314</v>
      </c>
      <c r="G176" s="1">
        <v>137.99491882324219</v>
      </c>
      <c r="H176" s="1">
        <v>173.4403076171875</v>
      </c>
      <c r="I176" s="1">
        <v>155.27642822265625</v>
      </c>
      <c r="J176" s="1">
        <v>4.003359317779541</v>
      </c>
      <c r="K176" s="1">
        <v>6.3053097724914551</v>
      </c>
      <c r="L176" s="1">
        <v>4.9968171119689941</v>
      </c>
      <c r="M176" s="1"/>
      <c r="N176" s="1"/>
      <c r="O176" s="1">
        <v>23</v>
      </c>
      <c r="P176" s="1">
        <v>51</v>
      </c>
      <c r="Q176" s="1">
        <v>40</v>
      </c>
      <c r="R176" s="1">
        <v>19</v>
      </c>
      <c r="S176" s="1"/>
      <c r="T176" s="1"/>
      <c r="U176" s="1">
        <v>216.28738403320312</v>
      </c>
      <c r="V176" s="1">
        <v>582.99041748046875</v>
      </c>
      <c r="W176" s="1">
        <v>725.42620849609375</v>
      </c>
      <c r="X176" s="1">
        <v>663.6395263671875</v>
      </c>
      <c r="Y176" s="1"/>
      <c r="Z176" s="1"/>
      <c r="AA176" s="1">
        <v>3.1855955123901367</v>
      </c>
      <c r="AB176" s="1">
        <v>5.3347282409667969</v>
      </c>
      <c r="AC176" s="1">
        <v>5.6980056762695312</v>
      </c>
      <c r="AD176" s="1">
        <v>5.7228913307189941</v>
      </c>
      <c r="AE176" s="1"/>
      <c r="AF176" s="1"/>
      <c r="AG176" s="1">
        <v>12</v>
      </c>
      <c r="AH176" s="1">
        <v>55</v>
      </c>
      <c r="AI176" s="1">
        <v>70</v>
      </c>
      <c r="AJ176" s="1">
        <v>24</v>
      </c>
      <c r="AK176" s="1"/>
      <c r="AL176" s="1"/>
      <c r="AM176" s="1">
        <v>113.28235626220703</v>
      </c>
      <c r="AN176" s="1">
        <v>718.20318603515625</v>
      </c>
      <c r="AO176" s="1">
        <v>1638.5767822265625</v>
      </c>
      <c r="AP176" s="1">
        <v>1546.3917236328125</v>
      </c>
      <c r="AQ176" s="1"/>
      <c r="AR176" s="1"/>
      <c r="AS176" s="1">
        <v>2.7027027606964111</v>
      </c>
      <c r="AT176" s="1">
        <v>6.7567567825317383</v>
      </c>
      <c r="AU176" s="1">
        <v>9.3209056854248047</v>
      </c>
      <c r="AV176" s="1">
        <v>9.1954021453857422</v>
      </c>
      <c r="AW176" s="1">
        <v>7</v>
      </c>
      <c r="AX176" s="1">
        <v>13</v>
      </c>
      <c r="AY176" s="1">
        <v>35</v>
      </c>
      <c r="AZ176" s="1">
        <v>106</v>
      </c>
      <c r="BA176" s="1">
        <v>110</v>
      </c>
      <c r="BB176" s="1">
        <v>43</v>
      </c>
      <c r="BC176" s="1">
        <v>5.8167071342468262</v>
      </c>
      <c r="BD176" s="1">
        <v>43.271312713623047</v>
      </c>
      <c r="BE176" s="1">
        <v>164.88433837890625</v>
      </c>
      <c r="BF176" s="1">
        <v>646.1051025390625</v>
      </c>
      <c r="BG176" s="1">
        <v>1124.0548095703125</v>
      </c>
      <c r="BH176" s="1">
        <v>973.95245361328125</v>
      </c>
      <c r="BI176" s="1">
        <v>1.3133208751678467</v>
      </c>
      <c r="BJ176" s="1">
        <v>1.690507173538208</v>
      </c>
      <c r="BK176" s="1">
        <v>3.0017151832580566</v>
      </c>
      <c r="BL176" s="1">
        <v>5.9887003898620605</v>
      </c>
      <c r="BM176" s="1">
        <v>7.5705437660217285</v>
      </c>
      <c r="BN176" s="1">
        <v>7.2512645721435547</v>
      </c>
      <c r="BO176" s="1"/>
      <c r="BP176" s="1"/>
      <c r="BQ176" s="1"/>
      <c r="BR176" s="1"/>
      <c r="BS176" s="1"/>
      <c r="BT176" s="1">
        <v>73</v>
      </c>
      <c r="BU176" s="1"/>
      <c r="BV176" s="1"/>
      <c r="BW176" s="1"/>
      <c r="BX176" s="1"/>
      <c r="BY176" s="1"/>
      <c r="BZ176" s="1">
        <v>70.444961547851563</v>
      </c>
      <c r="CA176" s="1"/>
      <c r="CB176" s="1"/>
      <c r="CC176" s="1"/>
      <c r="CD176" s="1"/>
      <c r="CE176" s="1"/>
      <c r="CF176" s="1">
        <v>3.2942237854003906</v>
      </c>
      <c r="CG176" s="1"/>
      <c r="CH176" s="1"/>
      <c r="CI176" s="1"/>
      <c r="CJ176" s="1"/>
      <c r="CK176" s="1"/>
      <c r="CL176" s="1">
        <v>102</v>
      </c>
      <c r="CM176" s="1"/>
      <c r="CN176" s="1"/>
      <c r="CO176" s="1"/>
      <c r="CP176" s="1"/>
      <c r="CQ176" s="1"/>
      <c r="CR176" s="1">
        <v>103.45561981201172</v>
      </c>
      <c r="CS176" s="1"/>
      <c r="CT176" s="1"/>
      <c r="CU176" s="1"/>
      <c r="CV176" s="1"/>
      <c r="CW176" s="1"/>
      <c r="CX176" s="1">
        <v>5.4574637413024902</v>
      </c>
      <c r="CY176" s="1"/>
      <c r="CZ176" s="1"/>
      <c r="DA176" s="1"/>
      <c r="DB176" s="1"/>
      <c r="DC176" s="1"/>
      <c r="DD176" s="1">
        <v>175</v>
      </c>
      <c r="DE176" s="1"/>
      <c r="DF176" s="1"/>
      <c r="DG176" s="1"/>
      <c r="DH176" s="1"/>
      <c r="DI176" s="1"/>
      <c r="DJ176" s="1">
        <v>86.539413452148438</v>
      </c>
      <c r="DK176" s="1"/>
      <c r="DL176" s="1"/>
      <c r="DM176" s="1"/>
      <c r="DN176" s="1"/>
      <c r="DO176" s="1"/>
      <c r="DP176" s="1">
        <v>4.2839655876159668</v>
      </c>
      <c r="DQ176" s="1">
        <v>58</v>
      </c>
      <c r="DR176" s="1">
        <v>27</v>
      </c>
      <c r="DS176" s="1"/>
      <c r="DT176" s="1"/>
      <c r="DU176" s="1"/>
      <c r="DV176" s="1">
        <v>55.969970703125</v>
      </c>
      <c r="DW176" s="1">
        <v>26.054985046386719</v>
      </c>
      <c r="DX176" s="1"/>
      <c r="DY176" s="1"/>
      <c r="DZ176" s="1"/>
      <c r="EA176" s="1">
        <v>5.5343513488769531</v>
      </c>
      <c r="EB176" s="1">
        <v>2.6919243335723877</v>
      </c>
      <c r="EC176" s="1"/>
      <c r="ED176" s="1"/>
      <c r="EE176" s="1"/>
      <c r="EF176" s="1">
        <v>61</v>
      </c>
      <c r="EG176" s="1">
        <v>50</v>
      </c>
      <c r="EH176" s="1"/>
      <c r="EI176" s="1"/>
      <c r="EJ176" s="1"/>
      <c r="EK176" s="1">
        <v>61.870517730712891</v>
      </c>
      <c r="EL176" s="1">
        <v>50.713539123535156</v>
      </c>
      <c r="EM176" s="1"/>
      <c r="EN176" s="1"/>
      <c r="EO176" s="1"/>
      <c r="EP176" s="1">
        <v>7.0034441947937012</v>
      </c>
      <c r="EQ176" s="1">
        <v>6.6225166320800781</v>
      </c>
      <c r="ER176" s="1"/>
      <c r="ES176" s="1"/>
      <c r="ET176" s="1"/>
      <c r="EU176" s="1">
        <v>119</v>
      </c>
      <c r="EV176" s="1">
        <v>77</v>
      </c>
      <c r="EW176" s="1">
        <v>58</v>
      </c>
      <c r="EX176" s="1">
        <v>51</v>
      </c>
      <c r="EY176" s="1">
        <v>9</v>
      </c>
      <c r="EZ176" s="1">
        <v>58.8468017578125</v>
      </c>
      <c r="FA176" s="1">
        <v>38.077342987060547</v>
      </c>
      <c r="FB176" s="1">
        <v>28.681632995605469</v>
      </c>
      <c r="FC176" s="1">
        <v>25.220056533813477</v>
      </c>
      <c r="FD176" s="1">
        <v>4.4505982398986816</v>
      </c>
      <c r="FE176" s="1">
        <v>6.2011466026306152</v>
      </c>
      <c r="FF176" s="1">
        <v>4.3799772262573242</v>
      </c>
      <c r="FG176" s="1">
        <v>4.2836041450500488</v>
      </c>
      <c r="FH176" s="1">
        <v>5.6541018486022949</v>
      </c>
      <c r="FI176" s="1">
        <v>2.5641026496887207</v>
      </c>
      <c r="FJ176" s="1">
        <v>38.077342987060547</v>
      </c>
      <c r="FK176" s="1">
        <v>28.681632995605469</v>
      </c>
      <c r="FL176" s="1">
        <v>25.220056533813477</v>
      </c>
      <c r="FM176" s="1">
        <v>4.4505982398986816</v>
      </c>
      <c r="FN176" s="1">
        <v>6.2011466026306152</v>
      </c>
      <c r="FO176" s="1">
        <v>4.3799772262573242</v>
      </c>
      <c r="FP176" s="1">
        <v>4.2836041450500488</v>
      </c>
      <c r="FQ176" s="1">
        <v>5.6541018486022949</v>
      </c>
      <c r="FR176" s="1">
        <v>2.5641026496887207</v>
      </c>
    </row>
    <row r="177" spans="1:174">
      <c r="A177" t="s">
        <v>1</v>
      </c>
      <c r="B177" t="s">
        <v>181</v>
      </c>
      <c r="C177" t="s">
        <v>451</v>
      </c>
      <c r="D177" s="1">
        <v>86</v>
      </c>
      <c r="E177" s="1">
        <v>91</v>
      </c>
      <c r="F177" s="1">
        <v>177</v>
      </c>
      <c r="G177" s="1">
        <v>148.41915893554687</v>
      </c>
      <c r="H177" s="1">
        <v>159.98875427246094</v>
      </c>
      <c r="I177" s="1">
        <v>154.15029907226562</v>
      </c>
      <c r="J177" s="1">
        <v>4.6038541793823242</v>
      </c>
      <c r="K177" s="1">
        <v>4.9510335922241211</v>
      </c>
      <c r="L177" s="1">
        <v>4.776038646697998</v>
      </c>
      <c r="M177" s="1"/>
      <c r="N177" s="1"/>
      <c r="O177" s="1">
        <v>8</v>
      </c>
      <c r="P177" s="1">
        <v>32</v>
      </c>
      <c r="Q177" s="1">
        <v>31</v>
      </c>
      <c r="R177" s="1">
        <v>11</v>
      </c>
      <c r="S177" s="1"/>
      <c r="T177" s="1"/>
      <c r="U177" s="1">
        <v>118.74721527099609</v>
      </c>
      <c r="V177" s="1">
        <v>505.7689208984375</v>
      </c>
      <c r="W177" s="1">
        <v>928.9781494140625</v>
      </c>
      <c r="X177" s="1">
        <v>719.895263671875</v>
      </c>
      <c r="Y177" s="1"/>
      <c r="Z177" s="1"/>
      <c r="AA177" s="1">
        <v>2.1978023052215576</v>
      </c>
      <c r="AB177" s="1">
        <v>5.3962898254394531</v>
      </c>
      <c r="AC177" s="1">
        <v>8.0310878753662109</v>
      </c>
      <c r="AD177" s="1">
        <v>7.8571429252624512</v>
      </c>
      <c r="AE177" s="1"/>
      <c r="AF177" s="1"/>
      <c r="AG177" s="1">
        <v>14</v>
      </c>
      <c r="AH177" s="1">
        <v>36</v>
      </c>
      <c r="AI177" s="1">
        <v>19</v>
      </c>
      <c r="AJ177" s="1">
        <v>20</v>
      </c>
      <c r="AK177" s="1"/>
      <c r="AL177" s="1"/>
      <c r="AM177" s="1">
        <v>206.18556213378906</v>
      </c>
      <c r="AN177" s="1">
        <v>592.10528564453125</v>
      </c>
      <c r="AO177" s="1">
        <v>674.47637939453125</v>
      </c>
      <c r="AP177" s="1">
        <v>2312.138671875</v>
      </c>
      <c r="AQ177" s="1"/>
      <c r="AR177" s="1"/>
      <c r="AS177" s="1">
        <v>4.4303798675537109</v>
      </c>
      <c r="AT177" s="1">
        <v>5.581395149230957</v>
      </c>
      <c r="AU177" s="1">
        <v>3.7254900932312012</v>
      </c>
      <c r="AV177" s="1">
        <v>13.157895088195801</v>
      </c>
      <c r="AW177" s="1"/>
      <c r="AX177" s="1"/>
      <c r="AY177" s="1">
        <v>22</v>
      </c>
      <c r="AZ177" s="1">
        <v>68</v>
      </c>
      <c r="BA177" s="1">
        <v>50</v>
      </c>
      <c r="BB177" s="1">
        <v>31</v>
      </c>
      <c r="BC177" s="1"/>
      <c r="BD177" s="1"/>
      <c r="BE177" s="1">
        <v>162.63768005371094</v>
      </c>
      <c r="BF177" s="1">
        <v>548.07769775390625</v>
      </c>
      <c r="BG177" s="1">
        <v>812.47967529296875</v>
      </c>
      <c r="BH177" s="1">
        <v>1295.445068359375</v>
      </c>
      <c r="BI177" s="1"/>
      <c r="BJ177" s="1"/>
      <c r="BK177" s="1">
        <v>3.2352941036224365</v>
      </c>
      <c r="BL177" s="1">
        <v>5.4927301406860352</v>
      </c>
      <c r="BM177" s="1">
        <v>5.5803570747375488</v>
      </c>
      <c r="BN177" s="1">
        <v>10.616437911987305</v>
      </c>
      <c r="BO177" s="1"/>
      <c r="BP177" s="1"/>
      <c r="BQ177" s="1"/>
      <c r="BR177" s="1"/>
      <c r="BS177" s="1"/>
      <c r="BT177" s="1">
        <v>42</v>
      </c>
      <c r="BU177" s="1"/>
      <c r="BV177" s="1"/>
      <c r="BW177" s="1"/>
      <c r="BX177" s="1"/>
      <c r="BY177" s="1"/>
      <c r="BZ177" s="1">
        <v>72.483779907226563</v>
      </c>
      <c r="CA177" s="1"/>
      <c r="CB177" s="1"/>
      <c r="CC177" s="1"/>
      <c r="CD177" s="1"/>
      <c r="CE177" s="1"/>
      <c r="CF177" s="1">
        <v>3.3333332538604736</v>
      </c>
      <c r="CG177" s="1"/>
      <c r="CH177" s="1"/>
      <c r="CI177" s="1"/>
      <c r="CJ177" s="1"/>
      <c r="CK177" s="1"/>
      <c r="CL177" s="1">
        <v>54</v>
      </c>
      <c r="CM177" s="1"/>
      <c r="CN177" s="1"/>
      <c r="CO177" s="1"/>
      <c r="CP177" s="1"/>
      <c r="CQ177" s="1"/>
      <c r="CR177" s="1">
        <v>94.938377380371094</v>
      </c>
      <c r="CS177" s="1"/>
      <c r="CT177" s="1"/>
      <c r="CU177" s="1"/>
      <c r="CV177" s="1"/>
      <c r="CW177" s="1"/>
      <c r="CX177" s="1">
        <v>3.9358601570129395</v>
      </c>
      <c r="CY177" s="1"/>
      <c r="CZ177" s="1"/>
      <c r="DA177" s="1"/>
      <c r="DB177" s="1"/>
      <c r="DC177" s="1"/>
      <c r="DD177" s="1">
        <v>96</v>
      </c>
      <c r="DE177" s="1"/>
      <c r="DF177" s="1"/>
      <c r="DG177" s="1"/>
      <c r="DH177" s="1"/>
      <c r="DI177" s="1"/>
      <c r="DJ177" s="1">
        <v>83.606941223144531</v>
      </c>
      <c r="DK177" s="1"/>
      <c r="DL177" s="1"/>
      <c r="DM177" s="1"/>
      <c r="DN177" s="1"/>
      <c r="DO177" s="1"/>
      <c r="DP177" s="1">
        <v>3.647416353225708</v>
      </c>
      <c r="DQ177" s="1">
        <v>8</v>
      </c>
      <c r="DR177" s="1">
        <v>23</v>
      </c>
      <c r="DS177" s="1">
        <v>22</v>
      </c>
      <c r="DT177" s="1">
        <v>15</v>
      </c>
      <c r="DU177" s="1">
        <v>18</v>
      </c>
      <c r="DV177" s="1">
        <v>13.80643367767334</v>
      </c>
      <c r="DW177" s="1">
        <v>39.693496704101563</v>
      </c>
      <c r="DX177" s="1">
        <v>37.967693328857422</v>
      </c>
      <c r="DY177" s="1">
        <v>25.887063980102539</v>
      </c>
      <c r="DZ177" s="1">
        <v>31.064476013183594</v>
      </c>
      <c r="EA177" s="1">
        <v>7.2727274894714355</v>
      </c>
      <c r="EB177" s="1">
        <v>6.3535909652709961</v>
      </c>
      <c r="EC177" s="1">
        <v>3.6484246253967285</v>
      </c>
      <c r="ED177" s="1">
        <v>3.6585366725921631</v>
      </c>
      <c r="EE177" s="1">
        <v>4.6997389793395996</v>
      </c>
      <c r="EF177" s="1">
        <v>6</v>
      </c>
      <c r="EG177" s="1">
        <v>21</v>
      </c>
      <c r="EH177" s="1">
        <v>30</v>
      </c>
      <c r="EI177" s="1">
        <v>16</v>
      </c>
      <c r="EJ177" s="1">
        <v>18</v>
      </c>
      <c r="EK177" s="1">
        <v>10.548708915710449</v>
      </c>
      <c r="EL177" s="1">
        <v>36.920478820800781</v>
      </c>
      <c r="EM177" s="1">
        <v>52.743541717529297</v>
      </c>
      <c r="EN177" s="1">
        <v>28.129890441894531</v>
      </c>
      <c r="EO177" s="1">
        <v>31.646125793457031</v>
      </c>
      <c r="EP177" s="1">
        <v>5.3097343444824219</v>
      </c>
      <c r="EQ177" s="1">
        <v>5.8988761901855469</v>
      </c>
      <c r="ER177" s="1">
        <v>4.7543582916259766</v>
      </c>
      <c r="ES177" s="1">
        <v>4.4198894500732422</v>
      </c>
      <c r="ET177" s="1">
        <v>4.787233829498291</v>
      </c>
      <c r="EU177" s="1">
        <v>14</v>
      </c>
      <c r="EV177" s="1">
        <v>44</v>
      </c>
      <c r="EW177" s="1">
        <v>52</v>
      </c>
      <c r="EX177" s="1">
        <v>31</v>
      </c>
      <c r="EY177" s="1">
        <v>36</v>
      </c>
      <c r="EZ177" s="1">
        <v>12.192679405212402</v>
      </c>
      <c r="FA177" s="1">
        <v>38.319847106933594</v>
      </c>
      <c r="FB177" s="1">
        <v>45.287094116210937</v>
      </c>
      <c r="FC177" s="1">
        <v>26.998075485229492</v>
      </c>
      <c r="FD177" s="1">
        <v>31.352603912353516</v>
      </c>
      <c r="FE177" s="1">
        <v>6.2780270576477051</v>
      </c>
      <c r="FF177" s="1">
        <v>6.1281337738037109</v>
      </c>
      <c r="FG177" s="1">
        <v>4.2139382362365723</v>
      </c>
      <c r="FH177" s="1">
        <v>4.0155439376831055</v>
      </c>
      <c r="FI177" s="1">
        <v>4.7430830001831055</v>
      </c>
      <c r="FJ177" s="1">
        <v>38.319847106933594</v>
      </c>
      <c r="FK177" s="1">
        <v>45.287094116210937</v>
      </c>
      <c r="FL177" s="1">
        <v>26.998075485229492</v>
      </c>
      <c r="FM177" s="1">
        <v>31.352603912353516</v>
      </c>
      <c r="FN177" s="1">
        <v>6.2780270576477051</v>
      </c>
      <c r="FO177" s="1">
        <v>6.1281337738037109</v>
      </c>
      <c r="FP177" s="1">
        <v>4.2139382362365723</v>
      </c>
      <c r="FQ177" s="1">
        <v>4.0155439376831055</v>
      </c>
      <c r="FR177" s="1">
        <v>4.7430830001831055</v>
      </c>
    </row>
    <row r="178" spans="1:174">
      <c r="A178" t="s">
        <v>1</v>
      </c>
      <c r="B178" t="s">
        <v>182</v>
      </c>
      <c r="C178" t="s">
        <v>452</v>
      </c>
      <c r="D178" s="1">
        <v>175</v>
      </c>
      <c r="E178" s="1">
        <v>217</v>
      </c>
      <c r="F178" s="1">
        <v>392</v>
      </c>
      <c r="G178" s="1">
        <v>156.19979858398437</v>
      </c>
      <c r="H178" s="1">
        <v>194.42701721191406</v>
      </c>
      <c r="I178" s="1">
        <v>175.27699279785156</v>
      </c>
      <c r="J178" s="1">
        <v>4.6052632331848145</v>
      </c>
      <c r="K178" s="1">
        <v>7.1100916862487793</v>
      </c>
      <c r="L178" s="1">
        <v>5.7209572792053223</v>
      </c>
      <c r="M178" s="1"/>
      <c r="N178" s="1"/>
      <c r="O178" s="1">
        <v>25</v>
      </c>
      <c r="P178" s="1">
        <v>59</v>
      </c>
      <c r="Q178" s="1">
        <v>50</v>
      </c>
      <c r="R178" s="1">
        <v>22</v>
      </c>
      <c r="S178" s="1"/>
      <c r="T178" s="1"/>
      <c r="U178" s="1">
        <v>195.9862060546875</v>
      </c>
      <c r="V178" s="1">
        <v>591.30084228515625</v>
      </c>
      <c r="W178" s="1">
        <v>847.601318359375</v>
      </c>
      <c r="X178" s="1">
        <v>758.88238525390625</v>
      </c>
      <c r="Y178" s="1"/>
      <c r="Z178" s="1"/>
      <c r="AA178" s="1">
        <v>3.1685678958892822</v>
      </c>
      <c r="AB178" s="1">
        <v>5.7281551361083984</v>
      </c>
      <c r="AC178" s="1">
        <v>6.9348125457763672</v>
      </c>
      <c r="AD178" s="1">
        <v>7.2131147384643555</v>
      </c>
      <c r="AE178" s="1"/>
      <c r="AF178" s="1"/>
      <c r="AG178" s="1">
        <v>24</v>
      </c>
      <c r="AH178" s="1">
        <v>63</v>
      </c>
      <c r="AI178" s="1">
        <v>91</v>
      </c>
      <c r="AJ178" s="1">
        <v>23</v>
      </c>
      <c r="AK178" s="1"/>
      <c r="AL178" s="1"/>
      <c r="AM178" s="1">
        <v>185.08522033691406</v>
      </c>
      <c r="AN178" s="1">
        <v>677.273681640625</v>
      </c>
      <c r="AO178" s="1">
        <v>1857.52197265625</v>
      </c>
      <c r="AP178" s="1">
        <v>1337.2093505859375</v>
      </c>
      <c r="AQ178" s="1"/>
      <c r="AR178" s="1"/>
      <c r="AS178" s="1">
        <v>4.819277286529541</v>
      </c>
      <c r="AT178" s="1">
        <v>7.1186442375183105</v>
      </c>
      <c r="AU178" s="1">
        <v>10.731132507324219</v>
      </c>
      <c r="AV178" s="1">
        <v>8.0419578552246094</v>
      </c>
      <c r="AW178" s="1">
        <v>9</v>
      </c>
      <c r="AX178" s="1">
        <v>26</v>
      </c>
      <c r="AY178" s="1">
        <v>49</v>
      </c>
      <c r="AZ178" s="1">
        <v>122</v>
      </c>
      <c r="BA178" s="1">
        <v>141</v>
      </c>
      <c r="BB178" s="1">
        <v>45</v>
      </c>
      <c r="BC178" s="1">
        <v>6.9492702484130859</v>
      </c>
      <c r="BD178" s="1">
        <v>77.114723205566406</v>
      </c>
      <c r="BE178" s="1">
        <v>190.49099731445312</v>
      </c>
      <c r="BF178" s="1">
        <v>632.78009033203125</v>
      </c>
      <c r="BG178" s="1">
        <v>1305.79736328125</v>
      </c>
      <c r="BH178" s="1">
        <v>974.23687744140625</v>
      </c>
      <c r="BI178" s="1">
        <v>1.404056191444397</v>
      </c>
      <c r="BJ178" s="1">
        <v>3.0624263286590576</v>
      </c>
      <c r="BK178" s="1">
        <v>3.8073039054870605</v>
      </c>
      <c r="BL178" s="1">
        <v>6.3707571029663086</v>
      </c>
      <c r="BM178" s="1">
        <v>8.9866161346435547</v>
      </c>
      <c r="BN178" s="1">
        <v>7.6142129898071289</v>
      </c>
      <c r="BO178" s="1"/>
      <c r="BP178" s="1"/>
      <c r="BQ178" s="1"/>
      <c r="BR178" s="1"/>
      <c r="BS178" s="1"/>
      <c r="BT178" s="1">
        <v>72</v>
      </c>
      <c r="BU178" s="1"/>
      <c r="BV178" s="1"/>
      <c r="BW178" s="1"/>
      <c r="BX178" s="1"/>
      <c r="BY178" s="1"/>
      <c r="BZ178" s="1">
        <v>64.265060424804688</v>
      </c>
      <c r="CA178" s="1"/>
      <c r="CB178" s="1"/>
      <c r="CC178" s="1"/>
      <c r="CD178" s="1"/>
      <c r="CE178" s="1"/>
      <c r="CF178" s="1">
        <v>2.9875519275665283</v>
      </c>
      <c r="CG178" s="1"/>
      <c r="CH178" s="1"/>
      <c r="CI178" s="1"/>
      <c r="CJ178" s="1"/>
      <c r="CK178" s="1"/>
      <c r="CL178" s="1">
        <v>119</v>
      </c>
      <c r="CM178" s="1"/>
      <c r="CN178" s="1"/>
      <c r="CO178" s="1"/>
      <c r="CP178" s="1"/>
      <c r="CQ178" s="1"/>
      <c r="CR178" s="1">
        <v>106.62126922607422</v>
      </c>
      <c r="CS178" s="1"/>
      <c r="CT178" s="1"/>
      <c r="CU178" s="1"/>
      <c r="CV178" s="1"/>
      <c r="CW178" s="1"/>
      <c r="CX178" s="1">
        <v>5.5194807052612305</v>
      </c>
      <c r="CY178" s="1"/>
      <c r="CZ178" s="1"/>
      <c r="DA178" s="1"/>
      <c r="DB178" s="1"/>
      <c r="DC178" s="1"/>
      <c r="DD178" s="1">
        <v>191</v>
      </c>
      <c r="DE178" s="1"/>
      <c r="DF178" s="1"/>
      <c r="DG178" s="1"/>
      <c r="DH178" s="1"/>
      <c r="DI178" s="1"/>
      <c r="DJ178" s="1">
        <v>85.402824401855469</v>
      </c>
      <c r="DK178" s="1"/>
      <c r="DL178" s="1"/>
      <c r="DM178" s="1"/>
      <c r="DN178" s="1"/>
      <c r="DO178" s="1"/>
      <c r="DP178" s="1">
        <v>4.1830925941467285</v>
      </c>
      <c r="DQ178" s="1">
        <v>56</v>
      </c>
      <c r="DR178" s="1">
        <v>51</v>
      </c>
      <c r="DS178" s="1">
        <v>33</v>
      </c>
      <c r="DT178" s="1">
        <v>18</v>
      </c>
      <c r="DU178" s="1">
        <v>17</v>
      </c>
      <c r="DV178" s="1">
        <v>49.983932495117187</v>
      </c>
      <c r="DW178" s="1">
        <v>45.521083831787109</v>
      </c>
      <c r="DX178" s="1">
        <v>29.454818725585938</v>
      </c>
      <c r="DY178" s="1">
        <v>16.066265106201172</v>
      </c>
      <c r="DZ178" s="1">
        <v>15.173694610595703</v>
      </c>
      <c r="EA178" s="1">
        <v>5.1899905204772949</v>
      </c>
      <c r="EB178" s="1">
        <v>4.5013236999511719</v>
      </c>
      <c r="EC178" s="1">
        <v>4.9848942756652832</v>
      </c>
      <c r="ED178" s="1">
        <v>3.7656903266906738</v>
      </c>
      <c r="EE178" s="1">
        <v>3.7946429252624512</v>
      </c>
      <c r="EF178" s="1">
        <v>75</v>
      </c>
      <c r="EG178" s="1">
        <v>59</v>
      </c>
      <c r="EH178" s="1">
        <v>42</v>
      </c>
      <c r="EI178" s="1">
        <v>22</v>
      </c>
      <c r="EJ178" s="1">
        <v>19</v>
      </c>
      <c r="EK178" s="1">
        <v>67.198280334472656</v>
      </c>
      <c r="EL178" s="1">
        <v>52.862648010253906</v>
      </c>
      <c r="EM178" s="1">
        <v>37.631034851074219</v>
      </c>
      <c r="EN178" s="1">
        <v>19.711494445800781</v>
      </c>
      <c r="EO178" s="1">
        <v>17.023563385009766</v>
      </c>
      <c r="EP178" s="1">
        <v>9.0579710006713867</v>
      </c>
      <c r="EQ178" s="1">
        <v>6.2832798957824707</v>
      </c>
      <c r="ER178" s="1">
        <v>7.5949368476867676</v>
      </c>
      <c r="ES178" s="1">
        <v>5.5415616035461426</v>
      </c>
      <c r="ET178" s="1">
        <v>5.6716418266296387</v>
      </c>
      <c r="EU178" s="1">
        <v>131</v>
      </c>
      <c r="EV178" s="1">
        <v>110</v>
      </c>
      <c r="EW178" s="1">
        <v>75</v>
      </c>
      <c r="EX178" s="1">
        <v>40</v>
      </c>
      <c r="EY178" s="1">
        <v>36</v>
      </c>
      <c r="EZ178" s="1">
        <v>58.574710845947266</v>
      </c>
      <c r="FA178" s="1">
        <v>49.184871673583984</v>
      </c>
      <c r="FB178" s="1">
        <v>33.535140991210938</v>
      </c>
      <c r="FC178" s="1">
        <v>17.885408401489258</v>
      </c>
      <c r="FD178" s="1">
        <v>16.096866607666016</v>
      </c>
      <c r="FE178" s="1">
        <v>6.8694286346435547</v>
      </c>
      <c r="FF178" s="1">
        <v>5.3088803291320801</v>
      </c>
      <c r="FG178" s="1">
        <v>6.1728396415710449</v>
      </c>
      <c r="FH178" s="1">
        <v>4.5714287757873535</v>
      </c>
      <c r="FI178" s="1">
        <v>4.5977010726928711</v>
      </c>
      <c r="FJ178" s="1">
        <v>49.184871673583984</v>
      </c>
      <c r="FK178" s="1">
        <v>33.535140991210938</v>
      </c>
      <c r="FL178" s="1">
        <v>17.885408401489258</v>
      </c>
      <c r="FM178" s="1">
        <v>16.096866607666016</v>
      </c>
      <c r="FN178" s="1">
        <v>6.8694286346435547</v>
      </c>
      <c r="FO178" s="1">
        <v>5.3088803291320801</v>
      </c>
      <c r="FP178" s="1">
        <v>6.1728396415710449</v>
      </c>
      <c r="FQ178" s="1">
        <v>4.5714287757873535</v>
      </c>
      <c r="FR178" s="1">
        <v>4.5977010726928711</v>
      </c>
    </row>
    <row r="179" spans="1:174">
      <c r="A179" t="s">
        <v>1</v>
      </c>
      <c r="B179" t="s">
        <v>183</v>
      </c>
      <c r="C179" t="s">
        <v>453</v>
      </c>
      <c r="D179" s="1">
        <v>226</v>
      </c>
      <c r="E179" s="1">
        <v>217</v>
      </c>
      <c r="F179" s="1">
        <v>443</v>
      </c>
      <c r="G179" s="1">
        <v>173.08723449707031</v>
      </c>
      <c r="H179" s="1">
        <v>172.42201232910156</v>
      </c>
      <c r="I179" s="1">
        <v>172.7607421875</v>
      </c>
      <c r="J179" s="1">
        <v>4.5091781616210937</v>
      </c>
      <c r="K179" s="1">
        <v>5.7559680938720703</v>
      </c>
      <c r="L179" s="1">
        <v>5.0444087982177734</v>
      </c>
      <c r="M179" s="1"/>
      <c r="N179" s="1"/>
      <c r="O179" s="1">
        <v>37</v>
      </c>
      <c r="P179" s="1">
        <v>84</v>
      </c>
      <c r="Q179" s="1">
        <v>63</v>
      </c>
      <c r="R179" s="1">
        <v>20</v>
      </c>
      <c r="S179" s="1"/>
      <c r="T179" s="1"/>
      <c r="U179" s="1">
        <v>241.07376098632812</v>
      </c>
      <c r="V179" s="1">
        <v>629.0721435546875</v>
      </c>
      <c r="W179" s="1">
        <v>818.6070556640625</v>
      </c>
      <c r="X179" s="1">
        <v>596.48077392578125</v>
      </c>
      <c r="Y179" s="1"/>
      <c r="Z179" s="1"/>
      <c r="AA179" s="1">
        <v>3.5957241058349609</v>
      </c>
      <c r="AB179" s="1">
        <v>5.4545454978942871</v>
      </c>
      <c r="AC179" s="1">
        <v>6.6385669708251953</v>
      </c>
      <c r="AD179" s="1">
        <v>5.8997049331665039</v>
      </c>
      <c r="AE179" s="1"/>
      <c r="AF179" s="1"/>
      <c r="AG179" s="1">
        <v>31</v>
      </c>
      <c r="AH179" s="1">
        <v>53</v>
      </c>
      <c r="AI179" s="1">
        <v>97</v>
      </c>
      <c r="AJ179" s="1">
        <v>21</v>
      </c>
      <c r="AK179" s="1"/>
      <c r="AL179" s="1"/>
      <c r="AM179" s="1">
        <v>197.40193176269531</v>
      </c>
      <c r="AN179" s="1">
        <v>413.5133056640625</v>
      </c>
      <c r="AO179" s="1">
        <v>1585.74462890625</v>
      </c>
      <c r="AP179" s="1">
        <v>1285.189697265625</v>
      </c>
      <c r="AQ179" s="1"/>
      <c r="AR179" s="1"/>
      <c r="AS179" s="1">
        <v>4.8513302803039551</v>
      </c>
      <c r="AT179" s="1">
        <v>4.2604503631591797</v>
      </c>
      <c r="AU179" s="1">
        <v>9.6613550186157227</v>
      </c>
      <c r="AV179" s="1">
        <v>7.749077320098877</v>
      </c>
      <c r="AW179" s="1">
        <v>13</v>
      </c>
      <c r="AX179" s="1">
        <v>24</v>
      </c>
      <c r="AY179" s="1">
        <v>68</v>
      </c>
      <c r="AZ179" s="1">
        <v>137</v>
      </c>
      <c r="BA179" s="1">
        <v>160</v>
      </c>
      <c r="BB179" s="1">
        <v>41</v>
      </c>
      <c r="BC179" s="1">
        <v>9.1872138977050781</v>
      </c>
      <c r="BD179" s="1">
        <v>61.695072174072266</v>
      </c>
      <c r="BE179" s="1">
        <v>218.98750305175781</v>
      </c>
      <c r="BF179" s="1">
        <v>523.50018310546875</v>
      </c>
      <c r="BG179" s="1">
        <v>1158.3291015625</v>
      </c>
      <c r="BH179" s="1">
        <v>822.1375732421875</v>
      </c>
      <c r="BI179" s="1">
        <v>1.8413597345352173</v>
      </c>
      <c r="BJ179" s="1">
        <v>2.2620170116424561</v>
      </c>
      <c r="BK179" s="1">
        <v>4.0767388343811035</v>
      </c>
      <c r="BL179" s="1">
        <v>4.9209771156311035</v>
      </c>
      <c r="BM179" s="1">
        <v>8.1925239562988281</v>
      </c>
      <c r="BN179" s="1">
        <v>6.7213115692138672</v>
      </c>
      <c r="BO179" s="1"/>
      <c r="BP179" s="1"/>
      <c r="BQ179" s="1"/>
      <c r="BR179" s="1"/>
      <c r="BS179" s="1"/>
      <c r="BT179" s="1">
        <v>116</v>
      </c>
      <c r="BU179" s="1"/>
      <c r="BV179" s="1"/>
      <c r="BW179" s="1"/>
      <c r="BX179" s="1"/>
      <c r="BY179" s="1"/>
      <c r="BZ179" s="1">
        <v>88.841232299804688</v>
      </c>
      <c r="CA179" s="1"/>
      <c r="CB179" s="1"/>
      <c r="CC179" s="1"/>
      <c r="CD179" s="1"/>
      <c r="CE179" s="1"/>
      <c r="CF179" s="1">
        <v>3.3584249019622803</v>
      </c>
      <c r="CG179" s="1"/>
      <c r="CH179" s="1"/>
      <c r="CI179" s="1"/>
      <c r="CJ179" s="1"/>
      <c r="CK179" s="1"/>
      <c r="CL179" s="1">
        <v>121</v>
      </c>
      <c r="CM179" s="1"/>
      <c r="CN179" s="1"/>
      <c r="CO179" s="1"/>
      <c r="CP179" s="1"/>
      <c r="CQ179" s="1"/>
      <c r="CR179" s="1">
        <v>96.143150329589844</v>
      </c>
      <c r="CS179" s="1"/>
      <c r="CT179" s="1"/>
      <c r="CU179" s="1"/>
      <c r="CV179" s="1"/>
      <c r="CW179" s="1"/>
      <c r="CX179" s="1">
        <v>4.24114990234375</v>
      </c>
      <c r="CY179" s="1"/>
      <c r="CZ179" s="1"/>
      <c r="DA179" s="1"/>
      <c r="DB179" s="1"/>
      <c r="DC179" s="1"/>
      <c r="DD179" s="1">
        <v>237</v>
      </c>
      <c r="DE179" s="1"/>
      <c r="DF179" s="1"/>
      <c r="DG179" s="1"/>
      <c r="DH179" s="1"/>
      <c r="DI179" s="1"/>
      <c r="DJ179" s="1">
        <v>92.425048828125</v>
      </c>
      <c r="DK179" s="1"/>
      <c r="DL179" s="1"/>
      <c r="DM179" s="1"/>
      <c r="DN179" s="1"/>
      <c r="DO179" s="1"/>
      <c r="DP179" s="1">
        <v>3.7577295303344727</v>
      </c>
      <c r="DQ179" s="1">
        <v>30</v>
      </c>
      <c r="DR179" s="1">
        <v>38</v>
      </c>
      <c r="DS179" s="1">
        <v>54</v>
      </c>
      <c r="DT179" s="1">
        <v>54</v>
      </c>
      <c r="DU179" s="1">
        <v>50</v>
      </c>
      <c r="DV179" s="1">
        <v>22.976181030273438</v>
      </c>
      <c r="DW179" s="1">
        <v>29.10316276550293</v>
      </c>
      <c r="DX179" s="1">
        <v>41.357128143310547</v>
      </c>
      <c r="DY179" s="1">
        <v>41.357128143310547</v>
      </c>
      <c r="DZ179" s="1">
        <v>38.293636322021484</v>
      </c>
      <c r="EA179" s="1">
        <v>4.9342103004455566</v>
      </c>
      <c r="EB179" s="1">
        <v>4.773869514465332</v>
      </c>
      <c r="EC179" s="1">
        <v>4.5957446098327637</v>
      </c>
      <c r="ED179" s="1">
        <v>4.8473968505859375</v>
      </c>
      <c r="EE179" s="1">
        <v>3.7907505035400391</v>
      </c>
      <c r="EF179" s="1">
        <v>33</v>
      </c>
      <c r="EG179" s="1">
        <v>53</v>
      </c>
      <c r="EH179" s="1">
        <v>39</v>
      </c>
      <c r="EI179" s="1">
        <v>39</v>
      </c>
      <c r="EJ179" s="1">
        <v>53</v>
      </c>
      <c r="EK179" s="1">
        <v>26.220859527587891</v>
      </c>
      <c r="EL179" s="1">
        <v>42.112289428710938</v>
      </c>
      <c r="EM179" s="1">
        <v>30.988288879394531</v>
      </c>
      <c r="EN179" s="1">
        <v>30.988288879394531</v>
      </c>
      <c r="EO179" s="1">
        <v>42.112289428710938</v>
      </c>
      <c r="EP179" s="1">
        <v>6.3953490257263184</v>
      </c>
      <c r="EQ179" s="1">
        <v>8.7171049118041992</v>
      </c>
      <c r="ER179" s="1">
        <v>4.4520549774169922</v>
      </c>
      <c r="ES179" s="1">
        <v>4.8507461547851562</v>
      </c>
      <c r="ET179" s="1">
        <v>5.4865422248840332</v>
      </c>
      <c r="EU179" s="1">
        <v>63</v>
      </c>
      <c r="EV179" s="1">
        <v>91</v>
      </c>
      <c r="EW179" s="1">
        <v>93</v>
      </c>
      <c r="EX179" s="1">
        <v>93</v>
      </c>
      <c r="EY179" s="1">
        <v>103</v>
      </c>
      <c r="EZ179" s="1">
        <v>24.568683624267578</v>
      </c>
      <c r="FA179" s="1">
        <v>35.48809814453125</v>
      </c>
      <c r="FB179" s="1">
        <v>36.268054962158203</v>
      </c>
      <c r="FC179" s="1">
        <v>36.268054962158203</v>
      </c>
      <c r="FD179" s="1">
        <v>40.1678466796875</v>
      </c>
      <c r="FE179" s="1">
        <v>5.6049823760986328</v>
      </c>
      <c r="FF179" s="1">
        <v>6.4814815521240234</v>
      </c>
      <c r="FG179" s="1">
        <v>4.5343732833862305</v>
      </c>
      <c r="FH179" s="1">
        <v>4.8488006591796875</v>
      </c>
      <c r="FI179" s="1">
        <v>4.5076584815979004</v>
      </c>
      <c r="FJ179" s="1">
        <v>35.48809814453125</v>
      </c>
      <c r="FK179" s="1">
        <v>36.268054962158203</v>
      </c>
      <c r="FL179" s="1">
        <v>36.268054962158203</v>
      </c>
      <c r="FM179" s="1">
        <v>40.1678466796875</v>
      </c>
      <c r="FN179" s="1">
        <v>5.6049823760986328</v>
      </c>
      <c r="FO179" s="1">
        <v>6.4814815521240234</v>
      </c>
      <c r="FP179" s="1">
        <v>4.5343732833862305</v>
      </c>
      <c r="FQ179" s="1">
        <v>4.8488006591796875</v>
      </c>
      <c r="FR179" s="1">
        <v>4.5076584815979004</v>
      </c>
    </row>
    <row r="180" spans="1:174">
      <c r="A180" t="s">
        <v>1</v>
      </c>
      <c r="B180" t="s">
        <v>184</v>
      </c>
      <c r="C180" t="s">
        <v>454</v>
      </c>
      <c r="D180" s="1">
        <v>135</v>
      </c>
      <c r="E180" s="1">
        <v>131</v>
      </c>
      <c r="F180" s="1">
        <v>266</v>
      </c>
      <c r="G180" s="1">
        <v>155.04054260253906</v>
      </c>
      <c r="H180" s="1">
        <v>152.49935913085937</v>
      </c>
      <c r="I180" s="1">
        <v>153.778564453125</v>
      </c>
      <c r="J180" s="1">
        <v>4.4790973663330078</v>
      </c>
      <c r="K180" s="1">
        <v>5.6709957122802734</v>
      </c>
      <c r="L180" s="1">
        <v>4.9962434768676758</v>
      </c>
      <c r="M180" s="1"/>
      <c r="N180" s="1"/>
      <c r="O180" s="1">
        <v>23</v>
      </c>
      <c r="P180" s="1">
        <v>44</v>
      </c>
      <c r="Q180" s="1">
        <v>42</v>
      </c>
      <c r="R180" s="1">
        <v>13</v>
      </c>
      <c r="S180" s="1"/>
      <c r="T180" s="1"/>
      <c r="U180" s="1">
        <v>225.44598388671875</v>
      </c>
      <c r="V180" s="1">
        <v>502.22576904296875</v>
      </c>
      <c r="W180" s="1">
        <v>869.9254150390625</v>
      </c>
      <c r="X180" s="1">
        <v>669.4129638671875</v>
      </c>
      <c r="Y180" s="1"/>
      <c r="Z180" s="1"/>
      <c r="AA180" s="1">
        <v>3.5769829750061035</v>
      </c>
      <c r="AB180" s="1">
        <v>4.8943271636962891</v>
      </c>
      <c r="AC180" s="1">
        <v>7.2164950370788574</v>
      </c>
      <c r="AD180" s="1">
        <v>6.1904764175415039</v>
      </c>
      <c r="AE180" s="1"/>
      <c r="AF180" s="1"/>
      <c r="AG180" s="1">
        <v>12</v>
      </c>
      <c r="AH180" s="1">
        <v>42</v>
      </c>
      <c r="AI180" s="1">
        <v>50</v>
      </c>
      <c r="AJ180" s="1">
        <v>20</v>
      </c>
      <c r="AK180" s="1"/>
      <c r="AL180" s="1"/>
      <c r="AM180" s="1">
        <v>123.50761413574219</v>
      </c>
      <c r="AN180" s="1">
        <v>519.2236328125</v>
      </c>
      <c r="AO180" s="1">
        <v>1231.527099609375</v>
      </c>
      <c r="AP180" s="1">
        <v>1813.236572265625</v>
      </c>
      <c r="AQ180" s="1"/>
      <c r="AR180" s="1"/>
      <c r="AS180" s="1">
        <v>3.4482758045196533</v>
      </c>
      <c r="AT180" s="1">
        <v>5.4901962280273437</v>
      </c>
      <c r="AU180" s="1">
        <v>8</v>
      </c>
      <c r="AV180" s="1">
        <v>11.173184394836426</v>
      </c>
      <c r="AW180" s="1">
        <v>6</v>
      </c>
      <c r="AX180" s="1">
        <v>14</v>
      </c>
      <c r="AY180" s="1">
        <v>35</v>
      </c>
      <c r="AZ180" s="1">
        <v>86</v>
      </c>
      <c r="BA180" s="1">
        <v>92</v>
      </c>
      <c r="BB180" s="1">
        <v>33</v>
      </c>
      <c r="BC180" s="1">
        <v>6.069066047668457</v>
      </c>
      <c r="BD180" s="1">
        <v>55.089916229248047</v>
      </c>
      <c r="BE180" s="1">
        <v>175.720458984375</v>
      </c>
      <c r="BF180" s="1">
        <v>510.3857421875</v>
      </c>
      <c r="BG180" s="1">
        <v>1035.103515625</v>
      </c>
      <c r="BH180" s="1">
        <v>1083.743896484375</v>
      </c>
      <c r="BI180" s="1">
        <v>1.3186813592910767</v>
      </c>
      <c r="BJ180" s="1">
        <v>2.2653722763061523</v>
      </c>
      <c r="BK180" s="1">
        <v>3.5317859649658203</v>
      </c>
      <c r="BL180" s="1">
        <v>5.168269157409668</v>
      </c>
      <c r="BM180" s="1">
        <v>7.6222038269042969</v>
      </c>
      <c r="BN180" s="1">
        <v>8.4832906723022461</v>
      </c>
      <c r="BO180" s="1"/>
      <c r="BP180" s="1"/>
      <c r="BQ180" s="1"/>
      <c r="BR180" s="1"/>
      <c r="BS180" s="1"/>
      <c r="BT180" s="1">
        <v>61</v>
      </c>
      <c r="BU180" s="1"/>
      <c r="BV180" s="1"/>
      <c r="BW180" s="1"/>
      <c r="BX180" s="1"/>
      <c r="BY180" s="1"/>
      <c r="BZ180" s="1">
        <v>70.05535888671875</v>
      </c>
      <c r="CA180" s="1"/>
      <c r="CB180" s="1"/>
      <c r="CC180" s="1"/>
      <c r="CD180" s="1"/>
      <c r="CE180" s="1"/>
      <c r="CF180" s="1">
        <v>2.8964862823486328</v>
      </c>
      <c r="CG180" s="1"/>
      <c r="CH180" s="1"/>
      <c r="CI180" s="1"/>
      <c r="CJ180" s="1"/>
      <c r="CK180" s="1"/>
      <c r="CL180" s="1">
        <v>72</v>
      </c>
      <c r="CM180" s="1"/>
      <c r="CN180" s="1"/>
      <c r="CO180" s="1"/>
      <c r="CP180" s="1"/>
      <c r="CQ180" s="1"/>
      <c r="CR180" s="1">
        <v>83.816444396972656</v>
      </c>
      <c r="CS180" s="1"/>
      <c r="CT180" s="1"/>
      <c r="CU180" s="1"/>
      <c r="CV180" s="1"/>
      <c r="CW180" s="1"/>
      <c r="CX180" s="1">
        <v>4.2278332710266113</v>
      </c>
      <c r="CY180" s="1"/>
      <c r="CZ180" s="1"/>
      <c r="DA180" s="1"/>
      <c r="DB180" s="1"/>
      <c r="DC180" s="1"/>
      <c r="DD180" s="1">
        <v>133</v>
      </c>
      <c r="DE180" s="1"/>
      <c r="DF180" s="1"/>
      <c r="DG180" s="1"/>
      <c r="DH180" s="1"/>
      <c r="DI180" s="1"/>
      <c r="DJ180" s="1">
        <v>76.8892822265625</v>
      </c>
      <c r="DK180" s="1"/>
      <c r="DL180" s="1"/>
      <c r="DM180" s="1"/>
      <c r="DN180" s="1"/>
      <c r="DO180" s="1"/>
      <c r="DP180" s="1">
        <v>3.4917302131652832</v>
      </c>
      <c r="DQ180" s="1">
        <v>20</v>
      </c>
      <c r="DR180" s="1">
        <v>34</v>
      </c>
      <c r="DS180" s="1">
        <v>25</v>
      </c>
      <c r="DT180" s="1">
        <v>25</v>
      </c>
      <c r="DU180" s="1">
        <v>31</v>
      </c>
      <c r="DV180" s="1">
        <v>22.968969345092773</v>
      </c>
      <c r="DW180" s="1">
        <v>39.047248840332031</v>
      </c>
      <c r="DX180" s="1">
        <v>28.711210250854492</v>
      </c>
      <c r="DY180" s="1">
        <v>28.711210250854492</v>
      </c>
      <c r="DZ180" s="1">
        <v>35.601902008056641</v>
      </c>
      <c r="EA180" s="1">
        <v>4.3196544647216797</v>
      </c>
      <c r="EB180" s="1">
        <v>4.8571429252624512</v>
      </c>
      <c r="EC180" s="1">
        <v>6.5616798400878906</v>
      </c>
      <c r="ED180" s="1">
        <v>3.1446540355682373</v>
      </c>
      <c r="EE180" s="1">
        <v>4.592592716217041</v>
      </c>
      <c r="EF180" s="1">
        <v>30</v>
      </c>
      <c r="EG180" s="1">
        <v>33</v>
      </c>
      <c r="EH180" s="1">
        <v>16</v>
      </c>
      <c r="EI180" s="1">
        <v>30</v>
      </c>
      <c r="EJ180" s="1">
        <v>22</v>
      </c>
      <c r="EK180" s="1">
        <v>34.923519134521484</v>
      </c>
      <c r="EL180" s="1">
        <v>38.415870666503906</v>
      </c>
      <c r="EM180" s="1">
        <v>18.625875473022461</v>
      </c>
      <c r="EN180" s="1">
        <v>34.923519134521484</v>
      </c>
      <c r="EO180" s="1">
        <v>25.610580444335938</v>
      </c>
      <c r="EP180" s="1">
        <v>8.5714282989501953</v>
      </c>
      <c r="EQ180" s="1">
        <v>5.6798624992370605</v>
      </c>
      <c r="ER180" s="1">
        <v>5.351170539855957</v>
      </c>
      <c r="ES180" s="1">
        <v>5.2264809608459473</v>
      </c>
      <c r="ET180" s="1">
        <v>4.3478260040283203</v>
      </c>
      <c r="EU180" s="1">
        <v>50</v>
      </c>
      <c r="EV180" s="1">
        <v>67</v>
      </c>
      <c r="EW180" s="1">
        <v>41</v>
      </c>
      <c r="EX180" s="1">
        <v>55</v>
      </c>
      <c r="EY180" s="1">
        <v>53</v>
      </c>
      <c r="EZ180" s="1">
        <v>28.905744552612305</v>
      </c>
      <c r="FA180" s="1">
        <v>38.733695983886719</v>
      </c>
      <c r="FB180" s="1">
        <v>23.70271110534668</v>
      </c>
      <c r="FC180" s="1">
        <v>31.796318054199219</v>
      </c>
      <c r="FD180" s="1">
        <v>30.64008903503418</v>
      </c>
      <c r="FE180" s="1">
        <v>6.1500616073608398</v>
      </c>
      <c r="FF180" s="1">
        <v>5.2302889823913574</v>
      </c>
      <c r="FG180" s="1">
        <v>6.029411792755127</v>
      </c>
      <c r="FH180" s="1">
        <v>4.0175309181213379</v>
      </c>
      <c r="FI180" s="1">
        <v>4.4877223968505859</v>
      </c>
      <c r="FJ180" s="1">
        <v>38.733695983886719</v>
      </c>
      <c r="FK180" s="1">
        <v>23.70271110534668</v>
      </c>
      <c r="FL180" s="1">
        <v>31.796318054199219</v>
      </c>
      <c r="FM180" s="1">
        <v>30.64008903503418</v>
      </c>
      <c r="FN180" s="1">
        <v>6.1500616073608398</v>
      </c>
      <c r="FO180" s="1">
        <v>5.2302889823913574</v>
      </c>
      <c r="FP180" s="1">
        <v>6.029411792755127</v>
      </c>
      <c r="FQ180" s="1">
        <v>4.0175309181213379</v>
      </c>
      <c r="FR180" s="1">
        <v>4.4877223968505859</v>
      </c>
    </row>
    <row r="181" spans="1:174">
      <c r="A181" t="s">
        <v>1</v>
      </c>
      <c r="B181" t="s">
        <v>185</v>
      </c>
      <c r="C181" t="s">
        <v>455</v>
      </c>
      <c r="D181" s="1">
        <v>118</v>
      </c>
      <c r="E181" s="1">
        <v>139</v>
      </c>
      <c r="F181" s="1">
        <v>257</v>
      </c>
      <c r="G181" s="1">
        <v>162.57026672363281</v>
      </c>
      <c r="H181" s="1">
        <v>204.20755004882813</v>
      </c>
      <c r="I181" s="1">
        <v>182.72047424316406</v>
      </c>
      <c r="J181" s="1">
        <v>4.1769909858703613</v>
      </c>
      <c r="K181" s="1">
        <v>5.4897313117980957</v>
      </c>
      <c r="L181" s="1">
        <v>4.7974610328674316</v>
      </c>
      <c r="M181" s="1"/>
      <c r="N181" s="1"/>
      <c r="O181" s="1">
        <v>18</v>
      </c>
      <c r="P181" s="1">
        <v>49</v>
      </c>
      <c r="Q181" s="1">
        <v>32</v>
      </c>
      <c r="R181" s="1">
        <v>14</v>
      </c>
      <c r="S181" s="1"/>
      <c r="T181" s="1"/>
      <c r="U181" s="1">
        <v>194.63667297363281</v>
      </c>
      <c r="V181" s="1">
        <v>520.99945068359375</v>
      </c>
      <c r="W181" s="1">
        <v>582.02984619140625</v>
      </c>
      <c r="X181" s="1">
        <v>457.8155517578125</v>
      </c>
      <c r="Y181" s="1"/>
      <c r="Z181" s="1"/>
      <c r="AA181" s="1">
        <v>3.3898305892944336</v>
      </c>
      <c r="AB181" s="1">
        <v>5.6778678894042969</v>
      </c>
      <c r="AC181" s="1">
        <v>5.2373156547546387</v>
      </c>
      <c r="AD181" s="1">
        <v>4.5307445526123047</v>
      </c>
      <c r="AE181" s="1"/>
      <c r="AF181" s="1"/>
      <c r="AG181" s="1">
        <v>8</v>
      </c>
      <c r="AH181" s="1">
        <v>49</v>
      </c>
      <c r="AI181" s="1">
        <v>57</v>
      </c>
      <c r="AJ181" s="1">
        <v>19</v>
      </c>
      <c r="AK181" s="1"/>
      <c r="AL181" s="1"/>
      <c r="AM181" s="1">
        <v>94.339622497558594</v>
      </c>
      <c r="AN181" s="1">
        <v>567.72100830078125</v>
      </c>
      <c r="AO181" s="1">
        <v>1291.345703125</v>
      </c>
      <c r="AP181" s="1">
        <v>1225.01611328125</v>
      </c>
      <c r="AQ181" s="1"/>
      <c r="AR181" s="1"/>
      <c r="AS181" s="1">
        <v>2.1333334445953369</v>
      </c>
      <c r="AT181" s="1">
        <v>5.4871220588684082</v>
      </c>
      <c r="AU181" s="1">
        <v>7.8082189559936523</v>
      </c>
      <c r="AV181" s="1">
        <v>7.661290168762207</v>
      </c>
      <c r="AW181" s="1"/>
      <c r="AX181" s="1">
        <v>11</v>
      </c>
      <c r="AY181" s="1">
        <v>26</v>
      </c>
      <c r="AZ181" s="1">
        <v>98</v>
      </c>
      <c r="BA181" s="1">
        <v>89</v>
      </c>
      <c r="BB181" s="1">
        <v>33</v>
      </c>
      <c r="BC181" s="1"/>
      <c r="BD181" s="1">
        <v>57.648971557617187</v>
      </c>
      <c r="BE181" s="1">
        <v>146.66064453125</v>
      </c>
      <c r="BF181" s="1">
        <v>543.35772705078125</v>
      </c>
      <c r="BG181" s="1">
        <v>897.90155029296875</v>
      </c>
      <c r="BH181" s="1">
        <v>715.990478515625</v>
      </c>
      <c r="BI181" s="1"/>
      <c r="BJ181" s="1">
        <v>2.4282560348510742</v>
      </c>
      <c r="BK181" s="1">
        <v>2.8697571754455566</v>
      </c>
      <c r="BL181" s="1">
        <v>5.5808653831481934</v>
      </c>
      <c r="BM181" s="1">
        <v>6.6368379592895508</v>
      </c>
      <c r="BN181" s="1">
        <v>5.924595832824707</v>
      </c>
      <c r="BO181" s="1"/>
      <c r="BP181" s="1"/>
      <c r="BQ181" s="1"/>
      <c r="BR181" s="1"/>
      <c r="BS181" s="1"/>
      <c r="BT181" s="1">
        <v>59</v>
      </c>
      <c r="BU181" s="1"/>
      <c r="BV181" s="1"/>
      <c r="BW181" s="1"/>
      <c r="BX181" s="1"/>
      <c r="BY181" s="1"/>
      <c r="BZ181" s="1">
        <v>81.285133361816406</v>
      </c>
      <c r="CA181" s="1"/>
      <c r="CB181" s="1"/>
      <c r="CC181" s="1"/>
      <c r="CD181" s="1"/>
      <c r="CE181" s="1"/>
      <c r="CF181" s="1">
        <v>2.8893241882324219</v>
      </c>
      <c r="CG181" s="1"/>
      <c r="CH181" s="1"/>
      <c r="CI181" s="1"/>
      <c r="CJ181" s="1"/>
      <c r="CK181" s="1"/>
      <c r="CL181" s="1">
        <v>98</v>
      </c>
      <c r="CM181" s="1"/>
      <c r="CN181" s="1"/>
      <c r="CO181" s="1"/>
      <c r="CP181" s="1"/>
      <c r="CQ181" s="1"/>
      <c r="CR181" s="1">
        <v>143.97367858886719</v>
      </c>
      <c r="CS181" s="1"/>
      <c r="CT181" s="1"/>
      <c r="CU181" s="1"/>
      <c r="CV181" s="1"/>
      <c r="CW181" s="1"/>
      <c r="CX181" s="1">
        <v>4.7619047164916992</v>
      </c>
      <c r="CY181" s="1"/>
      <c r="CZ181" s="1"/>
      <c r="DA181" s="1"/>
      <c r="DB181" s="1"/>
      <c r="DC181" s="1"/>
      <c r="DD181" s="1">
        <v>157</v>
      </c>
      <c r="DE181" s="1"/>
      <c r="DF181" s="1"/>
      <c r="DG181" s="1"/>
      <c r="DH181" s="1"/>
      <c r="DI181" s="1"/>
      <c r="DJ181" s="1">
        <v>111.62301635742187</v>
      </c>
      <c r="DK181" s="1"/>
      <c r="DL181" s="1"/>
      <c r="DM181" s="1"/>
      <c r="DN181" s="1"/>
      <c r="DO181" s="1"/>
      <c r="DP181" s="1">
        <v>3.829268217086792</v>
      </c>
      <c r="DQ181" s="1"/>
      <c r="DR181" s="1">
        <v>38</v>
      </c>
      <c r="DS181" s="1">
        <v>29</v>
      </c>
      <c r="DT181" s="1">
        <v>29</v>
      </c>
      <c r="DU181" s="1"/>
      <c r="DV181" s="1"/>
      <c r="DW181" s="1">
        <v>52.353134155273438</v>
      </c>
      <c r="DX181" s="1">
        <v>39.953708648681641</v>
      </c>
      <c r="DY181" s="1">
        <v>39.953708648681641</v>
      </c>
      <c r="DZ181" s="1"/>
      <c r="EA181" s="1"/>
      <c r="EB181" s="1">
        <v>6.4297800064086914</v>
      </c>
      <c r="EC181" s="1">
        <v>4.5101089477539062</v>
      </c>
      <c r="ED181" s="1">
        <v>3.589108943939209</v>
      </c>
      <c r="EE181" s="1"/>
      <c r="EF181" s="1"/>
      <c r="EG181" s="1">
        <v>29</v>
      </c>
      <c r="EH181" s="1">
        <v>39</v>
      </c>
      <c r="EI181" s="1">
        <v>40</v>
      </c>
      <c r="EJ181" s="1"/>
      <c r="EK181" s="1"/>
      <c r="EL181" s="1">
        <v>42.604454040527344</v>
      </c>
      <c r="EM181" s="1">
        <v>57.295646667480469</v>
      </c>
      <c r="EN181" s="1">
        <v>58.764762878417969</v>
      </c>
      <c r="EO181" s="1"/>
      <c r="EP181" s="1"/>
      <c r="EQ181" s="1">
        <v>5.4716982841491699</v>
      </c>
      <c r="ER181" s="1">
        <v>6.3517913818359375</v>
      </c>
      <c r="ES181" s="1">
        <v>5.9523811340332031</v>
      </c>
      <c r="ET181" s="1"/>
      <c r="EU181" s="1">
        <v>6</v>
      </c>
      <c r="EV181" s="1">
        <v>67</v>
      </c>
      <c r="EW181" s="1">
        <v>68</v>
      </c>
      <c r="EX181" s="1">
        <v>69</v>
      </c>
      <c r="EY181" s="1">
        <v>47</v>
      </c>
      <c r="EZ181" s="1">
        <v>4.2658476829528809</v>
      </c>
      <c r="FA181" s="1">
        <v>47.635299682617188</v>
      </c>
      <c r="FB181" s="1">
        <v>48.346271514892578</v>
      </c>
      <c r="FC181" s="1">
        <v>49.057247161865234</v>
      </c>
      <c r="FD181" s="1">
        <v>33.415805816650391</v>
      </c>
      <c r="FE181" s="1">
        <v>12.5</v>
      </c>
      <c r="FF181" s="1">
        <v>5.976806640625</v>
      </c>
      <c r="FG181" s="1">
        <v>5.409705638885498</v>
      </c>
      <c r="FH181" s="1">
        <v>4.6621623039245605</v>
      </c>
      <c r="FI181" s="1">
        <v>3.2391455173492432</v>
      </c>
      <c r="FJ181" s="1">
        <v>47.635299682617188</v>
      </c>
      <c r="FK181" s="1">
        <v>48.346271514892578</v>
      </c>
      <c r="FL181" s="1">
        <v>49.057247161865234</v>
      </c>
      <c r="FM181" s="1">
        <v>33.415805816650391</v>
      </c>
      <c r="FN181" s="1">
        <v>12.5</v>
      </c>
      <c r="FO181" s="1">
        <v>5.976806640625</v>
      </c>
      <c r="FP181" s="1">
        <v>5.409705638885498</v>
      </c>
      <c r="FQ181" s="1">
        <v>4.6621623039245605</v>
      </c>
      <c r="FR181" s="1">
        <v>3.2391455173492432</v>
      </c>
    </row>
    <row r="182" spans="1:174">
      <c r="A182" t="s">
        <v>1</v>
      </c>
      <c r="B182" t="s">
        <v>186</v>
      </c>
      <c r="C182" t="s">
        <v>456</v>
      </c>
      <c r="D182" s="1">
        <v>99</v>
      </c>
      <c r="E182" s="1">
        <v>116</v>
      </c>
      <c r="F182" s="1">
        <v>215</v>
      </c>
      <c r="G182" s="1">
        <v>116.95077514648437</v>
      </c>
      <c r="H182" s="1">
        <v>140.82113647460937</v>
      </c>
      <c r="I182" s="1">
        <v>128.72325134277344</v>
      </c>
      <c r="J182" s="1">
        <v>4.0145983695983887</v>
      </c>
      <c r="K182" s="1">
        <v>6.0701203346252441</v>
      </c>
      <c r="L182" s="1">
        <v>4.9120402336120605</v>
      </c>
      <c r="M182" s="1"/>
      <c r="N182" s="1"/>
      <c r="O182" s="1">
        <v>13</v>
      </c>
      <c r="P182" s="1">
        <v>25</v>
      </c>
      <c r="Q182" s="1">
        <v>33</v>
      </c>
      <c r="R182" s="1">
        <v>16</v>
      </c>
      <c r="S182" s="1"/>
      <c r="T182" s="1"/>
      <c r="U182" s="1">
        <v>156.68313598632812</v>
      </c>
      <c r="V182" s="1">
        <v>359.29864501953125</v>
      </c>
      <c r="W182" s="1">
        <v>848.9837646484375</v>
      </c>
      <c r="X182" s="1">
        <v>870.51141357421875</v>
      </c>
      <c r="Y182" s="1"/>
      <c r="Z182" s="1"/>
      <c r="AA182" s="1">
        <v>2.6530611515045166</v>
      </c>
      <c r="AB182" s="1">
        <v>3.4153006076812744</v>
      </c>
      <c r="AC182" s="1">
        <v>7.0212764739990234</v>
      </c>
      <c r="AD182" s="1">
        <v>8.5106382369995117</v>
      </c>
      <c r="AE182" s="1"/>
      <c r="AF182" s="1"/>
      <c r="AG182" s="1">
        <v>15</v>
      </c>
      <c r="AH182" s="1">
        <v>43</v>
      </c>
      <c r="AI182" s="1">
        <v>38</v>
      </c>
      <c r="AJ182" s="1">
        <v>15</v>
      </c>
      <c r="AK182" s="1"/>
      <c r="AL182" s="1"/>
      <c r="AM182" s="1">
        <v>174.54037475585937</v>
      </c>
      <c r="AN182" s="1">
        <v>660.52227783203125</v>
      </c>
      <c r="AO182" s="1">
        <v>1252.8848876953125</v>
      </c>
      <c r="AP182" s="1">
        <v>1501.50146484375</v>
      </c>
      <c r="AQ182" s="1"/>
      <c r="AR182" s="1"/>
      <c r="AS182" s="1">
        <v>4.7770700454711914</v>
      </c>
      <c r="AT182" s="1">
        <v>6.8910255432128906</v>
      </c>
      <c r="AU182" s="1">
        <v>8.2969436645507812</v>
      </c>
      <c r="AV182" s="1">
        <v>8.1521739959716797</v>
      </c>
      <c r="AW182" s="1">
        <v>7</v>
      </c>
      <c r="AX182" s="1">
        <v>10</v>
      </c>
      <c r="AY182" s="1">
        <v>28</v>
      </c>
      <c r="AZ182" s="1">
        <v>68</v>
      </c>
      <c r="BA182" s="1">
        <v>71</v>
      </c>
      <c r="BB182" s="1">
        <v>31</v>
      </c>
      <c r="BC182" s="1">
        <v>6.7895903587341309</v>
      </c>
      <c r="BD182" s="1">
        <v>41.999160766601563</v>
      </c>
      <c r="BE182" s="1">
        <v>165.76875305175781</v>
      </c>
      <c r="BF182" s="1">
        <v>504.9005126953125</v>
      </c>
      <c r="BG182" s="1">
        <v>1026.0115966796875</v>
      </c>
      <c r="BH182" s="1">
        <v>1092.70361328125</v>
      </c>
      <c r="BI182" s="1">
        <v>1.7948718070983887</v>
      </c>
      <c r="BJ182" s="1">
        <v>1.8975331783294678</v>
      </c>
      <c r="BK182" s="1">
        <v>3.4825870990753174</v>
      </c>
      <c r="BL182" s="1">
        <v>5.0147490501403809</v>
      </c>
      <c r="BM182" s="1">
        <v>7.6508622169494629</v>
      </c>
      <c r="BN182" s="1">
        <v>8.3333330154418945</v>
      </c>
      <c r="BO182" s="1"/>
      <c r="BP182" s="1"/>
      <c r="BQ182" s="1"/>
      <c r="BR182" s="1"/>
      <c r="BS182" s="1"/>
      <c r="BT182" s="1">
        <v>57</v>
      </c>
      <c r="BU182" s="1"/>
      <c r="BV182" s="1"/>
      <c r="BW182" s="1"/>
      <c r="BX182" s="1"/>
      <c r="BY182" s="1"/>
      <c r="BZ182" s="1">
        <v>67.335296630859375</v>
      </c>
      <c r="CA182" s="1"/>
      <c r="CB182" s="1"/>
      <c r="CC182" s="1"/>
      <c r="CD182" s="1"/>
      <c r="CE182" s="1"/>
      <c r="CF182" s="1">
        <v>3.3969011306762695</v>
      </c>
      <c r="CG182" s="1"/>
      <c r="CH182" s="1"/>
      <c r="CI182" s="1"/>
      <c r="CJ182" s="1"/>
      <c r="CK182" s="1"/>
      <c r="CL182" s="1">
        <v>72</v>
      </c>
      <c r="CM182" s="1"/>
      <c r="CN182" s="1"/>
      <c r="CO182" s="1"/>
      <c r="CP182" s="1"/>
      <c r="CQ182" s="1"/>
      <c r="CR182" s="1">
        <v>87.406219482421875</v>
      </c>
      <c r="CS182" s="1"/>
      <c r="CT182" s="1"/>
      <c r="CU182" s="1"/>
      <c r="CV182" s="1"/>
      <c r="CW182" s="1"/>
      <c r="CX182" s="1">
        <v>5.0279331207275391</v>
      </c>
      <c r="CY182" s="1"/>
      <c r="CZ182" s="1"/>
      <c r="DA182" s="1"/>
      <c r="DB182" s="1"/>
      <c r="DC182" s="1"/>
      <c r="DD182" s="1">
        <v>129</v>
      </c>
      <c r="DE182" s="1"/>
      <c r="DF182" s="1"/>
      <c r="DG182" s="1"/>
      <c r="DH182" s="1"/>
      <c r="DI182" s="1"/>
      <c r="DJ182" s="1">
        <v>77.23394775390625</v>
      </c>
      <c r="DK182" s="1"/>
      <c r="DL182" s="1"/>
      <c r="DM182" s="1"/>
      <c r="DN182" s="1"/>
      <c r="DO182" s="1"/>
      <c r="DP182" s="1">
        <v>4.1479101181030273</v>
      </c>
      <c r="DQ182" s="1">
        <v>18</v>
      </c>
      <c r="DR182" s="1">
        <v>25</v>
      </c>
      <c r="DS182" s="1">
        <v>14</v>
      </c>
      <c r="DT182" s="1">
        <v>26</v>
      </c>
      <c r="DU182" s="1">
        <v>16</v>
      </c>
      <c r="DV182" s="1">
        <v>21.263776779174805</v>
      </c>
      <c r="DW182" s="1">
        <v>29.533023834228516</v>
      </c>
      <c r="DX182" s="1">
        <v>16.538494110107422</v>
      </c>
      <c r="DY182" s="1">
        <v>30.714344024658203</v>
      </c>
      <c r="DZ182" s="1">
        <v>18.901134490966797</v>
      </c>
      <c r="EA182" s="1">
        <v>4.7120418548583984</v>
      </c>
      <c r="EB182" s="1">
        <v>4.2372879981994629</v>
      </c>
      <c r="EC182" s="1">
        <v>3.2941176891326904</v>
      </c>
      <c r="ED182" s="1">
        <v>3.4805889129638672</v>
      </c>
      <c r="EE182" s="1">
        <v>4.9689440727233887</v>
      </c>
      <c r="EF182" s="1">
        <v>14</v>
      </c>
      <c r="EG182" s="1">
        <v>23</v>
      </c>
      <c r="EH182" s="1">
        <v>21</v>
      </c>
      <c r="EI182" s="1">
        <v>44</v>
      </c>
      <c r="EJ182" s="1">
        <v>14</v>
      </c>
      <c r="EK182" s="1">
        <v>16.99565315246582</v>
      </c>
      <c r="EL182" s="1">
        <v>27.921430587768555</v>
      </c>
      <c r="EM182" s="1">
        <v>25.493480682373047</v>
      </c>
      <c r="EN182" s="1">
        <v>53.414913177490234</v>
      </c>
      <c r="EO182" s="1">
        <v>16.99565315246582</v>
      </c>
      <c r="EP182" s="1">
        <v>5.017920970916748</v>
      </c>
      <c r="EQ182" s="1">
        <v>5.0218338966369629</v>
      </c>
      <c r="ER182" s="1">
        <v>6.6037735939025879</v>
      </c>
      <c r="ES182" s="1">
        <v>7.2727274894714355</v>
      </c>
      <c r="ET182" s="1">
        <v>5.5776891708374023</v>
      </c>
      <c r="EU182" s="1">
        <v>32</v>
      </c>
      <c r="EV182" s="1">
        <v>48</v>
      </c>
      <c r="EW182" s="1">
        <v>35</v>
      </c>
      <c r="EX182" s="1">
        <v>70</v>
      </c>
      <c r="EY182" s="1">
        <v>30</v>
      </c>
      <c r="EZ182" s="1">
        <v>19.158807754516602</v>
      </c>
      <c r="FA182" s="1">
        <v>28.738212585449219</v>
      </c>
      <c r="FB182" s="1">
        <v>20.954946517944336</v>
      </c>
      <c r="FC182" s="1">
        <v>41.909893035888672</v>
      </c>
      <c r="FD182" s="1">
        <v>17.961383819580078</v>
      </c>
      <c r="FE182" s="1">
        <v>4.8411498069763184</v>
      </c>
      <c r="FF182" s="1">
        <v>4.5801525115966797</v>
      </c>
      <c r="FG182" s="1">
        <v>4.7106328010559082</v>
      </c>
      <c r="FH182" s="1">
        <v>5.1775150299072266</v>
      </c>
      <c r="FI182" s="1">
        <v>5.2356019020080566</v>
      </c>
      <c r="FJ182" s="1">
        <v>28.738212585449219</v>
      </c>
      <c r="FK182" s="1">
        <v>20.954946517944336</v>
      </c>
      <c r="FL182" s="1">
        <v>41.909893035888672</v>
      </c>
      <c r="FM182" s="1">
        <v>17.961383819580078</v>
      </c>
      <c r="FN182" s="1">
        <v>4.8411498069763184</v>
      </c>
      <c r="FO182" s="1">
        <v>4.5801525115966797</v>
      </c>
      <c r="FP182" s="1">
        <v>4.7106328010559082</v>
      </c>
      <c r="FQ182" s="1">
        <v>5.1775150299072266</v>
      </c>
      <c r="FR182" s="1">
        <v>5.2356019020080566</v>
      </c>
    </row>
    <row r="183" spans="1:174">
      <c r="A183" t="s">
        <v>1</v>
      </c>
      <c r="B183" t="s">
        <v>187</v>
      </c>
      <c r="C183" t="s">
        <v>457</v>
      </c>
      <c r="D183" s="1">
        <v>71</v>
      </c>
      <c r="E183" s="1">
        <v>73</v>
      </c>
      <c r="F183" s="1">
        <v>144</v>
      </c>
      <c r="G183" s="1">
        <v>48.709205627441406</v>
      </c>
      <c r="H183" s="1">
        <v>45.885688781738281</v>
      </c>
      <c r="I183" s="1">
        <v>47.235725402832031</v>
      </c>
      <c r="J183" s="1">
        <v>3.3038623332977295</v>
      </c>
      <c r="K183" s="1">
        <v>4.1714286804199219</v>
      </c>
      <c r="L183" s="1">
        <v>3.6932547092437744</v>
      </c>
      <c r="M183" s="1"/>
      <c r="N183" s="1"/>
      <c r="O183" s="1"/>
      <c r="P183" s="1">
        <v>17</v>
      </c>
      <c r="Q183" s="1">
        <v>23</v>
      </c>
      <c r="R183" s="1">
        <v>11</v>
      </c>
      <c r="S183" s="1"/>
      <c r="T183" s="1"/>
      <c r="U183" s="1"/>
      <c r="V183" s="1">
        <v>325.85775756835937</v>
      </c>
      <c r="W183" s="1">
        <v>696.54754638671875</v>
      </c>
      <c r="X183" s="1">
        <v>780.695556640625</v>
      </c>
      <c r="Y183" s="1"/>
      <c r="Z183" s="1"/>
      <c r="AA183" s="1"/>
      <c r="AB183" s="1">
        <v>4.057279109954834</v>
      </c>
      <c r="AC183" s="1">
        <v>7.0336389541625977</v>
      </c>
      <c r="AD183" s="1">
        <v>7.2847681045532227</v>
      </c>
      <c r="AE183" s="1"/>
      <c r="AF183" s="1">
        <v>10</v>
      </c>
      <c r="AG183" s="1"/>
      <c r="AH183" s="1">
        <v>21</v>
      </c>
      <c r="AI183" s="1">
        <v>23</v>
      </c>
      <c r="AJ183" s="1">
        <v>8</v>
      </c>
      <c r="AK183" s="1"/>
      <c r="AL183" s="1">
        <v>62.100231170654297</v>
      </c>
      <c r="AM183" s="1"/>
      <c r="AN183" s="1">
        <v>449.67880249023437</v>
      </c>
      <c r="AO183" s="1">
        <v>827.338134765625</v>
      </c>
      <c r="AP183" s="1">
        <v>900.90087890625</v>
      </c>
      <c r="AQ183" s="1"/>
      <c r="AR183" s="1">
        <v>4.5662102699279785</v>
      </c>
      <c r="AS183" s="1"/>
      <c r="AT183" s="1">
        <v>5.3030304908752441</v>
      </c>
      <c r="AU183" s="1">
        <v>6.3013696670532227</v>
      </c>
      <c r="AV183" s="1">
        <v>5.4054055213928223</v>
      </c>
      <c r="AW183" s="1"/>
      <c r="AX183" s="1"/>
      <c r="AY183" s="1">
        <v>21</v>
      </c>
      <c r="AZ183" s="1">
        <v>38</v>
      </c>
      <c r="BA183" s="1">
        <v>46</v>
      </c>
      <c r="BB183" s="1">
        <v>19</v>
      </c>
      <c r="BC183" s="1"/>
      <c r="BD183" s="1"/>
      <c r="BE183" s="1">
        <v>113.34197235107422</v>
      </c>
      <c r="BF183" s="1">
        <v>384.34307861328125</v>
      </c>
      <c r="BG183" s="1">
        <v>756.33013916015625</v>
      </c>
      <c r="BH183" s="1">
        <v>827.1658935546875</v>
      </c>
      <c r="BI183" s="1"/>
      <c r="BJ183" s="1"/>
      <c r="BK183" s="1">
        <v>2.8150134086608887</v>
      </c>
      <c r="BL183" s="1">
        <v>4.6625766754150391</v>
      </c>
      <c r="BM183" s="1">
        <v>6.6473989486694336</v>
      </c>
      <c r="BN183" s="1">
        <v>6.3545150756835937</v>
      </c>
      <c r="BO183" s="1"/>
      <c r="BP183" s="1"/>
      <c r="BQ183" s="1"/>
      <c r="BR183" s="1"/>
      <c r="BS183" s="1"/>
      <c r="BT183" s="1">
        <v>27</v>
      </c>
      <c r="BU183" s="1"/>
      <c r="BV183" s="1"/>
      <c r="BW183" s="1"/>
      <c r="BX183" s="1"/>
      <c r="BY183" s="1"/>
      <c r="BZ183" s="1">
        <v>18.523220062255859</v>
      </c>
      <c r="CA183" s="1"/>
      <c r="CB183" s="1"/>
      <c r="CC183" s="1"/>
      <c r="CD183" s="1"/>
      <c r="CE183" s="1"/>
      <c r="CF183" s="1">
        <v>2.7027027606964111</v>
      </c>
      <c r="CG183" s="1"/>
      <c r="CH183" s="1"/>
      <c r="CI183" s="1"/>
      <c r="CJ183" s="1"/>
      <c r="CK183" s="1"/>
      <c r="CL183" s="1">
        <v>38</v>
      </c>
      <c r="CM183" s="1"/>
      <c r="CN183" s="1"/>
      <c r="CO183" s="1"/>
      <c r="CP183" s="1"/>
      <c r="CQ183" s="1"/>
      <c r="CR183" s="1">
        <v>23.885700225830078</v>
      </c>
      <c r="CS183" s="1"/>
      <c r="CT183" s="1"/>
      <c r="CU183" s="1"/>
      <c r="CV183" s="1"/>
      <c r="CW183" s="1"/>
      <c r="CX183" s="1">
        <v>4.4864225387573242</v>
      </c>
      <c r="CY183" s="1">
        <v>12</v>
      </c>
      <c r="CZ183" s="1">
        <v>7</v>
      </c>
      <c r="DA183" s="1"/>
      <c r="DB183" s="1">
        <v>7</v>
      </c>
      <c r="DC183" s="1"/>
      <c r="DD183" s="1">
        <v>65</v>
      </c>
      <c r="DE183" s="1">
        <v>3.9363105297088623</v>
      </c>
      <c r="DF183" s="1">
        <v>2.2961812019348145</v>
      </c>
      <c r="DG183" s="1"/>
      <c r="DH183" s="1">
        <v>2.2961812019348145</v>
      </c>
      <c r="DI183" s="1"/>
      <c r="DJ183" s="1">
        <v>21.321681976318359</v>
      </c>
      <c r="DK183" s="1">
        <v>1.9639934301376343</v>
      </c>
      <c r="DL183" s="1">
        <v>2.7559056282043457</v>
      </c>
      <c r="DM183" s="1"/>
      <c r="DN183" s="1">
        <v>3.8674032688140869</v>
      </c>
      <c r="DO183" s="1"/>
      <c r="DP183" s="1">
        <v>3.5211267471313477</v>
      </c>
      <c r="DQ183" s="1"/>
      <c r="DR183" s="1"/>
      <c r="DS183" s="1"/>
      <c r="DT183" s="1">
        <v>8</v>
      </c>
      <c r="DU183" s="1">
        <v>58</v>
      </c>
      <c r="DV183" s="1"/>
      <c r="DW183" s="1"/>
      <c r="DX183" s="1"/>
      <c r="DY183" s="1">
        <v>5.4883613586425781</v>
      </c>
      <c r="DZ183" s="1">
        <v>39.790618896484375</v>
      </c>
      <c r="EA183" s="1"/>
      <c r="EB183" s="1"/>
      <c r="EC183" s="1"/>
      <c r="ED183" s="1">
        <v>2.1621620655059814</v>
      </c>
      <c r="EE183" s="1">
        <v>3.7227213382720947</v>
      </c>
      <c r="EF183" s="1"/>
      <c r="EG183" s="1"/>
      <c r="EH183" s="1"/>
      <c r="EI183" s="1">
        <v>8</v>
      </c>
      <c r="EJ183" s="1">
        <v>54</v>
      </c>
      <c r="EK183" s="1"/>
      <c r="EL183" s="1"/>
      <c r="EM183" s="1"/>
      <c r="EN183" s="1">
        <v>5.0285687446594238</v>
      </c>
      <c r="EO183" s="1">
        <v>33.942836761474609</v>
      </c>
      <c r="EP183" s="1"/>
      <c r="EQ183" s="1"/>
      <c r="ER183" s="1"/>
      <c r="ES183" s="1">
        <v>2.5477707386016846</v>
      </c>
      <c r="ET183" s="1">
        <v>4.4189853668212891</v>
      </c>
      <c r="EU183" s="1"/>
      <c r="EV183" s="1">
        <v>7</v>
      </c>
      <c r="EW183" s="1"/>
      <c r="EX183" s="1">
        <v>16</v>
      </c>
      <c r="EY183" s="1">
        <v>112</v>
      </c>
      <c r="EZ183" s="1"/>
      <c r="FA183" s="1">
        <v>2.2961812019348145</v>
      </c>
      <c r="FB183" s="1"/>
      <c r="FC183" s="1">
        <v>5.2484140396118164</v>
      </c>
      <c r="FD183" s="1">
        <v>36.738899230957031</v>
      </c>
      <c r="FE183" s="1"/>
      <c r="FF183" s="1">
        <v>5</v>
      </c>
      <c r="FG183" s="1"/>
      <c r="FH183" s="1">
        <v>2.3391811847686768</v>
      </c>
      <c r="FI183" s="1">
        <v>4.0287771224975586</v>
      </c>
      <c r="FJ183" s="1">
        <v>2.2961812019348145</v>
      </c>
      <c r="FK183" s="1"/>
      <c r="FL183" s="1">
        <v>5.2484140396118164</v>
      </c>
      <c r="FM183" s="1">
        <v>36.738899230957031</v>
      </c>
      <c r="FN183" s="1"/>
      <c r="FO183" s="1">
        <v>5</v>
      </c>
      <c r="FP183" s="1"/>
      <c r="FQ183" s="1">
        <v>2.3391811847686768</v>
      </c>
      <c r="FR183" s="1">
        <v>4.0287771224975586</v>
      </c>
    </row>
    <row r="184" spans="1:174">
      <c r="A184" t="s">
        <v>1</v>
      </c>
      <c r="B184" t="s">
        <v>188</v>
      </c>
      <c r="C184" t="s">
        <v>458</v>
      </c>
      <c r="D184" s="1">
        <v>216</v>
      </c>
      <c r="E184" s="1">
        <v>249</v>
      </c>
      <c r="F184" s="1">
        <v>465</v>
      </c>
      <c r="G184" s="1">
        <v>180.27191162109375</v>
      </c>
      <c r="H184" s="1">
        <v>216.79698181152344</v>
      </c>
      <c r="I184" s="1">
        <v>198.14805603027344</v>
      </c>
      <c r="J184" s="1">
        <v>4.6025996208190918</v>
      </c>
      <c r="K184" s="1">
        <v>6.7406606674194336</v>
      </c>
      <c r="L184" s="1">
        <v>5.5442948341369629</v>
      </c>
      <c r="M184" s="1"/>
      <c r="N184" s="1"/>
      <c r="O184" s="1">
        <v>39</v>
      </c>
      <c r="P184" s="1">
        <v>65</v>
      </c>
      <c r="Q184" s="1">
        <v>71</v>
      </c>
      <c r="R184" s="1">
        <v>25</v>
      </c>
      <c r="S184" s="1"/>
      <c r="T184" s="1"/>
      <c r="U184" s="1">
        <v>295.43215942382812</v>
      </c>
      <c r="V184" s="1">
        <v>591.01654052734375</v>
      </c>
      <c r="W184" s="1">
        <v>946.16204833984375</v>
      </c>
      <c r="X184" s="1">
        <v>647.50067138671875</v>
      </c>
      <c r="Y184" s="1"/>
      <c r="Z184" s="1"/>
      <c r="AA184" s="1">
        <v>4.2904291152954102</v>
      </c>
      <c r="AB184" s="1">
        <v>5.0465836524963379</v>
      </c>
      <c r="AC184" s="1">
        <v>7.5612354278564453</v>
      </c>
      <c r="AD184" s="1">
        <v>5.6818180084228516</v>
      </c>
      <c r="AE184" s="1"/>
      <c r="AF184" s="1"/>
      <c r="AG184" s="1">
        <v>22</v>
      </c>
      <c r="AH184" s="1">
        <v>87</v>
      </c>
      <c r="AI184" s="1">
        <v>93</v>
      </c>
      <c r="AJ184" s="1">
        <v>37</v>
      </c>
      <c r="AK184" s="1"/>
      <c r="AL184" s="1"/>
      <c r="AM184" s="1">
        <v>166.17568969726562</v>
      </c>
      <c r="AN184" s="1">
        <v>864.38153076171875</v>
      </c>
      <c r="AO184" s="1">
        <v>1602.34326171875</v>
      </c>
      <c r="AP184" s="1">
        <v>1783.132568359375</v>
      </c>
      <c r="AQ184" s="1"/>
      <c r="AR184" s="1"/>
      <c r="AS184" s="1">
        <v>3.6006546020507813</v>
      </c>
      <c r="AT184" s="1">
        <v>7.6923074722290039</v>
      </c>
      <c r="AU184" s="1">
        <v>8.8825216293334961</v>
      </c>
      <c r="AV184" s="1">
        <v>10.511363983154297</v>
      </c>
      <c r="AW184" s="1">
        <v>7</v>
      </c>
      <c r="AX184" s="1">
        <v>19</v>
      </c>
      <c r="AY184" s="1">
        <v>61</v>
      </c>
      <c r="AZ184" s="1">
        <v>152</v>
      </c>
      <c r="BA184" s="1">
        <v>164</v>
      </c>
      <c r="BB184" s="1">
        <v>62</v>
      </c>
      <c r="BC184" s="1">
        <v>5.2807073593139648</v>
      </c>
      <c r="BD184" s="1">
        <v>53.720878601074219</v>
      </c>
      <c r="BE184" s="1">
        <v>230.71104431152344</v>
      </c>
      <c r="BF184" s="1">
        <v>721.64459228515625</v>
      </c>
      <c r="BG184" s="1">
        <v>1232.3414306640625</v>
      </c>
      <c r="BH184" s="1">
        <v>1044.474365234375</v>
      </c>
      <c r="BI184" s="1">
        <v>1.1093502044677734</v>
      </c>
      <c r="BJ184" s="1">
        <v>1.828681468963623</v>
      </c>
      <c r="BK184" s="1">
        <v>4.013157844543457</v>
      </c>
      <c r="BL184" s="1">
        <v>6.2835884094238281</v>
      </c>
      <c r="BM184" s="1">
        <v>8.2578048706054687</v>
      </c>
      <c r="BN184" s="1">
        <v>7.8282828330993652</v>
      </c>
      <c r="BO184" s="1"/>
      <c r="BP184" s="1"/>
      <c r="BQ184" s="1"/>
      <c r="BR184" s="1"/>
      <c r="BS184" s="1"/>
      <c r="BT184" s="1">
        <v>110</v>
      </c>
      <c r="BU184" s="1"/>
      <c r="BV184" s="1"/>
      <c r="BW184" s="1"/>
      <c r="BX184" s="1"/>
      <c r="BY184" s="1"/>
      <c r="BZ184" s="1">
        <v>91.805137634277344</v>
      </c>
      <c r="CA184" s="1"/>
      <c r="CB184" s="1"/>
      <c r="CC184" s="1"/>
      <c r="CD184" s="1"/>
      <c r="CE184" s="1"/>
      <c r="CF184" s="1">
        <v>3.5725884437561035</v>
      </c>
      <c r="CG184" s="1"/>
      <c r="CH184" s="1"/>
      <c r="CI184" s="1"/>
      <c r="CJ184" s="1"/>
      <c r="CK184" s="1"/>
      <c r="CL184" s="1">
        <v>155</v>
      </c>
      <c r="CM184" s="1"/>
      <c r="CN184" s="1"/>
      <c r="CO184" s="1"/>
      <c r="CP184" s="1"/>
      <c r="CQ184" s="1"/>
      <c r="CR184" s="1">
        <v>134.95394897460937</v>
      </c>
      <c r="CS184" s="1"/>
      <c r="CT184" s="1"/>
      <c r="CU184" s="1"/>
      <c r="CV184" s="1"/>
      <c r="CW184" s="1"/>
      <c r="CX184" s="1">
        <v>5.9984521865844727</v>
      </c>
      <c r="CY184" s="1"/>
      <c r="CZ184" s="1">
        <v>6</v>
      </c>
      <c r="DA184" s="1"/>
      <c r="DB184" s="1"/>
      <c r="DC184" s="1"/>
      <c r="DD184" s="1">
        <v>265</v>
      </c>
      <c r="DE184" s="1"/>
      <c r="DF184" s="1">
        <v>2.5567491054534912</v>
      </c>
      <c r="DG184" s="1"/>
      <c r="DH184" s="1"/>
      <c r="DI184" s="1"/>
      <c r="DJ184" s="1">
        <v>112.92308807373047</v>
      </c>
      <c r="DK184" s="1"/>
      <c r="DL184" s="1">
        <v>5.1282052993774414</v>
      </c>
      <c r="DM184" s="1"/>
      <c r="DN184" s="1"/>
      <c r="DO184" s="1"/>
      <c r="DP184" s="1">
        <v>4.6794986724853516</v>
      </c>
      <c r="DQ184" s="1">
        <v>78</v>
      </c>
      <c r="DR184" s="1">
        <v>57</v>
      </c>
      <c r="DS184" s="1">
        <v>18</v>
      </c>
      <c r="DT184" s="1">
        <v>39</v>
      </c>
      <c r="DU184" s="1">
        <v>24</v>
      </c>
      <c r="DV184" s="1">
        <v>65.098190307617188</v>
      </c>
      <c r="DW184" s="1">
        <v>47.571754455566406</v>
      </c>
      <c r="DX184" s="1">
        <v>15.022659301757813</v>
      </c>
      <c r="DY184" s="1">
        <v>32.549095153808594</v>
      </c>
      <c r="DZ184" s="1">
        <v>20.03021240234375</v>
      </c>
      <c r="EA184" s="1">
        <v>4.9935979843139648</v>
      </c>
      <c r="EB184" s="1">
        <v>4.541832447052002</v>
      </c>
      <c r="EC184" s="1">
        <v>3.0405404567718506</v>
      </c>
      <c r="ED184" s="1">
        <v>4.9429659843444824</v>
      </c>
      <c r="EE184" s="1">
        <v>4.848484992980957</v>
      </c>
      <c r="EF184" s="1">
        <v>104</v>
      </c>
      <c r="EG184" s="1">
        <v>55</v>
      </c>
      <c r="EH184" s="1">
        <v>25</v>
      </c>
      <c r="EI184" s="1">
        <v>35</v>
      </c>
      <c r="EJ184" s="1">
        <v>30</v>
      </c>
      <c r="EK184" s="1">
        <v>90.54974365234375</v>
      </c>
      <c r="EL184" s="1">
        <v>47.886882781982422</v>
      </c>
      <c r="EM184" s="1">
        <v>21.766765594482422</v>
      </c>
      <c r="EN184" s="1">
        <v>30.473470687866211</v>
      </c>
      <c r="EO184" s="1">
        <v>26.1201171875</v>
      </c>
      <c r="EP184" s="1">
        <v>7.8019504547119141</v>
      </c>
      <c r="EQ184" s="1">
        <v>5.8448457717895508</v>
      </c>
      <c r="ER184" s="1">
        <v>5.3879308700561523</v>
      </c>
      <c r="ES184" s="1">
        <v>6.1082024574279785</v>
      </c>
      <c r="ET184" s="1">
        <v>7.8328981399536133</v>
      </c>
      <c r="EU184" s="1">
        <v>182</v>
      </c>
      <c r="EV184" s="1">
        <v>112</v>
      </c>
      <c r="EW184" s="1">
        <v>43</v>
      </c>
      <c r="EX184" s="1">
        <v>74</v>
      </c>
      <c r="EY184" s="1">
        <v>54</v>
      </c>
      <c r="EZ184" s="1">
        <v>77.554725646972656</v>
      </c>
      <c r="FA184" s="1">
        <v>47.725986480712891</v>
      </c>
      <c r="FB184" s="1">
        <v>18.323369979858398</v>
      </c>
      <c r="FC184" s="1">
        <v>31.533239364624023</v>
      </c>
      <c r="FD184" s="1">
        <v>23.0107421875</v>
      </c>
      <c r="FE184" s="1">
        <v>6.2867012023925781</v>
      </c>
      <c r="FF184" s="1">
        <v>5.100182056427002</v>
      </c>
      <c r="FG184" s="1">
        <v>4.0719695091247559</v>
      </c>
      <c r="FH184" s="1">
        <v>5.4331865310668945</v>
      </c>
      <c r="FI184" s="1">
        <v>6.1503415107727051</v>
      </c>
      <c r="FJ184" s="1">
        <v>47.725986480712891</v>
      </c>
      <c r="FK184" s="1">
        <v>18.323369979858398</v>
      </c>
      <c r="FL184" s="1">
        <v>31.533239364624023</v>
      </c>
      <c r="FM184" s="1">
        <v>23.0107421875</v>
      </c>
      <c r="FN184" s="1">
        <v>6.2867012023925781</v>
      </c>
      <c r="FO184" s="1">
        <v>5.100182056427002</v>
      </c>
      <c r="FP184" s="1">
        <v>4.0719695091247559</v>
      </c>
      <c r="FQ184" s="1">
        <v>5.4331865310668945</v>
      </c>
      <c r="FR184" s="1">
        <v>6.1503415107727051</v>
      </c>
    </row>
    <row r="185" spans="1:174">
      <c r="A185" t="s">
        <v>1</v>
      </c>
      <c r="B185" t="s">
        <v>189</v>
      </c>
      <c r="C185" t="s">
        <v>459</v>
      </c>
      <c r="D185" s="1">
        <v>76</v>
      </c>
      <c r="E185" s="1">
        <v>102</v>
      </c>
      <c r="F185" s="1">
        <v>178</v>
      </c>
      <c r="G185" s="1">
        <v>144.28645324707031</v>
      </c>
      <c r="H185" s="1">
        <v>199.88633728027344</v>
      </c>
      <c r="I185" s="1">
        <v>171.64567565917969</v>
      </c>
      <c r="J185" s="1">
        <v>3.8481013774871826</v>
      </c>
      <c r="K185" s="1">
        <v>6.0141510963439941</v>
      </c>
      <c r="L185" s="1">
        <v>4.8488149642944336</v>
      </c>
      <c r="M185" s="1"/>
      <c r="N185" s="1"/>
      <c r="O185" s="1">
        <v>12</v>
      </c>
      <c r="P185" s="1">
        <v>29</v>
      </c>
      <c r="Q185" s="1">
        <v>18</v>
      </c>
      <c r="R185" s="1">
        <v>12</v>
      </c>
      <c r="S185" s="1"/>
      <c r="T185" s="1"/>
      <c r="U185" s="1">
        <v>176.62643432617188</v>
      </c>
      <c r="V185" s="1">
        <v>488.46218872070312</v>
      </c>
      <c r="W185" s="1">
        <v>532.54437255859375</v>
      </c>
      <c r="X185" s="1">
        <v>759.0133056640625</v>
      </c>
      <c r="Y185" s="1"/>
      <c r="Z185" s="1"/>
      <c r="AA185" s="1">
        <v>2.8776979446411133</v>
      </c>
      <c r="AB185" s="1">
        <v>4.9403748512268066</v>
      </c>
      <c r="AC185" s="1">
        <v>4.9586777687072754</v>
      </c>
      <c r="AD185" s="1">
        <v>7.1005916595458984</v>
      </c>
      <c r="AE185" s="1"/>
      <c r="AF185" s="1"/>
      <c r="AG185" s="1">
        <v>17</v>
      </c>
      <c r="AH185" s="1">
        <v>33</v>
      </c>
      <c r="AI185" s="1">
        <v>37</v>
      </c>
      <c r="AJ185" s="1">
        <v>12</v>
      </c>
      <c r="AK185" s="1"/>
      <c r="AL185" s="1"/>
      <c r="AM185" s="1">
        <v>257.8492431640625</v>
      </c>
      <c r="AN185" s="1">
        <v>573.11566162109375</v>
      </c>
      <c r="AO185" s="1">
        <v>1325.21484375</v>
      </c>
      <c r="AP185" s="1">
        <v>1318.6812744140625</v>
      </c>
      <c r="AQ185" s="1"/>
      <c r="AR185" s="1"/>
      <c r="AS185" s="1">
        <v>5.6666665077209473</v>
      </c>
      <c r="AT185" s="1">
        <v>5.5276379585266113</v>
      </c>
      <c r="AU185" s="1">
        <v>8.564814567565918</v>
      </c>
      <c r="AV185" s="1">
        <v>8.4507045745849609</v>
      </c>
      <c r="AW185" s="1"/>
      <c r="AX185" s="1">
        <v>8</v>
      </c>
      <c r="AY185" s="1">
        <v>29</v>
      </c>
      <c r="AZ185" s="1">
        <v>62</v>
      </c>
      <c r="BA185" s="1">
        <v>55</v>
      </c>
      <c r="BB185" s="1">
        <v>24</v>
      </c>
      <c r="BC185" s="1"/>
      <c r="BD185" s="1">
        <v>49.191417694091797</v>
      </c>
      <c r="BE185" s="1">
        <v>216.62806701660156</v>
      </c>
      <c r="BF185" s="1">
        <v>530.14111328125</v>
      </c>
      <c r="BG185" s="1">
        <v>891.1212158203125</v>
      </c>
      <c r="BH185" s="1">
        <v>963.468505859375</v>
      </c>
      <c r="BI185" s="1"/>
      <c r="BJ185" s="1">
        <v>1.9417475461959839</v>
      </c>
      <c r="BK185" s="1">
        <v>4.0446305274963379</v>
      </c>
      <c r="BL185" s="1">
        <v>5.2364864349365234</v>
      </c>
      <c r="BM185" s="1">
        <v>6.9182391166687012</v>
      </c>
      <c r="BN185" s="1">
        <v>7.7170419692993164</v>
      </c>
      <c r="BO185" s="1"/>
      <c r="BP185" s="1"/>
      <c r="BQ185" s="1"/>
      <c r="BR185" s="1"/>
      <c r="BS185" s="1"/>
      <c r="BT185" s="1">
        <v>42</v>
      </c>
      <c r="BU185" s="1"/>
      <c r="BV185" s="1"/>
      <c r="BW185" s="1"/>
      <c r="BX185" s="1"/>
      <c r="BY185" s="1"/>
      <c r="BZ185" s="1">
        <v>79.73724365234375</v>
      </c>
      <c r="CA185" s="1"/>
      <c r="CB185" s="1"/>
      <c r="CC185" s="1"/>
      <c r="CD185" s="1"/>
      <c r="CE185" s="1"/>
      <c r="CF185" s="1">
        <v>2.9515109062194824</v>
      </c>
      <c r="CG185" s="1"/>
      <c r="CH185" s="1"/>
      <c r="CI185" s="1"/>
      <c r="CJ185" s="1"/>
      <c r="CK185" s="1"/>
      <c r="CL185" s="1">
        <v>74</v>
      </c>
      <c r="CM185" s="1"/>
      <c r="CN185" s="1"/>
      <c r="CO185" s="1"/>
      <c r="CP185" s="1"/>
      <c r="CQ185" s="1"/>
      <c r="CR185" s="1">
        <v>145.01557922363281</v>
      </c>
      <c r="CS185" s="1"/>
      <c r="CT185" s="1"/>
      <c r="CU185" s="1"/>
      <c r="CV185" s="1"/>
      <c r="CW185" s="1"/>
      <c r="CX185" s="1">
        <v>5.6060605049133301</v>
      </c>
      <c r="CY185" s="1"/>
      <c r="CZ185" s="1"/>
      <c r="DA185" s="1"/>
      <c r="DB185" s="1"/>
      <c r="DC185" s="1"/>
      <c r="DD185" s="1">
        <v>116</v>
      </c>
      <c r="DE185" s="1"/>
      <c r="DF185" s="1"/>
      <c r="DG185" s="1"/>
      <c r="DH185" s="1"/>
      <c r="DI185" s="1"/>
      <c r="DJ185" s="1">
        <v>111.85897827148437</v>
      </c>
      <c r="DK185" s="1"/>
      <c r="DL185" s="1"/>
      <c r="DM185" s="1"/>
      <c r="DN185" s="1"/>
      <c r="DO185" s="1"/>
      <c r="DP185" s="1">
        <v>4.2289462089538574</v>
      </c>
      <c r="DQ185" s="1">
        <v>29</v>
      </c>
      <c r="DR185" s="1"/>
      <c r="DS185" s="1">
        <v>15</v>
      </c>
      <c r="DT185" s="1">
        <v>14</v>
      </c>
      <c r="DU185" s="1"/>
      <c r="DV185" s="1">
        <v>55.056671142578125</v>
      </c>
      <c r="DW185" s="1"/>
      <c r="DX185" s="1">
        <v>28.477588653564453</v>
      </c>
      <c r="DY185" s="1">
        <v>26.579082489013672</v>
      </c>
      <c r="DZ185" s="1"/>
      <c r="EA185" s="1">
        <v>4.447852611541748</v>
      </c>
      <c r="EB185" s="1"/>
      <c r="EC185" s="1">
        <v>3.2327585220336914</v>
      </c>
      <c r="ED185" s="1">
        <v>4.1916165351867676</v>
      </c>
      <c r="EE185" s="1"/>
      <c r="EF185" s="1">
        <v>30</v>
      </c>
      <c r="EG185" s="1"/>
      <c r="EH185" s="1">
        <v>17</v>
      </c>
      <c r="EI185" s="1">
        <v>24</v>
      </c>
      <c r="EJ185" s="1"/>
      <c r="EK185" s="1">
        <v>58.79010009765625</v>
      </c>
      <c r="EL185" s="1"/>
      <c r="EM185" s="1">
        <v>33.314388275146484</v>
      </c>
      <c r="EN185" s="1">
        <v>47.032081604003906</v>
      </c>
      <c r="EO185" s="1"/>
      <c r="EP185" s="1">
        <v>5.3667263984680176</v>
      </c>
      <c r="EQ185" s="1"/>
      <c r="ER185" s="1">
        <v>4.2713565826416016</v>
      </c>
      <c r="ES185" s="1">
        <v>8.0267562866210937</v>
      </c>
      <c r="ET185" s="1"/>
      <c r="EU185" s="1">
        <v>59</v>
      </c>
      <c r="EV185" s="1">
        <v>33</v>
      </c>
      <c r="EW185" s="1">
        <v>32</v>
      </c>
      <c r="EX185" s="1">
        <v>38</v>
      </c>
      <c r="EY185" s="1">
        <v>16</v>
      </c>
      <c r="EZ185" s="1">
        <v>56.893791198730469</v>
      </c>
      <c r="FA185" s="1">
        <v>31.821950912475586</v>
      </c>
      <c r="FB185" s="1">
        <v>30.857650756835938</v>
      </c>
      <c r="FC185" s="1">
        <v>36.643459320068359</v>
      </c>
      <c r="FD185" s="1">
        <v>15.428825378417969</v>
      </c>
      <c r="FE185" s="1">
        <v>4.8720064163208008</v>
      </c>
      <c r="FF185" s="1">
        <v>5.1321926116943359</v>
      </c>
      <c r="FG185" s="1">
        <v>3.7122969627380371</v>
      </c>
      <c r="FH185" s="1">
        <v>6.0031595230102539</v>
      </c>
      <c r="FI185" s="1">
        <v>4.9689440727233887</v>
      </c>
      <c r="FJ185" s="1">
        <v>31.821950912475586</v>
      </c>
      <c r="FK185" s="1">
        <v>30.857650756835938</v>
      </c>
      <c r="FL185" s="1">
        <v>36.643459320068359</v>
      </c>
      <c r="FM185" s="1">
        <v>15.428825378417969</v>
      </c>
      <c r="FN185" s="1">
        <v>4.8720064163208008</v>
      </c>
      <c r="FO185" s="1">
        <v>5.1321926116943359</v>
      </c>
      <c r="FP185" s="1">
        <v>3.7122969627380371</v>
      </c>
      <c r="FQ185" s="1">
        <v>6.0031595230102539</v>
      </c>
      <c r="FR185" s="1">
        <v>4.9689440727233887</v>
      </c>
    </row>
    <row r="186" spans="1:174">
      <c r="A186" t="s">
        <v>1</v>
      </c>
      <c r="B186" t="s">
        <v>190</v>
      </c>
      <c r="C186" t="s">
        <v>460</v>
      </c>
      <c r="D186" s="1">
        <v>322</v>
      </c>
      <c r="E186" s="1">
        <v>408</v>
      </c>
      <c r="F186" s="1">
        <v>730</v>
      </c>
      <c r="G186" s="1">
        <v>176.49348449707031</v>
      </c>
      <c r="H186" s="1">
        <v>232.495849609375</v>
      </c>
      <c r="I186" s="1">
        <v>203.95050048828125</v>
      </c>
      <c r="J186" s="1">
        <v>4.5104355812072754</v>
      </c>
      <c r="K186" s="1">
        <v>6.7672915458679199</v>
      </c>
      <c r="L186" s="1">
        <v>5.5437421798706055</v>
      </c>
      <c r="M186" s="1"/>
      <c r="N186" s="1"/>
      <c r="O186" s="1">
        <v>47</v>
      </c>
      <c r="P186" s="1">
        <v>104</v>
      </c>
      <c r="Q186" s="1">
        <v>103</v>
      </c>
      <c r="R186" s="1">
        <v>44</v>
      </c>
      <c r="S186" s="1"/>
      <c r="T186" s="1"/>
      <c r="U186" s="1">
        <v>215.26060485839844</v>
      </c>
      <c r="V186" s="1">
        <v>510.95608520507812</v>
      </c>
      <c r="W186" s="1">
        <v>818.69488525390625</v>
      </c>
      <c r="X186" s="1">
        <v>718.13287353515625</v>
      </c>
      <c r="Y186" s="1"/>
      <c r="Z186" s="1"/>
      <c r="AA186" s="1">
        <v>3.3380682468414307</v>
      </c>
      <c r="AB186" s="1">
        <v>5.1358022689819336</v>
      </c>
      <c r="AC186" s="1">
        <v>6.5856776237487793</v>
      </c>
      <c r="AD186" s="1">
        <v>6.3037247657775879</v>
      </c>
      <c r="AE186" s="1"/>
      <c r="AF186" s="1"/>
      <c r="AG186" s="1">
        <v>41</v>
      </c>
      <c r="AH186" s="1">
        <v>124</v>
      </c>
      <c r="AI186" s="1">
        <v>172</v>
      </c>
      <c r="AJ186" s="1">
        <v>59</v>
      </c>
      <c r="AK186" s="1"/>
      <c r="AL186" s="1"/>
      <c r="AM186" s="1">
        <v>192.46115112304687</v>
      </c>
      <c r="AN186" s="1">
        <v>660.91033935546875</v>
      </c>
      <c r="AO186" s="1">
        <v>1739.6580810546875</v>
      </c>
      <c r="AP186" s="1">
        <v>1773.902587890625</v>
      </c>
      <c r="AQ186" s="1"/>
      <c r="AR186" s="1"/>
      <c r="AS186" s="1">
        <v>4.6275396347045898</v>
      </c>
      <c r="AT186" s="1">
        <v>6.2657909393310547</v>
      </c>
      <c r="AU186" s="1">
        <v>9.5449504852294922</v>
      </c>
      <c r="AV186" s="1">
        <v>9.2476491928100586</v>
      </c>
      <c r="AW186" s="1">
        <v>6</v>
      </c>
      <c r="AX186" s="1">
        <v>30</v>
      </c>
      <c r="AY186" s="1">
        <v>88</v>
      </c>
      <c r="AZ186" s="1">
        <v>228</v>
      </c>
      <c r="BA186" s="1">
        <v>275</v>
      </c>
      <c r="BB186" s="1">
        <v>103</v>
      </c>
      <c r="BC186" s="1">
        <v>3.1133410930633545</v>
      </c>
      <c r="BD186" s="1">
        <v>58.7808837890625</v>
      </c>
      <c r="BE186" s="1">
        <v>204.00120544433594</v>
      </c>
      <c r="BF186" s="1">
        <v>582.8817138671875</v>
      </c>
      <c r="BG186" s="1">
        <v>1223.9630126953125</v>
      </c>
      <c r="BH186" s="1">
        <v>1089.6011962890625</v>
      </c>
      <c r="BI186" s="1">
        <v>0.7151370644569397</v>
      </c>
      <c r="BJ186" s="1">
        <v>2.2573363780975342</v>
      </c>
      <c r="BK186" s="1">
        <v>3.8360941410064697</v>
      </c>
      <c r="BL186" s="1">
        <v>5.6943058967590332</v>
      </c>
      <c r="BM186" s="1">
        <v>8.1699342727661133</v>
      </c>
      <c r="BN186" s="1">
        <v>7.7095808982849121</v>
      </c>
      <c r="BO186" s="1"/>
      <c r="BP186" s="1"/>
      <c r="BQ186" s="1"/>
      <c r="BR186" s="1"/>
      <c r="BS186" s="1"/>
      <c r="BT186" s="1">
        <v>170</v>
      </c>
      <c r="BU186" s="1"/>
      <c r="BV186" s="1"/>
      <c r="BW186" s="1"/>
      <c r="BX186" s="1"/>
      <c r="BY186" s="1"/>
      <c r="BZ186" s="1">
        <v>93.179786682128906</v>
      </c>
      <c r="CA186" s="1"/>
      <c r="CB186" s="1"/>
      <c r="CC186" s="1"/>
      <c r="CD186" s="1"/>
      <c r="CE186" s="1"/>
      <c r="CF186" s="1">
        <v>3.5498015880584717</v>
      </c>
      <c r="CG186" s="1"/>
      <c r="CH186" s="1"/>
      <c r="CI186" s="1"/>
      <c r="CJ186" s="1"/>
      <c r="CK186" s="1"/>
      <c r="CL186" s="1">
        <v>246</v>
      </c>
      <c r="CM186" s="1"/>
      <c r="CN186" s="1"/>
      <c r="CO186" s="1"/>
      <c r="CP186" s="1"/>
      <c r="CQ186" s="1"/>
      <c r="CR186" s="1">
        <v>140.18132019042969</v>
      </c>
      <c r="CS186" s="1"/>
      <c r="CT186" s="1"/>
      <c r="CU186" s="1"/>
      <c r="CV186" s="1"/>
      <c r="CW186" s="1"/>
      <c r="CX186" s="1">
        <v>5.5832953453063965</v>
      </c>
      <c r="CY186" s="1"/>
      <c r="CZ186" s="1"/>
      <c r="DA186" s="1"/>
      <c r="DB186" s="1"/>
      <c r="DC186" s="1"/>
      <c r="DD186" s="1">
        <v>416</v>
      </c>
      <c r="DE186" s="1"/>
      <c r="DF186" s="1"/>
      <c r="DG186" s="1"/>
      <c r="DH186" s="1"/>
      <c r="DI186" s="1"/>
      <c r="DJ186" s="1">
        <v>116.22384643554687</v>
      </c>
      <c r="DK186" s="1"/>
      <c r="DL186" s="1"/>
      <c r="DM186" s="1"/>
      <c r="DN186" s="1"/>
      <c r="DO186" s="1"/>
      <c r="DP186" s="1">
        <v>4.524198055267334</v>
      </c>
      <c r="DQ186" s="1">
        <v>117</v>
      </c>
      <c r="DR186" s="1">
        <v>112</v>
      </c>
      <c r="DS186" s="1">
        <v>53</v>
      </c>
      <c r="DT186" s="1">
        <v>30</v>
      </c>
      <c r="DU186" s="1">
        <v>10</v>
      </c>
      <c r="DV186" s="1">
        <v>64.129615783691406</v>
      </c>
      <c r="DW186" s="1">
        <v>61.3890380859375</v>
      </c>
      <c r="DX186" s="1">
        <v>29.050168991088867</v>
      </c>
      <c r="DY186" s="1">
        <v>16.443492889404297</v>
      </c>
      <c r="DZ186" s="1">
        <v>5.4811639785766602</v>
      </c>
      <c r="EA186" s="1">
        <v>3.7487983703613281</v>
      </c>
      <c r="EB186" s="1">
        <v>5.1211705207824707</v>
      </c>
      <c r="EC186" s="1">
        <v>5.3916583061218262</v>
      </c>
      <c r="ED186" s="1">
        <v>5.0761423110961914</v>
      </c>
      <c r="EE186" s="1">
        <v>3.8910505771636963</v>
      </c>
      <c r="EF186" s="1">
        <v>177</v>
      </c>
      <c r="EG186" s="1">
        <v>112</v>
      </c>
      <c r="EH186" s="1">
        <v>75</v>
      </c>
      <c r="EI186" s="1">
        <v>36</v>
      </c>
      <c r="EJ186" s="1">
        <v>8</v>
      </c>
      <c r="EK186" s="1">
        <v>100.86217498779297</v>
      </c>
      <c r="EL186" s="1">
        <v>63.822391510009766</v>
      </c>
      <c r="EM186" s="1">
        <v>42.738208770751953</v>
      </c>
      <c r="EN186" s="1">
        <v>20.514339447021484</v>
      </c>
      <c r="EO186" s="1">
        <v>4.5587420463562012</v>
      </c>
      <c r="EP186" s="1">
        <v>6.512141227722168</v>
      </c>
      <c r="EQ186" s="1">
        <v>6.3963451385498047</v>
      </c>
      <c r="ER186" s="1">
        <v>8.7412586212158203</v>
      </c>
      <c r="ES186" s="1">
        <v>6.8571429252624512</v>
      </c>
      <c r="ET186" s="1">
        <v>4.5197739601135254</v>
      </c>
      <c r="EU186" s="1">
        <v>294</v>
      </c>
      <c r="EV186" s="1">
        <v>224</v>
      </c>
      <c r="EW186" s="1">
        <v>128</v>
      </c>
      <c r="EX186" s="1">
        <v>66</v>
      </c>
      <c r="EY186" s="1">
        <v>18</v>
      </c>
      <c r="EZ186" s="1">
        <v>82.138969421386719</v>
      </c>
      <c r="FA186" s="1">
        <v>62.582069396972656</v>
      </c>
      <c r="FB186" s="1">
        <v>35.761180877685547</v>
      </c>
      <c r="FC186" s="1">
        <v>18.439359664916992</v>
      </c>
      <c r="FD186" s="1">
        <v>5.0289163589477539</v>
      </c>
      <c r="FE186" s="1">
        <v>5.0351085662841797</v>
      </c>
      <c r="FF186" s="1">
        <v>5.688166618347168</v>
      </c>
      <c r="FG186" s="1">
        <v>6.9527430534362793</v>
      </c>
      <c r="FH186" s="1">
        <v>5.9139785766601562</v>
      </c>
      <c r="FI186" s="1">
        <v>4.1474652290344238</v>
      </c>
      <c r="FJ186" s="1">
        <v>62.582069396972656</v>
      </c>
      <c r="FK186" s="1">
        <v>35.761180877685547</v>
      </c>
      <c r="FL186" s="1">
        <v>18.439359664916992</v>
      </c>
      <c r="FM186" s="1">
        <v>5.0289163589477539</v>
      </c>
      <c r="FN186" s="1">
        <v>5.0351085662841797</v>
      </c>
      <c r="FO186" s="1">
        <v>5.688166618347168</v>
      </c>
      <c r="FP186" s="1">
        <v>6.9527430534362793</v>
      </c>
      <c r="FQ186" s="1">
        <v>5.9139785766601562</v>
      </c>
      <c r="FR186" s="1">
        <v>4.1474652290344238</v>
      </c>
    </row>
    <row r="187" spans="1:174">
      <c r="A187" t="s">
        <v>1</v>
      </c>
      <c r="B187" t="s">
        <v>191</v>
      </c>
      <c r="C187" t="s">
        <v>461</v>
      </c>
      <c r="D187" s="1">
        <v>292</v>
      </c>
      <c r="E187" s="1">
        <v>365</v>
      </c>
      <c r="F187" s="1">
        <v>657</v>
      </c>
      <c r="G187" s="1">
        <v>170.60957336425781</v>
      </c>
      <c r="H187" s="1">
        <v>220.30021667480469</v>
      </c>
      <c r="I187" s="1">
        <v>195.05157470703125</v>
      </c>
      <c r="J187" s="1">
        <v>4.387019157409668</v>
      </c>
      <c r="K187" s="1">
        <v>6.8249812126159668</v>
      </c>
      <c r="L187" s="1">
        <v>5.4731755256652832</v>
      </c>
      <c r="M187" s="1"/>
      <c r="N187" s="1"/>
      <c r="O187" s="1">
        <v>51</v>
      </c>
      <c r="P187" s="1">
        <v>113</v>
      </c>
      <c r="Q187" s="1">
        <v>82</v>
      </c>
      <c r="R187" s="1">
        <v>31</v>
      </c>
      <c r="S187" s="1"/>
      <c r="T187" s="1"/>
      <c r="U187" s="1">
        <v>242.75311279296875</v>
      </c>
      <c r="V187" s="1">
        <v>611.604248046875</v>
      </c>
      <c r="W187" s="1">
        <v>750.09149169921875</v>
      </c>
      <c r="X187" s="1">
        <v>625.7569580078125</v>
      </c>
      <c r="Y187" s="1"/>
      <c r="Z187" s="1"/>
      <c r="AA187" s="1">
        <v>3.6350677013397217</v>
      </c>
      <c r="AB187" s="1">
        <v>5.7800512313842773</v>
      </c>
      <c r="AC187" s="1">
        <v>6.3763608932495117</v>
      </c>
      <c r="AD187" s="1">
        <v>5.8380413055419922</v>
      </c>
      <c r="AE187" s="1"/>
      <c r="AF187" s="1"/>
      <c r="AG187" s="1">
        <v>50</v>
      </c>
      <c r="AH187" s="1">
        <v>120</v>
      </c>
      <c r="AI187" s="1">
        <v>153</v>
      </c>
      <c r="AJ187" s="1">
        <v>31</v>
      </c>
      <c r="AK187" s="1"/>
      <c r="AL187" s="1"/>
      <c r="AM187" s="1">
        <v>238.15194702148437</v>
      </c>
      <c r="AN187" s="1">
        <v>687.28521728515625</v>
      </c>
      <c r="AO187" s="1">
        <v>1716.97900390625</v>
      </c>
      <c r="AP187" s="1">
        <v>1276.77099609375</v>
      </c>
      <c r="AQ187" s="1"/>
      <c r="AR187" s="1"/>
      <c r="AS187" s="1">
        <v>5.7803468704223633</v>
      </c>
      <c r="AT187" s="1">
        <v>6.6518845558166504</v>
      </c>
      <c r="AU187" s="1">
        <v>10.486634254455566</v>
      </c>
      <c r="AV187" s="1">
        <v>6.7245121002197266</v>
      </c>
      <c r="AW187" s="1">
        <v>8</v>
      </c>
      <c r="AX187" s="1">
        <v>18</v>
      </c>
      <c r="AY187" s="1">
        <v>101</v>
      </c>
      <c r="AZ187" s="1">
        <v>233</v>
      </c>
      <c r="BA187" s="1">
        <v>235</v>
      </c>
      <c r="BB187" s="1">
        <v>62</v>
      </c>
      <c r="BC187" s="1">
        <v>4.4203047752380371</v>
      </c>
      <c r="BD187" s="1">
        <v>35.512763977050781</v>
      </c>
      <c r="BE187" s="1">
        <v>240.45329284667969</v>
      </c>
      <c r="BF187" s="1">
        <v>648.3748779296875</v>
      </c>
      <c r="BG187" s="1">
        <v>1184.2967529296875</v>
      </c>
      <c r="BH187" s="1">
        <v>839.88079833984375</v>
      </c>
      <c r="BI187" s="1">
        <v>0.83682006597518921</v>
      </c>
      <c r="BJ187" s="1">
        <v>1.4018691778182983</v>
      </c>
      <c r="BK187" s="1">
        <v>4.4532628059387207</v>
      </c>
      <c r="BL187" s="1">
        <v>6.1984572410583496</v>
      </c>
      <c r="BM187" s="1">
        <v>8.5610198974609375</v>
      </c>
      <c r="BN187" s="1">
        <v>6.25</v>
      </c>
      <c r="BO187" s="1"/>
      <c r="BP187" s="1"/>
      <c r="BQ187" s="1"/>
      <c r="BR187" s="1"/>
      <c r="BS187" s="1"/>
      <c r="BT187" s="1">
        <v>139</v>
      </c>
      <c r="BU187" s="1"/>
      <c r="BV187" s="1"/>
      <c r="BW187" s="1"/>
      <c r="BX187" s="1"/>
      <c r="BY187" s="1"/>
      <c r="BZ187" s="1">
        <v>81.214836120605469</v>
      </c>
      <c r="CA187" s="1"/>
      <c r="CB187" s="1"/>
      <c r="CC187" s="1"/>
      <c r="CD187" s="1"/>
      <c r="CE187" s="1"/>
      <c r="CF187" s="1">
        <v>3.1800503730773926</v>
      </c>
      <c r="CG187" s="1"/>
      <c r="CH187" s="1"/>
      <c r="CI187" s="1"/>
      <c r="CJ187" s="1"/>
      <c r="CK187" s="1"/>
      <c r="CL187" s="1">
        <v>227</v>
      </c>
      <c r="CM187" s="1"/>
      <c r="CN187" s="1"/>
      <c r="CO187" s="1"/>
      <c r="CP187" s="1"/>
      <c r="CQ187" s="1"/>
      <c r="CR187" s="1">
        <v>137.00862121582031</v>
      </c>
      <c r="CS187" s="1"/>
      <c r="CT187" s="1"/>
      <c r="CU187" s="1"/>
      <c r="CV187" s="1"/>
      <c r="CW187" s="1"/>
      <c r="CX187" s="1">
        <v>5.780494213104248</v>
      </c>
      <c r="CY187" s="1"/>
      <c r="CZ187" s="1"/>
      <c r="DA187" s="1"/>
      <c r="DB187" s="1"/>
      <c r="DC187" s="1">
        <v>12</v>
      </c>
      <c r="DD187" s="1">
        <v>366</v>
      </c>
      <c r="DE187" s="1"/>
      <c r="DF187" s="1"/>
      <c r="DG187" s="1"/>
      <c r="DH187" s="1"/>
      <c r="DI187" s="1">
        <v>3.5625858306884766</v>
      </c>
      <c r="DJ187" s="1">
        <v>108.65886688232422</v>
      </c>
      <c r="DK187" s="1"/>
      <c r="DL187" s="1"/>
      <c r="DM187" s="1"/>
      <c r="DN187" s="1"/>
      <c r="DO187" s="1">
        <v>1.9801980257034302</v>
      </c>
      <c r="DP187" s="1">
        <v>4.4107012748718262</v>
      </c>
      <c r="DQ187" s="1">
        <v>60</v>
      </c>
      <c r="DR187" s="1">
        <v>44</v>
      </c>
      <c r="DS187" s="1">
        <v>62</v>
      </c>
      <c r="DT187" s="1">
        <v>76</v>
      </c>
      <c r="DU187" s="1">
        <v>50</v>
      </c>
      <c r="DV187" s="1">
        <v>35.0567626953125</v>
      </c>
      <c r="DW187" s="1">
        <v>25.708292007446289</v>
      </c>
      <c r="DX187" s="1">
        <v>36.225322723388672</v>
      </c>
      <c r="DY187" s="1">
        <v>44.405231475830078</v>
      </c>
      <c r="DZ187" s="1">
        <v>29.213968276977539</v>
      </c>
      <c r="EA187" s="1">
        <v>5.859375</v>
      </c>
      <c r="EB187" s="1">
        <v>4.1275796890258789</v>
      </c>
      <c r="EC187" s="1">
        <v>4.267033576965332</v>
      </c>
      <c r="ED187" s="1">
        <v>4.3132805824279785</v>
      </c>
      <c r="EE187" s="1">
        <v>3.7009623050689697</v>
      </c>
      <c r="EF187" s="1">
        <v>61</v>
      </c>
      <c r="EG187" s="1">
        <v>68</v>
      </c>
      <c r="EH187" s="1">
        <v>76</v>
      </c>
      <c r="EI187" s="1">
        <v>90</v>
      </c>
      <c r="EJ187" s="1">
        <v>70</v>
      </c>
      <c r="EK187" s="1">
        <v>36.817295074462891</v>
      </c>
      <c r="EL187" s="1">
        <v>41.042232513427734</v>
      </c>
      <c r="EM187" s="1">
        <v>45.8707275390625</v>
      </c>
      <c r="EN187" s="1">
        <v>54.320598602294922</v>
      </c>
      <c r="EO187" s="1">
        <v>42.249355316162109</v>
      </c>
      <c r="EP187" s="1">
        <v>6.5662002563476563</v>
      </c>
      <c r="EQ187" s="1">
        <v>7.572382926940918</v>
      </c>
      <c r="ER187" s="1">
        <v>6.6608238220214844</v>
      </c>
      <c r="ES187" s="1">
        <v>6.9551777839660645</v>
      </c>
      <c r="ET187" s="1">
        <v>6.4456720352172852</v>
      </c>
      <c r="EU187" s="1">
        <v>121</v>
      </c>
      <c r="EV187" s="1">
        <v>112</v>
      </c>
      <c r="EW187" s="1">
        <v>138</v>
      </c>
      <c r="EX187" s="1">
        <v>166</v>
      </c>
      <c r="EY187" s="1">
        <v>120</v>
      </c>
      <c r="EZ187" s="1">
        <v>35.922740936279297</v>
      </c>
      <c r="FA187" s="1">
        <v>33.250801086425781</v>
      </c>
      <c r="FB187" s="1">
        <v>40.969734191894531</v>
      </c>
      <c r="FC187" s="1">
        <v>49.282436370849609</v>
      </c>
      <c r="FD187" s="1">
        <v>35.625858306884766</v>
      </c>
      <c r="FE187" s="1">
        <v>6.1955966949462891</v>
      </c>
      <c r="FF187" s="1">
        <v>5.7026476860046387</v>
      </c>
      <c r="FG187" s="1">
        <v>5.3199691772460937</v>
      </c>
      <c r="FH187" s="1">
        <v>5.4319372177124023</v>
      </c>
      <c r="FI187" s="1">
        <v>4.9240870475769043</v>
      </c>
      <c r="FJ187" s="1">
        <v>33.250801086425781</v>
      </c>
      <c r="FK187" s="1">
        <v>40.969734191894531</v>
      </c>
      <c r="FL187" s="1">
        <v>49.282436370849609</v>
      </c>
      <c r="FM187" s="1">
        <v>35.625858306884766</v>
      </c>
      <c r="FN187" s="1">
        <v>6.1955966949462891</v>
      </c>
      <c r="FO187" s="1">
        <v>5.7026476860046387</v>
      </c>
      <c r="FP187" s="1">
        <v>5.3199691772460937</v>
      </c>
      <c r="FQ187" s="1">
        <v>5.4319372177124023</v>
      </c>
      <c r="FR187" s="1">
        <v>4.9240870475769043</v>
      </c>
    </row>
    <row r="188" spans="1:174">
      <c r="A188" t="s">
        <v>1</v>
      </c>
      <c r="B188" t="s">
        <v>192</v>
      </c>
      <c r="C188" t="s">
        <v>462</v>
      </c>
      <c r="D188" s="1">
        <v>197</v>
      </c>
      <c r="E188" s="1">
        <v>231</v>
      </c>
      <c r="F188" s="1">
        <v>428</v>
      </c>
      <c r="G188" s="1">
        <v>138.93199157714844</v>
      </c>
      <c r="H188" s="1">
        <v>168.712890625</v>
      </c>
      <c r="I188" s="1">
        <v>153.5618896484375</v>
      </c>
      <c r="J188" s="1">
        <v>3.9558231830596924</v>
      </c>
      <c r="K188" s="1">
        <v>5.820106029510498</v>
      </c>
      <c r="L188" s="1">
        <v>4.7826571464538574</v>
      </c>
      <c r="M188" s="1"/>
      <c r="N188" s="1"/>
      <c r="O188" s="1">
        <v>34</v>
      </c>
      <c r="P188" s="1">
        <v>67</v>
      </c>
      <c r="Q188" s="1">
        <v>53</v>
      </c>
      <c r="R188" s="1">
        <v>28</v>
      </c>
      <c r="S188" s="1"/>
      <c r="T188" s="1"/>
      <c r="U188" s="1">
        <v>223.41963195800781</v>
      </c>
      <c r="V188" s="1">
        <v>490.23193359375</v>
      </c>
      <c r="W188" s="1">
        <v>555.03192138671875</v>
      </c>
      <c r="X188" s="1">
        <v>674.5362548828125</v>
      </c>
      <c r="Y188" s="1"/>
      <c r="Z188" s="1"/>
      <c r="AA188" s="1">
        <v>3.4068136215209961</v>
      </c>
      <c r="AB188" s="1">
        <v>4.8375449180603027</v>
      </c>
      <c r="AC188" s="1">
        <v>4.9119553565979004</v>
      </c>
      <c r="AD188" s="1">
        <v>5.9957175254821777</v>
      </c>
      <c r="AE188" s="1"/>
      <c r="AF188" s="1"/>
      <c r="AG188" s="1">
        <v>24</v>
      </c>
      <c r="AH188" s="1">
        <v>80</v>
      </c>
      <c r="AI188" s="1">
        <v>79</v>
      </c>
      <c r="AJ188" s="1">
        <v>38</v>
      </c>
      <c r="AK188" s="1"/>
      <c r="AL188" s="1"/>
      <c r="AM188" s="1">
        <v>159.7125244140625</v>
      </c>
      <c r="AN188" s="1">
        <v>643.03515625</v>
      </c>
      <c r="AO188" s="1">
        <v>1051.7906494140625</v>
      </c>
      <c r="AP188" s="1">
        <v>1724.137939453125</v>
      </c>
      <c r="AQ188" s="1"/>
      <c r="AR188" s="1"/>
      <c r="AS188" s="1">
        <v>4.2704625129699707</v>
      </c>
      <c r="AT188" s="1">
        <v>6.5573768615722656</v>
      </c>
      <c r="AU188" s="1">
        <v>6.3812599182128906</v>
      </c>
      <c r="AV188" s="1">
        <v>9.2457418441772461</v>
      </c>
      <c r="AW188" s="1"/>
      <c r="AX188" s="1"/>
      <c r="AY188" s="1">
        <v>58</v>
      </c>
      <c r="AZ188" s="1">
        <v>147</v>
      </c>
      <c r="BA188" s="1">
        <v>132</v>
      </c>
      <c r="BB188" s="1">
        <v>66</v>
      </c>
      <c r="BC188" s="1"/>
      <c r="BD188" s="1"/>
      <c r="BE188" s="1">
        <v>191.76722717285156</v>
      </c>
      <c r="BF188" s="1">
        <v>563.04583740234375</v>
      </c>
      <c r="BG188" s="1">
        <v>773.73974609375</v>
      </c>
      <c r="BH188" s="1">
        <v>1038.5523681640625</v>
      </c>
      <c r="BI188" s="1"/>
      <c r="BJ188" s="1"/>
      <c r="BK188" s="1">
        <v>3.7179486751556396</v>
      </c>
      <c r="BL188" s="1">
        <v>5.6429944038391113</v>
      </c>
      <c r="BM188" s="1">
        <v>5.6970219612121582</v>
      </c>
      <c r="BN188" s="1">
        <v>7.5170841217041016</v>
      </c>
      <c r="BO188" s="1"/>
      <c r="BP188" s="1"/>
      <c r="BQ188" s="1"/>
      <c r="BR188" s="1"/>
      <c r="BS188" s="1"/>
      <c r="BT188" s="1">
        <v>84</v>
      </c>
      <c r="BU188" s="1"/>
      <c r="BV188" s="1"/>
      <c r="BW188" s="1"/>
      <c r="BX188" s="1"/>
      <c r="BY188" s="1"/>
      <c r="BZ188" s="1">
        <v>59.240036010742188</v>
      </c>
      <c r="CA188" s="1"/>
      <c r="CB188" s="1"/>
      <c r="CC188" s="1"/>
      <c r="CD188" s="1"/>
      <c r="CE188" s="1"/>
      <c r="CF188" s="1">
        <v>2.6974952220916748</v>
      </c>
      <c r="CG188" s="1"/>
      <c r="CH188" s="1"/>
      <c r="CI188" s="1"/>
      <c r="CJ188" s="1"/>
      <c r="CK188" s="1"/>
      <c r="CL188" s="1">
        <v>133</v>
      </c>
      <c r="CM188" s="1"/>
      <c r="CN188" s="1"/>
      <c r="CO188" s="1"/>
      <c r="CP188" s="1"/>
      <c r="CQ188" s="1"/>
      <c r="CR188" s="1">
        <v>97.137725830078125</v>
      </c>
      <c r="CS188" s="1"/>
      <c r="CT188" s="1"/>
      <c r="CU188" s="1"/>
      <c r="CV188" s="1"/>
      <c r="CW188" s="1"/>
      <c r="CX188" s="1">
        <v>4.9005160331726074</v>
      </c>
      <c r="CY188" s="1">
        <v>10</v>
      </c>
      <c r="CZ188" s="1"/>
      <c r="DA188" s="1"/>
      <c r="DB188" s="1"/>
      <c r="DC188" s="1"/>
      <c r="DD188" s="1">
        <v>217</v>
      </c>
      <c r="DE188" s="1">
        <v>3.5878944396972656</v>
      </c>
      <c r="DF188" s="1"/>
      <c r="DG188" s="1"/>
      <c r="DH188" s="1"/>
      <c r="DI188" s="1"/>
      <c r="DJ188" s="1">
        <v>77.857307434082031</v>
      </c>
      <c r="DK188" s="1">
        <v>2.5773196220397949</v>
      </c>
      <c r="DL188" s="1"/>
      <c r="DM188" s="1"/>
      <c r="DN188" s="1"/>
      <c r="DO188" s="1"/>
      <c r="DP188" s="1">
        <v>3.7234041690826416</v>
      </c>
      <c r="DQ188" s="1">
        <v>21</v>
      </c>
      <c r="DR188" s="1">
        <v>27</v>
      </c>
      <c r="DS188" s="1">
        <v>27</v>
      </c>
      <c r="DT188" s="1">
        <v>38</v>
      </c>
      <c r="DU188" s="1">
        <v>84</v>
      </c>
      <c r="DV188" s="1">
        <v>14.810009002685547</v>
      </c>
      <c r="DW188" s="1">
        <v>19.041439056396484</v>
      </c>
      <c r="DX188" s="1">
        <v>19.041439056396484</v>
      </c>
      <c r="DY188" s="1">
        <v>26.799062728881836</v>
      </c>
      <c r="DZ188" s="1">
        <v>59.240036010742188</v>
      </c>
      <c r="EA188" s="1">
        <v>3.1111111640930176</v>
      </c>
      <c r="EB188" s="1">
        <v>3.9823009967803955</v>
      </c>
      <c r="EC188" s="1">
        <v>3.4659819602966309</v>
      </c>
      <c r="ED188" s="1">
        <v>4.4340724945068359</v>
      </c>
      <c r="EE188" s="1">
        <v>4.2189855575561523</v>
      </c>
      <c r="EF188" s="1">
        <v>36</v>
      </c>
      <c r="EG188" s="1">
        <v>34</v>
      </c>
      <c r="EH188" s="1">
        <v>39</v>
      </c>
      <c r="EI188" s="1">
        <v>38</v>
      </c>
      <c r="EJ188" s="1">
        <v>84</v>
      </c>
      <c r="EK188" s="1">
        <v>26.292917251586914</v>
      </c>
      <c r="EL188" s="1">
        <v>24.83220100402832</v>
      </c>
      <c r="EM188" s="1">
        <v>28.483993530273438</v>
      </c>
      <c r="EN188" s="1">
        <v>27.753635406494141</v>
      </c>
      <c r="EO188" s="1">
        <v>61.350139617919922</v>
      </c>
      <c r="EP188" s="1">
        <v>6.3829789161682129</v>
      </c>
      <c r="EQ188" s="1">
        <v>5.4054055213928223</v>
      </c>
      <c r="ER188" s="1">
        <v>6.8181819915771484</v>
      </c>
      <c r="ES188" s="1">
        <v>5.5718474388122559</v>
      </c>
      <c r="ET188" s="1">
        <v>5.5190539360046387</v>
      </c>
      <c r="EU188" s="1">
        <v>57</v>
      </c>
      <c r="EV188" s="1">
        <v>61</v>
      </c>
      <c r="EW188" s="1">
        <v>66</v>
      </c>
      <c r="EX188" s="1">
        <v>76</v>
      </c>
      <c r="EY188" s="1">
        <v>168</v>
      </c>
      <c r="EZ188" s="1">
        <v>20.450998306274414</v>
      </c>
      <c r="FA188" s="1">
        <v>21.88615608215332</v>
      </c>
      <c r="FB188" s="1">
        <v>23.680103302001953</v>
      </c>
      <c r="FC188" s="1">
        <v>27.267997741699219</v>
      </c>
      <c r="FD188" s="1">
        <v>60.276626586914063</v>
      </c>
      <c r="FE188" s="1">
        <v>4.6004843711853027</v>
      </c>
      <c r="FF188" s="1">
        <v>4.6671767234802246</v>
      </c>
      <c r="FG188" s="1">
        <v>4.8852701187133789</v>
      </c>
      <c r="FH188" s="1">
        <v>4.9382715225219727</v>
      </c>
      <c r="FI188" s="1">
        <v>4.7822375297546387</v>
      </c>
      <c r="FJ188" s="1">
        <v>21.88615608215332</v>
      </c>
      <c r="FK188" s="1">
        <v>23.680103302001953</v>
      </c>
      <c r="FL188" s="1">
        <v>27.267997741699219</v>
      </c>
      <c r="FM188" s="1">
        <v>60.276626586914063</v>
      </c>
      <c r="FN188" s="1">
        <v>4.6004843711853027</v>
      </c>
      <c r="FO188" s="1">
        <v>4.6671767234802246</v>
      </c>
      <c r="FP188" s="1">
        <v>4.8852701187133789</v>
      </c>
      <c r="FQ188" s="1">
        <v>4.9382715225219727</v>
      </c>
      <c r="FR188" s="1">
        <v>4.7822375297546387</v>
      </c>
    </row>
    <row r="189" spans="1:174">
      <c r="A189" t="s">
        <v>1</v>
      </c>
      <c r="B189" t="s">
        <v>193</v>
      </c>
      <c r="C189" t="s">
        <v>463</v>
      </c>
      <c r="D189" s="1">
        <v>96</v>
      </c>
      <c r="E189" s="1">
        <v>117</v>
      </c>
      <c r="F189" s="1">
        <v>213</v>
      </c>
      <c r="G189" s="1">
        <v>69.785194396972656</v>
      </c>
      <c r="H189" s="1">
        <v>84.612159729003906</v>
      </c>
      <c r="I189" s="1">
        <v>77.21783447265625</v>
      </c>
      <c r="J189" s="1">
        <v>2.9832193851470947</v>
      </c>
      <c r="K189" s="1">
        <v>4.2071199417114258</v>
      </c>
      <c r="L189" s="1">
        <v>3.5505917072296143</v>
      </c>
      <c r="M189" s="1"/>
      <c r="N189" s="1"/>
      <c r="O189" s="1">
        <v>26</v>
      </c>
      <c r="P189" s="1">
        <v>30</v>
      </c>
      <c r="Q189" s="1">
        <v>19</v>
      </c>
      <c r="R189" s="1">
        <v>10</v>
      </c>
      <c r="S189" s="1"/>
      <c r="T189" s="1"/>
      <c r="U189" s="1">
        <v>204.93418884277344</v>
      </c>
      <c r="V189" s="1">
        <v>370.69073486328125</v>
      </c>
      <c r="W189" s="1">
        <v>375.71682739257812</v>
      </c>
      <c r="X189" s="1">
        <v>395.56961059570312</v>
      </c>
      <c r="Y189" s="1"/>
      <c r="Z189" s="1"/>
      <c r="AA189" s="1">
        <v>3.5087718963623047</v>
      </c>
      <c r="AB189" s="1">
        <v>3.9113428592681885</v>
      </c>
      <c r="AC189" s="1">
        <v>3.5714285373687744</v>
      </c>
      <c r="AD189" s="1">
        <v>4.2194094657897949</v>
      </c>
      <c r="AE189" s="1"/>
      <c r="AF189" s="1"/>
      <c r="AG189" s="1">
        <v>14</v>
      </c>
      <c r="AH189" s="1">
        <v>37</v>
      </c>
      <c r="AI189" s="1">
        <v>54</v>
      </c>
      <c r="AJ189" s="1">
        <v>7</v>
      </c>
      <c r="AK189" s="1"/>
      <c r="AL189" s="1"/>
      <c r="AM189" s="1">
        <v>120.52341461181641</v>
      </c>
      <c r="AN189" s="1">
        <v>513.1761474609375</v>
      </c>
      <c r="AO189" s="1">
        <v>1303.0887451171875</v>
      </c>
      <c r="AP189" s="1">
        <v>509.09091186523437</v>
      </c>
      <c r="AQ189" s="1"/>
      <c r="AR189" s="1"/>
      <c r="AS189" s="1">
        <v>2.8806583881378174</v>
      </c>
      <c r="AT189" s="1">
        <v>4.7193875312805176</v>
      </c>
      <c r="AU189" s="1">
        <v>7.3170733451843262</v>
      </c>
      <c r="AV189" s="1">
        <v>3.4482758045196533</v>
      </c>
      <c r="AW189" s="1"/>
      <c r="AX189" s="1"/>
      <c r="AY189" s="1">
        <v>40</v>
      </c>
      <c r="AZ189" s="1">
        <v>67</v>
      </c>
      <c r="BA189" s="1">
        <v>73</v>
      </c>
      <c r="BB189" s="1">
        <v>17</v>
      </c>
      <c r="BC189" s="1"/>
      <c r="BD189" s="1"/>
      <c r="BE189" s="1">
        <v>164.58872985839844</v>
      </c>
      <c r="BF189" s="1">
        <v>437.82266235351562</v>
      </c>
      <c r="BG189" s="1">
        <v>793.39202880859375</v>
      </c>
      <c r="BH189" s="1">
        <v>435.5623779296875</v>
      </c>
      <c r="BI189" s="1"/>
      <c r="BJ189" s="1"/>
      <c r="BK189" s="1">
        <v>3.2599837779998779</v>
      </c>
      <c r="BL189" s="1">
        <v>4.319793701171875</v>
      </c>
      <c r="BM189" s="1">
        <v>5.7480316162109375</v>
      </c>
      <c r="BN189" s="1">
        <v>3.8636362552642822</v>
      </c>
      <c r="BO189" s="1"/>
      <c r="BP189" s="1"/>
      <c r="BQ189" s="1"/>
      <c r="BR189" s="1"/>
      <c r="BS189" s="1"/>
      <c r="BT189" s="1">
        <v>43</v>
      </c>
      <c r="BU189" s="1"/>
      <c r="BV189" s="1"/>
      <c r="BW189" s="1"/>
      <c r="BX189" s="1"/>
      <c r="BY189" s="1"/>
      <c r="BZ189" s="1">
        <v>31.257951736450195</v>
      </c>
      <c r="CA189" s="1"/>
      <c r="CB189" s="1"/>
      <c r="CC189" s="1"/>
      <c r="CD189" s="1"/>
      <c r="CE189" s="1"/>
      <c r="CF189" s="1">
        <v>2.6724674701690674</v>
      </c>
      <c r="CG189" s="1"/>
      <c r="CH189" s="1"/>
      <c r="CI189" s="1"/>
      <c r="CJ189" s="1"/>
      <c r="CK189" s="1"/>
      <c r="CL189" s="1">
        <v>55</v>
      </c>
      <c r="CM189" s="1"/>
      <c r="CN189" s="1"/>
      <c r="CO189" s="1"/>
      <c r="CP189" s="1"/>
      <c r="CQ189" s="1"/>
      <c r="CR189" s="1">
        <v>39.774944305419922</v>
      </c>
      <c r="CS189" s="1"/>
      <c r="CT189" s="1"/>
      <c r="CU189" s="1"/>
      <c r="CV189" s="1"/>
      <c r="CW189" s="1"/>
      <c r="CX189" s="1">
        <v>3.8354253768920898</v>
      </c>
      <c r="CY189" s="1">
        <v>12</v>
      </c>
      <c r="CZ189" s="1">
        <v>27</v>
      </c>
      <c r="DA189" s="1"/>
      <c r="DB189" s="1"/>
      <c r="DC189" s="1"/>
      <c r="DD189" s="1">
        <v>98</v>
      </c>
      <c r="DE189" s="1">
        <v>4.3503007888793945</v>
      </c>
      <c r="DF189" s="1">
        <v>9.7881765365600586</v>
      </c>
      <c r="DG189" s="1"/>
      <c r="DH189" s="1"/>
      <c r="DI189" s="1"/>
      <c r="DJ189" s="1">
        <v>35.527454376220703</v>
      </c>
      <c r="DK189" s="1">
        <v>2.4390244483947754</v>
      </c>
      <c r="DL189" s="1">
        <v>3.6986300945281982</v>
      </c>
      <c r="DM189" s="1"/>
      <c r="DN189" s="1"/>
      <c r="DO189" s="1"/>
      <c r="DP189" s="1">
        <v>3.2205061912536621</v>
      </c>
      <c r="DQ189" s="1"/>
      <c r="DR189" s="1"/>
      <c r="DS189" s="1">
        <v>16</v>
      </c>
      <c r="DT189" s="1">
        <v>41</v>
      </c>
      <c r="DU189" s="1">
        <v>26</v>
      </c>
      <c r="DV189" s="1"/>
      <c r="DW189" s="1"/>
      <c r="DX189" s="1">
        <v>11.630865097045898</v>
      </c>
      <c r="DY189" s="1">
        <v>29.804092407226562</v>
      </c>
      <c r="DZ189" s="1">
        <v>18.900156021118164</v>
      </c>
      <c r="EA189" s="1"/>
      <c r="EB189" s="1"/>
      <c r="EC189" s="1">
        <v>2.7350428104400635</v>
      </c>
      <c r="ED189" s="1">
        <v>2.7646663188934326</v>
      </c>
      <c r="EE189" s="1">
        <v>2.6859505176544189</v>
      </c>
      <c r="EF189" s="1"/>
      <c r="EG189" s="1"/>
      <c r="EH189" s="1">
        <v>22</v>
      </c>
      <c r="EI189" s="1">
        <v>49</v>
      </c>
      <c r="EJ189" s="1">
        <v>38</v>
      </c>
      <c r="EK189" s="1"/>
      <c r="EL189" s="1"/>
      <c r="EM189" s="1">
        <v>15.909978866577148</v>
      </c>
      <c r="EN189" s="1">
        <v>35.435859680175781</v>
      </c>
      <c r="EO189" s="1">
        <v>27.480871200561523</v>
      </c>
      <c r="EP189" s="1"/>
      <c r="EQ189" s="1"/>
      <c r="ER189" s="1">
        <v>3.9568345546722412</v>
      </c>
      <c r="ES189" s="1">
        <v>4.0098199844360352</v>
      </c>
      <c r="ET189" s="1">
        <v>4.518430233001709</v>
      </c>
      <c r="EU189" s="1">
        <v>6</v>
      </c>
      <c r="EV189" s="1">
        <v>15</v>
      </c>
      <c r="EW189" s="1">
        <v>38</v>
      </c>
      <c r="EX189" s="1">
        <v>90</v>
      </c>
      <c r="EY189" s="1">
        <v>64</v>
      </c>
      <c r="EZ189" s="1">
        <v>2.1751503944396973</v>
      </c>
      <c r="FA189" s="1">
        <v>5.4378757476806641</v>
      </c>
      <c r="FB189" s="1">
        <v>13.775952339172363</v>
      </c>
      <c r="FC189" s="1">
        <v>32.627254486083984</v>
      </c>
      <c r="FD189" s="1">
        <v>23.201602935791016</v>
      </c>
      <c r="FE189" s="1">
        <v>6.7415728569030762</v>
      </c>
      <c r="FF189" s="1">
        <v>5.8823528289794922</v>
      </c>
      <c r="FG189" s="1">
        <v>3.3304119110107422</v>
      </c>
      <c r="FH189" s="1">
        <v>3.327171802520752</v>
      </c>
      <c r="FI189" s="1">
        <v>3.5378661155700684</v>
      </c>
      <c r="FJ189" s="1">
        <v>5.4378757476806641</v>
      </c>
      <c r="FK189" s="1">
        <v>13.775952339172363</v>
      </c>
      <c r="FL189" s="1">
        <v>32.627254486083984</v>
      </c>
      <c r="FM189" s="1">
        <v>23.201602935791016</v>
      </c>
      <c r="FN189" s="1">
        <v>6.7415728569030762</v>
      </c>
      <c r="FO189" s="1">
        <v>5.8823528289794922</v>
      </c>
      <c r="FP189" s="1">
        <v>3.3304119110107422</v>
      </c>
      <c r="FQ189" s="1">
        <v>3.327171802520752</v>
      </c>
      <c r="FR189" s="1">
        <v>3.5378661155700684</v>
      </c>
    </row>
    <row r="190" spans="1:174">
      <c r="A190" t="s">
        <v>1</v>
      </c>
      <c r="B190" t="s">
        <v>194</v>
      </c>
      <c r="C190" t="s">
        <v>464</v>
      </c>
      <c r="D190" s="1">
        <v>175</v>
      </c>
      <c r="E190" s="1">
        <v>170</v>
      </c>
      <c r="F190" s="1">
        <v>345</v>
      </c>
      <c r="G190" s="1">
        <v>106.64163970947266</v>
      </c>
      <c r="H190" s="1">
        <v>111.84578704833984</v>
      </c>
      <c r="I190" s="1">
        <v>109.14405822753906</v>
      </c>
      <c r="J190" s="1">
        <v>3.9001560211181641</v>
      </c>
      <c r="K190" s="1">
        <v>4.7433037757873535</v>
      </c>
      <c r="L190" s="1">
        <v>4.2745633125305176</v>
      </c>
      <c r="M190" s="1"/>
      <c r="N190" s="1"/>
      <c r="O190" s="1">
        <v>23</v>
      </c>
      <c r="P190" s="1">
        <v>45</v>
      </c>
      <c r="Q190" s="1">
        <v>57</v>
      </c>
      <c r="R190" s="1">
        <v>21</v>
      </c>
      <c r="S190" s="1"/>
      <c r="T190" s="1"/>
      <c r="U190" s="1">
        <v>189.37834167480469</v>
      </c>
      <c r="V190" s="1">
        <v>510.95718383789062</v>
      </c>
      <c r="W190" s="1">
        <v>1041.8570556640625</v>
      </c>
      <c r="X190" s="1">
        <v>854.00567626953125</v>
      </c>
      <c r="Y190" s="1"/>
      <c r="Z190" s="1"/>
      <c r="AA190" s="1">
        <v>2.5442478656768799</v>
      </c>
      <c r="AB190" s="1">
        <v>4.2938933372497559</v>
      </c>
      <c r="AC190" s="1">
        <v>8.482142448425293</v>
      </c>
      <c r="AD190" s="1">
        <v>6.4024391174316406</v>
      </c>
      <c r="AE190" s="1"/>
      <c r="AF190" s="1"/>
      <c r="AG190" s="1">
        <v>22</v>
      </c>
      <c r="AH190" s="1">
        <v>61</v>
      </c>
      <c r="AI190" s="1">
        <v>56</v>
      </c>
      <c r="AJ190" s="1">
        <v>25</v>
      </c>
      <c r="AK190" s="1"/>
      <c r="AL190" s="1"/>
      <c r="AM190" s="1">
        <v>195.00088500976562</v>
      </c>
      <c r="AN190" s="1">
        <v>802.42041015625</v>
      </c>
      <c r="AO190" s="1">
        <v>1347.1253662109375</v>
      </c>
      <c r="AP190" s="1">
        <v>1864.2803955078125</v>
      </c>
      <c r="AQ190" s="1"/>
      <c r="AR190" s="1"/>
      <c r="AS190" s="1">
        <v>3.6850922107696533</v>
      </c>
      <c r="AT190" s="1">
        <v>6.2886595726013184</v>
      </c>
      <c r="AU190" s="1">
        <v>6.6037735939025879</v>
      </c>
      <c r="AV190" s="1">
        <v>9.2936801910400391</v>
      </c>
      <c r="AW190" s="1">
        <v>13</v>
      </c>
      <c r="AX190" s="1">
        <v>22</v>
      </c>
      <c r="AY190" s="1">
        <v>45</v>
      </c>
      <c r="AZ190" s="1">
        <v>106</v>
      </c>
      <c r="BA190" s="1">
        <v>113</v>
      </c>
      <c r="BB190" s="1">
        <v>46</v>
      </c>
      <c r="BC190" s="1">
        <v>5.7380194664001465</v>
      </c>
      <c r="BD190" s="1">
        <v>60.651172637939453</v>
      </c>
      <c r="BE190" s="1">
        <v>192.0860595703125</v>
      </c>
      <c r="BF190" s="1">
        <v>645.9869384765625</v>
      </c>
      <c r="BG190" s="1">
        <v>1173.66015625</v>
      </c>
      <c r="BH190" s="1">
        <v>1210.5263671875</v>
      </c>
      <c r="BI190" s="1">
        <v>0.9636768102645874</v>
      </c>
      <c r="BJ190" s="1">
        <v>2.025782585144043</v>
      </c>
      <c r="BK190" s="1">
        <v>2.9980013370513916</v>
      </c>
      <c r="BL190" s="1">
        <v>5.2527256011962891</v>
      </c>
      <c r="BM190" s="1">
        <v>7.4342103004455566</v>
      </c>
      <c r="BN190" s="1">
        <v>7.7051925659179687</v>
      </c>
      <c r="BO190" s="1"/>
      <c r="BP190" s="1"/>
      <c r="BQ190" s="1"/>
      <c r="BR190" s="1"/>
      <c r="BS190" s="1"/>
      <c r="BT190" s="1">
        <v>74</v>
      </c>
      <c r="BU190" s="1"/>
      <c r="BV190" s="1"/>
      <c r="BW190" s="1"/>
      <c r="BX190" s="1"/>
      <c r="BY190" s="1"/>
      <c r="BZ190" s="1">
        <v>45.094181060791016</v>
      </c>
      <c r="CA190" s="1"/>
      <c r="CB190" s="1"/>
      <c r="CC190" s="1"/>
      <c r="CD190" s="1"/>
      <c r="CE190" s="1"/>
      <c r="CF190" s="1">
        <v>3.3774533271789551</v>
      </c>
      <c r="CG190" s="1"/>
      <c r="CH190" s="1"/>
      <c r="CI190" s="1"/>
      <c r="CJ190" s="1"/>
      <c r="CK190" s="1"/>
      <c r="CL190" s="1">
        <v>81</v>
      </c>
      <c r="CM190" s="1"/>
      <c r="CN190" s="1"/>
      <c r="CO190" s="1"/>
      <c r="CP190" s="1"/>
      <c r="CQ190" s="1"/>
      <c r="CR190" s="1">
        <v>53.291225433349609</v>
      </c>
      <c r="CS190" s="1"/>
      <c r="CT190" s="1"/>
      <c r="CU190" s="1"/>
      <c r="CV190" s="1"/>
      <c r="CW190" s="1"/>
      <c r="CX190" s="1">
        <v>4.6766743659973145</v>
      </c>
      <c r="CY190" s="1">
        <v>12</v>
      </c>
      <c r="CZ190" s="1">
        <v>18</v>
      </c>
      <c r="DA190" s="1"/>
      <c r="DB190" s="1">
        <v>6</v>
      </c>
      <c r="DC190" s="1"/>
      <c r="DD190" s="1">
        <v>155</v>
      </c>
      <c r="DE190" s="1">
        <v>3.7963149547576904</v>
      </c>
      <c r="DF190" s="1">
        <v>5.6944727897644043</v>
      </c>
      <c r="DG190" s="1"/>
      <c r="DH190" s="1">
        <v>1.8981574773788452</v>
      </c>
      <c r="DI190" s="1"/>
      <c r="DJ190" s="1">
        <v>49.035736083984375</v>
      </c>
      <c r="DK190" s="1">
        <v>2.8639616966247559</v>
      </c>
      <c r="DL190" s="1">
        <v>2.7231466770172119</v>
      </c>
      <c r="DM190" s="1"/>
      <c r="DN190" s="1">
        <v>1.8927444219589233</v>
      </c>
      <c r="DO190" s="1"/>
      <c r="DP190" s="1">
        <v>3.9510579109191895</v>
      </c>
      <c r="DQ190" s="1">
        <v>23</v>
      </c>
      <c r="DR190" s="1">
        <v>33</v>
      </c>
      <c r="DS190" s="1">
        <v>45</v>
      </c>
      <c r="DT190" s="1">
        <v>42</v>
      </c>
      <c r="DU190" s="1">
        <v>32</v>
      </c>
      <c r="DV190" s="1">
        <v>14.015758514404297</v>
      </c>
      <c r="DW190" s="1">
        <v>20.109565734863281</v>
      </c>
      <c r="DX190" s="1">
        <v>27.422136306762695</v>
      </c>
      <c r="DY190" s="1">
        <v>25.593994140625</v>
      </c>
      <c r="DZ190" s="1">
        <v>19.500185012817383</v>
      </c>
      <c r="EA190" s="1">
        <v>2.9715762138366699</v>
      </c>
      <c r="EB190" s="1">
        <v>4.161412239074707</v>
      </c>
      <c r="EC190" s="1">
        <v>4.0214476585388184</v>
      </c>
      <c r="ED190" s="1">
        <v>3.535353422164917</v>
      </c>
      <c r="EE190" s="1">
        <v>5.2202281951904297</v>
      </c>
      <c r="EF190" s="1">
        <v>31</v>
      </c>
      <c r="EG190" s="1">
        <v>31</v>
      </c>
      <c r="EH190" s="1">
        <v>35</v>
      </c>
      <c r="EI190" s="1">
        <v>46</v>
      </c>
      <c r="EJ190" s="1">
        <v>27</v>
      </c>
      <c r="EK190" s="1">
        <v>20.395408630371094</v>
      </c>
      <c r="EL190" s="1">
        <v>20.395408630371094</v>
      </c>
      <c r="EM190" s="1">
        <v>23.027072906494141</v>
      </c>
      <c r="EN190" s="1">
        <v>30.264152526855469</v>
      </c>
      <c r="EO190" s="1">
        <v>17.763742446899414</v>
      </c>
      <c r="EP190" s="1">
        <v>5.0080776214599609</v>
      </c>
      <c r="EQ190" s="1">
        <v>4.8286604881286621</v>
      </c>
      <c r="ER190" s="1">
        <v>3.9193727970123291</v>
      </c>
      <c r="ES190" s="1">
        <v>4.9462366104125977</v>
      </c>
      <c r="ET190" s="1">
        <v>5.4000000953674316</v>
      </c>
      <c r="EU190" s="1">
        <v>54</v>
      </c>
      <c r="EV190" s="1">
        <v>64</v>
      </c>
      <c r="EW190" s="1">
        <v>80</v>
      </c>
      <c r="EX190" s="1">
        <v>88</v>
      </c>
      <c r="EY190" s="1">
        <v>59</v>
      </c>
      <c r="EZ190" s="1">
        <v>17.083417892456055</v>
      </c>
      <c r="FA190" s="1">
        <v>20.247013092041016</v>
      </c>
      <c r="FB190" s="1">
        <v>25.308767318725586</v>
      </c>
      <c r="FC190" s="1">
        <v>27.839643478393555</v>
      </c>
      <c r="FD190" s="1">
        <v>18.665216445922852</v>
      </c>
      <c r="FE190" s="1">
        <v>3.8765254020690918</v>
      </c>
      <c r="FF190" s="1">
        <v>4.459930419921875</v>
      </c>
      <c r="FG190" s="1">
        <v>3.9761431217193604</v>
      </c>
      <c r="FH190" s="1">
        <v>4.1548628807067871</v>
      </c>
      <c r="FI190" s="1">
        <v>5.3009881973266602</v>
      </c>
      <c r="FJ190" s="1">
        <v>20.247013092041016</v>
      </c>
      <c r="FK190" s="1">
        <v>25.308767318725586</v>
      </c>
      <c r="FL190" s="1">
        <v>27.839643478393555</v>
      </c>
      <c r="FM190" s="1">
        <v>18.665216445922852</v>
      </c>
      <c r="FN190" s="1">
        <v>3.8765254020690918</v>
      </c>
      <c r="FO190" s="1">
        <v>4.459930419921875</v>
      </c>
      <c r="FP190" s="1">
        <v>3.9761431217193604</v>
      </c>
      <c r="FQ190" s="1">
        <v>4.1548628807067871</v>
      </c>
      <c r="FR190" s="1">
        <v>5.3009881973266602</v>
      </c>
    </row>
    <row r="191" spans="1:174">
      <c r="A191" t="s">
        <v>1</v>
      </c>
      <c r="B191" t="s">
        <v>195</v>
      </c>
      <c r="C191" t="s">
        <v>465</v>
      </c>
      <c r="D191" s="1">
        <v>151</v>
      </c>
      <c r="E191" s="1">
        <v>149</v>
      </c>
      <c r="F191" s="1">
        <v>300</v>
      </c>
      <c r="G191" s="1">
        <v>143.64399719238281</v>
      </c>
      <c r="H191" s="1">
        <v>143.70033264160156</v>
      </c>
      <c r="I191" s="1">
        <v>143.67196655273437</v>
      </c>
      <c r="J191" s="1">
        <v>3.9374184608459473</v>
      </c>
      <c r="K191" s="1">
        <v>4.9029288291931152</v>
      </c>
      <c r="L191" s="1">
        <v>4.3642711639404297</v>
      </c>
      <c r="M191" s="1"/>
      <c r="N191" s="1"/>
      <c r="O191" s="1">
        <v>21</v>
      </c>
      <c r="P191" s="1">
        <v>48</v>
      </c>
      <c r="Q191" s="1">
        <v>54</v>
      </c>
      <c r="R191" s="1">
        <v>18</v>
      </c>
      <c r="S191" s="1"/>
      <c r="T191" s="1"/>
      <c r="U191" s="1">
        <v>170.39921569824219</v>
      </c>
      <c r="V191" s="1">
        <v>434.1141357421875</v>
      </c>
      <c r="W191" s="1">
        <v>807.416259765625</v>
      </c>
      <c r="X191" s="1">
        <v>640.34149169921875</v>
      </c>
      <c r="Y191" s="1"/>
      <c r="Z191" s="1"/>
      <c r="AA191" s="1">
        <v>2.5862069129943848</v>
      </c>
      <c r="AB191" s="1">
        <v>4.3399639129638672</v>
      </c>
      <c r="AC191" s="1">
        <v>6.8010077476501465</v>
      </c>
      <c r="AD191" s="1">
        <v>6.8441066741943359</v>
      </c>
      <c r="AE191" s="1"/>
      <c r="AF191" s="1"/>
      <c r="AG191" s="1">
        <v>13</v>
      </c>
      <c r="AH191" s="1">
        <v>57</v>
      </c>
      <c r="AI191" s="1">
        <v>53</v>
      </c>
      <c r="AJ191" s="1">
        <v>18</v>
      </c>
      <c r="AK191" s="1"/>
      <c r="AL191" s="1"/>
      <c r="AM191" s="1">
        <v>105.13545989990234</v>
      </c>
      <c r="AN191" s="1">
        <v>560.25164794921875</v>
      </c>
      <c r="AO191" s="1">
        <v>969.2757568359375</v>
      </c>
      <c r="AP191" s="1">
        <v>1235.415283203125</v>
      </c>
      <c r="AQ191" s="1"/>
      <c r="AR191" s="1"/>
      <c r="AS191" s="1">
        <v>2.795698881149292</v>
      </c>
      <c r="AT191" s="1">
        <v>5.5609755516052246</v>
      </c>
      <c r="AU191" s="1">
        <v>6.4950981140136719</v>
      </c>
      <c r="AV191" s="1">
        <v>8.0717487335205078</v>
      </c>
      <c r="AW191" s="1"/>
      <c r="AX191" s="1"/>
      <c r="AY191" s="1">
        <v>34</v>
      </c>
      <c r="AZ191" s="1">
        <v>105</v>
      </c>
      <c r="BA191" s="1">
        <v>107</v>
      </c>
      <c r="BB191" s="1">
        <v>36</v>
      </c>
      <c r="BC191" s="1"/>
      <c r="BD191" s="1"/>
      <c r="BE191" s="1">
        <v>137.71315002441406</v>
      </c>
      <c r="BF191" s="1">
        <v>494.55984497070312</v>
      </c>
      <c r="BG191" s="1">
        <v>880.2237548828125</v>
      </c>
      <c r="BH191" s="1">
        <v>843.48638916015625</v>
      </c>
      <c r="BI191" s="1"/>
      <c r="BJ191" s="1"/>
      <c r="BK191" s="1">
        <v>2.6624901294708252</v>
      </c>
      <c r="BL191" s="1">
        <v>4.9272642135620117</v>
      </c>
      <c r="BM191" s="1">
        <v>6.6459627151489258</v>
      </c>
      <c r="BN191" s="1">
        <v>7.407407283782959</v>
      </c>
      <c r="BO191" s="1"/>
      <c r="BP191" s="1"/>
      <c r="BQ191" s="1"/>
      <c r="BR191" s="1"/>
      <c r="BS191" s="1"/>
      <c r="BT191" s="1">
        <v>97</v>
      </c>
      <c r="BU191" s="1"/>
      <c r="BV191" s="1"/>
      <c r="BW191" s="1"/>
      <c r="BX191" s="1"/>
      <c r="BY191" s="1"/>
      <c r="BZ191" s="1">
        <v>92.274620056152344</v>
      </c>
      <c r="CA191" s="1"/>
      <c r="CB191" s="1"/>
      <c r="CC191" s="1"/>
      <c r="CD191" s="1"/>
      <c r="CE191" s="1"/>
      <c r="CF191" s="1">
        <v>3.5068690776824951</v>
      </c>
      <c r="CG191" s="1"/>
      <c r="CH191" s="1"/>
      <c r="CI191" s="1"/>
      <c r="CJ191" s="1"/>
      <c r="CK191" s="1"/>
      <c r="CL191" s="1">
        <v>91</v>
      </c>
      <c r="CM191" s="1"/>
      <c r="CN191" s="1"/>
      <c r="CO191" s="1"/>
      <c r="CP191" s="1"/>
      <c r="CQ191" s="1"/>
      <c r="CR191" s="1">
        <v>87.763290405273438</v>
      </c>
      <c r="CS191" s="1"/>
      <c r="CT191" s="1"/>
      <c r="CU191" s="1"/>
      <c r="CV191" s="1"/>
      <c r="CW191" s="1"/>
      <c r="CX191" s="1">
        <v>3.8043477535247803</v>
      </c>
      <c r="CY191" s="1"/>
      <c r="CZ191" s="1"/>
      <c r="DA191" s="1"/>
      <c r="DB191" s="1"/>
      <c r="DC191" s="1"/>
      <c r="DD191" s="1">
        <v>188</v>
      </c>
      <c r="DE191" s="1"/>
      <c r="DF191" s="1"/>
      <c r="DG191" s="1"/>
      <c r="DH191" s="1"/>
      <c r="DI191" s="1"/>
      <c r="DJ191" s="1">
        <v>90.034431457519531</v>
      </c>
      <c r="DK191" s="1"/>
      <c r="DL191" s="1"/>
      <c r="DM191" s="1"/>
      <c r="DN191" s="1"/>
      <c r="DO191" s="1"/>
      <c r="DP191" s="1">
        <v>3.6448235511779785</v>
      </c>
      <c r="DQ191" s="1">
        <v>55</v>
      </c>
      <c r="DR191" s="1">
        <v>40</v>
      </c>
      <c r="DS191" s="1">
        <v>18</v>
      </c>
      <c r="DT191" s="1">
        <v>27</v>
      </c>
      <c r="DU191" s="1">
        <v>11</v>
      </c>
      <c r="DV191" s="1">
        <v>52.320659637451172</v>
      </c>
      <c r="DW191" s="1">
        <v>38.051387786865234</v>
      </c>
      <c r="DX191" s="1">
        <v>17.123125076293945</v>
      </c>
      <c r="DY191" s="1">
        <v>25.684686660766602</v>
      </c>
      <c r="DZ191" s="1">
        <v>10.464131355285645</v>
      </c>
      <c r="EA191" s="1">
        <v>4.1322312355041504</v>
      </c>
      <c r="EB191" s="1">
        <v>3.7105751037597656</v>
      </c>
      <c r="EC191" s="1">
        <v>4.0723981857299805</v>
      </c>
      <c r="ED191" s="1">
        <v>4.7703180313110352</v>
      </c>
      <c r="EE191" s="1">
        <v>2.6315789222717285</v>
      </c>
      <c r="EF191" s="1">
        <v>35</v>
      </c>
      <c r="EG191" s="1">
        <v>51</v>
      </c>
      <c r="EH191" s="1">
        <v>14</v>
      </c>
      <c r="EI191" s="1">
        <v>25</v>
      </c>
      <c r="EJ191" s="1">
        <v>24</v>
      </c>
      <c r="EK191" s="1">
        <v>33.755111694335938</v>
      </c>
      <c r="EL191" s="1">
        <v>49.186019897460938</v>
      </c>
      <c r="EM191" s="1">
        <v>13.502044677734375</v>
      </c>
      <c r="EN191" s="1">
        <v>24.110794067382813</v>
      </c>
      <c r="EO191" s="1">
        <v>23.1463623046875</v>
      </c>
      <c r="EP191" s="1">
        <v>3.2833020687103271</v>
      </c>
      <c r="EQ191" s="1">
        <v>5.9859156608581543</v>
      </c>
      <c r="ER191" s="1">
        <v>3.4567902088165283</v>
      </c>
      <c r="ES191" s="1">
        <v>6.3451776504516602</v>
      </c>
      <c r="ET191" s="1">
        <v>7.4534163475036621</v>
      </c>
      <c r="EU191" s="1">
        <v>90</v>
      </c>
      <c r="EV191" s="1">
        <v>91</v>
      </c>
      <c r="EW191" s="1">
        <v>32</v>
      </c>
      <c r="EX191" s="1">
        <v>52</v>
      </c>
      <c r="EY191" s="1">
        <v>35</v>
      </c>
      <c r="EZ191" s="1">
        <v>43.101589202880859</v>
      </c>
      <c r="FA191" s="1">
        <v>43.580497741699219</v>
      </c>
      <c r="FB191" s="1">
        <v>15.325010299682617</v>
      </c>
      <c r="FC191" s="1">
        <v>24.903141021728516</v>
      </c>
      <c r="FD191" s="1">
        <v>16.761730194091797</v>
      </c>
      <c r="FE191" s="1">
        <v>3.7546932697296143</v>
      </c>
      <c r="FF191" s="1">
        <v>4.7150259017944336</v>
      </c>
      <c r="FG191" s="1">
        <v>3.7780401706695557</v>
      </c>
      <c r="FH191" s="1">
        <v>5.4166665077209473</v>
      </c>
      <c r="FI191" s="1">
        <v>4.7297296524047852</v>
      </c>
      <c r="FJ191" s="1">
        <v>43.580497741699219</v>
      </c>
      <c r="FK191" s="1">
        <v>15.325010299682617</v>
      </c>
      <c r="FL191" s="1">
        <v>24.903141021728516</v>
      </c>
      <c r="FM191" s="1">
        <v>16.761730194091797</v>
      </c>
      <c r="FN191" s="1">
        <v>3.7546932697296143</v>
      </c>
      <c r="FO191" s="1">
        <v>4.7150259017944336</v>
      </c>
      <c r="FP191" s="1">
        <v>3.7780401706695557</v>
      </c>
      <c r="FQ191" s="1">
        <v>5.4166665077209473</v>
      </c>
      <c r="FR191" s="1">
        <v>4.7297296524047852</v>
      </c>
    </row>
    <row r="192" spans="1:174">
      <c r="A192" t="s">
        <v>1</v>
      </c>
      <c r="B192" t="s">
        <v>196</v>
      </c>
      <c r="C192" t="s">
        <v>466</v>
      </c>
      <c r="D192" s="1">
        <v>151</v>
      </c>
      <c r="E192" s="1">
        <v>155</v>
      </c>
      <c r="F192" s="1">
        <v>306</v>
      </c>
      <c r="G192" s="1">
        <v>156.14335632324219</v>
      </c>
      <c r="H192" s="1">
        <v>165.70097351074219</v>
      </c>
      <c r="I192" s="1">
        <v>160.84269714355469</v>
      </c>
      <c r="J192" s="1">
        <v>4.0821843147277832</v>
      </c>
      <c r="K192" s="1">
        <v>5.1426677703857422</v>
      </c>
      <c r="L192" s="1">
        <v>4.5583195686340332</v>
      </c>
      <c r="M192" s="1"/>
      <c r="N192" s="1"/>
      <c r="O192" s="1">
        <v>26</v>
      </c>
      <c r="P192" s="1">
        <v>56</v>
      </c>
      <c r="Q192" s="1">
        <v>42</v>
      </c>
      <c r="R192" s="1">
        <v>15</v>
      </c>
      <c r="S192" s="1"/>
      <c r="T192" s="1"/>
      <c r="U192" s="1">
        <v>216.64860534667969</v>
      </c>
      <c r="V192" s="1">
        <v>505.46078491210937</v>
      </c>
      <c r="W192" s="1">
        <v>658.9268798828125</v>
      </c>
      <c r="X192" s="1">
        <v>518.31378173828125</v>
      </c>
      <c r="Y192" s="1"/>
      <c r="Z192" s="1"/>
      <c r="AA192" s="1">
        <v>3.359173059463501</v>
      </c>
      <c r="AB192" s="1">
        <v>4.7986288070678711</v>
      </c>
      <c r="AC192" s="1">
        <v>5.8906030654907227</v>
      </c>
      <c r="AD192" s="1">
        <v>5.3191490173339844</v>
      </c>
      <c r="AE192" s="1"/>
      <c r="AF192" s="1"/>
      <c r="AG192" s="1">
        <v>19</v>
      </c>
      <c r="AH192" s="1">
        <v>55</v>
      </c>
      <c r="AI192" s="1">
        <v>54</v>
      </c>
      <c r="AJ192" s="1">
        <v>20</v>
      </c>
      <c r="AK192" s="1"/>
      <c r="AL192" s="1"/>
      <c r="AM192" s="1">
        <v>159.86537170410156</v>
      </c>
      <c r="AN192" s="1">
        <v>517.98834228515625</v>
      </c>
      <c r="AO192" s="1">
        <v>1039.4610595703125</v>
      </c>
      <c r="AP192" s="1">
        <v>1361.4703369140625</v>
      </c>
      <c r="AQ192" s="1"/>
      <c r="AR192" s="1"/>
      <c r="AS192" s="1">
        <v>4.4289045333862305</v>
      </c>
      <c r="AT192" s="1">
        <v>5.1691727638244629</v>
      </c>
      <c r="AU192" s="1">
        <v>6.2645010948181152</v>
      </c>
      <c r="AV192" s="1">
        <v>8.8495578765869141</v>
      </c>
      <c r="AW192" s="1">
        <v>6</v>
      </c>
      <c r="AX192" s="1">
        <v>13</v>
      </c>
      <c r="AY192" s="1">
        <v>45</v>
      </c>
      <c r="AZ192" s="1">
        <v>111</v>
      </c>
      <c r="BA192" s="1">
        <v>96</v>
      </c>
      <c r="BB192" s="1">
        <v>35</v>
      </c>
      <c r="BC192" s="1">
        <v>5.9875459671020508</v>
      </c>
      <c r="BD192" s="1">
        <v>45.574058532714844</v>
      </c>
      <c r="BE192" s="1">
        <v>188.39488220214844</v>
      </c>
      <c r="BF192" s="1">
        <v>511.59146118164062</v>
      </c>
      <c r="BG192" s="1">
        <v>829.80377197265625</v>
      </c>
      <c r="BH192" s="1">
        <v>802.2003173828125</v>
      </c>
      <c r="BI192" s="1">
        <v>1.2903225421905518</v>
      </c>
      <c r="BJ192" s="1">
        <v>1.7783857583999634</v>
      </c>
      <c r="BK192" s="1">
        <v>3.7406482696533203</v>
      </c>
      <c r="BL192" s="1">
        <v>4.9753475189208984</v>
      </c>
      <c r="BM192" s="1">
        <v>6.095238208770752</v>
      </c>
      <c r="BN192" s="1">
        <v>6.8897638320922852</v>
      </c>
      <c r="BO192" s="1"/>
      <c r="BP192" s="1"/>
      <c r="BQ192" s="1"/>
      <c r="BR192" s="1"/>
      <c r="BS192" s="1"/>
      <c r="BT192" s="1">
        <v>65</v>
      </c>
      <c r="BU192" s="1"/>
      <c r="BV192" s="1"/>
      <c r="BW192" s="1"/>
      <c r="BX192" s="1"/>
      <c r="BY192" s="1"/>
      <c r="BZ192" s="1">
        <v>67.214027404785156</v>
      </c>
      <c r="CA192" s="1"/>
      <c r="CB192" s="1"/>
      <c r="CC192" s="1"/>
      <c r="CD192" s="1"/>
      <c r="CE192" s="1"/>
      <c r="CF192" s="1">
        <v>2.6771004199981689</v>
      </c>
      <c r="CG192" s="1"/>
      <c r="CH192" s="1"/>
      <c r="CI192" s="1"/>
      <c r="CJ192" s="1"/>
      <c r="CK192" s="1"/>
      <c r="CL192" s="1">
        <v>100</v>
      </c>
      <c r="CM192" s="1"/>
      <c r="CN192" s="1"/>
      <c r="CO192" s="1"/>
      <c r="CP192" s="1"/>
      <c r="CQ192" s="1"/>
      <c r="CR192" s="1">
        <v>106.90385437011719</v>
      </c>
      <c r="CS192" s="1"/>
      <c r="CT192" s="1"/>
      <c r="CU192" s="1"/>
      <c r="CV192" s="1"/>
      <c r="CW192" s="1"/>
      <c r="CX192" s="1">
        <v>4.5351471900939941</v>
      </c>
      <c r="CY192" s="1"/>
      <c r="CZ192" s="1"/>
      <c r="DA192" s="1"/>
      <c r="DB192" s="1"/>
      <c r="DC192" s="1"/>
      <c r="DD192" s="1">
        <v>165</v>
      </c>
      <c r="DE192" s="1"/>
      <c r="DF192" s="1"/>
      <c r="DG192" s="1"/>
      <c r="DH192" s="1"/>
      <c r="DI192" s="1"/>
      <c r="DJ192" s="1">
        <v>86.728904724121094</v>
      </c>
      <c r="DK192" s="1"/>
      <c r="DL192" s="1"/>
      <c r="DM192" s="1"/>
      <c r="DN192" s="1"/>
      <c r="DO192" s="1"/>
      <c r="DP192" s="1">
        <v>3.5614073276519775</v>
      </c>
      <c r="DQ192" s="1">
        <v>27</v>
      </c>
      <c r="DR192" s="1">
        <v>47</v>
      </c>
      <c r="DS192" s="1">
        <v>31</v>
      </c>
      <c r="DT192" s="1">
        <v>38</v>
      </c>
      <c r="DU192" s="1">
        <v>8</v>
      </c>
      <c r="DV192" s="1">
        <v>27.919673919677734</v>
      </c>
      <c r="DW192" s="1">
        <v>48.600914001464844</v>
      </c>
      <c r="DX192" s="1">
        <v>32.055923461914063</v>
      </c>
      <c r="DY192" s="1">
        <v>39.294357299804688</v>
      </c>
      <c r="DZ192" s="1">
        <v>8.272496223449707</v>
      </c>
      <c r="EA192" s="1">
        <v>4.1347627639770508</v>
      </c>
      <c r="EB192" s="1">
        <v>4.7426843643188477</v>
      </c>
      <c r="EC192" s="1">
        <v>3.5187287330627441</v>
      </c>
      <c r="ED192" s="1">
        <v>4.4032444953918457</v>
      </c>
      <c r="EE192" s="1">
        <v>2.5723471641540527</v>
      </c>
      <c r="EF192" s="1">
        <v>23</v>
      </c>
      <c r="EG192" s="1">
        <v>47</v>
      </c>
      <c r="EH192" s="1">
        <v>41</v>
      </c>
      <c r="EI192" s="1">
        <v>33</v>
      </c>
      <c r="EJ192" s="1">
        <v>11</v>
      </c>
      <c r="EK192" s="1">
        <v>24.587884902954102</v>
      </c>
      <c r="EL192" s="1">
        <v>50.244808197021484</v>
      </c>
      <c r="EM192" s="1">
        <v>43.830577850341797</v>
      </c>
      <c r="EN192" s="1">
        <v>35.278270721435547</v>
      </c>
      <c r="EO192" s="1">
        <v>11.75942325592041</v>
      </c>
      <c r="EP192" s="1">
        <v>4.121863842010498</v>
      </c>
      <c r="EQ192" s="1">
        <v>5.8312654495239258</v>
      </c>
      <c r="ER192" s="1">
        <v>6.1285500526428223</v>
      </c>
      <c r="ES192" s="1">
        <v>4.5580110549926758</v>
      </c>
      <c r="ET192" s="1">
        <v>4.2801556587219238</v>
      </c>
      <c r="EU192" s="1">
        <v>50</v>
      </c>
      <c r="EV192" s="1">
        <v>94</v>
      </c>
      <c r="EW192" s="1">
        <v>72</v>
      </c>
      <c r="EX192" s="1">
        <v>71</v>
      </c>
      <c r="EY192" s="1">
        <v>19</v>
      </c>
      <c r="EZ192" s="1">
        <v>26.281484603881836</v>
      </c>
      <c r="FA192" s="1">
        <v>49.409191131591797</v>
      </c>
      <c r="FB192" s="1">
        <v>37.8453369140625</v>
      </c>
      <c r="FC192" s="1">
        <v>37.319709777832031</v>
      </c>
      <c r="FD192" s="1">
        <v>9.986964225769043</v>
      </c>
      <c r="FE192" s="1">
        <v>4.1288189888000488</v>
      </c>
      <c r="FF192" s="1">
        <v>5.2309403419494629</v>
      </c>
      <c r="FG192" s="1">
        <v>4.6451611518859863</v>
      </c>
      <c r="FH192" s="1">
        <v>4.4738502502441406</v>
      </c>
      <c r="FI192" s="1">
        <v>3.3450703620910645</v>
      </c>
      <c r="FJ192" s="1">
        <v>49.409191131591797</v>
      </c>
      <c r="FK192" s="1">
        <v>37.8453369140625</v>
      </c>
      <c r="FL192" s="1">
        <v>37.319709777832031</v>
      </c>
      <c r="FM192" s="1">
        <v>9.986964225769043</v>
      </c>
      <c r="FN192" s="1">
        <v>4.1288189888000488</v>
      </c>
      <c r="FO192" s="1">
        <v>5.2309403419494629</v>
      </c>
      <c r="FP192" s="1">
        <v>4.6451611518859863</v>
      </c>
      <c r="FQ192" s="1">
        <v>4.4738502502441406</v>
      </c>
      <c r="FR192" s="1">
        <v>3.3450703620910645</v>
      </c>
    </row>
    <row r="193" spans="1:174">
      <c r="A193" t="s">
        <v>1</v>
      </c>
      <c r="B193" t="s">
        <v>197</v>
      </c>
      <c r="C193" t="s">
        <v>467</v>
      </c>
      <c r="D193" s="1">
        <v>220</v>
      </c>
      <c r="E193" s="1">
        <v>298</v>
      </c>
      <c r="F193" s="1">
        <v>518</v>
      </c>
      <c r="G193" s="1">
        <v>184.36114501953125</v>
      </c>
      <c r="H193" s="1">
        <v>264.543212890625</v>
      </c>
      <c r="I193" s="1">
        <v>223.29704284667969</v>
      </c>
      <c r="J193" s="1">
        <v>4.2218384742736816</v>
      </c>
      <c r="K193" s="1">
        <v>6.9399161338806152</v>
      </c>
      <c r="L193" s="1">
        <v>5.449763298034668</v>
      </c>
      <c r="M193" s="1"/>
      <c r="N193" s="1"/>
      <c r="O193" s="1">
        <v>44</v>
      </c>
      <c r="P193" s="1">
        <v>61</v>
      </c>
      <c r="Q193" s="1">
        <v>76</v>
      </c>
      <c r="R193" s="1">
        <v>21</v>
      </c>
      <c r="S193" s="1"/>
      <c r="T193" s="1"/>
      <c r="U193" s="1">
        <v>292.10647583007812</v>
      </c>
      <c r="V193" s="1">
        <v>438.8804931640625</v>
      </c>
      <c r="W193" s="1">
        <v>846.41943359375</v>
      </c>
      <c r="X193" s="1">
        <v>494.23394775390625</v>
      </c>
      <c r="Y193" s="1"/>
      <c r="Z193" s="1"/>
      <c r="AA193" s="1">
        <v>4.070305347442627</v>
      </c>
      <c r="AB193" s="1">
        <v>4.0558509826660156</v>
      </c>
      <c r="AC193" s="1">
        <v>6.7375888824462891</v>
      </c>
      <c r="AD193" s="1">
        <v>4.4397463798522949</v>
      </c>
      <c r="AE193" s="1"/>
      <c r="AF193" s="1"/>
      <c r="AG193" s="1">
        <v>23</v>
      </c>
      <c r="AH193" s="1">
        <v>91</v>
      </c>
      <c r="AI193" s="1">
        <v>144</v>
      </c>
      <c r="AJ193" s="1">
        <v>35</v>
      </c>
      <c r="AK193" s="1"/>
      <c r="AL193" s="1"/>
      <c r="AM193" s="1">
        <v>160.01112365722656</v>
      </c>
      <c r="AN193" s="1">
        <v>690.80694580078125</v>
      </c>
      <c r="AO193" s="1">
        <v>1961.5855712890625</v>
      </c>
      <c r="AP193" s="1">
        <v>1501.50146484375</v>
      </c>
      <c r="AQ193" s="1"/>
      <c r="AR193" s="1"/>
      <c r="AS193" s="1">
        <v>3.6624202728271484</v>
      </c>
      <c r="AT193" s="1">
        <v>6.6569128036499023</v>
      </c>
      <c r="AU193" s="1">
        <v>11.026033401489258</v>
      </c>
      <c r="AV193" s="1">
        <v>7.9726653099060059</v>
      </c>
      <c r="AW193" s="1">
        <v>12</v>
      </c>
      <c r="AX193" s="1">
        <v>11</v>
      </c>
      <c r="AY193" s="1">
        <v>67</v>
      </c>
      <c r="AZ193" s="1">
        <v>152</v>
      </c>
      <c r="BA193" s="1">
        <v>220</v>
      </c>
      <c r="BB193" s="1">
        <v>56</v>
      </c>
      <c r="BC193" s="1">
        <v>10.129488945007324</v>
      </c>
      <c r="BD193" s="1">
        <v>32.255226135253906</v>
      </c>
      <c r="BE193" s="1">
        <v>227.60472106933594</v>
      </c>
      <c r="BF193" s="1">
        <v>561.4656982421875</v>
      </c>
      <c r="BG193" s="1">
        <v>1348.0391845703125</v>
      </c>
      <c r="BH193" s="1">
        <v>851.0638427734375</v>
      </c>
      <c r="BI193" s="1">
        <v>1.875</v>
      </c>
      <c r="BJ193" s="1">
        <v>1.1714589595794678</v>
      </c>
      <c r="BK193" s="1">
        <v>3.9204213619232178</v>
      </c>
      <c r="BL193" s="1">
        <v>5.2943224906921387</v>
      </c>
      <c r="BM193" s="1">
        <v>9.0386199951171875</v>
      </c>
      <c r="BN193" s="1">
        <v>6.1403508186340332</v>
      </c>
      <c r="BO193" s="1"/>
      <c r="BP193" s="1"/>
      <c r="BQ193" s="1"/>
      <c r="BR193" s="1"/>
      <c r="BS193" s="1"/>
      <c r="BT193" s="1">
        <v>111</v>
      </c>
      <c r="BU193" s="1"/>
      <c r="BV193" s="1"/>
      <c r="BW193" s="1"/>
      <c r="BX193" s="1"/>
      <c r="BY193" s="1"/>
      <c r="BZ193" s="1">
        <v>93.018577575683594</v>
      </c>
      <c r="CA193" s="1"/>
      <c r="CB193" s="1"/>
      <c r="CC193" s="1"/>
      <c r="CD193" s="1"/>
      <c r="CE193" s="1"/>
      <c r="CF193" s="1">
        <v>3.0179445743560791</v>
      </c>
      <c r="CG193" s="1"/>
      <c r="CH193" s="1"/>
      <c r="CI193" s="1"/>
      <c r="CJ193" s="1"/>
      <c r="CK193" s="1"/>
      <c r="CL193" s="1">
        <v>195</v>
      </c>
      <c r="CM193" s="1"/>
      <c r="CN193" s="1"/>
      <c r="CO193" s="1"/>
      <c r="CP193" s="1"/>
      <c r="CQ193" s="1"/>
      <c r="CR193" s="1">
        <v>173.10714721679688</v>
      </c>
      <c r="CS193" s="1"/>
      <c r="CT193" s="1"/>
      <c r="CU193" s="1"/>
      <c r="CV193" s="1"/>
      <c r="CW193" s="1"/>
      <c r="CX193" s="1">
        <v>5.6818180084228516</v>
      </c>
      <c r="CY193" s="1"/>
      <c r="CZ193" s="1"/>
      <c r="DA193" s="1"/>
      <c r="DB193" s="1"/>
      <c r="DC193" s="1"/>
      <c r="DD193" s="1">
        <v>306</v>
      </c>
      <c r="DE193" s="1"/>
      <c r="DF193" s="1"/>
      <c r="DG193" s="1"/>
      <c r="DH193" s="1"/>
      <c r="DI193" s="1"/>
      <c r="DJ193" s="1">
        <v>131.9090576171875</v>
      </c>
      <c r="DK193" s="1"/>
      <c r="DL193" s="1"/>
      <c r="DM193" s="1"/>
      <c r="DN193" s="1"/>
      <c r="DO193" s="1"/>
      <c r="DP193" s="1">
        <v>4.3037972450256348</v>
      </c>
      <c r="DQ193" s="1">
        <v>67</v>
      </c>
      <c r="DR193" s="1">
        <v>66</v>
      </c>
      <c r="DS193" s="1">
        <v>25</v>
      </c>
      <c r="DT193" s="1">
        <v>34</v>
      </c>
      <c r="DU193" s="1">
        <v>28</v>
      </c>
      <c r="DV193" s="1">
        <v>56.146350860595703</v>
      </c>
      <c r="DW193" s="1">
        <v>55.308345794677734</v>
      </c>
      <c r="DX193" s="1">
        <v>20.950130462646484</v>
      </c>
      <c r="DY193" s="1">
        <v>28.492177963256836</v>
      </c>
      <c r="DZ193" s="1">
        <v>23.464145660400391</v>
      </c>
      <c r="EA193" s="1">
        <v>3.4769070148468018</v>
      </c>
      <c r="EB193" s="1">
        <v>4.4206295013427734</v>
      </c>
      <c r="EC193" s="1">
        <v>4.7348484992980957</v>
      </c>
      <c r="ED193" s="1">
        <v>5.2959499359130859</v>
      </c>
      <c r="EE193" s="1">
        <v>4.5088567733764648</v>
      </c>
      <c r="EF193" s="1">
        <v>116</v>
      </c>
      <c r="EG193" s="1">
        <v>76</v>
      </c>
      <c r="EH193" s="1">
        <v>35</v>
      </c>
      <c r="EI193" s="1">
        <v>40</v>
      </c>
      <c r="EJ193" s="1">
        <v>31</v>
      </c>
      <c r="EK193" s="1">
        <v>102.97655487060547</v>
      </c>
      <c r="EL193" s="1">
        <v>67.467399597167969</v>
      </c>
      <c r="EM193" s="1">
        <v>31.070512771606445</v>
      </c>
      <c r="EN193" s="1">
        <v>35.5091552734375</v>
      </c>
      <c r="EO193" s="1">
        <v>27.519596099853516</v>
      </c>
      <c r="EP193" s="1">
        <v>7.0431084632873535</v>
      </c>
      <c r="EQ193" s="1">
        <v>6.1889252662658691</v>
      </c>
      <c r="ER193" s="1">
        <v>8.0091533660888672</v>
      </c>
      <c r="ES193" s="1">
        <v>8.0645160675048828</v>
      </c>
      <c r="ET193" s="1">
        <v>6.3786005973815918</v>
      </c>
      <c r="EU193" s="1">
        <v>183</v>
      </c>
      <c r="EV193" s="1">
        <v>142</v>
      </c>
      <c r="EW193" s="1">
        <v>60</v>
      </c>
      <c r="EX193" s="1">
        <v>74</v>
      </c>
      <c r="EY193" s="1">
        <v>59</v>
      </c>
      <c r="EZ193" s="1">
        <v>78.886787414550781</v>
      </c>
      <c r="FA193" s="1">
        <v>61.212699890136719</v>
      </c>
      <c r="FB193" s="1">
        <v>25.864521026611328</v>
      </c>
      <c r="FC193" s="1">
        <v>31.899576187133789</v>
      </c>
      <c r="FD193" s="1">
        <v>25.433446884155273</v>
      </c>
      <c r="FE193" s="1">
        <v>5.1203131675720215</v>
      </c>
      <c r="FF193" s="1">
        <v>5.2186694145202637</v>
      </c>
      <c r="FG193" s="1">
        <v>6.2176165580749512</v>
      </c>
      <c r="FH193" s="1">
        <v>6.5026364326477051</v>
      </c>
      <c r="FI193" s="1">
        <v>5.3297200202941895</v>
      </c>
      <c r="FJ193" s="1">
        <v>61.212699890136719</v>
      </c>
      <c r="FK193" s="1">
        <v>25.864521026611328</v>
      </c>
      <c r="FL193" s="1">
        <v>31.899576187133789</v>
      </c>
      <c r="FM193" s="1">
        <v>25.433446884155273</v>
      </c>
      <c r="FN193" s="1">
        <v>5.1203131675720215</v>
      </c>
      <c r="FO193" s="1">
        <v>5.2186694145202637</v>
      </c>
      <c r="FP193" s="1">
        <v>6.2176165580749512</v>
      </c>
      <c r="FQ193" s="1">
        <v>6.5026364326477051</v>
      </c>
      <c r="FR193" s="1">
        <v>5.3297200202941895</v>
      </c>
    </row>
    <row r="194" spans="1:174">
      <c r="A194" t="s">
        <v>1</v>
      </c>
      <c r="B194" t="s">
        <v>198</v>
      </c>
      <c r="C194" t="s">
        <v>468</v>
      </c>
      <c r="D194" s="1">
        <v>241</v>
      </c>
      <c r="E194" s="1">
        <v>292</v>
      </c>
      <c r="F194" s="1">
        <v>533</v>
      </c>
      <c r="G194" s="1">
        <v>155.24349975585937</v>
      </c>
      <c r="H194" s="1">
        <v>198.28335571289062</v>
      </c>
      <c r="I194" s="1">
        <v>176.19601440429687</v>
      </c>
      <c r="J194" s="1">
        <v>4.1898469924926758</v>
      </c>
      <c r="K194" s="1">
        <v>5.7254900932312012</v>
      </c>
      <c r="L194" s="1">
        <v>4.9115371704101563</v>
      </c>
      <c r="M194" s="1"/>
      <c r="N194" s="1"/>
      <c r="O194" s="1">
        <v>48</v>
      </c>
      <c r="P194" s="1">
        <v>74</v>
      </c>
      <c r="Q194" s="1">
        <v>74</v>
      </c>
      <c r="R194" s="1">
        <v>32</v>
      </c>
      <c r="S194" s="1"/>
      <c r="T194" s="1"/>
      <c r="U194" s="1">
        <v>259.64190673828125</v>
      </c>
      <c r="V194" s="1">
        <v>482.39895629882812</v>
      </c>
      <c r="W194" s="1">
        <v>758.6630859375</v>
      </c>
      <c r="X194" s="1">
        <v>597.01495361328125</v>
      </c>
      <c r="Y194" s="1"/>
      <c r="Z194" s="1"/>
      <c r="AA194" s="1">
        <v>4.0370059013366699</v>
      </c>
      <c r="AB194" s="1">
        <v>4.4794187545776367</v>
      </c>
      <c r="AC194" s="1">
        <v>6.5486726760864258</v>
      </c>
      <c r="AD194" s="1">
        <v>5.6042032241821289</v>
      </c>
      <c r="AE194" s="1"/>
      <c r="AF194" s="1"/>
      <c r="AG194" s="1">
        <v>29</v>
      </c>
      <c r="AH194" s="1">
        <v>72</v>
      </c>
      <c r="AI194" s="1">
        <v>133</v>
      </c>
      <c r="AJ194" s="1">
        <v>43</v>
      </c>
      <c r="AK194" s="1"/>
      <c r="AL194" s="1"/>
      <c r="AM194" s="1">
        <v>162.6837158203125</v>
      </c>
      <c r="AN194" s="1">
        <v>506.47158813476562</v>
      </c>
      <c r="AO194" s="1">
        <v>1737.880615234375</v>
      </c>
      <c r="AP194" s="1">
        <v>1483.2701416015625</v>
      </c>
      <c r="AQ194" s="1"/>
      <c r="AR194" s="1"/>
      <c r="AS194" s="1">
        <v>3.7419354915618896</v>
      </c>
      <c r="AT194" s="1">
        <v>4.5283017158508301</v>
      </c>
      <c r="AU194" s="1">
        <v>8.681462287902832</v>
      </c>
      <c r="AV194" s="1">
        <v>7.7617330551147461</v>
      </c>
      <c r="AW194" s="1">
        <v>9</v>
      </c>
      <c r="AX194" s="1">
        <v>19</v>
      </c>
      <c r="AY194" s="1">
        <v>77</v>
      </c>
      <c r="AZ194" s="1">
        <v>146</v>
      </c>
      <c r="BA194" s="1">
        <v>207</v>
      </c>
      <c r="BB194" s="1">
        <v>75</v>
      </c>
      <c r="BC194" s="1">
        <v>5.4367523193359375</v>
      </c>
      <c r="BD194" s="1">
        <v>41.823505401611328</v>
      </c>
      <c r="BE194" s="1">
        <v>212.04527282714844</v>
      </c>
      <c r="BF194" s="1">
        <v>493.9775390625</v>
      </c>
      <c r="BG194" s="1">
        <v>1189.1767578125</v>
      </c>
      <c r="BH194" s="1">
        <v>908.10028076171875</v>
      </c>
      <c r="BI194" s="1">
        <v>1.2622721195220947</v>
      </c>
      <c r="BJ194" s="1">
        <v>1.6579406261444092</v>
      </c>
      <c r="BK194" s="1">
        <v>3.9205703735351562</v>
      </c>
      <c r="BL194" s="1">
        <v>4.5033931732177734</v>
      </c>
      <c r="BM194" s="1">
        <v>7.7761082649230957</v>
      </c>
      <c r="BN194" s="1">
        <v>6.6666665077209473</v>
      </c>
      <c r="BO194" s="1"/>
      <c r="BP194" s="1"/>
      <c r="BQ194" s="1"/>
      <c r="BR194" s="1"/>
      <c r="BS194" s="1"/>
      <c r="BT194" s="1">
        <v>123</v>
      </c>
      <c r="BU194" s="1"/>
      <c r="BV194" s="1"/>
      <c r="BW194" s="1"/>
      <c r="BX194" s="1"/>
      <c r="BY194" s="1"/>
      <c r="BZ194" s="1">
        <v>79.232154846191406</v>
      </c>
      <c r="CA194" s="1"/>
      <c r="CB194" s="1"/>
      <c r="CC194" s="1"/>
      <c r="CD194" s="1"/>
      <c r="CE194" s="1"/>
      <c r="CF194" s="1">
        <v>3.1750128269195557</v>
      </c>
      <c r="CG194" s="1"/>
      <c r="CH194" s="1"/>
      <c r="CI194" s="1"/>
      <c r="CJ194" s="1"/>
      <c r="CK194" s="1"/>
      <c r="CL194" s="1">
        <v>177</v>
      </c>
      <c r="CM194" s="1"/>
      <c r="CN194" s="1"/>
      <c r="CO194" s="1"/>
      <c r="CP194" s="1"/>
      <c r="CQ194" s="1"/>
      <c r="CR194" s="1">
        <v>120.19230651855469</v>
      </c>
      <c r="CS194" s="1"/>
      <c r="CT194" s="1"/>
      <c r="CU194" s="1"/>
      <c r="CV194" s="1"/>
      <c r="CW194" s="1"/>
      <c r="CX194" s="1">
        <v>4.7657513618469238</v>
      </c>
      <c r="CY194" s="1"/>
      <c r="CZ194" s="1"/>
      <c r="DA194" s="1"/>
      <c r="DB194" s="1"/>
      <c r="DC194" s="1"/>
      <c r="DD194" s="1">
        <v>300</v>
      </c>
      <c r="DE194" s="1"/>
      <c r="DF194" s="1"/>
      <c r="DG194" s="1"/>
      <c r="DH194" s="1"/>
      <c r="DI194" s="1"/>
      <c r="DJ194" s="1">
        <v>99.1722412109375</v>
      </c>
      <c r="DK194" s="1"/>
      <c r="DL194" s="1"/>
      <c r="DM194" s="1"/>
      <c r="DN194" s="1"/>
      <c r="DO194" s="1"/>
      <c r="DP194" s="1">
        <v>3.953610897064209</v>
      </c>
      <c r="DQ194" s="1">
        <v>58</v>
      </c>
      <c r="DR194" s="1">
        <v>70</v>
      </c>
      <c r="DS194" s="1">
        <v>50</v>
      </c>
      <c r="DT194" s="1">
        <v>54</v>
      </c>
      <c r="DU194" s="1">
        <v>9</v>
      </c>
      <c r="DV194" s="1">
        <v>37.361503601074219</v>
      </c>
      <c r="DW194" s="1">
        <v>45.091472625732422</v>
      </c>
      <c r="DX194" s="1">
        <v>32.208194732666016</v>
      </c>
      <c r="DY194" s="1">
        <v>34.78485107421875</v>
      </c>
      <c r="DZ194" s="1">
        <v>5.7974748611450195</v>
      </c>
      <c r="EA194" s="1">
        <v>3.908355712890625</v>
      </c>
      <c r="EB194" s="1">
        <v>4.4958252906799316</v>
      </c>
      <c r="EC194" s="1">
        <v>4.2771601676940918</v>
      </c>
      <c r="ED194" s="1">
        <v>3.9073805809020996</v>
      </c>
      <c r="EE194" s="1">
        <v>5.625</v>
      </c>
      <c r="EF194" s="1">
        <v>76</v>
      </c>
      <c r="EG194" s="1">
        <v>88</v>
      </c>
      <c r="EH194" s="1">
        <v>63</v>
      </c>
      <c r="EI194" s="1">
        <v>57</v>
      </c>
      <c r="EJ194" s="1">
        <v>8</v>
      </c>
      <c r="EK194" s="1">
        <v>51.607997894287109</v>
      </c>
      <c r="EL194" s="1">
        <v>59.756626129150391</v>
      </c>
      <c r="EM194" s="1">
        <v>42.780311584472656</v>
      </c>
      <c r="EN194" s="1">
        <v>38.705997467041016</v>
      </c>
      <c r="EO194" s="1">
        <v>5.4324207305908203</v>
      </c>
      <c r="EP194" s="1">
        <v>5.2998604774475098</v>
      </c>
      <c r="EQ194" s="1">
        <v>6.0773482322692871</v>
      </c>
      <c r="ER194" s="1">
        <v>6.3959388732910156</v>
      </c>
      <c r="ES194" s="1">
        <v>5.3271026611328125</v>
      </c>
      <c r="ET194" s="1">
        <v>4.9079756736755371</v>
      </c>
      <c r="EU194" s="1">
        <v>134</v>
      </c>
      <c r="EV194" s="1">
        <v>158</v>
      </c>
      <c r="EW194" s="1">
        <v>113</v>
      </c>
      <c r="EX194" s="1">
        <v>111</v>
      </c>
      <c r="EY194" s="1">
        <v>17</v>
      </c>
      <c r="EZ194" s="1">
        <v>44.29693603515625</v>
      </c>
      <c r="FA194" s="1">
        <v>52.230712890625</v>
      </c>
      <c r="FB194" s="1">
        <v>37.354877471923828</v>
      </c>
      <c r="FC194" s="1">
        <v>36.693729400634766</v>
      </c>
      <c r="FD194" s="1">
        <v>5.6197605133056641</v>
      </c>
      <c r="FE194" s="1">
        <v>4.592186450958252</v>
      </c>
      <c r="FF194" s="1">
        <v>5.2579035758972168</v>
      </c>
      <c r="FG194" s="1">
        <v>5.2460536956787109</v>
      </c>
      <c r="FH194" s="1">
        <v>4.5269169807434082</v>
      </c>
      <c r="FI194" s="1">
        <v>5.263157844543457</v>
      </c>
      <c r="FJ194" s="1">
        <v>52.230712890625</v>
      </c>
      <c r="FK194" s="1">
        <v>37.354877471923828</v>
      </c>
      <c r="FL194" s="1">
        <v>36.693729400634766</v>
      </c>
      <c r="FM194" s="1">
        <v>5.6197605133056641</v>
      </c>
      <c r="FN194" s="1">
        <v>4.592186450958252</v>
      </c>
      <c r="FO194" s="1">
        <v>5.2579035758972168</v>
      </c>
      <c r="FP194" s="1">
        <v>5.2460536956787109</v>
      </c>
      <c r="FQ194" s="1">
        <v>4.5269169807434082</v>
      </c>
      <c r="FR194" s="1">
        <v>5.263157844543457</v>
      </c>
    </row>
    <row r="195" spans="1:174">
      <c r="A195" t="s">
        <v>1</v>
      </c>
      <c r="B195" t="s">
        <v>199</v>
      </c>
      <c r="C195" t="s">
        <v>469</v>
      </c>
      <c r="D195" s="1">
        <v>577</v>
      </c>
      <c r="E195" s="1">
        <v>701</v>
      </c>
      <c r="F195" s="1">
        <v>1278</v>
      </c>
      <c r="G195" s="1">
        <v>200.8157958984375</v>
      </c>
      <c r="H195" s="1">
        <v>258.701171875</v>
      </c>
      <c r="I195" s="1">
        <v>228.91041564941406</v>
      </c>
      <c r="J195" s="1">
        <v>4.537590503692627</v>
      </c>
      <c r="K195" s="1">
        <v>6.3473377227783203</v>
      </c>
      <c r="L195" s="1">
        <v>5.3787879943847656</v>
      </c>
      <c r="M195" s="1">
        <v>10</v>
      </c>
      <c r="N195" s="1">
        <v>32</v>
      </c>
      <c r="O195" s="1">
        <v>79</v>
      </c>
      <c r="P195" s="1">
        <v>199</v>
      </c>
      <c r="Q195" s="1">
        <v>165</v>
      </c>
      <c r="R195" s="1">
        <v>92</v>
      </c>
      <c r="S195" s="1">
        <v>7.1955904960632324</v>
      </c>
      <c r="T195" s="1">
        <v>75.702018737792969</v>
      </c>
      <c r="U195" s="1">
        <v>216.37907409667969</v>
      </c>
      <c r="V195" s="1">
        <v>561.38568115234375</v>
      </c>
      <c r="W195" s="1">
        <v>752.53125</v>
      </c>
      <c r="X195" s="1">
        <v>754.16015625</v>
      </c>
      <c r="Y195" s="1">
        <v>1.3089004755020142</v>
      </c>
      <c r="Z195" s="1">
        <v>2.137608528137207</v>
      </c>
      <c r="AA195" s="1">
        <v>3.2416906356811523</v>
      </c>
      <c r="AB195" s="1">
        <v>5.1527705192565918</v>
      </c>
      <c r="AC195" s="1">
        <v>5.9502344131469727</v>
      </c>
      <c r="AD195" s="1">
        <v>6.6522054672241211</v>
      </c>
      <c r="AE195" s="1">
        <v>6</v>
      </c>
      <c r="AF195" s="1">
        <v>20</v>
      </c>
      <c r="AG195" s="1">
        <v>50</v>
      </c>
      <c r="AH195" s="1">
        <v>204</v>
      </c>
      <c r="AI195" s="1">
        <v>276</v>
      </c>
      <c r="AJ195" s="1">
        <v>145</v>
      </c>
      <c r="AK195" s="1">
        <v>4.3623991012573242</v>
      </c>
      <c r="AL195" s="1">
        <v>49.714141845703125</v>
      </c>
      <c r="AM195" s="1">
        <v>141.45872497558594</v>
      </c>
      <c r="AN195" s="1">
        <v>626.5740966796875</v>
      </c>
      <c r="AO195" s="1">
        <v>1498.69677734375</v>
      </c>
      <c r="AP195" s="1">
        <v>2107.55810546875</v>
      </c>
      <c r="AQ195" s="1">
        <v>0.98360657691955566</v>
      </c>
      <c r="AR195" s="1">
        <v>2.985074520111084</v>
      </c>
      <c r="AS195" s="1">
        <v>3.2051281929016113</v>
      </c>
      <c r="AT195" s="1">
        <v>5.7610845565795898</v>
      </c>
      <c r="AU195" s="1">
        <v>8.2289800643920898</v>
      </c>
      <c r="AV195" s="1">
        <v>11.077157974243164</v>
      </c>
      <c r="AW195" s="1">
        <v>16</v>
      </c>
      <c r="AX195" s="1">
        <v>52</v>
      </c>
      <c r="AY195" s="1">
        <v>129</v>
      </c>
      <c r="AZ195" s="1">
        <v>403</v>
      </c>
      <c r="BA195" s="1">
        <v>441</v>
      </c>
      <c r="BB195" s="1">
        <v>237</v>
      </c>
      <c r="BC195" s="1">
        <v>5.786346435546875</v>
      </c>
      <c r="BD195" s="1">
        <v>63.029537200927734</v>
      </c>
      <c r="BE195" s="1">
        <v>179.52571105957031</v>
      </c>
      <c r="BF195" s="1">
        <v>592.59478759765625</v>
      </c>
      <c r="BG195" s="1">
        <v>1093.153564453125</v>
      </c>
      <c r="BH195" s="1">
        <v>1242.2034912109375</v>
      </c>
      <c r="BI195" s="1">
        <v>1.1644833087921143</v>
      </c>
      <c r="BJ195" s="1">
        <v>2.3996307849884033</v>
      </c>
      <c r="BK195" s="1">
        <v>3.2274205684661865</v>
      </c>
      <c r="BL195" s="1">
        <v>5.4437389373779297</v>
      </c>
      <c r="BM195" s="1">
        <v>7.1976499557495117</v>
      </c>
      <c r="BN195" s="1">
        <v>8.803863525390625</v>
      </c>
      <c r="BO195" s="1"/>
      <c r="BP195" s="1"/>
      <c r="BQ195" s="1"/>
      <c r="BR195" s="1"/>
      <c r="BS195" s="1"/>
      <c r="BT195" s="1">
        <v>277</v>
      </c>
      <c r="BU195" s="1"/>
      <c r="BV195" s="1"/>
      <c r="BW195" s="1"/>
      <c r="BX195" s="1"/>
      <c r="BY195" s="1"/>
      <c r="BZ195" s="1">
        <v>96.405502319335938</v>
      </c>
      <c r="CA195" s="1"/>
      <c r="CB195" s="1"/>
      <c r="CC195" s="1"/>
      <c r="CD195" s="1"/>
      <c r="CE195" s="1"/>
      <c r="CF195" s="1">
        <v>3.2913498878479004</v>
      </c>
      <c r="CG195" s="1"/>
      <c r="CH195" s="1"/>
      <c r="CI195" s="1"/>
      <c r="CJ195" s="1"/>
      <c r="CK195" s="1"/>
      <c r="CL195" s="1">
        <v>404</v>
      </c>
      <c r="CM195" s="1"/>
      <c r="CN195" s="1"/>
      <c r="CO195" s="1"/>
      <c r="CP195" s="1"/>
      <c r="CQ195" s="1"/>
      <c r="CR195" s="1">
        <v>149.09454345703125</v>
      </c>
      <c r="CS195" s="1"/>
      <c r="CT195" s="1"/>
      <c r="CU195" s="1"/>
      <c r="CV195" s="1"/>
      <c r="CW195" s="1"/>
      <c r="CX195" s="1">
        <v>5.0588531494140625</v>
      </c>
      <c r="CY195" s="1"/>
      <c r="CZ195" s="1"/>
      <c r="DA195" s="1"/>
      <c r="DB195" s="1">
        <v>6</v>
      </c>
      <c r="DC195" s="1">
        <v>8</v>
      </c>
      <c r="DD195" s="1">
        <v>681</v>
      </c>
      <c r="DE195" s="1"/>
      <c r="DF195" s="1"/>
      <c r="DG195" s="1"/>
      <c r="DH195" s="1">
        <v>1.0746967792510986</v>
      </c>
      <c r="DI195" s="1">
        <v>1.4329290390014648</v>
      </c>
      <c r="DJ195" s="1">
        <v>121.97808837890625</v>
      </c>
      <c r="DK195" s="1"/>
      <c r="DL195" s="1"/>
      <c r="DM195" s="1"/>
      <c r="DN195" s="1">
        <v>1.9672131538391113</v>
      </c>
      <c r="DO195" s="1">
        <v>0.87431693077087402</v>
      </c>
      <c r="DP195" s="1">
        <v>4.1519327163696289</v>
      </c>
      <c r="DQ195" s="1">
        <v>244</v>
      </c>
      <c r="DR195" s="1">
        <v>166</v>
      </c>
      <c r="DS195" s="1">
        <v>100</v>
      </c>
      <c r="DT195" s="1">
        <v>59</v>
      </c>
      <c r="DU195" s="1">
        <v>8</v>
      </c>
      <c r="DV195" s="1">
        <v>84.920372009277344</v>
      </c>
      <c r="DW195" s="1">
        <v>57.773693084716797</v>
      </c>
      <c r="DX195" s="1">
        <v>34.803428649902344</v>
      </c>
      <c r="DY195" s="1">
        <v>20.534023284912109</v>
      </c>
      <c r="DZ195" s="1">
        <v>2.7842743396759033</v>
      </c>
      <c r="EA195" s="1">
        <v>4.1105122566223145</v>
      </c>
      <c r="EB195" s="1">
        <v>4.7591743469238281</v>
      </c>
      <c r="EC195" s="1">
        <v>4.5745654106140137</v>
      </c>
      <c r="ED195" s="1">
        <v>6.1203317642211914</v>
      </c>
      <c r="EE195" s="1">
        <v>5.6338028907775879</v>
      </c>
      <c r="EF195" s="1">
        <v>341</v>
      </c>
      <c r="EG195" s="1">
        <v>184</v>
      </c>
      <c r="EH195" s="1">
        <v>119</v>
      </c>
      <c r="EI195" s="1">
        <v>47</v>
      </c>
      <c r="EJ195" s="1">
        <v>10</v>
      </c>
      <c r="EK195" s="1">
        <v>125.84465026855469</v>
      </c>
      <c r="EL195" s="1">
        <v>67.904449462890625</v>
      </c>
      <c r="EM195" s="1">
        <v>43.916461944580078</v>
      </c>
      <c r="EN195" s="1">
        <v>17.345157623291016</v>
      </c>
      <c r="EO195" s="1">
        <v>3.6904590129852295</v>
      </c>
      <c r="EP195" s="1">
        <v>6.4025535583496094</v>
      </c>
      <c r="EQ195" s="1">
        <v>6.048652172088623</v>
      </c>
      <c r="ER195" s="1">
        <v>6.6517605781555176</v>
      </c>
      <c r="ES195" s="1">
        <v>6.0567011833190918</v>
      </c>
      <c r="ET195" s="1">
        <v>9.0090093612670898</v>
      </c>
      <c r="EU195" s="1">
        <v>585</v>
      </c>
      <c r="EV195" s="1">
        <v>350</v>
      </c>
      <c r="EW195" s="1">
        <v>219</v>
      </c>
      <c r="EX195" s="1">
        <v>106</v>
      </c>
      <c r="EY195" s="1">
        <v>18</v>
      </c>
      <c r="EZ195" s="1">
        <v>104.78293609619141</v>
      </c>
      <c r="FA195" s="1">
        <v>62.690647125244141</v>
      </c>
      <c r="FB195" s="1">
        <v>39.226432800292969</v>
      </c>
      <c r="FC195" s="1">
        <v>18.986310958862305</v>
      </c>
      <c r="FD195" s="1">
        <v>3.2240903377532959</v>
      </c>
      <c r="FE195" s="1">
        <v>5.1944594383239746</v>
      </c>
      <c r="FF195" s="1">
        <v>5.3598775863647461</v>
      </c>
      <c r="FG195" s="1">
        <v>5.5094337463378906</v>
      </c>
      <c r="FH195" s="1">
        <v>6.091954231262207</v>
      </c>
      <c r="FI195" s="1">
        <v>7.1146245002746582</v>
      </c>
      <c r="FJ195" s="1">
        <v>62.690647125244141</v>
      </c>
      <c r="FK195" s="1">
        <v>39.226432800292969</v>
      </c>
      <c r="FL195" s="1">
        <v>18.986310958862305</v>
      </c>
      <c r="FM195" s="1">
        <v>3.2240903377532959</v>
      </c>
      <c r="FN195" s="1">
        <v>5.1944594383239746</v>
      </c>
      <c r="FO195" s="1">
        <v>5.3598775863647461</v>
      </c>
      <c r="FP195" s="1">
        <v>5.5094337463378906</v>
      </c>
      <c r="FQ195" s="1">
        <v>6.091954231262207</v>
      </c>
      <c r="FR195" s="1">
        <v>7.1146245002746582</v>
      </c>
    </row>
    <row r="196" spans="1:174">
      <c r="A196" t="s">
        <v>1</v>
      </c>
      <c r="B196" t="s">
        <v>200</v>
      </c>
      <c r="C196" t="s">
        <v>470</v>
      </c>
      <c r="D196" s="1">
        <v>364</v>
      </c>
      <c r="E196" s="1">
        <v>429</v>
      </c>
      <c r="F196" s="1">
        <v>793</v>
      </c>
      <c r="G196" s="1">
        <v>148.65455627441406</v>
      </c>
      <c r="H196" s="1">
        <v>181.23518371582031</v>
      </c>
      <c r="I196" s="1">
        <v>164.66903686523438</v>
      </c>
      <c r="J196" s="1">
        <v>4.0158872604370117</v>
      </c>
      <c r="K196" s="1">
        <v>5.464968204498291</v>
      </c>
      <c r="L196" s="1">
        <v>4.6884236335754395</v>
      </c>
      <c r="M196" s="1"/>
      <c r="N196" s="1"/>
      <c r="O196" s="1">
        <v>49</v>
      </c>
      <c r="P196" s="1">
        <v>136</v>
      </c>
      <c r="Q196" s="1">
        <v>105</v>
      </c>
      <c r="R196" s="1">
        <v>49</v>
      </c>
      <c r="S196" s="1"/>
      <c r="T196" s="1"/>
      <c r="U196" s="1">
        <v>174.24081420898437</v>
      </c>
      <c r="V196" s="1">
        <v>526.560302734375</v>
      </c>
      <c r="W196" s="1">
        <v>659.00958251953125</v>
      </c>
      <c r="X196" s="1">
        <v>594.15545654296875</v>
      </c>
      <c r="Y196" s="1"/>
      <c r="Z196" s="1"/>
      <c r="AA196" s="1">
        <v>2.7512633800506592</v>
      </c>
      <c r="AB196" s="1">
        <v>5.0841121673583984</v>
      </c>
      <c r="AC196" s="1">
        <v>5.6542811393737793</v>
      </c>
      <c r="AD196" s="1">
        <v>5.8472552299499512</v>
      </c>
      <c r="AE196" s="1"/>
      <c r="AF196" s="1"/>
      <c r="AG196" s="1">
        <v>30</v>
      </c>
      <c r="AH196" s="1">
        <v>148</v>
      </c>
      <c r="AI196" s="1">
        <v>172</v>
      </c>
      <c r="AJ196" s="1">
        <v>64</v>
      </c>
      <c r="AK196" s="1"/>
      <c r="AL196" s="1"/>
      <c r="AM196" s="1">
        <v>108.534423828125</v>
      </c>
      <c r="AN196" s="1">
        <v>614.515869140625</v>
      </c>
      <c r="AO196" s="1">
        <v>1327.5701904296875</v>
      </c>
      <c r="AP196" s="1">
        <v>1429.20947265625</v>
      </c>
      <c r="AQ196" s="1"/>
      <c r="AR196" s="1"/>
      <c r="AS196" s="1">
        <v>2.495840311050415</v>
      </c>
      <c r="AT196" s="1">
        <v>5.6618208885192871</v>
      </c>
      <c r="AU196" s="1">
        <v>7.481513500213623</v>
      </c>
      <c r="AV196" s="1">
        <v>8.8765602111816406</v>
      </c>
      <c r="AW196" s="1">
        <v>12</v>
      </c>
      <c r="AX196" s="1">
        <v>28</v>
      </c>
      <c r="AY196" s="1">
        <v>79</v>
      </c>
      <c r="AZ196" s="1">
        <v>284</v>
      </c>
      <c r="BA196" s="1">
        <v>277</v>
      </c>
      <c r="BB196" s="1">
        <v>113</v>
      </c>
      <c r="BC196" s="1">
        <v>4.6059780120849609</v>
      </c>
      <c r="BD196" s="1">
        <v>37.965072631835938</v>
      </c>
      <c r="BE196" s="1">
        <v>141.67100524902344</v>
      </c>
      <c r="BF196" s="1">
        <v>569.00146484375</v>
      </c>
      <c r="BG196" s="1">
        <v>958.84246826171875</v>
      </c>
      <c r="BH196" s="1">
        <v>888.0157470703125</v>
      </c>
      <c r="BI196" s="1">
        <v>1.0619468688964844</v>
      </c>
      <c r="BJ196" s="1">
        <v>1.558152437210083</v>
      </c>
      <c r="BK196" s="1">
        <v>2.6483407020568848</v>
      </c>
      <c r="BL196" s="1">
        <v>5.3696351051330566</v>
      </c>
      <c r="BM196" s="1">
        <v>6.665062427520752</v>
      </c>
      <c r="BN196" s="1">
        <v>7.2482361793518066</v>
      </c>
      <c r="BO196" s="1"/>
      <c r="BP196" s="1"/>
      <c r="BQ196" s="1"/>
      <c r="BR196" s="1"/>
      <c r="BS196" s="1"/>
      <c r="BT196" s="1">
        <v>178</v>
      </c>
      <c r="BU196" s="1"/>
      <c r="BV196" s="1"/>
      <c r="BW196" s="1"/>
      <c r="BX196" s="1"/>
      <c r="BY196" s="1"/>
      <c r="BZ196" s="1">
        <v>72.693710327148438</v>
      </c>
      <c r="CA196" s="1"/>
      <c r="CB196" s="1"/>
      <c r="CC196" s="1"/>
      <c r="CD196" s="1"/>
      <c r="CE196" s="1"/>
      <c r="CF196" s="1">
        <v>2.9455568790435791</v>
      </c>
      <c r="CG196" s="1"/>
      <c r="CH196" s="1"/>
      <c r="CI196" s="1"/>
      <c r="CJ196" s="1"/>
      <c r="CK196" s="1"/>
      <c r="CL196" s="1">
        <v>258</v>
      </c>
      <c r="CM196" s="1"/>
      <c r="CN196" s="1"/>
      <c r="CO196" s="1"/>
      <c r="CP196" s="1"/>
      <c r="CQ196" s="1"/>
      <c r="CR196" s="1">
        <v>108.99459075927734</v>
      </c>
      <c r="CS196" s="1"/>
      <c r="CT196" s="1"/>
      <c r="CU196" s="1"/>
      <c r="CV196" s="1"/>
      <c r="CW196" s="1"/>
      <c r="CX196" s="1">
        <v>4.5382585525512695</v>
      </c>
      <c r="CY196" s="1"/>
      <c r="CZ196" s="1"/>
      <c r="DA196" s="1"/>
      <c r="DB196" s="1"/>
      <c r="DC196" s="1">
        <v>7</v>
      </c>
      <c r="DD196" s="1">
        <v>436</v>
      </c>
      <c r="DE196" s="1"/>
      <c r="DF196" s="1"/>
      <c r="DG196" s="1"/>
      <c r="DH196" s="1"/>
      <c r="DI196" s="1">
        <v>1.4535728693008423</v>
      </c>
      <c r="DJ196" s="1">
        <v>90.536827087402344</v>
      </c>
      <c r="DK196" s="1"/>
      <c r="DL196" s="1"/>
      <c r="DM196" s="1"/>
      <c r="DN196" s="1"/>
      <c r="DO196" s="1">
        <v>0.67178505659103394</v>
      </c>
      <c r="DP196" s="1">
        <v>3.7175989151000977</v>
      </c>
      <c r="DQ196" s="1">
        <v>122</v>
      </c>
      <c r="DR196" s="1">
        <v>113</v>
      </c>
      <c r="DS196" s="1">
        <v>70</v>
      </c>
      <c r="DT196" s="1">
        <v>47</v>
      </c>
      <c r="DU196" s="1">
        <v>12</v>
      </c>
      <c r="DV196" s="1">
        <v>49.823780059814453</v>
      </c>
      <c r="DW196" s="1">
        <v>46.14825439453125</v>
      </c>
      <c r="DX196" s="1">
        <v>28.587413787841797</v>
      </c>
      <c r="DY196" s="1">
        <v>19.194406509399414</v>
      </c>
      <c r="DZ196" s="1">
        <v>4.9006996154785156</v>
      </c>
      <c r="EA196" s="1">
        <v>3.7400367259979248</v>
      </c>
      <c r="EB196" s="1">
        <v>4.0779500007629395</v>
      </c>
      <c r="EC196" s="1">
        <v>4.1224970817565918</v>
      </c>
      <c r="ED196" s="1">
        <v>4.4465470314025879</v>
      </c>
      <c r="EE196" s="1">
        <v>4.3478260040283203</v>
      </c>
      <c r="EF196" s="1">
        <v>154</v>
      </c>
      <c r="EG196" s="1">
        <v>136</v>
      </c>
      <c r="EH196" s="1">
        <v>90</v>
      </c>
      <c r="EI196" s="1">
        <v>41</v>
      </c>
      <c r="EJ196" s="1">
        <v>8</v>
      </c>
      <c r="EK196" s="1">
        <v>65.058784484863281</v>
      </c>
      <c r="EL196" s="1">
        <v>57.454513549804687</v>
      </c>
      <c r="EM196" s="1">
        <v>38.021366119384766</v>
      </c>
      <c r="EN196" s="1">
        <v>17.320844650268555</v>
      </c>
      <c r="EO196" s="1">
        <v>3.3796770572662354</v>
      </c>
      <c r="EP196" s="1">
        <v>5.1591291427612305</v>
      </c>
      <c r="EQ196" s="1">
        <v>5.5852155685424805</v>
      </c>
      <c r="ER196" s="1">
        <v>6.1898212432861328</v>
      </c>
      <c r="ES196" s="1">
        <v>5.1378445625305176</v>
      </c>
      <c r="ET196" s="1">
        <v>4.4943819046020508</v>
      </c>
      <c r="EU196" s="1">
        <v>276</v>
      </c>
      <c r="EV196" s="1">
        <v>249</v>
      </c>
      <c r="EW196" s="1">
        <v>160</v>
      </c>
      <c r="EX196" s="1">
        <v>88</v>
      </c>
      <c r="EY196" s="1">
        <v>20</v>
      </c>
      <c r="EZ196" s="1">
        <v>57.312301635742187</v>
      </c>
      <c r="FA196" s="1">
        <v>51.705665588378906</v>
      </c>
      <c r="FB196" s="1">
        <v>33.224521636962891</v>
      </c>
      <c r="FC196" s="1">
        <v>18.273487091064453</v>
      </c>
      <c r="FD196" s="1">
        <v>4.1530652046203613</v>
      </c>
      <c r="FE196" s="1">
        <v>4.4181208610534668</v>
      </c>
      <c r="FF196" s="1">
        <v>4.7829427719116211</v>
      </c>
      <c r="FG196" s="1">
        <v>5.0761423110961914</v>
      </c>
      <c r="FH196" s="1">
        <v>4.7439351081848145</v>
      </c>
      <c r="FI196" s="1">
        <v>4.4052863121032715</v>
      </c>
      <c r="FJ196" s="1">
        <v>51.705665588378906</v>
      </c>
      <c r="FK196" s="1">
        <v>33.224521636962891</v>
      </c>
      <c r="FL196" s="1">
        <v>18.273487091064453</v>
      </c>
      <c r="FM196" s="1">
        <v>4.1530652046203613</v>
      </c>
      <c r="FN196" s="1">
        <v>4.4181208610534668</v>
      </c>
      <c r="FO196" s="1">
        <v>4.7829427719116211</v>
      </c>
      <c r="FP196" s="1">
        <v>5.0761423110961914</v>
      </c>
      <c r="FQ196" s="1">
        <v>4.7439351081848145</v>
      </c>
      <c r="FR196" s="1">
        <v>4.4052863121032715</v>
      </c>
    </row>
    <row r="197" spans="1:174">
      <c r="A197" t="s">
        <v>1</v>
      </c>
      <c r="B197" t="s">
        <v>201</v>
      </c>
      <c r="C197" t="s">
        <v>471</v>
      </c>
      <c r="D197" s="1">
        <v>94</v>
      </c>
      <c r="E197" s="1">
        <v>104</v>
      </c>
      <c r="F197" s="1">
        <v>198</v>
      </c>
      <c r="G197" s="1">
        <v>161.45932006835937</v>
      </c>
      <c r="H197" s="1">
        <v>188.46725463867187</v>
      </c>
      <c r="I197" s="1">
        <v>174.60163879394531</v>
      </c>
      <c r="J197" s="1">
        <v>4.3761639595031738</v>
      </c>
      <c r="K197" s="1">
        <v>5.8591547012329102</v>
      </c>
      <c r="L197" s="1">
        <v>5.0471577644348145</v>
      </c>
      <c r="M197" s="1"/>
      <c r="N197" s="1"/>
      <c r="O197" s="1">
        <v>11</v>
      </c>
      <c r="P197" s="1">
        <v>25</v>
      </c>
      <c r="Q197" s="1">
        <v>37</v>
      </c>
      <c r="R197" s="1">
        <v>13</v>
      </c>
      <c r="S197" s="1"/>
      <c r="T197" s="1"/>
      <c r="U197" s="1">
        <v>147.37406921386719</v>
      </c>
      <c r="V197" s="1">
        <v>351.86489868164062</v>
      </c>
      <c r="W197" s="1">
        <v>871.40838623046875</v>
      </c>
      <c r="X197" s="1">
        <v>687.10357666015625</v>
      </c>
      <c r="Y197" s="1"/>
      <c r="Z197" s="1"/>
      <c r="AA197" s="1">
        <v>2.4608500003814697</v>
      </c>
      <c r="AB197" s="1">
        <v>3.7707390785217285</v>
      </c>
      <c r="AC197" s="1">
        <v>8.0086584091186523</v>
      </c>
      <c r="AD197" s="1">
        <v>8.4967317581176758</v>
      </c>
      <c r="AE197" s="1"/>
      <c r="AF197" s="1"/>
      <c r="AG197" s="1">
        <v>9</v>
      </c>
      <c r="AH197" s="1">
        <v>44</v>
      </c>
      <c r="AI197" s="1">
        <v>38</v>
      </c>
      <c r="AJ197" s="1">
        <v>12</v>
      </c>
      <c r="AK197" s="1"/>
      <c r="AL197" s="1"/>
      <c r="AM197" s="1">
        <v>128.15036010742187</v>
      </c>
      <c r="AN197" s="1">
        <v>683.3359375</v>
      </c>
      <c r="AO197" s="1">
        <v>1048.27587890625</v>
      </c>
      <c r="AP197" s="1">
        <v>1184.6002197265625</v>
      </c>
      <c r="AQ197" s="1"/>
      <c r="AR197" s="1"/>
      <c r="AS197" s="1">
        <v>3.4482758045196533</v>
      </c>
      <c r="AT197" s="1">
        <v>7.1082391738891602</v>
      </c>
      <c r="AU197" s="1">
        <v>7.1028037071228027</v>
      </c>
      <c r="AV197" s="1">
        <v>7.843137264251709</v>
      </c>
      <c r="AW197" s="1"/>
      <c r="AX197" s="1"/>
      <c r="AY197" s="1">
        <v>20</v>
      </c>
      <c r="AZ197" s="1">
        <v>69</v>
      </c>
      <c r="BA197" s="1">
        <v>75</v>
      </c>
      <c r="BB197" s="1">
        <v>25</v>
      </c>
      <c r="BC197" s="1"/>
      <c r="BD197" s="1"/>
      <c r="BE197" s="1">
        <v>138.0548095703125</v>
      </c>
      <c r="BF197" s="1">
        <v>509.45068359375</v>
      </c>
      <c r="BG197" s="1">
        <v>952.86492919921875</v>
      </c>
      <c r="BH197" s="1">
        <v>860.585205078125</v>
      </c>
      <c r="BI197" s="1"/>
      <c r="BJ197" s="1"/>
      <c r="BK197" s="1">
        <v>2.8248586654663086</v>
      </c>
      <c r="BL197" s="1">
        <v>5.3822154998779297</v>
      </c>
      <c r="BM197" s="1">
        <v>7.5225677490234375</v>
      </c>
      <c r="BN197" s="1">
        <v>8.1699342727661133</v>
      </c>
      <c r="BO197" s="1"/>
      <c r="BP197" s="1"/>
      <c r="BQ197" s="1"/>
      <c r="BR197" s="1"/>
      <c r="BS197" s="1"/>
      <c r="BT197" s="1">
        <v>54</v>
      </c>
      <c r="BU197" s="1"/>
      <c r="BV197" s="1"/>
      <c r="BW197" s="1"/>
      <c r="BX197" s="1"/>
      <c r="BY197" s="1"/>
      <c r="BZ197" s="1">
        <v>92.753227233886719</v>
      </c>
      <c r="CA197" s="1"/>
      <c r="CB197" s="1"/>
      <c r="CC197" s="1"/>
      <c r="CD197" s="1"/>
      <c r="CE197" s="1"/>
      <c r="CF197" s="1">
        <v>3.3834586143493652</v>
      </c>
      <c r="CG197" s="1"/>
      <c r="CH197" s="1"/>
      <c r="CI197" s="1"/>
      <c r="CJ197" s="1"/>
      <c r="CK197" s="1"/>
      <c r="CL197" s="1">
        <v>69</v>
      </c>
      <c r="CM197" s="1"/>
      <c r="CN197" s="1"/>
      <c r="CO197" s="1"/>
      <c r="CP197" s="1"/>
      <c r="CQ197" s="1"/>
      <c r="CR197" s="1">
        <v>125.040771484375</v>
      </c>
      <c r="CS197" s="1"/>
      <c r="CT197" s="1"/>
      <c r="CU197" s="1"/>
      <c r="CV197" s="1"/>
      <c r="CW197" s="1"/>
      <c r="CX197" s="1">
        <v>4.838709831237793</v>
      </c>
      <c r="CY197" s="1"/>
      <c r="CZ197" s="1"/>
      <c r="DA197" s="1"/>
      <c r="DB197" s="1"/>
      <c r="DC197" s="1"/>
      <c r="DD197" s="1">
        <v>123</v>
      </c>
      <c r="DE197" s="1"/>
      <c r="DF197" s="1"/>
      <c r="DG197" s="1"/>
      <c r="DH197" s="1"/>
      <c r="DI197" s="1"/>
      <c r="DJ197" s="1">
        <v>108.46465301513672</v>
      </c>
      <c r="DK197" s="1"/>
      <c r="DL197" s="1"/>
      <c r="DM197" s="1"/>
      <c r="DN197" s="1"/>
      <c r="DO197" s="1"/>
      <c r="DP197" s="1">
        <v>4.0701522827148437</v>
      </c>
      <c r="DQ197" s="1">
        <v>16</v>
      </c>
      <c r="DR197" s="1">
        <v>29</v>
      </c>
      <c r="DS197" s="1">
        <v>20</v>
      </c>
      <c r="DT197" s="1">
        <v>13</v>
      </c>
      <c r="DU197" s="1">
        <v>16</v>
      </c>
      <c r="DV197" s="1">
        <v>27.482437133789063</v>
      </c>
      <c r="DW197" s="1">
        <v>49.811916351318359</v>
      </c>
      <c r="DX197" s="1">
        <v>34.353046417236328</v>
      </c>
      <c r="DY197" s="1">
        <v>22.329479217529297</v>
      </c>
      <c r="DZ197" s="1">
        <v>27.482437133789063</v>
      </c>
      <c r="EA197" s="1">
        <v>3.9024391174316406</v>
      </c>
      <c r="EB197" s="1">
        <v>4.3609023094177246</v>
      </c>
      <c r="EC197" s="1">
        <v>4.7169809341430664</v>
      </c>
      <c r="ED197" s="1">
        <v>3.8690476417541504</v>
      </c>
      <c r="EE197" s="1">
        <v>5.111821174621582</v>
      </c>
      <c r="EF197" s="1">
        <v>18</v>
      </c>
      <c r="EG197" s="1">
        <v>30</v>
      </c>
      <c r="EH197" s="1">
        <v>23</v>
      </c>
      <c r="EI197" s="1">
        <v>20</v>
      </c>
      <c r="EJ197" s="1">
        <v>13</v>
      </c>
      <c r="EK197" s="1">
        <v>32.619331359863281</v>
      </c>
      <c r="EL197" s="1">
        <v>54.365554809570312</v>
      </c>
      <c r="EM197" s="1">
        <v>41.680259704589844</v>
      </c>
      <c r="EN197" s="1">
        <v>36.243701934814453</v>
      </c>
      <c r="EO197" s="1">
        <v>23.558406829833984</v>
      </c>
      <c r="EP197" s="1">
        <v>4.9450550079345703</v>
      </c>
      <c r="EQ197" s="1">
        <v>4.838709831237793</v>
      </c>
      <c r="ER197" s="1">
        <v>6.8656716346740723</v>
      </c>
      <c r="ES197" s="1">
        <v>8.1300811767578125</v>
      </c>
      <c r="ET197" s="1">
        <v>6.1904764175415039</v>
      </c>
      <c r="EU197" s="1">
        <v>34</v>
      </c>
      <c r="EV197" s="1">
        <v>59</v>
      </c>
      <c r="EW197" s="1">
        <v>43</v>
      </c>
      <c r="EX197" s="1">
        <v>33</v>
      </c>
      <c r="EY197" s="1">
        <v>29</v>
      </c>
      <c r="EZ197" s="1">
        <v>29.982099533081055</v>
      </c>
      <c r="FA197" s="1">
        <v>52.027759552001953</v>
      </c>
      <c r="FB197" s="1">
        <v>37.918537139892578</v>
      </c>
      <c r="FC197" s="1">
        <v>29.100273132324219</v>
      </c>
      <c r="FD197" s="1">
        <v>25.572967529296875</v>
      </c>
      <c r="FE197" s="1">
        <v>4.3927650451660156</v>
      </c>
      <c r="FF197" s="1">
        <v>4.5914397239685059</v>
      </c>
      <c r="FG197" s="1">
        <v>5.665349006652832</v>
      </c>
      <c r="FH197" s="1">
        <v>5.6701030731201172</v>
      </c>
      <c r="FI197" s="1">
        <v>5.5449328422546387</v>
      </c>
      <c r="FJ197" s="1">
        <v>52.027759552001953</v>
      </c>
      <c r="FK197" s="1">
        <v>37.918537139892578</v>
      </c>
      <c r="FL197" s="1">
        <v>29.100273132324219</v>
      </c>
      <c r="FM197" s="1">
        <v>25.572967529296875</v>
      </c>
      <c r="FN197" s="1">
        <v>4.3927650451660156</v>
      </c>
      <c r="FO197" s="1">
        <v>4.5914397239685059</v>
      </c>
      <c r="FP197" s="1">
        <v>5.665349006652832</v>
      </c>
      <c r="FQ197" s="1">
        <v>5.6701030731201172</v>
      </c>
      <c r="FR197" s="1">
        <v>5.5449328422546387</v>
      </c>
    </row>
    <row r="198" spans="1:174">
      <c r="A198" t="s">
        <v>1</v>
      </c>
      <c r="B198" t="s">
        <v>202</v>
      </c>
      <c r="C198" t="s">
        <v>472</v>
      </c>
      <c r="D198" s="1">
        <v>327</v>
      </c>
      <c r="E198" s="1">
        <v>291</v>
      </c>
      <c r="F198" s="1">
        <v>618</v>
      </c>
      <c r="G198" s="1">
        <v>166.09439086914062</v>
      </c>
      <c r="H198" s="1">
        <v>148.36567687988281</v>
      </c>
      <c r="I198" s="1">
        <v>157.2467041015625</v>
      </c>
      <c r="J198" s="1">
        <v>4.3951611518859863</v>
      </c>
      <c r="K198" s="1">
        <v>5.2584028244018555</v>
      </c>
      <c r="L198" s="1">
        <v>4.7633728981018066</v>
      </c>
      <c r="M198" s="1"/>
      <c r="N198" s="1"/>
      <c r="O198" s="1">
        <v>57</v>
      </c>
      <c r="P198" s="1">
        <v>117</v>
      </c>
      <c r="Q198" s="1">
        <v>100</v>
      </c>
      <c r="R198" s="1">
        <v>36</v>
      </c>
      <c r="S198" s="1"/>
      <c r="T198" s="1"/>
      <c r="U198" s="1">
        <v>238.41392517089844</v>
      </c>
      <c r="V198" s="1">
        <v>529.8193359375</v>
      </c>
      <c r="W198" s="1">
        <v>819.672119140625</v>
      </c>
      <c r="X198" s="1">
        <v>586.2237548828125</v>
      </c>
      <c r="Y198" s="1"/>
      <c r="Z198" s="1"/>
      <c r="AA198" s="1">
        <v>3.6352040767669678</v>
      </c>
      <c r="AB198" s="1">
        <v>5.0715212821960449</v>
      </c>
      <c r="AC198" s="1">
        <v>6.9541029930114746</v>
      </c>
      <c r="AD198" s="1">
        <v>6.0606060028076172</v>
      </c>
      <c r="AE198" s="1"/>
      <c r="AF198" s="1"/>
      <c r="AG198" s="1">
        <v>18</v>
      </c>
      <c r="AH198" s="1">
        <v>96</v>
      </c>
      <c r="AI198" s="1">
        <v>135</v>
      </c>
      <c r="AJ198" s="1">
        <v>36</v>
      </c>
      <c r="AK198" s="1"/>
      <c r="AL198" s="1"/>
      <c r="AM198" s="1">
        <v>75.282310485839844</v>
      </c>
      <c r="AN198" s="1">
        <v>449.90158081054687</v>
      </c>
      <c r="AO198" s="1">
        <v>1284.24658203125</v>
      </c>
      <c r="AP198" s="1">
        <v>1078.1671142578125</v>
      </c>
      <c r="AQ198" s="1"/>
      <c r="AR198" s="1"/>
      <c r="AS198" s="1">
        <v>2.166064977645874</v>
      </c>
      <c r="AT198" s="1">
        <v>5.0473184585571289</v>
      </c>
      <c r="AU198" s="1">
        <v>8.7491903305053711</v>
      </c>
      <c r="AV198" s="1">
        <v>7.03125</v>
      </c>
      <c r="AW198" s="1">
        <v>6</v>
      </c>
      <c r="AX198" s="1">
        <v>17</v>
      </c>
      <c r="AY198" s="1">
        <v>75</v>
      </c>
      <c r="AZ198" s="1">
        <v>213</v>
      </c>
      <c r="BA198" s="1">
        <v>235</v>
      </c>
      <c r="BB198" s="1">
        <v>72</v>
      </c>
      <c r="BC198" s="1">
        <v>2.8284409046173096</v>
      </c>
      <c r="BD198" s="1">
        <v>29.590433120727539</v>
      </c>
      <c r="BE198" s="1">
        <v>156.84469604492188</v>
      </c>
      <c r="BF198" s="1">
        <v>490.54605102539062</v>
      </c>
      <c r="BG198" s="1">
        <v>1034.6953125</v>
      </c>
      <c r="BH198" s="1">
        <v>759.49365234375</v>
      </c>
      <c r="BI198" s="1">
        <v>0.67567569017410278</v>
      </c>
      <c r="BJ198" s="1">
        <v>1.2221423387527466</v>
      </c>
      <c r="BK198" s="1">
        <v>3.1263027191162109</v>
      </c>
      <c r="BL198" s="1">
        <v>5.060584545135498</v>
      </c>
      <c r="BM198" s="1">
        <v>7.8832607269287109</v>
      </c>
      <c r="BN198" s="1">
        <v>6.5099458694458008</v>
      </c>
      <c r="BO198" s="1"/>
      <c r="BP198" s="1"/>
      <c r="BQ198" s="1"/>
      <c r="BR198" s="1"/>
      <c r="BS198" s="1"/>
      <c r="BT198" s="1">
        <v>162</v>
      </c>
      <c r="BU198" s="1"/>
      <c r="BV198" s="1"/>
      <c r="BW198" s="1"/>
      <c r="BX198" s="1"/>
      <c r="BY198" s="1"/>
      <c r="BZ198" s="1">
        <v>82.285293579101563</v>
      </c>
      <c r="CA198" s="1"/>
      <c r="CB198" s="1"/>
      <c r="CC198" s="1"/>
      <c r="CD198" s="1"/>
      <c r="CE198" s="1"/>
      <c r="CF198" s="1">
        <v>3.1189835071563721</v>
      </c>
      <c r="CG198" s="1"/>
      <c r="CH198" s="1"/>
      <c r="CI198" s="1"/>
      <c r="CJ198" s="1"/>
      <c r="CK198" s="1"/>
      <c r="CL198" s="1">
        <v>186</v>
      </c>
      <c r="CM198" s="1"/>
      <c r="CN198" s="1"/>
      <c r="CO198" s="1"/>
      <c r="CP198" s="1"/>
      <c r="CQ198" s="1"/>
      <c r="CR198" s="1">
        <v>94.831672668457031</v>
      </c>
      <c r="CS198" s="1"/>
      <c r="CT198" s="1"/>
      <c r="CU198" s="1"/>
      <c r="CV198" s="1"/>
      <c r="CW198" s="1"/>
      <c r="CX198" s="1">
        <v>4.4938392639160156</v>
      </c>
      <c r="CY198" s="1"/>
      <c r="CZ198" s="1"/>
      <c r="DA198" s="1"/>
      <c r="DB198" s="1"/>
      <c r="DC198" s="1"/>
      <c r="DD198" s="1">
        <v>348</v>
      </c>
      <c r="DE198" s="1"/>
      <c r="DF198" s="1"/>
      <c r="DG198" s="1"/>
      <c r="DH198" s="1"/>
      <c r="DI198" s="1"/>
      <c r="DJ198" s="1">
        <v>88.54669189453125</v>
      </c>
      <c r="DK198" s="1"/>
      <c r="DL198" s="1"/>
      <c r="DM198" s="1"/>
      <c r="DN198" s="1"/>
      <c r="DO198" s="1"/>
      <c r="DP198" s="1">
        <v>3.7287046909332275</v>
      </c>
      <c r="DQ198" s="1">
        <v>101</v>
      </c>
      <c r="DR198" s="1">
        <v>106</v>
      </c>
      <c r="DS198" s="1">
        <v>66</v>
      </c>
      <c r="DT198" s="1">
        <v>41</v>
      </c>
      <c r="DU198" s="1">
        <v>13</v>
      </c>
      <c r="DV198" s="1">
        <v>51.301326751708984</v>
      </c>
      <c r="DW198" s="1">
        <v>53.840995788574219</v>
      </c>
      <c r="DX198" s="1">
        <v>33.523639678955078</v>
      </c>
      <c r="DY198" s="1">
        <v>20.825290679931641</v>
      </c>
      <c r="DZ198" s="1">
        <v>6.6031408309936523</v>
      </c>
      <c r="EA198" s="1">
        <v>4.1056909561157227</v>
      </c>
      <c r="EB198" s="1">
        <v>4.3478260040283203</v>
      </c>
      <c r="EC198" s="1">
        <v>4.5801525115966797</v>
      </c>
      <c r="ED198" s="1">
        <v>4.7018346786499023</v>
      </c>
      <c r="EE198" s="1">
        <v>5.6768560409545898</v>
      </c>
      <c r="EF198" s="1">
        <v>98</v>
      </c>
      <c r="EG198" s="1">
        <v>106</v>
      </c>
      <c r="EH198" s="1">
        <v>46</v>
      </c>
      <c r="EI198" s="1">
        <v>32</v>
      </c>
      <c r="EJ198" s="1">
        <v>9</v>
      </c>
      <c r="EK198" s="1">
        <v>49.965076446533203</v>
      </c>
      <c r="EL198" s="1">
        <v>54.043857574462891</v>
      </c>
      <c r="EM198" s="1">
        <v>23.452995300292969</v>
      </c>
      <c r="EN198" s="1">
        <v>16.315126419067383</v>
      </c>
      <c r="EO198" s="1">
        <v>4.5886292457580566</v>
      </c>
      <c r="EP198" s="1">
        <v>5.2744889259338379</v>
      </c>
      <c r="EQ198" s="1">
        <v>5.9483728408813477</v>
      </c>
      <c r="ER198" s="1">
        <v>4.4921875</v>
      </c>
      <c r="ES198" s="1">
        <v>4.5845270156860352</v>
      </c>
      <c r="ET198" s="1">
        <v>5.2325582504272461</v>
      </c>
      <c r="EU198" s="1">
        <v>199</v>
      </c>
      <c r="EV198" s="1">
        <v>212</v>
      </c>
      <c r="EW198" s="1">
        <v>112</v>
      </c>
      <c r="EX198" s="1">
        <v>73</v>
      </c>
      <c r="EY198" s="1">
        <v>22</v>
      </c>
      <c r="EZ198" s="1">
        <v>50.634456634521484</v>
      </c>
      <c r="FA198" s="1">
        <v>53.942237854003906</v>
      </c>
      <c r="FB198" s="1">
        <v>28.497785568237305</v>
      </c>
      <c r="FC198" s="1">
        <v>18.57444953918457</v>
      </c>
      <c r="FD198" s="1">
        <v>5.5977792739868164</v>
      </c>
      <c r="FE198" s="1">
        <v>4.6086149215698242</v>
      </c>
      <c r="FF198" s="1">
        <v>5.0236968994140625</v>
      </c>
      <c r="FG198" s="1">
        <v>4.5436105728149414</v>
      </c>
      <c r="FH198" s="1">
        <v>4.649681568145752</v>
      </c>
      <c r="FI198" s="1">
        <v>5.4862842559814453</v>
      </c>
      <c r="FJ198" s="1">
        <v>53.942237854003906</v>
      </c>
      <c r="FK198" s="1">
        <v>28.497785568237305</v>
      </c>
      <c r="FL198" s="1">
        <v>18.57444953918457</v>
      </c>
      <c r="FM198" s="1">
        <v>5.5977792739868164</v>
      </c>
      <c r="FN198" s="1">
        <v>4.6086149215698242</v>
      </c>
      <c r="FO198" s="1">
        <v>5.0236968994140625</v>
      </c>
      <c r="FP198" s="1">
        <v>4.5436105728149414</v>
      </c>
      <c r="FQ198" s="1">
        <v>4.649681568145752</v>
      </c>
      <c r="FR198" s="1">
        <v>5.4862842559814453</v>
      </c>
    </row>
    <row r="199" spans="1:174">
      <c r="A199" t="s">
        <v>1</v>
      </c>
      <c r="B199" t="s">
        <v>203</v>
      </c>
      <c r="C199" t="s">
        <v>473</v>
      </c>
      <c r="D199" s="1">
        <v>117</v>
      </c>
      <c r="E199" s="1">
        <v>113</v>
      </c>
      <c r="F199" s="1">
        <v>230</v>
      </c>
      <c r="G199" s="1">
        <v>104.24184417724609</v>
      </c>
      <c r="H199" s="1">
        <v>99.346771240234375</v>
      </c>
      <c r="I199" s="1">
        <v>101.77801513671875</v>
      </c>
      <c r="J199" s="1">
        <v>3.5922627449035645</v>
      </c>
      <c r="K199" s="1">
        <v>4.4699368476867676</v>
      </c>
      <c r="L199" s="1">
        <v>3.975799560546875</v>
      </c>
      <c r="M199" s="1"/>
      <c r="N199" s="1"/>
      <c r="O199" s="1">
        <v>15</v>
      </c>
      <c r="P199" s="1">
        <v>42</v>
      </c>
      <c r="Q199" s="1">
        <v>34</v>
      </c>
      <c r="R199" s="1">
        <v>14</v>
      </c>
      <c r="S199" s="1"/>
      <c r="T199" s="1"/>
      <c r="U199" s="1">
        <v>128.08470153808594</v>
      </c>
      <c r="V199" s="1">
        <v>440.1131591796875</v>
      </c>
      <c r="W199" s="1">
        <v>734.8173828125</v>
      </c>
      <c r="X199" s="1">
        <v>642.79156494140625</v>
      </c>
      <c r="Y199" s="1"/>
      <c r="Z199" s="1"/>
      <c r="AA199" s="1">
        <v>2.2692890167236328</v>
      </c>
      <c r="AB199" s="1">
        <v>4.5751633644104004</v>
      </c>
      <c r="AC199" s="1">
        <v>6.0822896957397461</v>
      </c>
      <c r="AD199" s="1">
        <v>5.3435115814208984</v>
      </c>
      <c r="AE199" s="1"/>
      <c r="AF199" s="1"/>
      <c r="AG199" s="1">
        <v>14</v>
      </c>
      <c r="AH199" s="1">
        <v>38</v>
      </c>
      <c r="AI199" s="1">
        <v>39</v>
      </c>
      <c r="AJ199" s="1">
        <v>16</v>
      </c>
      <c r="AK199" s="1"/>
      <c r="AL199" s="1"/>
      <c r="AM199" s="1">
        <v>135.39651489257812</v>
      </c>
      <c r="AN199" s="1">
        <v>490.57577514648437</v>
      </c>
      <c r="AO199" s="1">
        <v>891.021240234375</v>
      </c>
      <c r="AP199" s="1">
        <v>1053.3245849609375</v>
      </c>
      <c r="AQ199" s="1"/>
      <c r="AR199" s="1"/>
      <c r="AS199" s="1">
        <v>3.5175879001617432</v>
      </c>
      <c r="AT199" s="1">
        <v>4.9350647926330566</v>
      </c>
      <c r="AU199" s="1">
        <v>6.0371518135070801</v>
      </c>
      <c r="AV199" s="1">
        <v>7.0175437927246094</v>
      </c>
      <c r="AW199" s="1"/>
      <c r="AX199" s="1"/>
      <c r="AY199" s="1">
        <v>29</v>
      </c>
      <c r="AZ199" s="1">
        <v>80</v>
      </c>
      <c r="BA199" s="1">
        <v>73</v>
      </c>
      <c r="BB199" s="1">
        <v>30</v>
      </c>
      <c r="BC199" s="1"/>
      <c r="BD199" s="1"/>
      <c r="BE199" s="1">
        <v>131.5133056640625</v>
      </c>
      <c r="BF199" s="1">
        <v>462.72195434570312</v>
      </c>
      <c r="BG199" s="1">
        <v>810.75079345703125</v>
      </c>
      <c r="BH199" s="1">
        <v>811.46875</v>
      </c>
      <c r="BI199" s="1"/>
      <c r="BJ199" s="1"/>
      <c r="BK199" s="1">
        <v>2.7384324073791504</v>
      </c>
      <c r="BL199" s="1">
        <v>4.7393364906311035</v>
      </c>
      <c r="BM199" s="1">
        <v>6.0580911636352539</v>
      </c>
      <c r="BN199" s="1">
        <v>6.1224489212036133</v>
      </c>
      <c r="BO199" s="1"/>
      <c r="BP199" s="1"/>
      <c r="BQ199" s="1"/>
      <c r="BR199" s="1"/>
      <c r="BS199" s="1"/>
      <c r="BT199" s="1">
        <v>43</v>
      </c>
      <c r="BU199" s="1"/>
      <c r="BV199" s="1"/>
      <c r="BW199" s="1"/>
      <c r="BX199" s="1"/>
      <c r="BY199" s="1"/>
      <c r="BZ199" s="1">
        <v>38.311103820800781</v>
      </c>
      <c r="CA199" s="1"/>
      <c r="CB199" s="1"/>
      <c r="CC199" s="1"/>
      <c r="CD199" s="1"/>
      <c r="CE199" s="1"/>
      <c r="CF199" s="1">
        <v>2.9431896209716797</v>
      </c>
      <c r="CG199" s="1"/>
      <c r="CH199" s="1"/>
      <c r="CI199" s="1"/>
      <c r="CJ199" s="1"/>
      <c r="CK199" s="1"/>
      <c r="CL199" s="1">
        <v>50</v>
      </c>
      <c r="CM199" s="1"/>
      <c r="CN199" s="1"/>
      <c r="CO199" s="1"/>
      <c r="CP199" s="1"/>
      <c r="CQ199" s="1"/>
      <c r="CR199" s="1">
        <v>43.958747863769531</v>
      </c>
      <c r="CS199" s="1"/>
      <c r="CT199" s="1"/>
      <c r="CU199" s="1"/>
      <c r="CV199" s="1"/>
      <c r="CW199" s="1"/>
      <c r="CX199" s="1">
        <v>4.1806020736694336</v>
      </c>
      <c r="CY199" s="1">
        <v>6</v>
      </c>
      <c r="CZ199" s="1">
        <v>10</v>
      </c>
      <c r="DA199" s="1"/>
      <c r="DB199" s="1">
        <v>10</v>
      </c>
      <c r="DC199" s="1"/>
      <c r="DD199" s="1">
        <v>93</v>
      </c>
      <c r="DE199" s="1">
        <v>2.655078649520874</v>
      </c>
      <c r="DF199" s="1">
        <v>4.4251313209533691</v>
      </c>
      <c r="DG199" s="1"/>
      <c r="DH199" s="1">
        <v>4.4251313209533691</v>
      </c>
      <c r="DI199" s="1"/>
      <c r="DJ199" s="1">
        <v>41.153720855712891</v>
      </c>
      <c r="DK199" s="1">
        <v>2.4096386432647705</v>
      </c>
      <c r="DL199" s="1">
        <v>3.2154340744018555</v>
      </c>
      <c r="DM199" s="1"/>
      <c r="DN199" s="1">
        <v>2.4875621795654297</v>
      </c>
      <c r="DO199" s="1"/>
      <c r="DP199" s="1">
        <v>3.5001881122589111</v>
      </c>
      <c r="DQ199" s="1">
        <v>24</v>
      </c>
      <c r="DR199" s="1">
        <v>18</v>
      </c>
      <c r="DS199" s="1">
        <v>23</v>
      </c>
      <c r="DT199" s="1">
        <v>15</v>
      </c>
      <c r="DU199" s="1">
        <v>37</v>
      </c>
      <c r="DV199" s="1">
        <v>21.382942199707031</v>
      </c>
      <c r="DW199" s="1">
        <v>16.037206649780273</v>
      </c>
      <c r="DX199" s="1">
        <v>20.491985321044922</v>
      </c>
      <c r="DY199" s="1">
        <v>13.364338874816895</v>
      </c>
      <c r="DZ199" s="1">
        <v>32.965370178222656</v>
      </c>
      <c r="EA199" s="1">
        <v>2.6785714626312256</v>
      </c>
      <c r="EB199" s="1">
        <v>4.2857141494750977</v>
      </c>
      <c r="EC199" s="1">
        <v>5.528846263885498</v>
      </c>
      <c r="ED199" s="1">
        <v>2.8355388641357422</v>
      </c>
      <c r="EE199" s="1">
        <v>3.7148594856262207</v>
      </c>
      <c r="EF199" s="1">
        <v>31</v>
      </c>
      <c r="EG199" s="1">
        <v>18</v>
      </c>
      <c r="EH199" s="1">
        <v>18</v>
      </c>
      <c r="EI199" s="1">
        <v>15</v>
      </c>
      <c r="EJ199" s="1">
        <v>31</v>
      </c>
      <c r="EK199" s="1">
        <v>27.254425048828125</v>
      </c>
      <c r="EL199" s="1">
        <v>15.825149536132813</v>
      </c>
      <c r="EM199" s="1">
        <v>15.825149536132813</v>
      </c>
      <c r="EN199" s="1">
        <v>13.187624931335449</v>
      </c>
      <c r="EO199" s="1">
        <v>27.254425048828125</v>
      </c>
      <c r="EP199" s="1">
        <v>4.5123724937438965</v>
      </c>
      <c r="EQ199" s="1">
        <v>4.5801525115966797</v>
      </c>
      <c r="ER199" s="1">
        <v>6.1224489212036133</v>
      </c>
      <c r="ES199" s="1">
        <v>3.7220842838287354</v>
      </c>
      <c r="ET199" s="1">
        <v>4.1278295516967773</v>
      </c>
      <c r="EU199" s="1">
        <v>55</v>
      </c>
      <c r="EV199" s="1">
        <v>36</v>
      </c>
      <c r="EW199" s="1">
        <v>41</v>
      </c>
      <c r="EX199" s="1">
        <v>30</v>
      </c>
      <c r="EY199" s="1">
        <v>68</v>
      </c>
      <c r="EZ199" s="1">
        <v>24.338222503662109</v>
      </c>
      <c r="FA199" s="1">
        <v>15.930472373962402</v>
      </c>
      <c r="FB199" s="1">
        <v>18.143037796020508</v>
      </c>
      <c r="FC199" s="1">
        <v>13.275393486022949</v>
      </c>
      <c r="FD199" s="1">
        <v>30.090892791748047</v>
      </c>
      <c r="FE199" s="1">
        <v>3.4744157791137695</v>
      </c>
      <c r="FF199" s="1">
        <v>4.428044319152832</v>
      </c>
      <c r="FG199" s="1">
        <v>5.7746477127075195</v>
      </c>
      <c r="FH199" s="1">
        <v>3.2188842296600342</v>
      </c>
      <c r="FI199" s="1">
        <v>3.8923869132995605</v>
      </c>
      <c r="FJ199" s="1">
        <v>15.930472373962402</v>
      </c>
      <c r="FK199" s="1">
        <v>18.143037796020508</v>
      </c>
      <c r="FL199" s="1">
        <v>13.275393486022949</v>
      </c>
      <c r="FM199" s="1">
        <v>30.090892791748047</v>
      </c>
      <c r="FN199" s="1">
        <v>3.4744157791137695</v>
      </c>
      <c r="FO199" s="1">
        <v>4.428044319152832</v>
      </c>
      <c r="FP199" s="1">
        <v>5.7746477127075195</v>
      </c>
      <c r="FQ199" s="1">
        <v>3.2188842296600342</v>
      </c>
      <c r="FR199" s="1">
        <v>3.8923869132995605</v>
      </c>
    </row>
    <row r="200" spans="1:174">
      <c r="A200" t="s">
        <v>1</v>
      </c>
      <c r="B200" t="s">
        <v>204</v>
      </c>
      <c r="C200" t="s">
        <v>474</v>
      </c>
      <c r="D200" s="1">
        <v>203</v>
      </c>
      <c r="E200" s="1">
        <v>236</v>
      </c>
      <c r="F200" s="1">
        <v>439</v>
      </c>
      <c r="G200" s="1">
        <v>227.24220275878906</v>
      </c>
      <c r="H200" s="1">
        <v>275.16732788085937</v>
      </c>
      <c r="I200" s="1">
        <v>250.71673583984375</v>
      </c>
      <c r="J200" s="1">
        <v>4.9512195587158203</v>
      </c>
      <c r="K200" s="1">
        <v>6.5555553436279297</v>
      </c>
      <c r="L200" s="1">
        <v>5.701298713684082</v>
      </c>
      <c r="M200" s="1"/>
      <c r="N200" s="1"/>
      <c r="O200" s="1">
        <v>26</v>
      </c>
      <c r="P200" s="1">
        <v>73</v>
      </c>
      <c r="Q200" s="1">
        <v>73</v>
      </c>
      <c r="R200" s="1">
        <v>23</v>
      </c>
      <c r="S200" s="1"/>
      <c r="T200" s="1"/>
      <c r="U200" s="1">
        <v>214.41529846191406</v>
      </c>
      <c r="V200" s="1">
        <v>569.333984375</v>
      </c>
      <c r="W200" s="1">
        <v>939.1483154296875</v>
      </c>
      <c r="X200" s="1">
        <v>609.11016845703125</v>
      </c>
      <c r="Y200" s="1"/>
      <c r="Z200" s="1"/>
      <c r="AA200" s="1">
        <v>3.4805889129638672</v>
      </c>
      <c r="AB200" s="1">
        <v>5.8540496826171875</v>
      </c>
      <c r="AC200" s="1">
        <v>7.2636814117431641</v>
      </c>
      <c r="AD200" s="1">
        <v>4.9040513038635254</v>
      </c>
      <c r="AE200" s="1"/>
      <c r="AF200" s="1"/>
      <c r="AG200" s="1">
        <v>11</v>
      </c>
      <c r="AH200" s="1">
        <v>83</v>
      </c>
      <c r="AI200" s="1">
        <v>103</v>
      </c>
      <c r="AJ200" s="1">
        <v>37</v>
      </c>
      <c r="AK200" s="1"/>
      <c r="AL200" s="1"/>
      <c r="AM200" s="1">
        <v>98.965362548828125</v>
      </c>
      <c r="AN200" s="1">
        <v>694.90960693359375</v>
      </c>
      <c r="AO200" s="1">
        <v>1499.272216796875</v>
      </c>
      <c r="AP200" s="1">
        <v>1664.41748046875</v>
      </c>
      <c r="AQ200" s="1"/>
      <c r="AR200" s="1"/>
      <c r="AS200" s="1">
        <v>2.7160494327545166</v>
      </c>
      <c r="AT200" s="1">
        <v>6.9514236450195313</v>
      </c>
      <c r="AU200" s="1">
        <v>8.5477180480957031</v>
      </c>
      <c r="AV200" s="1">
        <v>8.2222223281860352</v>
      </c>
      <c r="AW200" s="1"/>
      <c r="AX200" s="1"/>
      <c r="AY200" s="1">
        <v>37</v>
      </c>
      <c r="AZ200" s="1">
        <v>156</v>
      </c>
      <c r="BA200" s="1">
        <v>176</v>
      </c>
      <c r="BB200" s="1">
        <v>60</v>
      </c>
      <c r="BC200" s="1"/>
      <c r="BD200" s="1"/>
      <c r="BE200" s="1">
        <v>159.201416015625</v>
      </c>
      <c r="BF200" s="1">
        <v>629.89581298828125</v>
      </c>
      <c r="BG200" s="1">
        <v>1201.939453125</v>
      </c>
      <c r="BH200" s="1">
        <v>1000.1666870117187</v>
      </c>
      <c r="BI200" s="1"/>
      <c r="BJ200" s="1"/>
      <c r="BK200" s="1">
        <v>3.2118055820465088</v>
      </c>
      <c r="BL200" s="1">
        <v>6.3908233642578125</v>
      </c>
      <c r="BM200" s="1">
        <v>7.9638009071350098</v>
      </c>
      <c r="BN200" s="1">
        <v>6.5288357734680176</v>
      </c>
      <c r="BO200" s="1"/>
      <c r="BP200" s="1"/>
      <c r="BQ200" s="1"/>
      <c r="BR200" s="1"/>
      <c r="BS200" s="1"/>
      <c r="BT200" s="1">
        <v>102</v>
      </c>
      <c r="BU200" s="1"/>
      <c r="BV200" s="1"/>
      <c r="BW200" s="1"/>
      <c r="BX200" s="1"/>
      <c r="BY200" s="1"/>
      <c r="BZ200" s="1">
        <v>114.18080902099609</v>
      </c>
      <c r="CA200" s="1"/>
      <c r="CB200" s="1"/>
      <c r="CC200" s="1"/>
      <c r="CD200" s="1"/>
      <c r="CE200" s="1"/>
      <c r="CF200" s="1">
        <v>3.4494419097900391</v>
      </c>
      <c r="CG200" s="1"/>
      <c r="CH200" s="1"/>
      <c r="CI200" s="1"/>
      <c r="CJ200" s="1"/>
      <c r="CK200" s="1"/>
      <c r="CL200" s="1">
        <v>168</v>
      </c>
      <c r="CM200" s="1"/>
      <c r="CN200" s="1"/>
      <c r="CO200" s="1"/>
      <c r="CP200" s="1"/>
      <c r="CQ200" s="1"/>
      <c r="CR200" s="1">
        <v>195.88182067871094</v>
      </c>
      <c r="CS200" s="1"/>
      <c r="CT200" s="1"/>
      <c r="CU200" s="1"/>
      <c r="CV200" s="1"/>
      <c r="CW200" s="1"/>
      <c r="CX200" s="1">
        <v>5.7911067008972168</v>
      </c>
      <c r="CY200" s="1"/>
      <c r="CZ200" s="1"/>
      <c r="DA200" s="1"/>
      <c r="DB200" s="1"/>
      <c r="DC200" s="1"/>
      <c r="DD200" s="1">
        <v>270</v>
      </c>
      <c r="DE200" s="1"/>
      <c r="DF200" s="1"/>
      <c r="DG200" s="1"/>
      <c r="DH200" s="1"/>
      <c r="DI200" s="1"/>
      <c r="DJ200" s="1">
        <v>154.19935607910156</v>
      </c>
      <c r="DK200" s="1"/>
      <c r="DL200" s="1"/>
      <c r="DM200" s="1"/>
      <c r="DN200" s="1"/>
      <c r="DO200" s="1"/>
      <c r="DP200" s="1">
        <v>4.6090817451477051</v>
      </c>
      <c r="DQ200" s="1"/>
      <c r="DR200" s="1">
        <v>45</v>
      </c>
      <c r="DS200" s="1">
        <v>97</v>
      </c>
      <c r="DT200" s="1">
        <v>36</v>
      </c>
      <c r="DU200" s="1"/>
      <c r="DV200" s="1"/>
      <c r="DW200" s="1">
        <v>50.373886108398438</v>
      </c>
      <c r="DX200" s="1">
        <v>108.58370971679687</v>
      </c>
      <c r="DY200" s="1">
        <v>40.299110412597656</v>
      </c>
      <c r="DZ200" s="1"/>
      <c r="EA200" s="1"/>
      <c r="EB200" s="1">
        <v>5.2754983901977539</v>
      </c>
      <c r="EC200" s="1">
        <v>5.0129199028015137</v>
      </c>
      <c r="ED200" s="1">
        <v>4.5</v>
      </c>
      <c r="EE200" s="1"/>
      <c r="EF200" s="1"/>
      <c r="EG200" s="1">
        <v>53</v>
      </c>
      <c r="EH200" s="1">
        <v>112</v>
      </c>
      <c r="EI200" s="1">
        <v>46</v>
      </c>
      <c r="EJ200" s="1"/>
      <c r="EK200" s="1"/>
      <c r="EL200" s="1">
        <v>61.796051025390625</v>
      </c>
      <c r="EM200" s="1">
        <v>130.58787536621094</v>
      </c>
      <c r="EN200" s="1">
        <v>53.634307861328125</v>
      </c>
      <c r="EO200" s="1"/>
      <c r="EP200" s="1"/>
      <c r="EQ200" s="1">
        <v>7.1236557960510254</v>
      </c>
      <c r="ER200" s="1">
        <v>6.2534894943237305</v>
      </c>
      <c r="ES200" s="1">
        <v>6.7055392265319824</v>
      </c>
      <c r="ET200" s="1"/>
      <c r="EU200" s="1">
        <v>37</v>
      </c>
      <c r="EV200" s="1">
        <v>98</v>
      </c>
      <c r="EW200" s="1">
        <v>209</v>
      </c>
      <c r="EX200" s="1">
        <v>82</v>
      </c>
      <c r="EY200" s="1">
        <v>13</v>
      </c>
      <c r="EZ200" s="1">
        <v>21.131023406982422</v>
      </c>
      <c r="FA200" s="1">
        <v>55.968658447265625</v>
      </c>
      <c r="FB200" s="1">
        <v>119.36173248291016</v>
      </c>
      <c r="FC200" s="1">
        <v>46.830917358398438</v>
      </c>
      <c r="FD200" s="1">
        <v>7.4244136810302734</v>
      </c>
      <c r="FE200" s="1">
        <v>7.0745697021484375</v>
      </c>
      <c r="FF200" s="1">
        <v>6.1365060806274414</v>
      </c>
      <c r="FG200" s="1">
        <v>5.6092324256896973</v>
      </c>
      <c r="FH200" s="1">
        <v>5.5181694030761719</v>
      </c>
      <c r="FI200" s="1">
        <v>3.5326087474822998</v>
      </c>
      <c r="FJ200" s="1">
        <v>55.968658447265625</v>
      </c>
      <c r="FK200" s="1">
        <v>119.36173248291016</v>
      </c>
      <c r="FL200" s="1">
        <v>46.830917358398438</v>
      </c>
      <c r="FM200" s="1">
        <v>7.4244136810302734</v>
      </c>
      <c r="FN200" s="1">
        <v>7.0745697021484375</v>
      </c>
      <c r="FO200" s="1">
        <v>6.1365060806274414</v>
      </c>
      <c r="FP200" s="1">
        <v>5.6092324256896973</v>
      </c>
      <c r="FQ200" s="1">
        <v>5.5181694030761719</v>
      </c>
      <c r="FR200" s="1">
        <v>3.5326087474822998</v>
      </c>
    </row>
    <row r="201" spans="1:174">
      <c r="A201" t="s">
        <v>1</v>
      </c>
      <c r="B201" t="s">
        <v>205</v>
      </c>
      <c r="C201" t="s">
        <v>475</v>
      </c>
      <c r="D201" s="1">
        <v>235</v>
      </c>
      <c r="E201" s="1">
        <v>302</v>
      </c>
      <c r="F201" s="1">
        <v>537</v>
      </c>
      <c r="G201" s="1">
        <v>205.25810241699219</v>
      </c>
      <c r="H201" s="1">
        <v>266.57015991210937</v>
      </c>
      <c r="I201" s="1">
        <v>235.75276184082031</v>
      </c>
      <c r="J201" s="1">
        <v>4.8503613471984863</v>
      </c>
      <c r="K201" s="1">
        <v>7.0037107467651367</v>
      </c>
      <c r="L201" s="1">
        <v>5.8643660545349121</v>
      </c>
      <c r="M201" s="1"/>
      <c r="N201" s="1"/>
      <c r="O201" s="1">
        <v>24</v>
      </c>
      <c r="P201" s="1">
        <v>84</v>
      </c>
      <c r="Q201" s="1">
        <v>84</v>
      </c>
      <c r="R201" s="1">
        <v>34</v>
      </c>
      <c r="S201" s="1"/>
      <c r="T201" s="1"/>
      <c r="U201" s="1">
        <v>174.013916015625</v>
      </c>
      <c r="V201" s="1">
        <v>594.39569091796875</v>
      </c>
      <c r="W201" s="1">
        <v>1028.9073486328125</v>
      </c>
      <c r="X201" s="1">
        <v>790.14642333984375</v>
      </c>
      <c r="Y201" s="1"/>
      <c r="Z201" s="1"/>
      <c r="AA201" s="1">
        <v>2.5396826267242432</v>
      </c>
      <c r="AB201" s="1">
        <v>5.5482168197631836</v>
      </c>
      <c r="AC201" s="1">
        <v>8.1395349502563477</v>
      </c>
      <c r="AD201" s="1">
        <v>7.6404495239257812</v>
      </c>
      <c r="AE201" s="1"/>
      <c r="AF201" s="1">
        <v>7</v>
      </c>
      <c r="AG201" s="1">
        <v>31</v>
      </c>
      <c r="AH201" s="1">
        <v>77</v>
      </c>
      <c r="AI201" s="1">
        <v>143</v>
      </c>
      <c r="AJ201" s="1">
        <v>44</v>
      </c>
      <c r="AK201" s="1"/>
      <c r="AL201" s="1">
        <v>44.036235809326172</v>
      </c>
      <c r="AM201" s="1">
        <v>238.27824401855469</v>
      </c>
      <c r="AN201" s="1">
        <v>594.82427978515625</v>
      </c>
      <c r="AO201" s="1">
        <v>1971.054443359375</v>
      </c>
      <c r="AP201" s="1">
        <v>1728.2010498046875</v>
      </c>
      <c r="AQ201" s="1"/>
      <c r="AR201" s="1">
        <v>2.7667984962463379</v>
      </c>
      <c r="AS201" s="1">
        <v>5.4770317077636719</v>
      </c>
      <c r="AT201" s="1">
        <v>5.3103446960449219</v>
      </c>
      <c r="AU201" s="1">
        <v>10.90770435333252</v>
      </c>
      <c r="AV201" s="1">
        <v>8.8000001907348633</v>
      </c>
      <c r="AW201" s="1"/>
      <c r="AX201" s="1"/>
      <c r="AY201" s="1">
        <v>55</v>
      </c>
      <c r="AZ201" s="1">
        <v>161</v>
      </c>
      <c r="BA201" s="1">
        <v>227</v>
      </c>
      <c r="BB201" s="1">
        <v>78</v>
      </c>
      <c r="BC201" s="1"/>
      <c r="BD201" s="1"/>
      <c r="BE201" s="1">
        <v>205.20857238769531</v>
      </c>
      <c r="BF201" s="1">
        <v>594.6005859375</v>
      </c>
      <c r="BG201" s="1">
        <v>1472.2095947265625</v>
      </c>
      <c r="BH201" s="1">
        <v>1138.8524169921875</v>
      </c>
      <c r="BI201" s="1"/>
      <c r="BJ201" s="1"/>
      <c r="BK201" s="1">
        <v>3.6399736404418945</v>
      </c>
      <c r="BL201" s="1">
        <v>5.4318490028381348</v>
      </c>
      <c r="BM201" s="1">
        <v>9.6884336471557617</v>
      </c>
      <c r="BN201" s="1">
        <v>8.2539682388305664</v>
      </c>
      <c r="BO201" s="1"/>
      <c r="BP201" s="1"/>
      <c r="BQ201" s="1"/>
      <c r="BR201" s="1"/>
      <c r="BS201" s="1"/>
      <c r="BT201" s="1">
        <v>107</v>
      </c>
      <c r="BU201" s="1"/>
      <c r="BV201" s="1"/>
      <c r="BW201" s="1"/>
      <c r="BX201" s="1"/>
      <c r="BY201" s="1"/>
      <c r="BZ201" s="1">
        <v>93.45794677734375</v>
      </c>
      <c r="CA201" s="1"/>
      <c r="CB201" s="1"/>
      <c r="CC201" s="1"/>
      <c r="CD201" s="1"/>
      <c r="CE201" s="1"/>
      <c r="CF201" s="1">
        <v>3.2258064746856689</v>
      </c>
      <c r="CG201" s="1"/>
      <c r="CH201" s="1"/>
      <c r="CI201" s="1"/>
      <c r="CJ201" s="1"/>
      <c r="CK201" s="1"/>
      <c r="CL201" s="1">
        <v>206</v>
      </c>
      <c r="CM201" s="1"/>
      <c r="CN201" s="1"/>
      <c r="CO201" s="1"/>
      <c r="CP201" s="1"/>
      <c r="CQ201" s="1"/>
      <c r="CR201" s="1">
        <v>181.83262634277344</v>
      </c>
      <c r="CS201" s="1"/>
      <c r="CT201" s="1"/>
      <c r="CU201" s="1"/>
      <c r="CV201" s="1"/>
      <c r="CW201" s="1"/>
      <c r="CX201" s="1">
        <v>6.2141780853271484</v>
      </c>
      <c r="CY201" s="1"/>
      <c r="CZ201" s="1"/>
      <c r="DA201" s="1"/>
      <c r="DB201" s="1"/>
      <c r="DC201" s="1"/>
      <c r="DD201" s="1">
        <v>313</v>
      </c>
      <c r="DE201" s="1"/>
      <c r="DF201" s="1"/>
      <c r="DG201" s="1"/>
      <c r="DH201" s="1"/>
      <c r="DI201" s="1"/>
      <c r="DJ201" s="1">
        <v>137.41268920898437</v>
      </c>
      <c r="DK201" s="1"/>
      <c r="DL201" s="1"/>
      <c r="DM201" s="1"/>
      <c r="DN201" s="1"/>
      <c r="DO201" s="1"/>
      <c r="DP201" s="1">
        <v>4.7195415496826172</v>
      </c>
      <c r="DQ201" s="1">
        <v>71</v>
      </c>
      <c r="DR201" s="1">
        <v>76</v>
      </c>
      <c r="DS201" s="1">
        <v>58</v>
      </c>
      <c r="DT201" s="1"/>
      <c r="DU201" s="1"/>
      <c r="DV201" s="1">
        <v>62.014148712158203</v>
      </c>
      <c r="DW201" s="1">
        <v>66.381340026855469</v>
      </c>
      <c r="DX201" s="1">
        <v>50.659446716308594</v>
      </c>
      <c r="DY201" s="1"/>
      <c r="DZ201" s="1"/>
      <c r="EA201" s="1">
        <v>5.3423628807067871</v>
      </c>
      <c r="EB201" s="1">
        <v>4.352806568145752</v>
      </c>
      <c r="EC201" s="1">
        <v>5.513308048248291</v>
      </c>
      <c r="ED201" s="1"/>
      <c r="EE201" s="1"/>
      <c r="EF201" s="1">
        <v>86</v>
      </c>
      <c r="EG201" s="1">
        <v>107</v>
      </c>
      <c r="EH201" s="1">
        <v>52</v>
      </c>
      <c r="EI201" s="1"/>
      <c r="EJ201" s="1"/>
      <c r="EK201" s="1">
        <v>75.91070556640625</v>
      </c>
      <c r="EL201" s="1">
        <v>94.447044372558594</v>
      </c>
      <c r="EM201" s="1">
        <v>45.899497985839844</v>
      </c>
      <c r="EN201" s="1"/>
      <c r="EO201" s="1"/>
      <c r="EP201" s="1">
        <v>8.2533588409423828</v>
      </c>
      <c r="EQ201" s="1">
        <v>6.25</v>
      </c>
      <c r="ER201" s="1">
        <v>5.485231876373291</v>
      </c>
      <c r="ES201" s="1"/>
      <c r="ET201" s="1"/>
      <c r="EU201" s="1">
        <v>157</v>
      </c>
      <c r="EV201" s="1">
        <v>183</v>
      </c>
      <c r="EW201" s="1">
        <v>110</v>
      </c>
      <c r="EX201" s="1">
        <v>80</v>
      </c>
      <c r="EY201" s="1">
        <v>7</v>
      </c>
      <c r="EZ201" s="1">
        <v>68.925857543945313</v>
      </c>
      <c r="FA201" s="1">
        <v>80.340324401855469</v>
      </c>
      <c r="FB201" s="1">
        <v>48.291999816894531</v>
      </c>
      <c r="FC201" s="1">
        <v>35.121456146240234</v>
      </c>
      <c r="FD201" s="1">
        <v>3.073127269744873</v>
      </c>
      <c r="FE201" s="1">
        <v>6.6216788291931152</v>
      </c>
      <c r="FF201" s="1">
        <v>5.2920761108398437</v>
      </c>
      <c r="FG201" s="1">
        <v>5.5</v>
      </c>
      <c r="FH201" s="1">
        <v>6.5252852439880371</v>
      </c>
      <c r="FI201" s="1">
        <v>6.8627452850341797</v>
      </c>
      <c r="FJ201" s="1">
        <v>80.340324401855469</v>
      </c>
      <c r="FK201" s="1">
        <v>48.291999816894531</v>
      </c>
      <c r="FL201" s="1">
        <v>35.121456146240234</v>
      </c>
      <c r="FM201" s="1">
        <v>3.073127269744873</v>
      </c>
      <c r="FN201" s="1">
        <v>6.6216788291931152</v>
      </c>
      <c r="FO201" s="1">
        <v>5.2920761108398437</v>
      </c>
      <c r="FP201" s="1">
        <v>5.5</v>
      </c>
      <c r="FQ201" s="1">
        <v>6.5252852439880371</v>
      </c>
      <c r="FR201" s="1">
        <v>6.8627452850341797</v>
      </c>
    </row>
    <row r="202" spans="1:174">
      <c r="A202" t="s">
        <v>1</v>
      </c>
      <c r="B202" t="s">
        <v>206</v>
      </c>
      <c r="C202" t="s">
        <v>476</v>
      </c>
      <c r="D202" s="1">
        <v>242</v>
      </c>
      <c r="E202" s="1">
        <v>279</v>
      </c>
      <c r="F202" s="1">
        <v>521</v>
      </c>
      <c r="G202" s="1">
        <v>149.18840026855469</v>
      </c>
      <c r="H202" s="1">
        <v>173.45460510253906</v>
      </c>
      <c r="I202" s="1">
        <v>161.27035522460937</v>
      </c>
      <c r="J202" s="1">
        <v>4.1051740646362305</v>
      </c>
      <c r="K202" s="1">
        <v>5.7031888961791992</v>
      </c>
      <c r="L202" s="1">
        <v>4.829887866973877</v>
      </c>
      <c r="M202" s="1"/>
      <c r="N202" s="1"/>
      <c r="O202" s="1">
        <v>40</v>
      </c>
      <c r="P202" s="1">
        <v>92</v>
      </c>
      <c r="Q202" s="1">
        <v>75</v>
      </c>
      <c r="R202" s="1">
        <v>22</v>
      </c>
      <c r="S202" s="1"/>
      <c r="T202" s="1"/>
      <c r="U202" s="1">
        <v>207.45811462402344</v>
      </c>
      <c r="V202" s="1">
        <v>503.75076293945313</v>
      </c>
      <c r="W202" s="1">
        <v>758.87890625</v>
      </c>
      <c r="X202" s="1">
        <v>557.66790771484375</v>
      </c>
      <c r="Y202" s="1"/>
      <c r="Z202" s="1"/>
      <c r="AA202" s="1">
        <v>3.4100596904754639</v>
      </c>
      <c r="AB202" s="1">
        <v>4.9542274475097656</v>
      </c>
      <c r="AC202" s="1">
        <v>6.7264575958251953</v>
      </c>
      <c r="AD202" s="1">
        <v>5.4590568542480469</v>
      </c>
      <c r="AE202" s="1"/>
      <c r="AF202" s="1"/>
      <c r="AG202" s="1">
        <v>21</v>
      </c>
      <c r="AH202" s="1">
        <v>105</v>
      </c>
      <c r="AI202" s="1">
        <v>109</v>
      </c>
      <c r="AJ202" s="1">
        <v>32</v>
      </c>
      <c r="AK202" s="1"/>
      <c r="AL202" s="1"/>
      <c r="AM202" s="1">
        <v>109.76374816894531</v>
      </c>
      <c r="AN202" s="1">
        <v>591.949462890625</v>
      </c>
      <c r="AO202" s="1">
        <v>1306.327880859375</v>
      </c>
      <c r="AP202" s="1">
        <v>1472.6185302734375</v>
      </c>
      <c r="AQ202" s="1"/>
      <c r="AR202" s="1"/>
      <c r="AS202" s="1">
        <v>2.9085872173309326</v>
      </c>
      <c r="AT202" s="1">
        <v>5.9794988632202148</v>
      </c>
      <c r="AU202" s="1">
        <v>7.933042049407959</v>
      </c>
      <c r="AV202" s="1">
        <v>9.7264442443847656</v>
      </c>
      <c r="AW202" s="1">
        <v>10</v>
      </c>
      <c r="AX202" s="1">
        <v>15</v>
      </c>
      <c r="AY202" s="1">
        <v>61</v>
      </c>
      <c r="AZ202" s="1">
        <v>197</v>
      </c>
      <c r="BA202" s="1">
        <v>184</v>
      </c>
      <c r="BB202" s="1">
        <v>54</v>
      </c>
      <c r="BC202" s="1">
        <v>5.7366094589233398</v>
      </c>
      <c r="BD202" s="1">
        <v>30.01080322265625</v>
      </c>
      <c r="BE202" s="1">
        <v>158.80039978027344</v>
      </c>
      <c r="BF202" s="1">
        <v>547.20703125</v>
      </c>
      <c r="BG202" s="1">
        <v>1009.4913940429687</v>
      </c>
      <c r="BH202" s="1">
        <v>882.641357421875</v>
      </c>
      <c r="BI202" s="1">
        <v>1.1547343730926514</v>
      </c>
      <c r="BJ202" s="1">
        <v>1.2583892345428467</v>
      </c>
      <c r="BK202" s="1">
        <v>3.2189974784851074</v>
      </c>
      <c r="BL202" s="1">
        <v>5.4525322914123535</v>
      </c>
      <c r="BM202" s="1">
        <v>7.3925271034240723</v>
      </c>
      <c r="BN202" s="1">
        <v>7.3770489692687988</v>
      </c>
      <c r="BO202" s="1"/>
      <c r="BP202" s="1"/>
      <c r="BQ202" s="1"/>
      <c r="BR202" s="1"/>
      <c r="BS202" s="1"/>
      <c r="BT202" s="1">
        <v>114</v>
      </c>
      <c r="BU202" s="1"/>
      <c r="BV202" s="1"/>
      <c r="BW202" s="1"/>
      <c r="BX202" s="1"/>
      <c r="BY202" s="1"/>
      <c r="BZ202" s="1">
        <v>70.278831481933594</v>
      </c>
      <c r="CA202" s="1"/>
      <c r="CB202" s="1"/>
      <c r="CC202" s="1"/>
      <c r="CD202" s="1"/>
      <c r="CE202" s="1"/>
      <c r="CF202" s="1">
        <v>2.6388888359069824</v>
      </c>
      <c r="CG202" s="1"/>
      <c r="CH202" s="1"/>
      <c r="CI202" s="1"/>
      <c r="CJ202" s="1"/>
      <c r="CK202" s="1"/>
      <c r="CL202" s="1">
        <v>178</v>
      </c>
      <c r="CM202" s="1"/>
      <c r="CN202" s="1"/>
      <c r="CO202" s="1"/>
      <c r="CP202" s="1"/>
      <c r="CQ202" s="1"/>
      <c r="CR202" s="1">
        <v>110.66279602050781</v>
      </c>
      <c r="CS202" s="1"/>
      <c r="CT202" s="1"/>
      <c r="CU202" s="1"/>
      <c r="CV202" s="1"/>
      <c r="CW202" s="1"/>
      <c r="CX202" s="1">
        <v>4.4972209930419922</v>
      </c>
      <c r="CY202" s="1"/>
      <c r="CZ202" s="1"/>
      <c r="DA202" s="1"/>
      <c r="DB202" s="1"/>
      <c r="DC202" s="1"/>
      <c r="DD202" s="1">
        <v>292</v>
      </c>
      <c r="DE202" s="1"/>
      <c r="DF202" s="1"/>
      <c r="DG202" s="1"/>
      <c r="DH202" s="1"/>
      <c r="DI202" s="1"/>
      <c r="DJ202" s="1">
        <v>90.385688781738281</v>
      </c>
      <c r="DK202" s="1"/>
      <c r="DL202" s="1"/>
      <c r="DM202" s="1"/>
      <c r="DN202" s="1"/>
      <c r="DO202" s="1"/>
      <c r="DP202" s="1">
        <v>3.5274221897125244</v>
      </c>
      <c r="DQ202" s="1">
        <v>43</v>
      </c>
      <c r="DR202" s="1">
        <v>54</v>
      </c>
      <c r="DS202" s="1">
        <v>45</v>
      </c>
      <c r="DT202" s="1">
        <v>52</v>
      </c>
      <c r="DU202" s="1">
        <v>48</v>
      </c>
      <c r="DV202" s="1">
        <v>26.508682250976562</v>
      </c>
      <c r="DW202" s="1">
        <v>33.289974212646484</v>
      </c>
      <c r="DX202" s="1">
        <v>27.741645812988281</v>
      </c>
      <c r="DY202" s="1">
        <v>32.057010650634766</v>
      </c>
      <c r="DZ202" s="1">
        <v>29.591087341308594</v>
      </c>
      <c r="EA202" s="1">
        <v>3.5714285373687744</v>
      </c>
      <c r="EB202" s="1">
        <v>4.4189853668212891</v>
      </c>
      <c r="EC202" s="1">
        <v>4.5180721282958984</v>
      </c>
      <c r="ED202" s="1">
        <v>4.4558696746826172</v>
      </c>
      <c r="EE202" s="1">
        <v>3.6753444671630859</v>
      </c>
      <c r="EF202" s="1">
        <v>63</v>
      </c>
      <c r="EG202" s="1">
        <v>51</v>
      </c>
      <c r="EH202" s="1">
        <v>60</v>
      </c>
      <c r="EI202" s="1">
        <v>54</v>
      </c>
      <c r="EJ202" s="1">
        <v>51</v>
      </c>
      <c r="EK202" s="1">
        <v>39.167167663574219</v>
      </c>
      <c r="EL202" s="1">
        <v>31.706756591796875</v>
      </c>
      <c r="EM202" s="1">
        <v>37.302066802978516</v>
      </c>
      <c r="EN202" s="1">
        <v>33.571857452392578</v>
      </c>
      <c r="EO202" s="1">
        <v>31.706756591796875</v>
      </c>
      <c r="EP202" s="1">
        <v>6.2749004364013672</v>
      </c>
      <c r="EQ202" s="1">
        <v>5.0495047569274902</v>
      </c>
      <c r="ER202" s="1">
        <v>6.5861692428588867</v>
      </c>
      <c r="ES202" s="1">
        <v>5.8887677192687988</v>
      </c>
      <c r="ET202" s="1">
        <v>4.8571429252624512</v>
      </c>
      <c r="EU202" s="1">
        <v>106</v>
      </c>
      <c r="EV202" s="1">
        <v>105</v>
      </c>
      <c r="EW202" s="1">
        <v>105</v>
      </c>
      <c r="EX202" s="1">
        <v>106</v>
      </c>
      <c r="EY202" s="1">
        <v>99</v>
      </c>
      <c r="EZ202" s="1">
        <v>32.811241149902344</v>
      </c>
      <c r="FA202" s="1">
        <v>32.501701354980469</v>
      </c>
      <c r="FB202" s="1">
        <v>32.501701354980469</v>
      </c>
      <c r="FC202" s="1">
        <v>32.811241149902344</v>
      </c>
      <c r="FD202" s="1">
        <v>30.644462585449219</v>
      </c>
      <c r="FE202" s="1">
        <v>4.8007245063781738</v>
      </c>
      <c r="FF202" s="1">
        <v>4.7043008804321289</v>
      </c>
      <c r="FG202" s="1">
        <v>5.5060305595397949</v>
      </c>
      <c r="FH202" s="1">
        <v>5.0863723754882812</v>
      </c>
      <c r="FI202" s="1">
        <v>4.2020373344421387</v>
      </c>
      <c r="FJ202" s="1">
        <v>32.501701354980469</v>
      </c>
      <c r="FK202" s="1">
        <v>32.501701354980469</v>
      </c>
      <c r="FL202" s="1">
        <v>32.811241149902344</v>
      </c>
      <c r="FM202" s="1">
        <v>30.644462585449219</v>
      </c>
      <c r="FN202" s="1">
        <v>4.8007245063781738</v>
      </c>
      <c r="FO202" s="1">
        <v>4.7043008804321289</v>
      </c>
      <c r="FP202" s="1">
        <v>5.5060305595397949</v>
      </c>
      <c r="FQ202" s="1">
        <v>5.0863723754882812</v>
      </c>
      <c r="FR202" s="1">
        <v>4.2020373344421387</v>
      </c>
    </row>
    <row r="203" spans="1:174">
      <c r="A203" t="s">
        <v>1</v>
      </c>
      <c r="B203" t="s">
        <v>207</v>
      </c>
      <c r="C203" t="s">
        <v>477</v>
      </c>
      <c r="D203" s="1">
        <v>514</v>
      </c>
      <c r="E203" s="1">
        <v>573</v>
      </c>
      <c r="F203" s="1">
        <v>1087</v>
      </c>
      <c r="G203" s="1">
        <v>207.95909118652344</v>
      </c>
      <c r="H203" s="1">
        <v>237.51788330078125</v>
      </c>
      <c r="I203" s="1">
        <v>222.55937194824219</v>
      </c>
      <c r="J203" s="1">
        <v>4.8335528373718262</v>
      </c>
      <c r="K203" s="1">
        <v>6.3596005439758301</v>
      </c>
      <c r="L203" s="1">
        <v>5.5334963798522949</v>
      </c>
      <c r="M203" s="1">
        <v>8</v>
      </c>
      <c r="N203" s="1">
        <v>29</v>
      </c>
      <c r="O203" s="1">
        <v>79</v>
      </c>
      <c r="P203" s="1">
        <v>170</v>
      </c>
      <c r="Q203" s="1">
        <v>158</v>
      </c>
      <c r="R203" s="1">
        <v>70</v>
      </c>
      <c r="S203" s="1">
        <v>6.5218276977539062</v>
      </c>
      <c r="T203" s="1">
        <v>76.57574462890625</v>
      </c>
      <c r="U203" s="1">
        <v>250.08705139160156</v>
      </c>
      <c r="V203" s="1">
        <v>588.47967529296875</v>
      </c>
      <c r="W203" s="1">
        <v>920.5313720703125</v>
      </c>
      <c r="X203" s="1">
        <v>778.90283203125</v>
      </c>
      <c r="Y203" s="1">
        <v>1.0767160654067993</v>
      </c>
      <c r="Z203" s="1">
        <v>2.1137025356292725</v>
      </c>
      <c r="AA203" s="1">
        <v>3.6881418228149414</v>
      </c>
      <c r="AB203" s="1">
        <v>5.4054055213928223</v>
      </c>
      <c r="AC203" s="1">
        <v>7.2080292701721191</v>
      </c>
      <c r="AD203" s="1">
        <v>6.730769157409668</v>
      </c>
      <c r="AE203" s="1">
        <v>7</v>
      </c>
      <c r="AF203" s="1">
        <v>19</v>
      </c>
      <c r="AG203" s="1">
        <v>46</v>
      </c>
      <c r="AH203" s="1">
        <v>188</v>
      </c>
      <c r="AI203" s="1">
        <v>231</v>
      </c>
      <c r="AJ203" s="1">
        <v>82</v>
      </c>
      <c r="AK203" s="1">
        <v>5.4915313720703125</v>
      </c>
      <c r="AL203" s="1">
        <v>51.871467590332031</v>
      </c>
      <c r="AM203" s="1">
        <v>150.33662414550781</v>
      </c>
      <c r="AN203" s="1">
        <v>697.14837646484375</v>
      </c>
      <c r="AO203" s="1">
        <v>1580.3516845703125</v>
      </c>
      <c r="AP203" s="1">
        <v>1651.5609130859375</v>
      </c>
      <c r="AQ203" s="1">
        <v>1.3487476110458374</v>
      </c>
      <c r="AR203" s="1">
        <v>3.0158729553222656</v>
      </c>
      <c r="AS203" s="1">
        <v>3.4149963855743408</v>
      </c>
      <c r="AT203" s="1">
        <v>6.2666668891906738</v>
      </c>
      <c r="AU203" s="1">
        <v>8.8539667129516602</v>
      </c>
      <c r="AV203" s="1">
        <v>9.0607738494873047</v>
      </c>
      <c r="AW203" s="1">
        <v>15</v>
      </c>
      <c r="AX203" s="1">
        <v>48</v>
      </c>
      <c r="AY203" s="1">
        <v>125</v>
      </c>
      <c r="AZ203" s="1">
        <v>358</v>
      </c>
      <c r="BA203" s="1">
        <v>389</v>
      </c>
      <c r="BB203" s="1">
        <v>152</v>
      </c>
      <c r="BC203" s="1">
        <v>5.9967856407165527</v>
      </c>
      <c r="BD203" s="1">
        <v>64.429527282714844</v>
      </c>
      <c r="BE203" s="1">
        <v>201.00663757324219</v>
      </c>
      <c r="BF203" s="1">
        <v>640.9453125</v>
      </c>
      <c r="BG203" s="1">
        <v>1224.001708984375</v>
      </c>
      <c r="BH203" s="1">
        <v>1089.4495849609375</v>
      </c>
      <c r="BI203" s="1">
        <v>1.1885895729064941</v>
      </c>
      <c r="BJ203" s="1">
        <v>2.3976023197174072</v>
      </c>
      <c r="BK203" s="1">
        <v>3.5826883316040039</v>
      </c>
      <c r="BL203" s="1">
        <v>5.8258748054504395</v>
      </c>
      <c r="BM203" s="1">
        <v>8.1024789810180664</v>
      </c>
      <c r="BN203" s="1">
        <v>7.8149099349975586</v>
      </c>
      <c r="BO203" s="1"/>
      <c r="BP203" s="1"/>
      <c r="BQ203" s="1"/>
      <c r="BR203" s="1"/>
      <c r="BS203" s="1"/>
      <c r="BT203" s="1">
        <v>219</v>
      </c>
      <c r="BU203" s="1"/>
      <c r="BV203" s="1"/>
      <c r="BW203" s="1"/>
      <c r="BX203" s="1"/>
      <c r="BY203" s="1"/>
      <c r="BZ203" s="1">
        <v>88.605133056640625</v>
      </c>
      <c r="CA203" s="1"/>
      <c r="CB203" s="1"/>
      <c r="CC203" s="1"/>
      <c r="CD203" s="1"/>
      <c r="CE203" s="1"/>
      <c r="CF203" s="1">
        <v>3.0993490219116211</v>
      </c>
      <c r="CG203" s="1"/>
      <c r="CH203" s="1"/>
      <c r="CI203" s="1"/>
      <c r="CJ203" s="1"/>
      <c r="CK203" s="1"/>
      <c r="CL203" s="1">
        <v>340</v>
      </c>
      <c r="CM203" s="1"/>
      <c r="CN203" s="1"/>
      <c r="CO203" s="1"/>
      <c r="CP203" s="1"/>
      <c r="CQ203" s="1"/>
      <c r="CR203" s="1">
        <v>140.93556213378906</v>
      </c>
      <c r="CS203" s="1"/>
      <c r="CT203" s="1"/>
      <c r="CU203" s="1"/>
      <c r="CV203" s="1"/>
      <c r="CW203" s="1"/>
      <c r="CX203" s="1">
        <v>5.1243405342102051</v>
      </c>
      <c r="CY203" s="1"/>
      <c r="CZ203" s="1"/>
      <c r="DA203" s="1"/>
      <c r="DB203" s="1"/>
      <c r="DC203" s="1">
        <v>7</v>
      </c>
      <c r="DD203" s="1">
        <v>559</v>
      </c>
      <c r="DE203" s="1"/>
      <c r="DF203" s="1"/>
      <c r="DG203" s="1"/>
      <c r="DH203" s="1"/>
      <c r="DI203" s="1">
        <v>1.4332250356674194</v>
      </c>
      <c r="DJ203" s="1">
        <v>114.45325469970703</v>
      </c>
      <c r="DK203" s="1"/>
      <c r="DL203" s="1"/>
      <c r="DM203" s="1"/>
      <c r="DN203" s="1"/>
      <c r="DO203" s="1">
        <v>0.88607597351074219</v>
      </c>
      <c r="DP203" s="1">
        <v>4.0799942016601563</v>
      </c>
      <c r="DQ203" s="1">
        <v>168</v>
      </c>
      <c r="DR203" s="1">
        <v>189</v>
      </c>
      <c r="DS203" s="1">
        <v>98</v>
      </c>
      <c r="DT203" s="1"/>
      <c r="DU203" s="1"/>
      <c r="DV203" s="1">
        <v>67.971061706542969</v>
      </c>
      <c r="DW203" s="1">
        <v>76.467445373535156</v>
      </c>
      <c r="DX203" s="1">
        <v>39.649787902832031</v>
      </c>
      <c r="DY203" s="1"/>
      <c r="DZ203" s="1"/>
      <c r="EA203" s="1">
        <v>4.7727274894714355</v>
      </c>
      <c r="EB203" s="1">
        <v>4.7487435340881348</v>
      </c>
      <c r="EC203" s="1">
        <v>5.130889892578125</v>
      </c>
      <c r="ED203" s="1"/>
      <c r="EE203" s="1"/>
      <c r="EF203" s="1">
        <v>190</v>
      </c>
      <c r="EG203" s="1">
        <v>224</v>
      </c>
      <c r="EH203" s="1">
        <v>97</v>
      </c>
      <c r="EI203" s="1"/>
      <c r="EJ203" s="1"/>
      <c r="EK203" s="1">
        <v>78.758110046386719</v>
      </c>
      <c r="EL203" s="1">
        <v>92.851661682128906</v>
      </c>
      <c r="EM203" s="1">
        <v>40.208087921142578</v>
      </c>
      <c r="EN203" s="1"/>
      <c r="EO203" s="1"/>
      <c r="EP203" s="1">
        <v>6.4780087471008301</v>
      </c>
      <c r="EQ203" s="1">
        <v>6.308082103729248</v>
      </c>
      <c r="ER203" s="1">
        <v>6.4882941246032715</v>
      </c>
      <c r="ES203" s="1"/>
      <c r="ET203" s="1"/>
      <c r="EU203" s="1">
        <v>358</v>
      </c>
      <c r="EV203" s="1">
        <v>413</v>
      </c>
      <c r="EW203" s="1">
        <v>195</v>
      </c>
      <c r="EX203" s="1">
        <v>102</v>
      </c>
      <c r="EY203" s="1">
        <v>19</v>
      </c>
      <c r="EZ203" s="1">
        <v>73.299224853515625</v>
      </c>
      <c r="FA203" s="1">
        <v>84.560279846191406</v>
      </c>
      <c r="FB203" s="1">
        <v>39.925552368164063</v>
      </c>
      <c r="FC203" s="1">
        <v>20.884136199951172</v>
      </c>
      <c r="FD203" s="1">
        <v>3.8901822566986084</v>
      </c>
      <c r="FE203" s="1">
        <v>5.5478072166442871</v>
      </c>
      <c r="FF203" s="1">
        <v>5.4839992523193359</v>
      </c>
      <c r="FG203" s="1">
        <v>5.726872444152832</v>
      </c>
      <c r="FH203" s="1">
        <v>5.8857474327087402</v>
      </c>
      <c r="FI203" s="1">
        <v>3.6398468017578125</v>
      </c>
      <c r="FJ203" s="1">
        <v>84.560279846191406</v>
      </c>
      <c r="FK203" s="1">
        <v>39.925552368164063</v>
      </c>
      <c r="FL203" s="1">
        <v>20.884136199951172</v>
      </c>
      <c r="FM203" s="1">
        <v>3.8901822566986084</v>
      </c>
      <c r="FN203" s="1">
        <v>5.5478072166442871</v>
      </c>
      <c r="FO203" s="1">
        <v>5.4839992523193359</v>
      </c>
      <c r="FP203" s="1">
        <v>5.726872444152832</v>
      </c>
      <c r="FQ203" s="1">
        <v>5.8857474327087402</v>
      </c>
      <c r="FR203" s="1">
        <v>3.6398468017578125</v>
      </c>
    </row>
    <row r="204" spans="1:174">
      <c r="A204" t="s">
        <v>1</v>
      </c>
      <c r="B204" t="s">
        <v>208</v>
      </c>
      <c r="C204" t="s">
        <v>478</v>
      </c>
      <c r="D204" s="1">
        <v>127</v>
      </c>
      <c r="E204" s="1">
        <v>130</v>
      </c>
      <c r="F204" s="1">
        <v>257</v>
      </c>
      <c r="G204" s="1">
        <v>176.22979736328125</v>
      </c>
      <c r="H204" s="1">
        <v>183.62619018554687</v>
      </c>
      <c r="I204" s="1">
        <v>179.8951416015625</v>
      </c>
      <c r="J204" s="1">
        <v>4.4235458374023437</v>
      </c>
      <c r="K204" s="1">
        <v>5.3852524757385254</v>
      </c>
      <c r="L204" s="1">
        <v>4.8628191947937012</v>
      </c>
      <c r="M204" s="1"/>
      <c r="N204" s="1"/>
      <c r="O204" s="1">
        <v>19</v>
      </c>
      <c r="P204" s="1">
        <v>44</v>
      </c>
      <c r="Q204" s="1">
        <v>39</v>
      </c>
      <c r="R204" s="1">
        <v>18</v>
      </c>
      <c r="S204" s="1"/>
      <c r="T204" s="1"/>
      <c r="U204" s="1">
        <v>244.59320068359375</v>
      </c>
      <c r="V204" s="1">
        <v>642.52337646484375</v>
      </c>
      <c r="W204" s="1">
        <v>873.8516845703125</v>
      </c>
      <c r="X204" s="1">
        <v>743.18743896484375</v>
      </c>
      <c r="Y204" s="1"/>
      <c r="Z204" s="1"/>
      <c r="AA204" s="1">
        <v>3.4862384796142578</v>
      </c>
      <c r="AB204" s="1">
        <v>5.116279125213623</v>
      </c>
      <c r="AC204" s="1">
        <v>6.6552901268005371</v>
      </c>
      <c r="AD204" s="1">
        <v>6.4516129493713379</v>
      </c>
      <c r="AE204" s="1"/>
      <c r="AF204" s="1"/>
      <c r="AG204" s="1">
        <v>13</v>
      </c>
      <c r="AH204" s="1">
        <v>44</v>
      </c>
      <c r="AI204" s="1">
        <v>47</v>
      </c>
      <c r="AJ204" s="1">
        <v>22</v>
      </c>
      <c r="AK204" s="1"/>
      <c r="AL204" s="1"/>
      <c r="AM204" s="1">
        <v>170.44709777832031</v>
      </c>
      <c r="AN204" s="1">
        <v>693.45941162109375</v>
      </c>
      <c r="AO204" s="1">
        <v>1305.1929931640625</v>
      </c>
      <c r="AP204" s="1">
        <v>1652.892578125</v>
      </c>
      <c r="AQ204" s="1"/>
      <c r="AR204" s="1"/>
      <c r="AS204" s="1">
        <v>3.8011696338653564</v>
      </c>
      <c r="AT204" s="1">
        <v>5.7142858505249023</v>
      </c>
      <c r="AU204" s="1">
        <v>6.9016151428222656</v>
      </c>
      <c r="AV204" s="1">
        <v>8.0291967391967773</v>
      </c>
      <c r="AW204" s="1"/>
      <c r="AX204" s="1"/>
      <c r="AY204" s="1">
        <v>32</v>
      </c>
      <c r="AZ204" s="1">
        <v>88</v>
      </c>
      <c r="BA204" s="1">
        <v>86</v>
      </c>
      <c r="BB204" s="1">
        <v>40</v>
      </c>
      <c r="BC204" s="1"/>
      <c r="BD204" s="1"/>
      <c r="BE204" s="1">
        <v>207.85969543457031</v>
      </c>
      <c r="BF204" s="1">
        <v>667.0203857421875</v>
      </c>
      <c r="BG204" s="1">
        <v>1066.46826171875</v>
      </c>
      <c r="BH204" s="1">
        <v>1065.81396484375</v>
      </c>
      <c r="BI204" s="1"/>
      <c r="BJ204" s="1"/>
      <c r="BK204" s="1">
        <v>3.6076662540435791</v>
      </c>
      <c r="BL204" s="1">
        <v>5.398773193359375</v>
      </c>
      <c r="BM204" s="1">
        <v>6.7876873016357422</v>
      </c>
      <c r="BN204" s="1">
        <v>7.2332730293273926</v>
      </c>
      <c r="BO204" s="1"/>
      <c r="BP204" s="1"/>
      <c r="BQ204" s="1"/>
      <c r="BR204" s="1"/>
      <c r="BS204" s="1"/>
      <c r="BT204" s="1">
        <v>52</v>
      </c>
      <c r="BU204" s="1"/>
      <c r="BV204" s="1"/>
      <c r="BW204" s="1"/>
      <c r="BX204" s="1"/>
      <c r="BY204" s="1"/>
      <c r="BZ204" s="1">
        <v>72.157081604003906</v>
      </c>
      <c r="CA204" s="1"/>
      <c r="CB204" s="1"/>
      <c r="CC204" s="1"/>
      <c r="CD204" s="1"/>
      <c r="CE204" s="1"/>
      <c r="CF204" s="1">
        <v>3.0787448883056641</v>
      </c>
      <c r="CG204" s="1"/>
      <c r="CH204" s="1"/>
      <c r="CI204" s="1"/>
      <c r="CJ204" s="1"/>
      <c r="CK204" s="1"/>
      <c r="CL204" s="1">
        <v>78</v>
      </c>
      <c r="CM204" s="1"/>
      <c r="CN204" s="1"/>
      <c r="CO204" s="1"/>
      <c r="CP204" s="1"/>
      <c r="CQ204" s="1"/>
      <c r="CR204" s="1">
        <v>110.17571258544922</v>
      </c>
      <c r="CS204" s="1"/>
      <c r="CT204" s="1"/>
      <c r="CU204" s="1"/>
      <c r="CV204" s="1"/>
      <c r="CW204" s="1"/>
      <c r="CX204" s="1">
        <v>4.8933501243591309</v>
      </c>
      <c r="CY204" s="1"/>
      <c r="CZ204" s="1"/>
      <c r="DA204" s="1"/>
      <c r="DB204" s="1"/>
      <c r="DC204" s="1"/>
      <c r="DD204" s="1">
        <v>130</v>
      </c>
      <c r="DE204" s="1"/>
      <c r="DF204" s="1"/>
      <c r="DG204" s="1"/>
      <c r="DH204" s="1"/>
      <c r="DI204" s="1"/>
      <c r="DJ204" s="1">
        <v>90.997543334960938</v>
      </c>
      <c r="DK204" s="1"/>
      <c r="DL204" s="1"/>
      <c r="DM204" s="1"/>
      <c r="DN204" s="1"/>
      <c r="DO204" s="1"/>
      <c r="DP204" s="1">
        <v>3.9597928524017334</v>
      </c>
      <c r="DQ204" s="1">
        <v>76</v>
      </c>
      <c r="DR204" s="1">
        <v>24</v>
      </c>
      <c r="DS204" s="1">
        <v>12</v>
      </c>
      <c r="DT204" s="1">
        <v>15</v>
      </c>
      <c r="DU204" s="1"/>
      <c r="DV204" s="1">
        <v>105.46035003662109</v>
      </c>
      <c r="DW204" s="1">
        <v>33.303268432617187</v>
      </c>
      <c r="DX204" s="1">
        <v>16.651634216308594</v>
      </c>
      <c r="DY204" s="1">
        <v>20.814542770385742</v>
      </c>
      <c r="DZ204" s="1"/>
      <c r="EA204" s="1">
        <v>4.6711740493774414</v>
      </c>
      <c r="EB204" s="1">
        <v>4.2704625129699707</v>
      </c>
      <c r="EC204" s="1">
        <v>3.3707864284515381</v>
      </c>
      <c r="ED204" s="1">
        <v>4.601226806640625</v>
      </c>
      <c r="EE204" s="1"/>
      <c r="EF204" s="1">
        <v>72</v>
      </c>
      <c r="EG204" s="1">
        <v>26</v>
      </c>
      <c r="EH204" s="1">
        <v>22</v>
      </c>
      <c r="EI204" s="1">
        <v>10</v>
      </c>
      <c r="EJ204" s="1"/>
      <c r="EK204" s="1">
        <v>101.70066070556641</v>
      </c>
      <c r="EL204" s="1">
        <v>36.725238800048828</v>
      </c>
      <c r="EM204" s="1">
        <v>31.075202941894531</v>
      </c>
      <c r="EN204" s="1">
        <v>14.125091552734375</v>
      </c>
      <c r="EO204" s="1"/>
      <c r="EP204" s="1">
        <v>4.9965300559997559</v>
      </c>
      <c r="EQ204" s="1">
        <v>6.1904764175415039</v>
      </c>
      <c r="ER204" s="1">
        <v>7.8853044509887695</v>
      </c>
      <c r="ES204" s="1">
        <v>3.6496350765228271</v>
      </c>
      <c r="ET204" s="1"/>
      <c r="EU204" s="1">
        <v>148</v>
      </c>
      <c r="EV204" s="1">
        <v>50</v>
      </c>
      <c r="EW204" s="1">
        <v>34</v>
      </c>
      <c r="EX204" s="1">
        <v>25</v>
      </c>
      <c r="EY204" s="1"/>
      <c r="EZ204" s="1">
        <v>103.59720611572266</v>
      </c>
      <c r="FA204" s="1">
        <v>34.999053955078125</v>
      </c>
      <c r="FB204" s="1">
        <v>23.799358367919922</v>
      </c>
      <c r="FC204" s="1">
        <v>17.499526977539063</v>
      </c>
      <c r="FD204" s="1"/>
      <c r="FE204" s="1">
        <v>4.8239893913269043</v>
      </c>
      <c r="FF204" s="1">
        <v>5.0916495323181152</v>
      </c>
      <c r="FG204" s="1">
        <v>5.3543305397033691</v>
      </c>
      <c r="FH204" s="1">
        <v>4.1666665077209473</v>
      </c>
      <c r="FI204" s="1"/>
      <c r="FJ204" s="1">
        <v>34.999053955078125</v>
      </c>
      <c r="FK204" s="1">
        <v>23.799358367919922</v>
      </c>
      <c r="FL204" s="1">
        <v>17.499526977539063</v>
      </c>
      <c r="FM204" s="1"/>
      <c r="FN204" s="1">
        <v>4.8239893913269043</v>
      </c>
      <c r="FO204" s="1">
        <v>5.0916495323181152</v>
      </c>
      <c r="FP204" s="1">
        <v>5.3543305397033691</v>
      </c>
      <c r="FQ204" s="1">
        <v>4.1666665077209473</v>
      </c>
      <c r="FR204" s="1"/>
    </row>
    <row r="205" spans="1:174">
      <c r="A205" t="s">
        <v>1</v>
      </c>
      <c r="B205" t="s">
        <v>209</v>
      </c>
      <c r="C205" t="s">
        <v>479</v>
      </c>
      <c r="D205" s="1">
        <v>293</v>
      </c>
      <c r="E205" s="1">
        <v>312</v>
      </c>
      <c r="F205" s="1">
        <v>605</v>
      </c>
      <c r="G205" s="1">
        <v>176.49858093261719</v>
      </c>
      <c r="H205" s="1">
        <v>200.99078369140625</v>
      </c>
      <c r="I205" s="1">
        <v>188.33387756347656</v>
      </c>
      <c r="J205" s="1">
        <v>4.2911539077758789</v>
      </c>
      <c r="K205" s="1">
        <v>5.8219819068908691</v>
      </c>
      <c r="L205" s="1">
        <v>4.9643063545227051</v>
      </c>
      <c r="M205" s="1"/>
      <c r="N205" s="1"/>
      <c r="O205" s="1">
        <v>49</v>
      </c>
      <c r="P205" s="1">
        <v>99</v>
      </c>
      <c r="Q205" s="1">
        <v>98</v>
      </c>
      <c r="R205" s="1">
        <v>36</v>
      </c>
      <c r="S205" s="1"/>
      <c r="T205" s="1"/>
      <c r="U205" s="1">
        <v>225.62968444824219</v>
      </c>
      <c r="V205" s="1">
        <v>520.75115966796875</v>
      </c>
      <c r="W205" s="1">
        <v>789.4312744140625</v>
      </c>
      <c r="X205" s="1">
        <v>590.7449951171875</v>
      </c>
      <c r="Y205" s="1"/>
      <c r="Z205" s="1"/>
      <c r="AA205" s="1">
        <v>3.3816425800323486</v>
      </c>
      <c r="AB205" s="1">
        <v>4.9327354431152344</v>
      </c>
      <c r="AC205" s="1">
        <v>6.9405097961425781</v>
      </c>
      <c r="AD205" s="1">
        <v>5.7877812385559082</v>
      </c>
      <c r="AE205" s="1"/>
      <c r="AF205" s="1"/>
      <c r="AG205" s="1">
        <v>24</v>
      </c>
      <c r="AH205" s="1">
        <v>107</v>
      </c>
      <c r="AI205" s="1">
        <v>118</v>
      </c>
      <c r="AJ205" s="1">
        <v>49</v>
      </c>
      <c r="AK205" s="1"/>
      <c r="AL205" s="1"/>
      <c r="AM205" s="1">
        <v>118.90017700195312</v>
      </c>
      <c r="AN205" s="1">
        <v>600.9210205078125</v>
      </c>
      <c r="AO205" s="1">
        <v>1250.264892578125</v>
      </c>
      <c r="AP205" s="1">
        <v>1534.60693359375</v>
      </c>
      <c r="AQ205" s="1"/>
      <c r="AR205" s="1"/>
      <c r="AS205" s="1">
        <v>2.7366020679473877</v>
      </c>
      <c r="AT205" s="1">
        <v>6.217315673828125</v>
      </c>
      <c r="AU205" s="1">
        <v>7.6326003074645996</v>
      </c>
      <c r="AV205" s="1">
        <v>9.3869733810424805</v>
      </c>
      <c r="AW205" s="1">
        <v>11</v>
      </c>
      <c r="AX205" s="1">
        <v>14</v>
      </c>
      <c r="AY205" s="1">
        <v>73</v>
      </c>
      <c r="AZ205" s="1">
        <v>206</v>
      </c>
      <c r="BA205" s="1">
        <v>216</v>
      </c>
      <c r="BB205" s="1">
        <v>85</v>
      </c>
      <c r="BC205" s="1">
        <v>6.6884346008300781</v>
      </c>
      <c r="BD205" s="1">
        <v>29.839929580688477</v>
      </c>
      <c r="BE205" s="1">
        <v>174.21603393554687</v>
      </c>
      <c r="BF205" s="1">
        <v>559.52410888671875</v>
      </c>
      <c r="BG205" s="1">
        <v>988.4678955078125</v>
      </c>
      <c r="BH205" s="1">
        <v>915.25787353515625</v>
      </c>
      <c r="BI205" s="1">
        <v>1.3530135154724121</v>
      </c>
      <c r="BJ205" s="1">
        <v>1.1494252681732178</v>
      </c>
      <c r="BK205" s="1">
        <v>3.1384351253509521</v>
      </c>
      <c r="BL205" s="1">
        <v>5.5257511138916016</v>
      </c>
      <c r="BM205" s="1">
        <v>7.3022313117980957</v>
      </c>
      <c r="BN205" s="1">
        <v>7.4300699234008789</v>
      </c>
      <c r="BO205" s="1"/>
      <c r="BP205" s="1"/>
      <c r="BQ205" s="1"/>
      <c r="BR205" s="1"/>
      <c r="BS205" s="1"/>
      <c r="BT205" s="1">
        <v>145</v>
      </c>
      <c r="BU205" s="1"/>
      <c r="BV205" s="1"/>
      <c r="BW205" s="1"/>
      <c r="BX205" s="1"/>
      <c r="BY205" s="1"/>
      <c r="BZ205" s="1">
        <v>87.345710754394531</v>
      </c>
      <c r="CA205" s="1"/>
      <c r="CB205" s="1"/>
      <c r="CC205" s="1"/>
      <c r="CD205" s="1"/>
      <c r="CE205" s="1"/>
      <c r="CF205" s="1">
        <v>2.8942115306854248</v>
      </c>
      <c r="CG205" s="1"/>
      <c r="CH205" s="1"/>
      <c r="CI205" s="1"/>
      <c r="CJ205" s="1"/>
      <c r="CK205" s="1"/>
      <c r="CL205" s="1">
        <v>219</v>
      </c>
      <c r="CM205" s="1"/>
      <c r="CN205" s="1"/>
      <c r="CO205" s="1"/>
      <c r="CP205" s="1"/>
      <c r="CQ205" s="1"/>
      <c r="CR205" s="1">
        <v>141.08006286621094</v>
      </c>
      <c r="CS205" s="1"/>
      <c r="CT205" s="1"/>
      <c r="CU205" s="1"/>
      <c r="CV205" s="1"/>
      <c r="CW205" s="1"/>
      <c r="CX205" s="1">
        <v>5.0495734214782715</v>
      </c>
      <c r="CY205" s="1"/>
      <c r="CZ205" s="1"/>
      <c r="DA205" s="1"/>
      <c r="DB205" s="1"/>
      <c r="DC205" s="1"/>
      <c r="DD205" s="1">
        <v>364</v>
      </c>
      <c r="DE205" s="1"/>
      <c r="DF205" s="1"/>
      <c r="DG205" s="1"/>
      <c r="DH205" s="1"/>
      <c r="DI205" s="1"/>
      <c r="DJ205" s="1">
        <v>113.31162261962891</v>
      </c>
      <c r="DK205" s="1"/>
      <c r="DL205" s="1"/>
      <c r="DM205" s="1"/>
      <c r="DN205" s="1"/>
      <c r="DO205" s="1"/>
      <c r="DP205" s="1">
        <v>3.8942975997924805</v>
      </c>
      <c r="DQ205" s="1">
        <v>46</v>
      </c>
      <c r="DR205" s="1">
        <v>46</v>
      </c>
      <c r="DS205" s="1">
        <v>68</v>
      </c>
      <c r="DT205" s="1">
        <v>51</v>
      </c>
      <c r="DU205" s="1">
        <v>82</v>
      </c>
      <c r="DV205" s="1">
        <v>27.709674835205078</v>
      </c>
      <c r="DW205" s="1">
        <v>27.709674835205078</v>
      </c>
      <c r="DX205" s="1">
        <v>40.962127685546875</v>
      </c>
      <c r="DY205" s="1">
        <v>30.721595764160156</v>
      </c>
      <c r="DZ205" s="1">
        <v>49.3955078125</v>
      </c>
      <c r="EA205" s="1">
        <v>4.3233084678649902</v>
      </c>
      <c r="EB205" s="1">
        <v>3.445692777633667</v>
      </c>
      <c r="EC205" s="1">
        <v>4.4069995880126953</v>
      </c>
      <c r="ED205" s="1">
        <v>4.0605096817016602</v>
      </c>
      <c r="EE205" s="1">
        <v>5.030674934387207</v>
      </c>
      <c r="EF205" s="1">
        <v>55</v>
      </c>
      <c r="EG205" s="1">
        <v>68</v>
      </c>
      <c r="EH205" s="1">
        <v>58</v>
      </c>
      <c r="EI205" s="1">
        <v>43</v>
      </c>
      <c r="EJ205" s="1">
        <v>88</v>
      </c>
      <c r="EK205" s="1">
        <v>35.431068420410156</v>
      </c>
      <c r="EL205" s="1">
        <v>43.805683135986328</v>
      </c>
      <c r="EM205" s="1">
        <v>37.363670349121094</v>
      </c>
      <c r="EN205" s="1">
        <v>27.700653076171875</v>
      </c>
      <c r="EO205" s="1">
        <v>56.689708709716797</v>
      </c>
      <c r="EP205" s="1">
        <v>5.6179776191711426</v>
      </c>
      <c r="EQ205" s="1">
        <v>6.5321807861328125</v>
      </c>
      <c r="ER205" s="1">
        <v>5.0129647254943848</v>
      </c>
      <c r="ES205" s="1">
        <v>4.4745059013366699</v>
      </c>
      <c r="ET205" s="1">
        <v>7.207207202911377</v>
      </c>
      <c r="EU205" s="1">
        <v>101</v>
      </c>
      <c r="EV205" s="1">
        <v>114</v>
      </c>
      <c r="EW205" s="1">
        <v>126</v>
      </c>
      <c r="EX205" s="1">
        <v>94</v>
      </c>
      <c r="EY205" s="1">
        <v>170</v>
      </c>
      <c r="EZ205" s="1">
        <v>31.440862655639648</v>
      </c>
      <c r="FA205" s="1">
        <v>35.487705230712891</v>
      </c>
      <c r="FB205" s="1">
        <v>39.223255157470703</v>
      </c>
      <c r="FC205" s="1">
        <v>29.26179313659668</v>
      </c>
      <c r="FD205" s="1">
        <v>52.920265197753906</v>
      </c>
      <c r="FE205" s="1">
        <v>4.9437103271484375</v>
      </c>
      <c r="FF205" s="1">
        <v>4.7979798316955566</v>
      </c>
      <c r="FG205" s="1">
        <v>4.6666665077209473</v>
      </c>
      <c r="FH205" s="1">
        <v>4.2399640083312988</v>
      </c>
      <c r="FI205" s="1">
        <v>5.9628200531005859</v>
      </c>
      <c r="FJ205" s="1">
        <v>35.487705230712891</v>
      </c>
      <c r="FK205" s="1">
        <v>39.223255157470703</v>
      </c>
      <c r="FL205" s="1">
        <v>29.26179313659668</v>
      </c>
      <c r="FM205" s="1">
        <v>52.920265197753906</v>
      </c>
      <c r="FN205" s="1">
        <v>4.9437103271484375</v>
      </c>
      <c r="FO205" s="1">
        <v>4.7979798316955566</v>
      </c>
      <c r="FP205" s="1">
        <v>4.6666665077209473</v>
      </c>
      <c r="FQ205" s="1">
        <v>4.2399640083312988</v>
      </c>
      <c r="FR205" s="1">
        <v>5.9628200531005859</v>
      </c>
    </row>
    <row r="206" spans="1:174">
      <c r="A206" t="s">
        <v>1</v>
      </c>
      <c r="B206" t="s">
        <v>210</v>
      </c>
      <c r="C206" t="s">
        <v>480</v>
      </c>
      <c r="D206" s="1">
        <v>145</v>
      </c>
      <c r="E206" s="1">
        <v>140</v>
      </c>
      <c r="F206" s="1">
        <v>285</v>
      </c>
      <c r="G206" s="1">
        <v>176.50209045410156</v>
      </c>
      <c r="H206" s="1">
        <v>175.6014404296875</v>
      </c>
      <c r="I206" s="1">
        <v>176.05851745605469</v>
      </c>
      <c r="J206" s="1">
        <v>4.5017075538635254</v>
      </c>
      <c r="K206" s="1">
        <v>5.0779833793640137</v>
      </c>
      <c r="L206" s="1">
        <v>4.7674808502197266</v>
      </c>
      <c r="M206" s="1"/>
      <c r="N206" s="1"/>
      <c r="O206" s="1">
        <v>16</v>
      </c>
      <c r="P206" s="1">
        <v>59</v>
      </c>
      <c r="Q206" s="1">
        <v>38</v>
      </c>
      <c r="R206" s="1">
        <v>19</v>
      </c>
      <c r="S206" s="1"/>
      <c r="T206" s="1"/>
      <c r="U206" s="1">
        <v>167.96136474609375</v>
      </c>
      <c r="V206" s="1">
        <v>718.11102294921875</v>
      </c>
      <c r="W206" s="1">
        <v>778.84814453125</v>
      </c>
      <c r="X206" s="1">
        <v>824.29498291015625</v>
      </c>
      <c r="Y206" s="1"/>
      <c r="Z206" s="1"/>
      <c r="AA206" s="1">
        <v>2.4390244483947754</v>
      </c>
      <c r="AB206" s="1">
        <v>5.8531746864318848</v>
      </c>
      <c r="AC206" s="1">
        <v>6.3122925758361816</v>
      </c>
      <c r="AD206" s="1">
        <v>7.0895524024963379</v>
      </c>
      <c r="AE206" s="1"/>
      <c r="AF206" s="1"/>
      <c r="AG206" s="1">
        <v>14</v>
      </c>
      <c r="AH206" s="1">
        <v>50</v>
      </c>
      <c r="AI206" s="1">
        <v>51</v>
      </c>
      <c r="AJ206" s="1">
        <v>18</v>
      </c>
      <c r="AK206" s="1"/>
      <c r="AL206" s="1"/>
      <c r="AM206" s="1">
        <v>145.92453002929687</v>
      </c>
      <c r="AN206" s="1">
        <v>675.94970703125</v>
      </c>
      <c r="AO206" s="1">
        <v>1239.66943359375</v>
      </c>
      <c r="AP206" s="1">
        <v>1381.427490234375</v>
      </c>
      <c r="AQ206" s="1"/>
      <c r="AR206" s="1"/>
      <c r="AS206" s="1">
        <v>3.1674208641052246</v>
      </c>
      <c r="AT206" s="1">
        <v>5.6306304931640625</v>
      </c>
      <c r="AU206" s="1">
        <v>6.5384616851806641</v>
      </c>
      <c r="AV206" s="1">
        <v>7.0866141319274902</v>
      </c>
      <c r="AW206" s="1">
        <v>7</v>
      </c>
      <c r="AX206" s="1">
        <v>13</v>
      </c>
      <c r="AY206" s="1">
        <v>30</v>
      </c>
      <c r="AZ206" s="1">
        <v>109</v>
      </c>
      <c r="BA206" s="1">
        <v>89</v>
      </c>
      <c r="BB206" s="1">
        <v>37</v>
      </c>
      <c r="BC206" s="1">
        <v>7.8263883590698242</v>
      </c>
      <c r="BD206" s="1">
        <v>51.786640167236328</v>
      </c>
      <c r="BE206" s="1">
        <v>156.90376281738281</v>
      </c>
      <c r="BF206" s="1">
        <v>698.13616943359375</v>
      </c>
      <c r="BG206" s="1">
        <v>989.65863037109375</v>
      </c>
      <c r="BH206" s="1">
        <v>1025.4989013671875</v>
      </c>
      <c r="BI206" s="1">
        <v>1.6393442153930664</v>
      </c>
      <c r="BJ206" s="1">
        <v>1.9908115863800049</v>
      </c>
      <c r="BK206" s="1">
        <v>2.7322404384613037</v>
      </c>
      <c r="BL206" s="1">
        <v>5.7489452362060547</v>
      </c>
      <c r="BM206" s="1">
        <v>6.4399418830871582</v>
      </c>
      <c r="BN206" s="1">
        <v>7.0881223678588867</v>
      </c>
      <c r="BO206" s="1"/>
      <c r="BP206" s="1"/>
      <c r="BQ206" s="1"/>
      <c r="BR206" s="1"/>
      <c r="BS206" s="1"/>
      <c r="BT206" s="1">
        <v>65</v>
      </c>
      <c r="BU206" s="1"/>
      <c r="BV206" s="1"/>
      <c r="BW206" s="1"/>
      <c r="BX206" s="1"/>
      <c r="BY206" s="1"/>
      <c r="BZ206" s="1">
        <v>79.121627807617188</v>
      </c>
      <c r="CA206" s="1"/>
      <c r="CB206" s="1"/>
      <c r="CC206" s="1"/>
      <c r="CD206" s="1"/>
      <c r="CE206" s="1"/>
      <c r="CF206" s="1">
        <v>3.3453421592712402</v>
      </c>
      <c r="CG206" s="1"/>
      <c r="CH206" s="1"/>
      <c r="CI206" s="1"/>
      <c r="CJ206" s="1"/>
      <c r="CK206" s="1"/>
      <c r="CL206" s="1">
        <v>89</v>
      </c>
      <c r="CM206" s="1"/>
      <c r="CN206" s="1"/>
      <c r="CO206" s="1"/>
      <c r="CP206" s="1"/>
      <c r="CQ206" s="1"/>
      <c r="CR206" s="1">
        <v>111.63233947753906</v>
      </c>
      <c r="CS206" s="1"/>
      <c r="CT206" s="1"/>
      <c r="CU206" s="1"/>
      <c r="CV206" s="1"/>
      <c r="CW206" s="1"/>
      <c r="CX206" s="1">
        <v>5.0140843391418457</v>
      </c>
      <c r="CY206" s="1"/>
      <c r="CZ206" s="1"/>
      <c r="DA206" s="1"/>
      <c r="DB206" s="1"/>
      <c r="DC206" s="1">
        <v>8</v>
      </c>
      <c r="DD206" s="1">
        <v>154</v>
      </c>
      <c r="DE206" s="1"/>
      <c r="DF206" s="1"/>
      <c r="DG206" s="1"/>
      <c r="DH206" s="1"/>
      <c r="DI206" s="1">
        <v>4.941993236541748</v>
      </c>
      <c r="DJ206" s="1">
        <v>95.133369445800781</v>
      </c>
      <c r="DK206" s="1"/>
      <c r="DL206" s="1"/>
      <c r="DM206" s="1"/>
      <c r="DN206" s="1"/>
      <c r="DO206" s="1">
        <v>1.8735363483428955</v>
      </c>
      <c r="DP206" s="1">
        <v>4.1420116424560547</v>
      </c>
      <c r="DQ206" s="1">
        <v>104</v>
      </c>
      <c r="DR206" s="1">
        <v>27</v>
      </c>
      <c r="DS206" s="1"/>
      <c r="DT206" s="1">
        <v>9</v>
      </c>
      <c r="DU206" s="1"/>
      <c r="DV206" s="1">
        <v>126.5946044921875</v>
      </c>
      <c r="DW206" s="1">
        <v>32.86590576171875</v>
      </c>
      <c r="DX206" s="1"/>
      <c r="DY206" s="1">
        <v>10.955302238464355</v>
      </c>
      <c r="DZ206" s="1"/>
      <c r="EA206" s="1">
        <v>4.3734230995178223</v>
      </c>
      <c r="EB206" s="1">
        <v>4.8561153411865234</v>
      </c>
      <c r="EC206" s="1"/>
      <c r="ED206" s="1">
        <v>6.6176471710205078</v>
      </c>
      <c r="EE206" s="1"/>
      <c r="EF206" s="1">
        <v>107</v>
      </c>
      <c r="EG206" s="1">
        <v>20</v>
      </c>
      <c r="EH206" s="1"/>
      <c r="EI206" s="1">
        <v>8</v>
      </c>
      <c r="EJ206" s="1"/>
      <c r="EK206" s="1">
        <v>134.20967102050781</v>
      </c>
      <c r="EL206" s="1">
        <v>25.085918426513672</v>
      </c>
      <c r="EM206" s="1"/>
      <c r="EN206" s="1">
        <v>10.034367561340332</v>
      </c>
      <c r="EO206" s="1"/>
      <c r="EP206" s="1">
        <v>5.2348337173461914</v>
      </c>
      <c r="EQ206" s="1">
        <v>4.5146727561950684</v>
      </c>
      <c r="ER206" s="1"/>
      <c r="ES206" s="1">
        <v>6.4516129493713379</v>
      </c>
      <c r="ET206" s="1"/>
      <c r="EU206" s="1">
        <v>211</v>
      </c>
      <c r="EV206" s="1">
        <v>47</v>
      </c>
      <c r="EW206" s="1"/>
      <c r="EX206" s="1">
        <v>17</v>
      </c>
      <c r="EY206" s="1"/>
      <c r="EZ206" s="1">
        <v>130.34507751464844</v>
      </c>
      <c r="FA206" s="1">
        <v>29.034210205078125</v>
      </c>
      <c r="FB206" s="1"/>
      <c r="FC206" s="1">
        <v>10.501735687255859</v>
      </c>
      <c r="FD206" s="1"/>
      <c r="FE206" s="1">
        <v>4.7715964317321777</v>
      </c>
      <c r="FF206" s="1">
        <v>4.704704761505127</v>
      </c>
      <c r="FG206" s="1"/>
      <c r="FH206" s="1">
        <v>6.5384616851806641</v>
      </c>
      <c r="FI206" s="1"/>
      <c r="FJ206" s="1">
        <v>29.034210205078125</v>
      </c>
      <c r="FK206" s="1"/>
      <c r="FL206" s="1">
        <v>10.501735687255859</v>
      </c>
      <c r="FM206" s="1"/>
      <c r="FN206" s="1">
        <v>4.7715964317321777</v>
      </c>
      <c r="FO206" s="1">
        <v>4.704704761505127</v>
      </c>
      <c r="FP206" s="1"/>
      <c r="FQ206" s="1">
        <v>6.5384616851806641</v>
      </c>
      <c r="FR206" s="1"/>
    </row>
    <row r="207" spans="1:174">
      <c r="A207" t="s">
        <v>1</v>
      </c>
      <c r="B207" t="s">
        <v>211</v>
      </c>
      <c r="C207" t="s">
        <v>481</v>
      </c>
      <c r="D207" s="1">
        <v>191</v>
      </c>
      <c r="E207" s="1">
        <v>184</v>
      </c>
      <c r="F207" s="1">
        <v>375</v>
      </c>
      <c r="G207" s="1">
        <v>147.38108825683594</v>
      </c>
      <c r="H207" s="1">
        <v>144.85337829589844</v>
      </c>
      <c r="I207" s="1">
        <v>146.12989807128906</v>
      </c>
      <c r="J207" s="1">
        <v>4.5584726333618164</v>
      </c>
      <c r="K207" s="1">
        <v>5.1977400779724121</v>
      </c>
      <c r="L207" s="1">
        <v>4.851229190826416</v>
      </c>
      <c r="M207" s="1"/>
      <c r="N207" s="1"/>
      <c r="O207" s="1">
        <v>26</v>
      </c>
      <c r="P207" s="1">
        <v>59</v>
      </c>
      <c r="Q207" s="1">
        <v>68</v>
      </c>
      <c r="R207" s="1">
        <v>28</v>
      </c>
      <c r="S207" s="1"/>
      <c r="T207" s="1"/>
      <c r="U207" s="1">
        <v>188.58345031738281</v>
      </c>
      <c r="V207" s="1">
        <v>520.64947509765625</v>
      </c>
      <c r="W207" s="1">
        <v>827.04937744140625</v>
      </c>
      <c r="X207" s="1">
        <v>692.72637939453125</v>
      </c>
      <c r="Y207" s="1"/>
      <c r="Z207" s="1"/>
      <c r="AA207" s="1">
        <v>3.1901841163635254</v>
      </c>
      <c r="AB207" s="1">
        <v>5.1709027290344238</v>
      </c>
      <c r="AC207" s="1">
        <v>7.5221238136291504</v>
      </c>
      <c r="AD207" s="1">
        <v>6.5420560836791992</v>
      </c>
      <c r="AE207" s="1"/>
      <c r="AF207" s="1"/>
      <c r="AG207" s="1">
        <v>20</v>
      </c>
      <c r="AH207" s="1">
        <v>49</v>
      </c>
      <c r="AI207" s="1">
        <v>74</v>
      </c>
      <c r="AJ207" s="1">
        <v>33</v>
      </c>
      <c r="AK207" s="1"/>
      <c r="AL207" s="1"/>
      <c r="AM207" s="1">
        <v>148.56632995605469</v>
      </c>
      <c r="AN207" s="1">
        <v>461.43704223632812</v>
      </c>
      <c r="AO207" s="1">
        <v>1127.189697265625</v>
      </c>
      <c r="AP207" s="1">
        <v>1489.169677734375</v>
      </c>
      <c r="AQ207" s="1"/>
      <c r="AR207" s="1"/>
      <c r="AS207" s="1">
        <v>3.66300368309021</v>
      </c>
      <c r="AT207" s="1">
        <v>5.0153532028198242</v>
      </c>
      <c r="AU207" s="1">
        <v>6.8139963150024414</v>
      </c>
      <c r="AV207" s="1">
        <v>7.8014183044433594</v>
      </c>
      <c r="AW207" s="1"/>
      <c r="AX207" s="1"/>
      <c r="AY207" s="1">
        <v>46</v>
      </c>
      <c r="AZ207" s="1">
        <v>108</v>
      </c>
      <c r="BA207" s="1">
        <v>142</v>
      </c>
      <c r="BB207" s="1">
        <v>61</v>
      </c>
      <c r="BC207" s="1"/>
      <c r="BD207" s="1"/>
      <c r="BE207" s="1">
        <v>168.81353759765625</v>
      </c>
      <c r="BF207" s="1">
        <v>492.00491333007812</v>
      </c>
      <c r="BG207" s="1">
        <v>960.302978515625</v>
      </c>
      <c r="BH207" s="1">
        <v>974.7523193359375</v>
      </c>
      <c r="BI207" s="1"/>
      <c r="BJ207" s="1"/>
      <c r="BK207" s="1">
        <v>3.3798677921295166</v>
      </c>
      <c r="BL207" s="1">
        <v>5.0991501808166504</v>
      </c>
      <c r="BM207" s="1">
        <v>7.1356782913208008</v>
      </c>
      <c r="BN207" s="1">
        <v>7.1680374145507812</v>
      </c>
      <c r="BO207" s="1"/>
      <c r="BP207" s="1"/>
      <c r="BQ207" s="1"/>
      <c r="BR207" s="1"/>
      <c r="BS207" s="1"/>
      <c r="BT207" s="1">
        <v>98</v>
      </c>
      <c r="BU207" s="1"/>
      <c r="BV207" s="1"/>
      <c r="BW207" s="1"/>
      <c r="BX207" s="1"/>
      <c r="BY207" s="1"/>
      <c r="BZ207" s="1">
        <v>75.619621276855469</v>
      </c>
      <c r="CA207" s="1"/>
      <c r="CB207" s="1"/>
      <c r="CC207" s="1"/>
      <c r="CD207" s="1"/>
      <c r="CE207" s="1"/>
      <c r="CF207" s="1">
        <v>3.8476638793945313</v>
      </c>
      <c r="CG207" s="1"/>
      <c r="CH207" s="1"/>
      <c r="CI207" s="1"/>
      <c r="CJ207" s="1"/>
      <c r="CK207" s="1"/>
      <c r="CL207" s="1">
        <v>115</v>
      </c>
      <c r="CM207" s="1"/>
      <c r="CN207" s="1"/>
      <c r="CO207" s="1"/>
      <c r="CP207" s="1"/>
      <c r="CQ207" s="1"/>
      <c r="CR207" s="1">
        <v>90.533363342285156</v>
      </c>
      <c r="CS207" s="1"/>
      <c r="CT207" s="1"/>
      <c r="CU207" s="1"/>
      <c r="CV207" s="1"/>
      <c r="CW207" s="1"/>
      <c r="CX207" s="1">
        <v>4.9913196563720703</v>
      </c>
      <c r="CY207" s="1">
        <v>10</v>
      </c>
      <c r="CZ207" s="1">
        <v>9</v>
      </c>
      <c r="DA207" s="1"/>
      <c r="DB207" s="1"/>
      <c r="DC207" s="1"/>
      <c r="DD207" s="1">
        <v>213</v>
      </c>
      <c r="DE207" s="1">
        <v>3.8967971801757813</v>
      </c>
      <c r="DF207" s="1">
        <v>3.5071175098419189</v>
      </c>
      <c r="DG207" s="1"/>
      <c r="DH207" s="1"/>
      <c r="DI207" s="1"/>
      <c r="DJ207" s="1">
        <v>83.001777648925781</v>
      </c>
      <c r="DK207" s="1">
        <v>1.8248175382614136</v>
      </c>
      <c r="DL207" s="1">
        <v>2.4390244483947754</v>
      </c>
      <c r="DM207" s="1"/>
      <c r="DN207" s="1"/>
      <c r="DO207" s="1"/>
      <c r="DP207" s="1">
        <v>4.3908472061157227</v>
      </c>
      <c r="DQ207" s="1">
        <v>7</v>
      </c>
      <c r="DR207" s="1">
        <v>35</v>
      </c>
      <c r="DS207" s="1">
        <v>30</v>
      </c>
      <c r="DT207" s="1">
        <v>46</v>
      </c>
      <c r="DU207" s="1">
        <v>73</v>
      </c>
      <c r="DV207" s="1">
        <v>5.4014010429382324</v>
      </c>
      <c r="DW207" s="1">
        <v>27.00700569152832</v>
      </c>
      <c r="DX207" s="1">
        <v>23.148862838745117</v>
      </c>
      <c r="DY207" s="1">
        <v>35.494922637939453</v>
      </c>
      <c r="DZ207" s="1">
        <v>56.328899383544922</v>
      </c>
      <c r="EA207" s="1">
        <v>5.3435115814208984</v>
      </c>
      <c r="EB207" s="1">
        <v>5.3272452354431152</v>
      </c>
      <c r="EC207" s="1">
        <v>4.2553191184997559</v>
      </c>
      <c r="ED207" s="1">
        <v>4.8832273483276367</v>
      </c>
      <c r="EE207" s="1">
        <v>4.1595439910888672</v>
      </c>
      <c r="EF207" s="1">
        <v>7</v>
      </c>
      <c r="EG207" s="1">
        <v>38</v>
      </c>
      <c r="EH207" s="1">
        <v>27</v>
      </c>
      <c r="EI207" s="1">
        <v>36</v>
      </c>
      <c r="EJ207" s="1">
        <v>76</v>
      </c>
      <c r="EK207" s="1">
        <v>5.5107264518737793</v>
      </c>
      <c r="EL207" s="1">
        <v>29.915370941162109</v>
      </c>
      <c r="EM207" s="1">
        <v>21.255659103393555</v>
      </c>
      <c r="EN207" s="1">
        <v>28.340877532958984</v>
      </c>
      <c r="EO207" s="1">
        <v>59.830741882324219</v>
      </c>
      <c r="EP207" s="1">
        <v>6.9306931495666504</v>
      </c>
      <c r="EQ207" s="1">
        <v>6.8840579986572266</v>
      </c>
      <c r="ER207" s="1">
        <v>4.4850497245788574</v>
      </c>
      <c r="ES207" s="1">
        <v>4.7745356559753418</v>
      </c>
      <c r="ET207" s="1">
        <v>4.9640755653381348</v>
      </c>
      <c r="EU207" s="1">
        <v>14</v>
      </c>
      <c r="EV207" s="1">
        <v>73</v>
      </c>
      <c r="EW207" s="1">
        <v>57</v>
      </c>
      <c r="EX207" s="1">
        <v>82</v>
      </c>
      <c r="EY207" s="1">
        <v>149</v>
      </c>
      <c r="EZ207" s="1">
        <v>5.4555163383483887</v>
      </c>
      <c r="FA207" s="1">
        <v>28.446619033813477</v>
      </c>
      <c r="FB207" s="1">
        <v>22.21174430847168</v>
      </c>
      <c r="FC207" s="1">
        <v>31.953737258911133</v>
      </c>
      <c r="FD207" s="1">
        <v>58.062278747558594</v>
      </c>
      <c r="FE207" s="1">
        <v>6.0344829559326172</v>
      </c>
      <c r="FF207" s="1">
        <v>6.0380477905273437</v>
      </c>
      <c r="FG207" s="1">
        <v>4.3611321449279785</v>
      </c>
      <c r="FH207" s="1">
        <v>4.8349056243896484</v>
      </c>
      <c r="FI207" s="1">
        <v>4.534388542175293</v>
      </c>
      <c r="FJ207" s="1">
        <v>28.446619033813477</v>
      </c>
      <c r="FK207" s="1">
        <v>22.21174430847168</v>
      </c>
      <c r="FL207" s="1">
        <v>31.953737258911133</v>
      </c>
      <c r="FM207" s="1">
        <v>58.062278747558594</v>
      </c>
      <c r="FN207" s="1">
        <v>6.0344829559326172</v>
      </c>
      <c r="FO207" s="1">
        <v>6.0380477905273437</v>
      </c>
      <c r="FP207" s="1">
        <v>4.3611321449279785</v>
      </c>
      <c r="FQ207" s="1">
        <v>4.8349056243896484</v>
      </c>
      <c r="FR207" s="1">
        <v>4.534388542175293</v>
      </c>
    </row>
    <row r="208" spans="1:174">
      <c r="A208" t="s">
        <v>1</v>
      </c>
      <c r="B208" t="s">
        <v>212</v>
      </c>
      <c r="C208" t="s">
        <v>482</v>
      </c>
      <c r="D208" s="1">
        <v>107</v>
      </c>
      <c r="E208" s="1">
        <v>126</v>
      </c>
      <c r="F208" s="1">
        <v>233</v>
      </c>
      <c r="G208" s="1">
        <v>211.2703857421875</v>
      </c>
      <c r="H208" s="1">
        <v>255.806396484375</v>
      </c>
      <c r="I208" s="1">
        <v>233.22856140136719</v>
      </c>
      <c r="J208" s="1">
        <v>4.6400694847106934</v>
      </c>
      <c r="K208" s="1">
        <v>6.4814815521240234</v>
      </c>
      <c r="L208" s="1">
        <v>5.4823527336120605</v>
      </c>
      <c r="M208" s="1"/>
      <c r="N208" s="1"/>
      <c r="O208" s="1">
        <v>23</v>
      </c>
      <c r="P208" s="1">
        <v>38</v>
      </c>
      <c r="Q208" s="1">
        <v>29</v>
      </c>
      <c r="R208" s="1">
        <v>9</v>
      </c>
      <c r="S208" s="1"/>
      <c r="T208" s="1"/>
      <c r="U208" s="1">
        <v>361.74899291992187</v>
      </c>
      <c r="V208" s="1">
        <v>533.33331298828125</v>
      </c>
      <c r="W208" s="1">
        <v>742.827880859375</v>
      </c>
      <c r="X208" s="1">
        <v>486.48648071289062</v>
      </c>
      <c r="Y208" s="1"/>
      <c r="Z208" s="1"/>
      <c r="AA208" s="1">
        <v>5.437352180480957</v>
      </c>
      <c r="AB208" s="1">
        <v>5.046480655670166</v>
      </c>
      <c r="AC208" s="1">
        <v>5.8116230964660645</v>
      </c>
      <c r="AD208" s="1">
        <v>4.5918369293212891</v>
      </c>
      <c r="AE208" s="1"/>
      <c r="AF208" s="1"/>
      <c r="AG208" s="1">
        <v>10</v>
      </c>
      <c r="AH208" s="1">
        <v>57</v>
      </c>
      <c r="AI208" s="1">
        <v>41</v>
      </c>
      <c r="AJ208" s="1">
        <v>18</v>
      </c>
      <c r="AK208" s="1"/>
      <c r="AL208" s="1"/>
      <c r="AM208" s="1">
        <v>162.70745849609375</v>
      </c>
      <c r="AN208" s="1">
        <v>833.33331298828125</v>
      </c>
      <c r="AO208" s="1">
        <v>1199.1810302734375</v>
      </c>
      <c r="AP208" s="1">
        <v>1734.10400390625</v>
      </c>
      <c r="AQ208" s="1"/>
      <c r="AR208" s="1"/>
      <c r="AS208" s="1">
        <v>3.9840638637542725</v>
      </c>
      <c r="AT208" s="1">
        <v>8.0281686782836914</v>
      </c>
      <c r="AU208" s="1">
        <v>6.6235866546630859</v>
      </c>
      <c r="AV208" s="1">
        <v>10.97560977935791</v>
      </c>
      <c r="AW208" s="1"/>
      <c r="AX208" s="1"/>
      <c r="AY208" s="1">
        <v>33</v>
      </c>
      <c r="AZ208" s="1">
        <v>95</v>
      </c>
      <c r="BA208" s="1">
        <v>70</v>
      </c>
      <c r="BB208" s="1">
        <v>27</v>
      </c>
      <c r="BC208" s="1"/>
      <c r="BD208" s="1"/>
      <c r="BE208" s="1">
        <v>263.91555786132812</v>
      </c>
      <c r="BF208" s="1">
        <v>680.2720947265625</v>
      </c>
      <c r="BG208" s="1">
        <v>955.89239501953125</v>
      </c>
      <c r="BH208" s="1">
        <v>934.903076171875</v>
      </c>
      <c r="BI208" s="1"/>
      <c r="BJ208" s="1"/>
      <c r="BK208" s="1">
        <v>4.8961424827575684</v>
      </c>
      <c r="BL208" s="1">
        <v>6.4935064315795898</v>
      </c>
      <c r="BM208" s="1">
        <v>6.2611808776855469</v>
      </c>
      <c r="BN208" s="1">
        <v>7.5</v>
      </c>
      <c r="BO208" s="1"/>
      <c r="BP208" s="1"/>
      <c r="BQ208" s="1"/>
      <c r="BR208" s="1"/>
      <c r="BS208" s="1"/>
      <c r="BT208" s="1">
        <v>46</v>
      </c>
      <c r="BU208" s="1"/>
      <c r="BV208" s="1"/>
      <c r="BW208" s="1"/>
      <c r="BX208" s="1"/>
      <c r="BY208" s="1"/>
      <c r="BZ208" s="1">
        <v>90.826522827148438</v>
      </c>
      <c r="CA208" s="1"/>
      <c r="CB208" s="1"/>
      <c r="CC208" s="1"/>
      <c r="CD208" s="1"/>
      <c r="CE208" s="1"/>
      <c r="CF208" s="1">
        <v>2.7997565269470215</v>
      </c>
      <c r="CG208" s="1"/>
      <c r="CH208" s="1"/>
      <c r="CI208" s="1"/>
      <c r="CJ208" s="1"/>
      <c r="CK208" s="1"/>
      <c r="CL208" s="1">
        <v>80</v>
      </c>
      <c r="CM208" s="1"/>
      <c r="CN208" s="1"/>
      <c r="CO208" s="1"/>
      <c r="CP208" s="1"/>
      <c r="CQ208" s="1"/>
      <c r="CR208" s="1">
        <v>162.41676330566406</v>
      </c>
      <c r="CS208" s="1"/>
      <c r="CT208" s="1"/>
      <c r="CU208" s="1"/>
      <c r="CV208" s="1"/>
      <c r="CW208" s="1"/>
      <c r="CX208" s="1">
        <v>5.1914339065551758</v>
      </c>
      <c r="CY208" s="1"/>
      <c r="CZ208" s="1"/>
      <c r="DA208" s="1"/>
      <c r="DB208" s="1"/>
      <c r="DC208" s="1"/>
      <c r="DD208" s="1">
        <v>126</v>
      </c>
      <c r="DE208" s="1"/>
      <c r="DF208" s="1"/>
      <c r="DG208" s="1"/>
      <c r="DH208" s="1"/>
      <c r="DI208" s="1"/>
      <c r="DJ208" s="1">
        <v>126.12360382080078</v>
      </c>
      <c r="DK208" s="1"/>
      <c r="DL208" s="1"/>
      <c r="DM208" s="1"/>
      <c r="DN208" s="1"/>
      <c r="DO208" s="1"/>
      <c r="DP208" s="1">
        <v>3.9572863578796387</v>
      </c>
      <c r="DQ208" s="1">
        <v>22</v>
      </c>
      <c r="DR208" s="1">
        <v>28</v>
      </c>
      <c r="DS208" s="1">
        <v>25</v>
      </c>
      <c r="DT208" s="1">
        <v>23</v>
      </c>
      <c r="DU208" s="1">
        <v>9</v>
      </c>
      <c r="DV208" s="1">
        <v>43.438770294189453</v>
      </c>
      <c r="DW208" s="1">
        <v>55.285709381103516</v>
      </c>
      <c r="DX208" s="1">
        <v>49.362239837646484</v>
      </c>
      <c r="DY208" s="1">
        <v>45.413261413574219</v>
      </c>
      <c r="DZ208" s="1">
        <v>17.770406723022461</v>
      </c>
      <c r="EA208" s="1">
        <v>5.6994819641113281</v>
      </c>
      <c r="EB208" s="1">
        <v>4.052098274230957</v>
      </c>
      <c r="EC208" s="1">
        <v>4.3252596855163574</v>
      </c>
      <c r="ED208" s="1">
        <v>5.489260196685791</v>
      </c>
      <c r="EE208" s="1">
        <v>3.8793103694915771</v>
      </c>
      <c r="EF208" s="1">
        <v>18</v>
      </c>
      <c r="EG208" s="1">
        <v>40</v>
      </c>
      <c r="EH208" s="1">
        <v>31</v>
      </c>
      <c r="EI208" s="1">
        <v>23</v>
      </c>
      <c r="EJ208" s="1">
        <v>14</v>
      </c>
      <c r="EK208" s="1">
        <v>36.543769836425781</v>
      </c>
      <c r="EL208" s="1">
        <v>81.208381652832031</v>
      </c>
      <c r="EM208" s="1">
        <v>62.936496734619141</v>
      </c>
      <c r="EN208" s="1">
        <v>46.694820404052734</v>
      </c>
      <c r="EO208" s="1">
        <v>28.422933578491211</v>
      </c>
      <c r="EP208" s="1">
        <v>6.3604240417480469</v>
      </c>
      <c r="EQ208" s="1">
        <v>6.5573768615722656</v>
      </c>
      <c r="ER208" s="1">
        <v>5.7728118896484375</v>
      </c>
      <c r="ES208" s="1">
        <v>6.7251462936401367</v>
      </c>
      <c r="ET208" s="1">
        <v>8.1395349502563477</v>
      </c>
      <c r="EU208" s="1">
        <v>40</v>
      </c>
      <c r="EV208" s="1">
        <v>68</v>
      </c>
      <c r="EW208" s="1">
        <v>56</v>
      </c>
      <c r="EX208" s="1">
        <v>46</v>
      </c>
      <c r="EY208" s="1">
        <v>23</v>
      </c>
      <c r="EZ208" s="1">
        <v>40.039237976074219</v>
      </c>
      <c r="FA208" s="1">
        <v>68.066703796386719</v>
      </c>
      <c r="FB208" s="1">
        <v>56.054935455322266</v>
      </c>
      <c r="FC208" s="1">
        <v>46.045124053955078</v>
      </c>
      <c r="FD208" s="1">
        <v>23.022562026977539</v>
      </c>
      <c r="FE208" s="1">
        <v>5.9790730476379395</v>
      </c>
      <c r="FF208" s="1">
        <v>5.2267484664916992</v>
      </c>
      <c r="FG208" s="1">
        <v>5.0224213600158691</v>
      </c>
      <c r="FH208" s="1">
        <v>6.0446782112121582</v>
      </c>
      <c r="FI208" s="1">
        <v>5.6930694580078125</v>
      </c>
      <c r="FJ208" s="1">
        <v>68.066703796386719</v>
      </c>
      <c r="FK208" s="1">
        <v>56.054935455322266</v>
      </c>
      <c r="FL208" s="1">
        <v>46.045124053955078</v>
      </c>
      <c r="FM208" s="1">
        <v>23.022562026977539</v>
      </c>
      <c r="FN208" s="1">
        <v>5.9790730476379395</v>
      </c>
      <c r="FO208" s="1">
        <v>5.2267484664916992</v>
      </c>
      <c r="FP208" s="1">
        <v>5.0224213600158691</v>
      </c>
      <c r="FQ208" s="1">
        <v>6.0446782112121582</v>
      </c>
      <c r="FR208" s="1">
        <v>5.6930694580078125</v>
      </c>
    </row>
    <row r="209" spans="1:174">
      <c r="A209" t="s">
        <v>2</v>
      </c>
      <c r="B209" t="s">
        <v>213</v>
      </c>
      <c r="C209" t="s">
        <v>483</v>
      </c>
      <c r="D209" s="1">
        <v>2170</v>
      </c>
      <c r="E209" s="1">
        <v>2283</v>
      </c>
      <c r="F209" s="1">
        <v>4453</v>
      </c>
      <c r="G209" s="1">
        <v>172.90409851074219</v>
      </c>
      <c r="H209" s="1">
        <v>190.32882690429688</v>
      </c>
      <c r="I209" s="1">
        <v>181.41937255859375</v>
      </c>
      <c r="J209" s="1">
        <v>4.3809175491333008</v>
      </c>
      <c r="K209" s="1">
        <v>5.8429093360900879</v>
      </c>
      <c r="L209" s="1">
        <v>5.0256190299987793</v>
      </c>
      <c r="M209" s="1">
        <v>40</v>
      </c>
      <c r="N209" s="1">
        <v>115</v>
      </c>
      <c r="O209" s="1">
        <v>350</v>
      </c>
      <c r="P209" s="1">
        <v>725</v>
      </c>
      <c r="Q209" s="1">
        <v>670</v>
      </c>
      <c r="R209" s="1">
        <v>270</v>
      </c>
      <c r="S209" s="1">
        <v>6.1141605377197266</v>
      </c>
      <c r="T209" s="1">
        <v>62.917510986328125</v>
      </c>
      <c r="U209" s="1">
        <v>223.29403686523437</v>
      </c>
      <c r="V209" s="1">
        <v>538.59295654296875</v>
      </c>
      <c r="W209" s="1">
        <v>771.16973876953125</v>
      </c>
      <c r="X209" s="1">
        <v>678.426025390625</v>
      </c>
      <c r="Y209" s="1">
        <v>1.0243277549743652</v>
      </c>
      <c r="Z209" s="1">
        <v>1.7602938413619995</v>
      </c>
      <c r="AA209" s="1">
        <v>3.2860763072967529</v>
      </c>
      <c r="AB209" s="1">
        <v>5.1807918548583984</v>
      </c>
      <c r="AC209" s="1">
        <v>6.5525670051574707</v>
      </c>
      <c r="AD209" s="1">
        <v>6.3905324935913086</v>
      </c>
      <c r="AE209" s="1">
        <v>32</v>
      </c>
      <c r="AF209" s="1">
        <v>48</v>
      </c>
      <c r="AG209" s="1">
        <v>221</v>
      </c>
      <c r="AH209" s="1">
        <v>743</v>
      </c>
      <c r="AI209" s="1">
        <v>940</v>
      </c>
      <c r="AJ209" s="1">
        <v>299</v>
      </c>
      <c r="AK209" s="1">
        <v>4.8343625068664551</v>
      </c>
      <c r="AL209" s="1">
        <v>27.839805603027344</v>
      </c>
      <c r="AM209" s="1">
        <v>147.68482971191406</v>
      </c>
      <c r="AN209" s="1">
        <v>591.12750244140625</v>
      </c>
      <c r="AO209" s="1">
        <v>1374.2890625</v>
      </c>
      <c r="AP209" s="1">
        <v>1395.500732421875</v>
      </c>
      <c r="AQ209" s="1">
        <v>1.2326656579971313</v>
      </c>
      <c r="AR209" s="1">
        <v>1.6800839900970459</v>
      </c>
      <c r="AS209" s="1">
        <v>3.4623217582702637</v>
      </c>
      <c r="AT209" s="1">
        <v>5.9010405540466309</v>
      </c>
      <c r="AU209" s="1">
        <v>8.4138917922973633</v>
      </c>
      <c r="AV209" s="1">
        <v>8.6067934036254883</v>
      </c>
      <c r="AW209" s="1">
        <v>72</v>
      </c>
      <c r="AX209" s="1">
        <v>163</v>
      </c>
      <c r="AY209" s="1">
        <v>571</v>
      </c>
      <c r="AZ209" s="1">
        <v>1468</v>
      </c>
      <c r="BA209" s="1">
        <v>1610</v>
      </c>
      <c r="BB209" s="1">
        <v>569</v>
      </c>
      <c r="BC209" s="1">
        <v>5.4705133438110352</v>
      </c>
      <c r="BD209" s="1">
        <v>45.890415191650391</v>
      </c>
      <c r="BE209" s="1">
        <v>186.36561584472656</v>
      </c>
      <c r="BF209" s="1">
        <v>563.9603271484375</v>
      </c>
      <c r="BG209" s="1">
        <v>1036.836669921875</v>
      </c>
      <c r="BH209" s="1">
        <v>929.37408447265625</v>
      </c>
      <c r="BI209" s="1">
        <v>1.1075218915939331</v>
      </c>
      <c r="BJ209" s="1">
        <v>1.735889196395874</v>
      </c>
      <c r="BK209" s="1">
        <v>3.3521192073822021</v>
      </c>
      <c r="BL209" s="1">
        <v>5.5219106674194336</v>
      </c>
      <c r="BM209" s="1">
        <v>7.5244193077087402</v>
      </c>
      <c r="BN209" s="1">
        <v>7.3905701637268066</v>
      </c>
      <c r="BO209" s="1"/>
      <c r="BP209" s="1"/>
      <c r="BQ209" s="1"/>
      <c r="BR209" s="1"/>
      <c r="BS209" s="1"/>
      <c r="BT209" s="1">
        <v>1162</v>
      </c>
      <c r="BU209" s="1"/>
      <c r="BV209" s="1"/>
      <c r="BW209" s="1"/>
      <c r="BX209" s="1"/>
      <c r="BY209" s="1"/>
      <c r="BZ209" s="1">
        <v>92.587356567382813</v>
      </c>
      <c r="CA209" s="1"/>
      <c r="CB209" s="1"/>
      <c r="CC209" s="1"/>
      <c r="CD209" s="1"/>
      <c r="CE209" s="1"/>
      <c r="CF209" s="1">
        <v>3.2700154781341553</v>
      </c>
      <c r="CG209" s="1">
        <v>8</v>
      </c>
      <c r="CH209" s="1">
        <v>6</v>
      </c>
      <c r="CI209" s="1"/>
      <c r="CJ209" s="1">
        <v>10</v>
      </c>
      <c r="CK209" s="1"/>
      <c r="CL209" s="1">
        <v>1482</v>
      </c>
      <c r="CM209" s="1">
        <v>0.66694289445877075</v>
      </c>
      <c r="CN209" s="1">
        <v>0.50020718574523926</v>
      </c>
      <c r="CO209" s="1"/>
      <c r="CP209" s="1">
        <v>0.83367860317230225</v>
      </c>
      <c r="CQ209" s="1"/>
      <c r="CR209" s="1">
        <v>123.55117034912109</v>
      </c>
      <c r="CS209" s="1">
        <v>6.4000000953674316</v>
      </c>
      <c r="CT209" s="1">
        <v>3.7974684238433838</v>
      </c>
      <c r="CU209" s="1"/>
      <c r="CV209" s="1">
        <v>4.4642858505249023</v>
      </c>
      <c r="CW209" s="1"/>
      <c r="CX209" s="1">
        <v>4.8076300621032715</v>
      </c>
      <c r="CY209" s="1">
        <v>11</v>
      </c>
      <c r="CZ209" s="1">
        <v>10</v>
      </c>
      <c r="DA209" s="1"/>
      <c r="DB209" s="1">
        <v>15</v>
      </c>
      <c r="DC209" s="1"/>
      <c r="DD209" s="1">
        <v>2644</v>
      </c>
      <c r="DE209" s="1">
        <v>0.44815024733543396</v>
      </c>
      <c r="DF209" s="1">
        <v>0.40740931034088135</v>
      </c>
      <c r="DG209" s="1"/>
      <c r="DH209" s="1">
        <v>0.61111396551132202</v>
      </c>
      <c r="DI209" s="1"/>
      <c r="DJ209" s="1">
        <v>107.71902465820313</v>
      </c>
      <c r="DK209" s="1">
        <v>3.5830619335174561</v>
      </c>
      <c r="DL209" s="1">
        <v>3.4965035915374756</v>
      </c>
      <c r="DM209" s="1"/>
      <c r="DN209" s="1">
        <v>3.2397408485412598</v>
      </c>
      <c r="DO209" s="1"/>
      <c r="DP209" s="1">
        <v>3.9842679500579834</v>
      </c>
      <c r="DQ209" s="1">
        <v>428</v>
      </c>
      <c r="DR209" s="1">
        <v>416</v>
      </c>
      <c r="DS209" s="1">
        <v>368</v>
      </c>
      <c r="DT209" s="1">
        <v>338</v>
      </c>
      <c r="DU209" s="1">
        <v>620</v>
      </c>
      <c r="DV209" s="1">
        <v>34.102745056152344</v>
      </c>
      <c r="DW209" s="1">
        <v>33.146591186523438</v>
      </c>
      <c r="DX209" s="1">
        <v>29.321985244750977</v>
      </c>
      <c r="DY209" s="1">
        <v>26.931606292724609</v>
      </c>
      <c r="DZ209" s="1">
        <v>49.401168823242188</v>
      </c>
      <c r="EA209" s="1">
        <v>3.9287681579589844</v>
      </c>
      <c r="EB209" s="1">
        <v>4.3207311630249023</v>
      </c>
      <c r="EC209" s="1">
        <v>4.4878048896789551</v>
      </c>
      <c r="ED209" s="1">
        <v>4.394747257232666</v>
      </c>
      <c r="EE209" s="1">
        <v>4.7256097793579102</v>
      </c>
      <c r="EF209" s="1">
        <v>527</v>
      </c>
      <c r="EG209" s="1">
        <v>445</v>
      </c>
      <c r="EH209" s="1">
        <v>373</v>
      </c>
      <c r="EI209" s="1">
        <v>359</v>
      </c>
      <c r="EJ209" s="1">
        <v>579</v>
      </c>
      <c r="EK209" s="1">
        <v>43.934864044189453</v>
      </c>
      <c r="EL209" s="1">
        <v>37.098697662353516</v>
      </c>
      <c r="EM209" s="1">
        <v>31.096212387084961</v>
      </c>
      <c r="EN209" s="1">
        <v>29.929061889648438</v>
      </c>
      <c r="EO209" s="1">
        <v>48.269992828369141</v>
      </c>
      <c r="EP209" s="1">
        <v>5.7344942092895508</v>
      </c>
      <c r="EQ209" s="1">
        <v>5.6702346801757812</v>
      </c>
      <c r="ER209" s="1">
        <v>5.786534309387207</v>
      </c>
      <c r="ES209" s="1">
        <v>6.2153739929199219</v>
      </c>
      <c r="ET209" s="1">
        <v>5.9003362655639648</v>
      </c>
      <c r="EU209" s="1">
        <v>955</v>
      </c>
      <c r="EV209" s="1">
        <v>861</v>
      </c>
      <c r="EW209" s="1">
        <v>741</v>
      </c>
      <c r="EX209" s="1">
        <v>697</v>
      </c>
      <c r="EY209" s="1">
        <v>1199</v>
      </c>
      <c r="EZ209" s="1">
        <v>38.907588958740234</v>
      </c>
      <c r="FA209" s="1">
        <v>35.07794189453125</v>
      </c>
      <c r="FB209" s="1">
        <v>30.189029693603516</v>
      </c>
      <c r="FC209" s="1">
        <v>28.396429061889648</v>
      </c>
      <c r="FD209" s="1">
        <v>48.848377227783203</v>
      </c>
      <c r="FE209" s="1">
        <v>4.7550287246704102</v>
      </c>
      <c r="FF209" s="1">
        <v>4.9267568588256836</v>
      </c>
      <c r="FG209" s="1">
        <v>5.0594019889831543</v>
      </c>
      <c r="FH209" s="1">
        <v>5.1756143569946289</v>
      </c>
      <c r="FI209" s="1">
        <v>5.228273868560791</v>
      </c>
      <c r="FJ209" s="1">
        <v>35.07794189453125</v>
      </c>
      <c r="FK209" s="1">
        <v>30.189029693603516</v>
      </c>
      <c r="FL209" s="1">
        <v>28.396429061889648</v>
      </c>
      <c r="FM209" s="1">
        <v>48.848377227783203</v>
      </c>
      <c r="FN209" s="1">
        <v>4.7550287246704102</v>
      </c>
      <c r="FO209" s="1">
        <v>4.9267568588256836</v>
      </c>
      <c r="FP209" s="1">
        <v>5.0594019889831543</v>
      </c>
      <c r="FQ209" s="1">
        <v>5.1756143569946289</v>
      </c>
      <c r="FR209" s="1">
        <v>5.228273868560791</v>
      </c>
    </row>
    <row r="210" spans="1:174">
      <c r="A210" t="s">
        <v>2</v>
      </c>
      <c r="B210" t="s">
        <v>214</v>
      </c>
      <c r="C210" t="s">
        <v>484</v>
      </c>
      <c r="D210" s="1">
        <v>3358</v>
      </c>
      <c r="E210" s="1">
        <v>3419</v>
      </c>
      <c r="F210" s="1">
        <v>6777</v>
      </c>
      <c r="G210" s="1">
        <v>159.11155700683594</v>
      </c>
      <c r="H210" s="1">
        <v>165.56877136230469</v>
      </c>
      <c r="I210" s="1">
        <v>162.30500793457031</v>
      </c>
      <c r="J210" s="1">
        <v>4.3386693000793457</v>
      </c>
      <c r="K210" s="1">
        <v>5.5442042350769043</v>
      </c>
      <c r="L210" s="1">
        <v>4.873260498046875</v>
      </c>
      <c r="M210" s="1">
        <v>59</v>
      </c>
      <c r="N210" s="1">
        <v>224</v>
      </c>
      <c r="O210" s="1">
        <v>527</v>
      </c>
      <c r="P210" s="1">
        <v>1171</v>
      </c>
      <c r="Q210" s="1">
        <v>1028</v>
      </c>
      <c r="R210" s="1">
        <v>349</v>
      </c>
      <c r="S210" s="1">
        <v>5.1644935607910156</v>
      </c>
      <c r="T210" s="1">
        <v>74.40179443359375</v>
      </c>
      <c r="U210" s="1">
        <v>211.7418212890625</v>
      </c>
      <c r="V210" s="1">
        <v>525.7415771484375</v>
      </c>
      <c r="W210" s="1">
        <v>784.94256591796875</v>
      </c>
      <c r="X210" s="1">
        <v>541.93389892578125</v>
      </c>
      <c r="Y210" s="1">
        <v>0.97424042224884033</v>
      </c>
      <c r="Z210" s="1">
        <v>2.1262457370758057</v>
      </c>
      <c r="AA210" s="1">
        <v>3.3663365840911865</v>
      </c>
      <c r="AB210" s="1">
        <v>5.1110820770263672</v>
      </c>
      <c r="AC210" s="1">
        <v>6.5506916046142578</v>
      </c>
      <c r="AD210" s="1">
        <v>5.3306856155395508</v>
      </c>
      <c r="AE210" s="1">
        <v>32</v>
      </c>
      <c r="AF210" s="1">
        <v>70</v>
      </c>
      <c r="AG210" s="1">
        <v>285</v>
      </c>
      <c r="AH210" s="1">
        <v>1186</v>
      </c>
      <c r="AI210" s="1">
        <v>1393</v>
      </c>
      <c r="AJ210" s="1">
        <v>453</v>
      </c>
      <c r="AK210" s="1">
        <v>2.7351386547088623</v>
      </c>
      <c r="AL210" s="1">
        <v>23.806528091430664</v>
      </c>
      <c r="AM210" s="1">
        <v>117.04744720458984</v>
      </c>
      <c r="AN210" s="1">
        <v>558.4908447265625</v>
      </c>
      <c r="AO210" s="1">
        <v>1267.608154296875</v>
      </c>
      <c r="AP210" s="1">
        <v>1284.5233154296875</v>
      </c>
      <c r="AQ210" s="1">
        <v>0.78182262182235718</v>
      </c>
      <c r="AR210" s="1">
        <v>1.5442311763763428</v>
      </c>
      <c r="AS210" s="1">
        <v>3.0377318859100342</v>
      </c>
      <c r="AT210" s="1">
        <v>5.8120160102844238</v>
      </c>
      <c r="AU210" s="1">
        <v>7.9727563858032227</v>
      </c>
      <c r="AV210" s="1">
        <v>7.8346590995788574</v>
      </c>
      <c r="AW210" s="1">
        <v>91</v>
      </c>
      <c r="AX210" s="1">
        <v>294</v>
      </c>
      <c r="AY210" s="1">
        <v>812</v>
      </c>
      <c r="AZ210" s="1">
        <v>2357</v>
      </c>
      <c r="BA210" s="1">
        <v>2421</v>
      </c>
      <c r="BB210" s="1">
        <v>802</v>
      </c>
      <c r="BC210" s="1">
        <v>3.9353477954864502</v>
      </c>
      <c r="BD210" s="1">
        <v>49.403045654296875</v>
      </c>
      <c r="BE210" s="1">
        <v>164.91361999511719</v>
      </c>
      <c r="BF210" s="1">
        <v>541.72576904296875</v>
      </c>
      <c r="BG210" s="1">
        <v>1005.1607666015625</v>
      </c>
      <c r="BH210" s="1">
        <v>804.69573974609375</v>
      </c>
      <c r="BI210" s="1">
        <v>0.89664006233215332</v>
      </c>
      <c r="BJ210" s="1">
        <v>1.9511547088623047</v>
      </c>
      <c r="BK210" s="1">
        <v>3.2432000637054443</v>
      </c>
      <c r="BL210" s="1">
        <v>5.441281795501709</v>
      </c>
      <c r="BM210" s="1">
        <v>7.2998642921447754</v>
      </c>
      <c r="BN210" s="1">
        <v>6.5049881935119629</v>
      </c>
      <c r="BO210" s="1">
        <v>37</v>
      </c>
      <c r="BP210" s="1"/>
      <c r="BQ210" s="1"/>
      <c r="BR210" s="1">
        <v>11</v>
      </c>
      <c r="BS210" s="1">
        <v>12</v>
      </c>
      <c r="BT210" s="1">
        <v>1586</v>
      </c>
      <c r="BU210" s="1">
        <v>1.7531647682189941</v>
      </c>
      <c r="BV210" s="1"/>
      <c r="BW210" s="1"/>
      <c r="BX210" s="1">
        <v>0.52121114730834961</v>
      </c>
      <c r="BY210" s="1">
        <v>0.56859397888183594</v>
      </c>
      <c r="BZ210" s="1">
        <v>75.149169921875</v>
      </c>
      <c r="CA210" s="1">
        <v>2.0798201560974121</v>
      </c>
      <c r="CB210" s="1"/>
      <c r="CC210" s="1"/>
      <c r="CD210" s="1">
        <v>1.9064124822616577</v>
      </c>
      <c r="CE210" s="1">
        <v>0.60667341947555542</v>
      </c>
      <c r="CF210" s="1">
        <v>3.0399448871612549</v>
      </c>
      <c r="CG210" s="1">
        <v>28</v>
      </c>
      <c r="CH210" s="1"/>
      <c r="CI210" s="1"/>
      <c r="CJ210" s="1">
        <v>13</v>
      </c>
      <c r="CK210" s="1">
        <v>29</v>
      </c>
      <c r="CL210" s="1">
        <v>2102</v>
      </c>
      <c r="CM210" s="1">
        <v>1.3559302091598511</v>
      </c>
      <c r="CN210" s="1"/>
      <c r="CO210" s="1"/>
      <c r="CP210" s="1">
        <v>0.62953901290893555</v>
      </c>
      <c r="CQ210" s="1">
        <v>1.4043563604354858</v>
      </c>
      <c r="CR210" s="1">
        <v>101.79161834716797</v>
      </c>
      <c r="CS210" s="1">
        <v>2.4844720363616943</v>
      </c>
      <c r="CT210" s="1"/>
      <c r="CU210" s="1"/>
      <c r="CV210" s="1">
        <v>2.7253668308258057</v>
      </c>
      <c r="CW210" s="1">
        <v>1.1613936424255371</v>
      </c>
      <c r="CX210" s="1">
        <v>4.6107611656188965</v>
      </c>
      <c r="CY210" s="1">
        <v>65</v>
      </c>
      <c r="CZ210" s="1">
        <v>19</v>
      </c>
      <c r="DA210" s="1">
        <v>9</v>
      </c>
      <c r="DB210" s="1">
        <v>24</v>
      </c>
      <c r="DC210" s="1">
        <v>41</v>
      </c>
      <c r="DD210" s="1">
        <v>3688</v>
      </c>
      <c r="DE210" s="1">
        <v>1.5567102432250977</v>
      </c>
      <c r="DF210" s="1">
        <v>0.45503836870193481</v>
      </c>
      <c r="DG210" s="1">
        <v>0.21554449200630188</v>
      </c>
      <c r="DH210" s="1">
        <v>0.57478529214859009</v>
      </c>
      <c r="DI210" s="1">
        <v>0.98192489147186279</v>
      </c>
      <c r="DJ210" s="1">
        <v>88.325340270996094</v>
      </c>
      <c r="DK210" s="1">
        <v>2.2367515563964844</v>
      </c>
      <c r="DL210" s="1">
        <v>1.8251681327819824</v>
      </c>
      <c r="DM210" s="1">
        <v>2.7190332412719727</v>
      </c>
      <c r="DN210" s="1">
        <v>2.2770397663116455</v>
      </c>
      <c r="DO210" s="1">
        <v>0.91620111465454102</v>
      </c>
      <c r="DP210" s="1">
        <v>3.7724654674530029</v>
      </c>
      <c r="DQ210" s="1">
        <v>818</v>
      </c>
      <c r="DR210" s="1">
        <v>893</v>
      </c>
      <c r="DS210" s="1">
        <v>706</v>
      </c>
      <c r="DT210" s="1">
        <v>559</v>
      </c>
      <c r="DU210" s="1">
        <v>382</v>
      </c>
      <c r="DV210" s="1">
        <v>38.759159088134766</v>
      </c>
      <c r="DW210" s="1">
        <v>42.312870025634766</v>
      </c>
      <c r="DX210" s="1">
        <v>33.452278137207031</v>
      </c>
      <c r="DY210" s="1">
        <v>26.487003326416016</v>
      </c>
      <c r="DZ210" s="1">
        <v>18.100242614746094</v>
      </c>
      <c r="EA210" s="1">
        <v>4.4984602928161621</v>
      </c>
      <c r="EB210" s="1">
        <v>4.5199170112609863</v>
      </c>
      <c r="EC210" s="1">
        <v>4.2537808418273926</v>
      </c>
      <c r="ED210" s="1">
        <v>4.1979575157165527</v>
      </c>
      <c r="EE210" s="1">
        <v>4.0029339790344238</v>
      </c>
      <c r="EF210" s="1">
        <v>848</v>
      </c>
      <c r="EG210" s="1">
        <v>920</v>
      </c>
      <c r="EH210" s="1">
        <v>743</v>
      </c>
      <c r="EI210" s="1">
        <v>561</v>
      </c>
      <c r="EJ210" s="1">
        <v>347</v>
      </c>
      <c r="EK210" s="1">
        <v>41.065315246582031</v>
      </c>
      <c r="EL210" s="1">
        <v>44.551994323730469</v>
      </c>
      <c r="EM210" s="1">
        <v>35.980575561523438</v>
      </c>
      <c r="EN210" s="1">
        <v>27.167030334472656</v>
      </c>
      <c r="EO210" s="1">
        <v>16.803850173950195</v>
      </c>
      <c r="EP210" s="1">
        <v>5.8313851356506348</v>
      </c>
      <c r="EQ210" s="1">
        <v>5.7328014373779297</v>
      </c>
      <c r="ER210" s="1">
        <v>5.4984087944030762</v>
      </c>
      <c r="ES210" s="1">
        <v>5.4009819030761719</v>
      </c>
      <c r="ET210" s="1">
        <v>4.8342156410217285</v>
      </c>
      <c r="EU210" s="1">
        <v>1666</v>
      </c>
      <c r="EV210" s="1">
        <v>1813</v>
      </c>
      <c r="EW210" s="1">
        <v>1449</v>
      </c>
      <c r="EX210" s="1">
        <v>1120</v>
      </c>
      <c r="EY210" s="1">
        <v>729</v>
      </c>
      <c r="EZ210" s="1">
        <v>39.899681091308594</v>
      </c>
      <c r="FA210" s="1">
        <v>43.420242309570313</v>
      </c>
      <c r="FB210" s="1">
        <v>34.702663421630859</v>
      </c>
      <c r="FC210" s="1">
        <v>26.823314666748047</v>
      </c>
      <c r="FD210" s="1">
        <v>17.459104537963867</v>
      </c>
      <c r="FE210" s="1">
        <v>5.0907535552978516</v>
      </c>
      <c r="FF210" s="1">
        <v>5.0635385513305664</v>
      </c>
      <c r="FG210" s="1">
        <v>4.812354564666748</v>
      </c>
      <c r="FH210" s="1">
        <v>4.7251400947570801</v>
      </c>
      <c r="FI210" s="1">
        <v>4.3597869873046875</v>
      </c>
      <c r="FJ210" s="1">
        <v>43.420242309570313</v>
      </c>
      <c r="FK210" s="1">
        <v>34.702663421630859</v>
      </c>
      <c r="FL210" s="1">
        <v>26.823314666748047</v>
      </c>
      <c r="FM210" s="1">
        <v>17.459104537963867</v>
      </c>
      <c r="FN210" s="1">
        <v>5.0907535552978516</v>
      </c>
      <c r="FO210" s="1">
        <v>5.0635385513305664</v>
      </c>
      <c r="FP210" s="1">
        <v>4.812354564666748</v>
      </c>
      <c r="FQ210" s="1">
        <v>4.7251400947570801</v>
      </c>
      <c r="FR210" s="1">
        <v>4.3597869873046875</v>
      </c>
    </row>
    <row r="211" spans="1:174">
      <c r="A211" t="s">
        <v>2</v>
      </c>
      <c r="B211" t="s">
        <v>215</v>
      </c>
      <c r="C211" t="s">
        <v>485</v>
      </c>
      <c r="D211" s="1">
        <v>5340</v>
      </c>
      <c r="E211" s="1">
        <v>6015</v>
      </c>
      <c r="F211" s="1">
        <v>11355</v>
      </c>
      <c r="G211" s="1">
        <v>164.11962890625</v>
      </c>
      <c r="H211" s="1">
        <v>190.13023376464844</v>
      </c>
      <c r="I211" s="1">
        <v>176.94233703613281</v>
      </c>
      <c r="J211" s="1">
        <v>4.3906168937683105</v>
      </c>
      <c r="K211" s="1">
        <v>5.8541855812072754</v>
      </c>
      <c r="L211" s="1">
        <v>5.0608367919921875</v>
      </c>
      <c r="M211" s="1">
        <v>90</v>
      </c>
      <c r="N211" s="1">
        <v>256</v>
      </c>
      <c r="O211" s="1">
        <v>813</v>
      </c>
      <c r="P211" s="1">
        <v>1789</v>
      </c>
      <c r="Q211" s="1">
        <v>1631</v>
      </c>
      <c r="R211" s="1">
        <v>761</v>
      </c>
      <c r="S211" s="1">
        <v>5.1609025001525879</v>
      </c>
      <c r="T211" s="1">
        <v>55.1929931640625</v>
      </c>
      <c r="U211" s="1">
        <v>213.45304870605469</v>
      </c>
      <c r="V211" s="1">
        <v>516.4415283203125</v>
      </c>
      <c r="W211" s="1">
        <v>774.6268310546875</v>
      </c>
      <c r="X211" s="1">
        <v>703.4962158203125</v>
      </c>
      <c r="Y211" s="1">
        <v>1.0193679332733154</v>
      </c>
      <c r="Z211" s="1">
        <v>1.6247779130935669</v>
      </c>
      <c r="AA211" s="1">
        <v>3.3577003479003906</v>
      </c>
      <c r="AB211" s="1">
        <v>5.0144352912902832</v>
      </c>
      <c r="AC211" s="1">
        <v>6.4177227020263672</v>
      </c>
      <c r="AD211" s="1">
        <v>6.4854269027709961</v>
      </c>
      <c r="AE211" s="1">
        <v>45</v>
      </c>
      <c r="AF211" s="1">
        <v>145</v>
      </c>
      <c r="AG211" s="1">
        <v>524</v>
      </c>
      <c r="AH211" s="1">
        <v>1843</v>
      </c>
      <c r="AI211" s="1">
        <v>2528</v>
      </c>
      <c r="AJ211" s="1">
        <v>930</v>
      </c>
      <c r="AK211" s="1">
        <v>2.5241391658782959</v>
      </c>
      <c r="AL211" s="1">
        <v>32.026363372802734</v>
      </c>
      <c r="AM211" s="1">
        <v>142.03428649902344</v>
      </c>
      <c r="AN211" s="1">
        <v>572.3780517578125</v>
      </c>
      <c r="AO211" s="1">
        <v>1436.4615478515625</v>
      </c>
      <c r="AP211" s="1">
        <v>1520.1046142578125</v>
      </c>
      <c r="AQ211" s="1">
        <v>0.70966726541519165</v>
      </c>
      <c r="AR211" s="1">
        <v>2.0431168079376221</v>
      </c>
      <c r="AS211" s="1">
        <v>3.4982309341430664</v>
      </c>
      <c r="AT211" s="1">
        <v>5.5582361221313477</v>
      </c>
      <c r="AU211" s="1">
        <v>8.3305873870849609</v>
      </c>
      <c r="AV211" s="1">
        <v>8.5904302597045898</v>
      </c>
      <c r="AW211" s="1">
        <v>135</v>
      </c>
      <c r="AX211" s="1">
        <v>401</v>
      </c>
      <c r="AY211" s="1">
        <v>1337</v>
      </c>
      <c r="AZ211" s="1">
        <v>3632</v>
      </c>
      <c r="BA211" s="1">
        <v>4159</v>
      </c>
      <c r="BB211" s="1">
        <v>1691</v>
      </c>
      <c r="BC211" s="1">
        <v>3.8279769420623779</v>
      </c>
      <c r="BD211" s="1">
        <v>43.749637603759766</v>
      </c>
      <c r="BE211" s="1">
        <v>178.31303405761719</v>
      </c>
      <c r="BF211" s="1">
        <v>543.38800048828125</v>
      </c>
      <c r="BG211" s="1">
        <v>1075.953125</v>
      </c>
      <c r="BH211" s="1">
        <v>998.50018310546875</v>
      </c>
      <c r="BI211" s="1">
        <v>0.88991433382034302</v>
      </c>
      <c r="BJ211" s="1">
        <v>1.7546930313110352</v>
      </c>
      <c r="BK211" s="1">
        <v>3.4114105701446533</v>
      </c>
      <c r="BL211" s="1">
        <v>5.2763857841491699</v>
      </c>
      <c r="BM211" s="1">
        <v>7.4587516784667969</v>
      </c>
      <c r="BN211" s="1">
        <v>7.4955673217773437</v>
      </c>
      <c r="BO211" s="1">
        <v>21</v>
      </c>
      <c r="BP211" s="1">
        <v>14</v>
      </c>
      <c r="BQ211" s="1">
        <v>10</v>
      </c>
      <c r="BR211" s="1">
        <v>15</v>
      </c>
      <c r="BS211" s="1">
        <v>34</v>
      </c>
      <c r="BT211" s="1">
        <v>2617</v>
      </c>
      <c r="BU211" s="1">
        <v>0.64541429281234741</v>
      </c>
      <c r="BV211" s="1">
        <v>0.43027621507644653</v>
      </c>
      <c r="BW211" s="1">
        <v>0.30734014511108398</v>
      </c>
      <c r="BX211" s="1">
        <v>0.46101021766662598</v>
      </c>
      <c r="BY211" s="1">
        <v>1.0449564456939697</v>
      </c>
      <c r="BZ211" s="1">
        <v>80.430915832519531</v>
      </c>
      <c r="CA211" s="1">
        <v>1.4593467712402344</v>
      </c>
      <c r="CB211" s="1">
        <v>1.607347846031189</v>
      </c>
      <c r="CC211" s="1">
        <v>2.3809523582458496</v>
      </c>
      <c r="CD211" s="1">
        <v>1.7688679695129395</v>
      </c>
      <c r="CE211" s="1">
        <v>0.7925407886505127</v>
      </c>
      <c r="CF211" s="1">
        <v>3.2140007019042969</v>
      </c>
      <c r="CG211" s="1">
        <v>36</v>
      </c>
      <c r="CH211" s="1">
        <v>23</v>
      </c>
      <c r="CI211" s="1">
        <v>8</v>
      </c>
      <c r="CJ211" s="1">
        <v>17</v>
      </c>
      <c r="CK211" s="1">
        <v>62</v>
      </c>
      <c r="CL211" s="1">
        <v>3770</v>
      </c>
      <c r="CM211" s="1">
        <v>1.1379365921020508</v>
      </c>
      <c r="CN211" s="1">
        <v>0.72701501846313477</v>
      </c>
      <c r="CO211" s="1">
        <v>0.25287479162216187</v>
      </c>
      <c r="CP211" s="1">
        <v>0.53735893964767456</v>
      </c>
      <c r="CQ211" s="1">
        <v>1.9597796201705933</v>
      </c>
      <c r="CR211" s="1">
        <v>119.16724395751953</v>
      </c>
      <c r="CS211" s="1">
        <v>3.3898305892944336</v>
      </c>
      <c r="CT211" s="1">
        <v>2.3421587944030762</v>
      </c>
      <c r="CU211" s="1">
        <v>2.5641026496887207</v>
      </c>
      <c r="CV211" s="1">
        <v>2.7597403526306152</v>
      </c>
      <c r="CW211" s="1">
        <v>1.4239779710769653</v>
      </c>
      <c r="CX211" s="1">
        <v>4.95355224609375</v>
      </c>
      <c r="CY211" s="1">
        <v>57</v>
      </c>
      <c r="CZ211" s="1">
        <v>37</v>
      </c>
      <c r="DA211" s="1">
        <v>18</v>
      </c>
      <c r="DB211" s="1">
        <v>32</v>
      </c>
      <c r="DC211" s="1">
        <v>96</v>
      </c>
      <c r="DD211" s="1">
        <v>6387</v>
      </c>
      <c r="DE211" s="1">
        <v>0.88821780681610107</v>
      </c>
      <c r="DF211" s="1">
        <v>0.57656240463256836</v>
      </c>
      <c r="DG211" s="1">
        <v>0.28048983216285706</v>
      </c>
      <c r="DH211" s="1">
        <v>0.49864858388900757</v>
      </c>
      <c r="DI211" s="1">
        <v>1.4959458112716675</v>
      </c>
      <c r="DJ211" s="1">
        <v>99.527137756347656</v>
      </c>
      <c r="DK211" s="1">
        <v>2.2790882587432861</v>
      </c>
      <c r="DL211" s="1">
        <v>1.9967620372772217</v>
      </c>
      <c r="DM211" s="1">
        <v>2.4590163230895996</v>
      </c>
      <c r="DN211" s="1">
        <v>2.1857924461364746</v>
      </c>
      <c r="DO211" s="1">
        <v>1.1105968952178955</v>
      </c>
      <c r="DP211" s="1">
        <v>4.0544142723083496</v>
      </c>
      <c r="DQ211" s="1">
        <v>1293</v>
      </c>
      <c r="DR211" s="1">
        <v>1411</v>
      </c>
      <c r="DS211" s="1">
        <v>1368</v>
      </c>
      <c r="DT211" s="1">
        <v>892</v>
      </c>
      <c r="DU211" s="1">
        <v>376</v>
      </c>
      <c r="DV211" s="1">
        <v>39.739082336425781</v>
      </c>
      <c r="DW211" s="1">
        <v>43.365695953369141</v>
      </c>
      <c r="DX211" s="1">
        <v>42.044132232666016</v>
      </c>
      <c r="DY211" s="1">
        <v>27.414741516113281</v>
      </c>
      <c r="DZ211" s="1">
        <v>11.555989265441895</v>
      </c>
      <c r="EA211" s="1">
        <v>4.2762179374694824</v>
      </c>
      <c r="EB211" s="1">
        <v>4.4033203125</v>
      </c>
      <c r="EC211" s="1">
        <v>4.6292848587036133</v>
      </c>
      <c r="ED211" s="1">
        <v>4.2738728523254395</v>
      </c>
      <c r="EE211" s="1">
        <v>4.2152466773986816</v>
      </c>
      <c r="EF211" s="1">
        <v>1572</v>
      </c>
      <c r="EG211" s="1">
        <v>1634</v>
      </c>
      <c r="EH211" s="1">
        <v>1460</v>
      </c>
      <c r="EI211" s="1">
        <v>988</v>
      </c>
      <c r="EJ211" s="1">
        <v>361</v>
      </c>
      <c r="EK211" s="1">
        <v>49.689895629882813</v>
      </c>
      <c r="EL211" s="1">
        <v>51.649677276611328</v>
      </c>
      <c r="EM211" s="1">
        <v>46.149650573730469</v>
      </c>
      <c r="EN211" s="1">
        <v>31.230035781860352</v>
      </c>
      <c r="EO211" s="1">
        <v>11.410974502563477</v>
      </c>
      <c r="EP211" s="1">
        <v>6.0578036308288574</v>
      </c>
      <c r="EQ211" s="1">
        <v>5.7863240242004395</v>
      </c>
      <c r="ER211" s="1">
        <v>5.923882007598877</v>
      </c>
      <c r="ES211" s="1">
        <v>5.8970990180969238</v>
      </c>
      <c r="ET211" s="1">
        <v>5.0433082580566406</v>
      </c>
      <c r="EU211" s="1">
        <v>2865</v>
      </c>
      <c r="EV211" s="1">
        <v>3045</v>
      </c>
      <c r="EW211" s="1">
        <v>2828</v>
      </c>
      <c r="EX211" s="1">
        <v>1880</v>
      </c>
      <c r="EY211" s="1">
        <v>737</v>
      </c>
      <c r="EZ211" s="1">
        <v>44.644630432128906</v>
      </c>
      <c r="FA211" s="1">
        <v>47.449527740478516</v>
      </c>
      <c r="FB211" s="1">
        <v>44.068069458007813</v>
      </c>
      <c r="FC211" s="1">
        <v>29.295604705810547</v>
      </c>
      <c r="FD211" s="1">
        <v>11.484499931335449</v>
      </c>
      <c r="FE211" s="1">
        <v>5.0990443229675293</v>
      </c>
      <c r="FF211" s="1">
        <v>5.0511751174926758</v>
      </c>
      <c r="FG211" s="1">
        <v>5.2180008888244629</v>
      </c>
      <c r="FH211" s="1">
        <v>4.9966778755187988</v>
      </c>
      <c r="FI211" s="1">
        <v>4.5839033126831055</v>
      </c>
      <c r="FJ211" s="1">
        <v>47.449527740478516</v>
      </c>
      <c r="FK211" s="1">
        <v>44.068069458007813</v>
      </c>
      <c r="FL211" s="1">
        <v>29.295604705810547</v>
      </c>
      <c r="FM211" s="1">
        <v>11.484499931335449</v>
      </c>
      <c r="FN211" s="1">
        <v>5.0990443229675293</v>
      </c>
      <c r="FO211" s="1">
        <v>5.0511751174926758</v>
      </c>
      <c r="FP211" s="1">
        <v>5.2180008888244629</v>
      </c>
      <c r="FQ211" s="1">
        <v>4.9966778755187988</v>
      </c>
      <c r="FR211" s="1">
        <v>4.5839033126831055</v>
      </c>
    </row>
    <row r="212" spans="1:174">
      <c r="A212" t="s">
        <v>2</v>
      </c>
      <c r="B212" t="s">
        <v>216</v>
      </c>
      <c r="C212" t="s">
        <v>486</v>
      </c>
      <c r="D212" s="1">
        <v>1260</v>
      </c>
      <c r="E212" s="1">
        <v>1483</v>
      </c>
      <c r="F212" s="1">
        <v>2743</v>
      </c>
      <c r="G212" s="1">
        <v>180.70941162109375</v>
      </c>
      <c r="H212" s="1">
        <v>218.71156311035156</v>
      </c>
      <c r="I212" s="1">
        <v>199.44535827636719</v>
      </c>
      <c r="J212" s="1">
        <v>4.5234251022338867</v>
      </c>
      <c r="K212" s="1">
        <v>6.3719172477722168</v>
      </c>
      <c r="L212" s="1">
        <v>5.3648614883422852</v>
      </c>
      <c r="M212" s="1">
        <v>19</v>
      </c>
      <c r="N212" s="1">
        <v>74</v>
      </c>
      <c r="O212" s="1">
        <v>181</v>
      </c>
      <c r="P212" s="1">
        <v>443</v>
      </c>
      <c r="Q212" s="1">
        <v>403</v>
      </c>
      <c r="R212" s="1">
        <v>140</v>
      </c>
      <c r="S212" s="1">
        <v>5.3478794097900391</v>
      </c>
      <c r="T212" s="1">
        <v>74.000740051269531</v>
      </c>
      <c r="U212" s="1">
        <v>205.83151245117187</v>
      </c>
      <c r="V212" s="1">
        <v>549.00115966796875</v>
      </c>
      <c r="W212" s="1">
        <v>802.30938720703125</v>
      </c>
      <c r="X212" s="1">
        <v>605.69354248046875</v>
      </c>
      <c r="Y212" s="1">
        <v>0.94480359554290771</v>
      </c>
      <c r="Z212" s="1">
        <v>2.0498614311218262</v>
      </c>
      <c r="AA212" s="1">
        <v>3.2530553340911865</v>
      </c>
      <c r="AB212" s="1">
        <v>5.4302525520324707</v>
      </c>
      <c r="AC212" s="1">
        <v>6.7066068649291992</v>
      </c>
      <c r="AD212" s="1">
        <v>5.5932879447937012</v>
      </c>
      <c r="AE212" s="1">
        <v>11</v>
      </c>
      <c r="AF212" s="1">
        <v>32</v>
      </c>
      <c r="AG212" s="1">
        <v>139</v>
      </c>
      <c r="AH212" s="1">
        <v>447</v>
      </c>
      <c r="AI212" s="1">
        <v>658</v>
      </c>
      <c r="AJ212" s="1">
        <v>196</v>
      </c>
      <c r="AK212" s="1">
        <v>3.0082013607025146</v>
      </c>
      <c r="AL212" s="1">
        <v>32.833644866943359</v>
      </c>
      <c r="AM212" s="1">
        <v>161.86883544921875</v>
      </c>
      <c r="AN212" s="1">
        <v>588.27398681640625</v>
      </c>
      <c r="AO212" s="1">
        <v>1627.826416015625</v>
      </c>
      <c r="AP212" s="1">
        <v>1548.794921875</v>
      </c>
      <c r="AQ212" s="1">
        <v>0.82831323146820068</v>
      </c>
      <c r="AR212" s="1">
        <v>2.1052632331848145</v>
      </c>
      <c r="AS212" s="1">
        <v>3.9748356342315674</v>
      </c>
      <c r="AT212" s="1">
        <v>5.8877763748168945</v>
      </c>
      <c r="AU212" s="1">
        <v>9.3293638229370117</v>
      </c>
      <c r="AV212" s="1">
        <v>8.5814361572265625</v>
      </c>
      <c r="AW212" s="1">
        <v>30</v>
      </c>
      <c r="AX212" s="1">
        <v>106</v>
      </c>
      <c r="AY212" s="1">
        <v>320</v>
      </c>
      <c r="AZ212" s="1">
        <v>890</v>
      </c>
      <c r="BA212" s="1">
        <v>1061</v>
      </c>
      <c r="BB212" s="1">
        <v>336</v>
      </c>
      <c r="BC212" s="1">
        <v>4.1611876487731934</v>
      </c>
      <c r="BD212" s="1">
        <v>53.681758880615234</v>
      </c>
      <c r="BE212" s="1">
        <v>184.1112060546875</v>
      </c>
      <c r="BF212" s="1">
        <v>568.04766845703125</v>
      </c>
      <c r="BG212" s="1">
        <v>1170.409912109375</v>
      </c>
      <c r="BH212" s="1">
        <v>939.36090087890625</v>
      </c>
      <c r="BI212" s="1">
        <v>0.89847260713577271</v>
      </c>
      <c r="BJ212" s="1">
        <v>2.0662767887115479</v>
      </c>
      <c r="BK212" s="1">
        <v>3.5316190719604492</v>
      </c>
      <c r="BL212" s="1">
        <v>5.6507935523986816</v>
      </c>
      <c r="BM212" s="1">
        <v>8.1227989196777344</v>
      </c>
      <c r="BN212" s="1">
        <v>7.0190095901489258</v>
      </c>
      <c r="BO212" s="1"/>
      <c r="BP212" s="1"/>
      <c r="BQ212" s="1"/>
      <c r="BR212" s="1"/>
      <c r="BS212" s="1">
        <v>11</v>
      </c>
      <c r="BT212" s="1">
        <v>619</v>
      </c>
      <c r="BU212" s="1"/>
      <c r="BV212" s="1"/>
      <c r="BW212" s="1"/>
      <c r="BX212" s="1"/>
      <c r="BY212" s="1">
        <v>1.5776218175888062</v>
      </c>
      <c r="BZ212" s="1">
        <v>88.777084350585937</v>
      </c>
      <c r="CA212" s="1"/>
      <c r="CB212" s="1"/>
      <c r="CC212" s="1"/>
      <c r="CD212" s="1"/>
      <c r="CE212" s="1">
        <v>0.94339621067047119</v>
      </c>
      <c r="CF212" s="1">
        <v>3.280339241027832</v>
      </c>
      <c r="CG212" s="1"/>
      <c r="CH212" s="1"/>
      <c r="CI212" s="1"/>
      <c r="CJ212" s="1"/>
      <c r="CK212" s="1">
        <v>10</v>
      </c>
      <c r="CL212" s="1">
        <v>942</v>
      </c>
      <c r="CM212" s="1"/>
      <c r="CN212" s="1"/>
      <c r="CO212" s="1"/>
      <c r="CP212" s="1"/>
      <c r="CQ212" s="1">
        <v>1.474791407585144</v>
      </c>
      <c r="CR212" s="1">
        <v>138.92535400390625</v>
      </c>
      <c r="CS212" s="1"/>
      <c r="CT212" s="1"/>
      <c r="CU212" s="1"/>
      <c r="CV212" s="1"/>
      <c r="CW212" s="1">
        <v>0.92165899276733398</v>
      </c>
      <c r="CX212" s="1">
        <v>5.3362035751342773</v>
      </c>
      <c r="CY212" s="1"/>
      <c r="CZ212" s="1"/>
      <c r="DA212" s="1"/>
      <c r="DB212" s="1"/>
      <c r="DC212" s="1">
        <v>21</v>
      </c>
      <c r="DD212" s="1">
        <v>1561</v>
      </c>
      <c r="DE212" s="1"/>
      <c r="DF212" s="1"/>
      <c r="DG212" s="1"/>
      <c r="DH212" s="1"/>
      <c r="DI212" s="1">
        <v>1.5269240140914917</v>
      </c>
      <c r="DJ212" s="1">
        <v>113.50135040283203</v>
      </c>
      <c r="DK212" s="1"/>
      <c r="DL212" s="1"/>
      <c r="DM212" s="1"/>
      <c r="DN212" s="1"/>
      <c r="DO212" s="1">
        <v>0.9329187273979187</v>
      </c>
      <c r="DP212" s="1">
        <v>4.2740192413330078</v>
      </c>
      <c r="DQ212" s="1">
        <v>257</v>
      </c>
      <c r="DR212" s="1">
        <v>368</v>
      </c>
      <c r="DS212" s="1">
        <v>260</v>
      </c>
      <c r="DT212" s="1">
        <v>178</v>
      </c>
      <c r="DU212" s="1">
        <v>197</v>
      </c>
      <c r="DV212" s="1">
        <v>36.858982086181641</v>
      </c>
      <c r="DW212" s="1">
        <v>52.778621673583984</v>
      </c>
      <c r="DX212" s="1">
        <v>37.28924560546875</v>
      </c>
      <c r="DY212" s="1">
        <v>25.528789520263672</v>
      </c>
      <c r="DZ212" s="1">
        <v>28.253772735595703</v>
      </c>
      <c r="EA212" s="1">
        <v>4.1371541023254395</v>
      </c>
      <c r="EB212" s="1">
        <v>5.1303501129150391</v>
      </c>
      <c r="EC212" s="1">
        <v>4.3918919563293457</v>
      </c>
      <c r="ED212" s="1">
        <v>4.4611530303955078</v>
      </c>
      <c r="EE212" s="1">
        <v>4.3201756477355957</v>
      </c>
      <c r="EF212" s="1">
        <v>366</v>
      </c>
      <c r="EG212" s="1">
        <v>390</v>
      </c>
      <c r="EH212" s="1">
        <v>325</v>
      </c>
      <c r="EI212" s="1">
        <v>193</v>
      </c>
      <c r="EJ212" s="1">
        <v>209</v>
      </c>
      <c r="EK212" s="1">
        <v>53.977363586425781</v>
      </c>
      <c r="EL212" s="1">
        <v>57.516864776611328</v>
      </c>
      <c r="EM212" s="1">
        <v>47.930721282958984</v>
      </c>
      <c r="EN212" s="1">
        <v>28.463474273681641</v>
      </c>
      <c r="EO212" s="1">
        <v>30.823139190673828</v>
      </c>
      <c r="EP212" s="1">
        <v>6.6448802947998047</v>
      </c>
      <c r="EQ212" s="1">
        <v>6.5086784362792969</v>
      </c>
      <c r="ER212" s="1">
        <v>6.4560985565185547</v>
      </c>
      <c r="ES212" s="1">
        <v>5.9826412200927734</v>
      </c>
      <c r="ET212" s="1">
        <v>5.9476380348205566</v>
      </c>
      <c r="EU212" s="1">
        <v>623</v>
      </c>
      <c r="EV212" s="1">
        <v>758</v>
      </c>
      <c r="EW212" s="1">
        <v>585</v>
      </c>
      <c r="EX212" s="1">
        <v>371</v>
      </c>
      <c r="EY212" s="1">
        <v>406</v>
      </c>
      <c r="EZ212" s="1">
        <v>45.298748016357422</v>
      </c>
      <c r="FA212" s="1">
        <v>55.11468505859375</v>
      </c>
      <c r="FB212" s="1">
        <v>42.535739898681641</v>
      </c>
      <c r="FC212" s="1">
        <v>26.975658416748047</v>
      </c>
      <c r="FD212" s="1">
        <v>29.520530700683594</v>
      </c>
      <c r="FE212" s="1">
        <v>5.315699577331543</v>
      </c>
      <c r="FF212" s="1">
        <v>5.7576909065246582</v>
      </c>
      <c r="FG212" s="1">
        <v>5.3405146598815918</v>
      </c>
      <c r="FH212" s="1">
        <v>5.141352653503418</v>
      </c>
      <c r="FI212" s="1">
        <v>5.0284867286682129</v>
      </c>
      <c r="FJ212" s="1">
        <v>55.11468505859375</v>
      </c>
      <c r="FK212" s="1">
        <v>42.535739898681641</v>
      </c>
      <c r="FL212" s="1">
        <v>26.975658416748047</v>
      </c>
      <c r="FM212" s="1">
        <v>29.520530700683594</v>
      </c>
      <c r="FN212" s="1">
        <v>5.315699577331543</v>
      </c>
      <c r="FO212" s="1">
        <v>5.7576909065246582</v>
      </c>
      <c r="FP212" s="1">
        <v>5.3405146598815918</v>
      </c>
      <c r="FQ212" s="1">
        <v>5.141352653503418</v>
      </c>
      <c r="FR212" s="1">
        <v>5.0284867286682129</v>
      </c>
    </row>
    <row r="213" spans="1:174">
      <c r="A213" t="s">
        <v>2</v>
      </c>
      <c r="B213" t="s">
        <v>217</v>
      </c>
      <c r="C213" t="s">
        <v>487</v>
      </c>
      <c r="D213" s="1">
        <v>1428</v>
      </c>
      <c r="E213" s="1">
        <v>1559</v>
      </c>
      <c r="F213" s="1">
        <v>2987</v>
      </c>
      <c r="G213" s="1">
        <v>154.2774658203125</v>
      </c>
      <c r="H213" s="1">
        <v>174.22303771972656</v>
      </c>
      <c r="I213" s="1">
        <v>164.0816650390625</v>
      </c>
      <c r="J213" s="1">
        <v>4.2984857559204102</v>
      </c>
      <c r="K213" s="1">
        <v>5.336665153503418</v>
      </c>
      <c r="L213" s="1">
        <v>4.7842521667480469</v>
      </c>
      <c r="M213" s="1">
        <v>24</v>
      </c>
      <c r="N213" s="1">
        <v>79</v>
      </c>
      <c r="O213" s="1">
        <v>221</v>
      </c>
      <c r="P213" s="1">
        <v>480</v>
      </c>
      <c r="Q213" s="1">
        <v>445</v>
      </c>
      <c r="R213" s="1">
        <v>179</v>
      </c>
      <c r="S213" s="1">
        <v>4.8539566993713379</v>
      </c>
      <c r="T213" s="1">
        <v>59.538166046142578</v>
      </c>
      <c r="U213" s="1">
        <v>204.30047607421875</v>
      </c>
      <c r="V213" s="1">
        <v>476.34170532226562</v>
      </c>
      <c r="W213" s="1">
        <v>749.6883544921875</v>
      </c>
      <c r="X213" s="1">
        <v>593.206298828125</v>
      </c>
      <c r="Y213" s="1">
        <v>0.98159509897232056</v>
      </c>
      <c r="Z213" s="1">
        <v>1.8337975740432739</v>
      </c>
      <c r="AA213" s="1">
        <v>3.3474705219268799</v>
      </c>
      <c r="AB213" s="1">
        <v>4.9059691429138184</v>
      </c>
      <c r="AC213" s="1">
        <v>6.3562350273132324</v>
      </c>
      <c r="AD213" s="1">
        <v>5.8098020553588867</v>
      </c>
      <c r="AE213" s="1">
        <v>15</v>
      </c>
      <c r="AF213" s="1">
        <v>37</v>
      </c>
      <c r="AG213" s="1">
        <v>139</v>
      </c>
      <c r="AH213" s="1">
        <v>555</v>
      </c>
      <c r="AI213" s="1">
        <v>605</v>
      </c>
      <c r="AJ213" s="1">
        <v>208</v>
      </c>
      <c r="AK213" s="1">
        <v>2.9989442825317383</v>
      </c>
      <c r="AL213" s="1">
        <v>28.319938659667969</v>
      </c>
      <c r="AM213" s="1">
        <v>132.19964599609375</v>
      </c>
      <c r="AN213" s="1">
        <v>592.97406005859375</v>
      </c>
      <c r="AO213" s="1">
        <v>1238.2823486328125</v>
      </c>
      <c r="AP213" s="1">
        <v>1267.828857421875</v>
      </c>
      <c r="AQ213" s="1">
        <v>0.85372793674468994</v>
      </c>
      <c r="AR213" s="1">
        <v>1.8896833658218384</v>
      </c>
      <c r="AS213" s="1">
        <v>3.0623486042022705</v>
      </c>
      <c r="AT213" s="1">
        <v>5.5919394493103027</v>
      </c>
      <c r="AU213" s="1">
        <v>7.2463769912719727</v>
      </c>
      <c r="AV213" s="1">
        <v>7.7467412948608398</v>
      </c>
      <c r="AW213" s="1">
        <v>39</v>
      </c>
      <c r="AX213" s="1">
        <v>116</v>
      </c>
      <c r="AY213" s="1">
        <v>360</v>
      </c>
      <c r="AZ213" s="1">
        <v>1035</v>
      </c>
      <c r="BA213" s="1">
        <v>1050</v>
      </c>
      <c r="BB213" s="1">
        <v>387</v>
      </c>
      <c r="BC213" s="1">
        <v>3.9211034774780273</v>
      </c>
      <c r="BD213" s="1">
        <v>44.049850463867188</v>
      </c>
      <c r="BE213" s="1">
        <v>168.76213073730469</v>
      </c>
      <c r="BF213" s="1">
        <v>532.50604248046875</v>
      </c>
      <c r="BG213" s="1">
        <v>970.28167724609375</v>
      </c>
      <c r="BH213" s="1">
        <v>830.81085205078125</v>
      </c>
      <c r="BI213" s="1">
        <v>0.92812943458557129</v>
      </c>
      <c r="BJ213" s="1">
        <v>1.851260781288147</v>
      </c>
      <c r="BK213" s="1">
        <v>3.2313077449798584</v>
      </c>
      <c r="BL213" s="1">
        <v>5.2514081001281738</v>
      </c>
      <c r="BM213" s="1">
        <v>6.840390682220459</v>
      </c>
      <c r="BN213" s="1">
        <v>6.7117586135864258</v>
      </c>
      <c r="BO213" s="1"/>
      <c r="BP213" s="1"/>
      <c r="BQ213" s="1"/>
      <c r="BR213" s="1"/>
      <c r="BS213" s="1">
        <v>15</v>
      </c>
      <c r="BT213" s="1">
        <v>750</v>
      </c>
      <c r="BU213" s="1"/>
      <c r="BV213" s="1"/>
      <c r="BW213" s="1"/>
      <c r="BX213" s="1"/>
      <c r="BY213" s="1">
        <v>1.6205617189407349</v>
      </c>
      <c r="BZ213" s="1">
        <v>81.028083801269531</v>
      </c>
      <c r="CA213" s="1"/>
      <c r="CB213" s="1"/>
      <c r="CC213" s="1"/>
      <c r="CD213" s="1"/>
      <c r="CE213" s="1">
        <v>1.2406947612762451</v>
      </c>
      <c r="CF213" s="1">
        <v>3.2749662399291992</v>
      </c>
      <c r="CG213" s="1">
        <v>10</v>
      </c>
      <c r="CH213" s="1"/>
      <c r="CI213" s="1"/>
      <c r="CJ213" s="1"/>
      <c r="CK213" s="1">
        <v>12</v>
      </c>
      <c r="CL213" s="1">
        <v>1000</v>
      </c>
      <c r="CM213" s="1">
        <v>1.1175307035446167</v>
      </c>
      <c r="CN213" s="1"/>
      <c r="CO213" s="1"/>
      <c r="CP213" s="1"/>
      <c r="CQ213" s="1">
        <v>1.3410367965698242</v>
      </c>
      <c r="CR213" s="1">
        <v>111.75306701660156</v>
      </c>
      <c r="CS213" s="1">
        <v>4.8543691635131836</v>
      </c>
      <c r="CT213" s="1"/>
      <c r="CU213" s="1"/>
      <c r="CV213" s="1"/>
      <c r="CW213" s="1">
        <v>0.81688225269317627</v>
      </c>
      <c r="CX213" s="1">
        <v>4.5156922340393066</v>
      </c>
      <c r="CY213" s="1">
        <v>14</v>
      </c>
      <c r="CZ213" s="1">
        <v>6</v>
      </c>
      <c r="DA213" s="1"/>
      <c r="DB213" s="1"/>
      <c r="DC213" s="1">
        <v>27</v>
      </c>
      <c r="DD213" s="1">
        <v>1750</v>
      </c>
      <c r="DE213" s="1">
        <v>0.76904696226119995</v>
      </c>
      <c r="DF213" s="1">
        <v>0.3295915424823761</v>
      </c>
      <c r="DG213" s="1"/>
      <c r="DH213" s="1"/>
      <c r="DI213" s="1">
        <v>1.4831620454788208</v>
      </c>
      <c r="DJ213" s="1">
        <v>96.130867004394531</v>
      </c>
      <c r="DK213" s="1">
        <v>2.8925619125366211</v>
      </c>
      <c r="DL213" s="1">
        <v>2.6086957454681396</v>
      </c>
      <c r="DM213" s="1"/>
      <c r="DN213" s="1"/>
      <c r="DO213" s="1">
        <v>1.008215069770813</v>
      </c>
      <c r="DP213" s="1">
        <v>3.8849177360534668</v>
      </c>
      <c r="DQ213" s="1">
        <v>273</v>
      </c>
      <c r="DR213" s="1">
        <v>388</v>
      </c>
      <c r="DS213" s="1">
        <v>332</v>
      </c>
      <c r="DT213" s="1">
        <v>293</v>
      </c>
      <c r="DU213" s="1">
        <v>142</v>
      </c>
      <c r="DV213" s="1">
        <v>29.494222640991211</v>
      </c>
      <c r="DW213" s="1">
        <v>41.918529510498047</v>
      </c>
      <c r="DX213" s="1">
        <v>35.868431091308594</v>
      </c>
      <c r="DY213" s="1">
        <v>31.654972076416016</v>
      </c>
      <c r="DZ213" s="1">
        <v>15.341317176818848</v>
      </c>
      <c r="EA213" s="1">
        <v>4.1313557624816895</v>
      </c>
      <c r="EB213" s="1">
        <v>4.4607954025268555</v>
      </c>
      <c r="EC213" s="1">
        <v>4.1692829132080078</v>
      </c>
      <c r="ED213" s="1">
        <v>4.5560564994812012</v>
      </c>
      <c r="EE213" s="1">
        <v>4.0329451560974121</v>
      </c>
      <c r="EF213" s="1">
        <v>320</v>
      </c>
      <c r="EG213" s="1">
        <v>445</v>
      </c>
      <c r="EH213" s="1">
        <v>378</v>
      </c>
      <c r="EI213" s="1">
        <v>279</v>
      </c>
      <c r="EJ213" s="1">
        <v>137</v>
      </c>
      <c r="EK213" s="1">
        <v>35.760982513427734</v>
      </c>
      <c r="EL213" s="1">
        <v>49.730117797851562</v>
      </c>
      <c r="EM213" s="1">
        <v>42.242660522460938</v>
      </c>
      <c r="EN213" s="1">
        <v>31.179105758666992</v>
      </c>
      <c r="EO213" s="1">
        <v>15.31017017364502</v>
      </c>
      <c r="EP213" s="1">
        <v>5.2108778953552246</v>
      </c>
      <c r="EQ213" s="1">
        <v>5.6738491058349609</v>
      </c>
      <c r="ER213" s="1">
        <v>5.3299493789672852</v>
      </c>
      <c r="ES213" s="1">
        <v>5.3203659057617188</v>
      </c>
      <c r="ET213" s="1">
        <v>4.7355685234069824</v>
      </c>
      <c r="EU213" s="1">
        <v>593</v>
      </c>
      <c r="EV213" s="1">
        <v>833</v>
      </c>
      <c r="EW213" s="1">
        <v>710</v>
      </c>
      <c r="EX213" s="1">
        <v>572</v>
      </c>
      <c r="EY213" s="1">
        <v>279</v>
      </c>
      <c r="EZ213" s="1">
        <v>32.574630737304688</v>
      </c>
      <c r="FA213" s="1">
        <v>45.758293151855469</v>
      </c>
      <c r="FB213" s="1">
        <v>39.001667022705078</v>
      </c>
      <c r="FC213" s="1">
        <v>31.421060562133789</v>
      </c>
      <c r="FD213" s="1">
        <v>15.326006889343262</v>
      </c>
      <c r="FE213" s="1">
        <v>4.6513452529907227</v>
      </c>
      <c r="FF213" s="1">
        <v>5.0359711647033691</v>
      </c>
      <c r="FG213" s="1">
        <v>4.716041088104248</v>
      </c>
      <c r="FH213" s="1">
        <v>4.899357795715332</v>
      </c>
      <c r="FI213" s="1">
        <v>4.3498597145080566</v>
      </c>
      <c r="FJ213" s="1">
        <v>45.758293151855469</v>
      </c>
      <c r="FK213" s="1">
        <v>39.001667022705078</v>
      </c>
      <c r="FL213" s="1">
        <v>31.421060562133789</v>
      </c>
      <c r="FM213" s="1">
        <v>15.326006889343262</v>
      </c>
      <c r="FN213" s="1">
        <v>4.6513452529907227</v>
      </c>
      <c r="FO213" s="1">
        <v>5.0359711647033691</v>
      </c>
      <c r="FP213" s="1">
        <v>4.716041088104248</v>
      </c>
      <c r="FQ213" s="1">
        <v>4.899357795715332</v>
      </c>
      <c r="FR213" s="1">
        <v>4.3498597145080566</v>
      </c>
    </row>
    <row r="214" spans="1:174">
      <c r="A214" t="s">
        <v>2</v>
      </c>
      <c r="B214" t="s">
        <v>218</v>
      </c>
      <c r="C214" t="s">
        <v>488</v>
      </c>
      <c r="D214" s="1">
        <v>1503</v>
      </c>
      <c r="E214" s="1">
        <v>1673</v>
      </c>
      <c r="F214" s="1">
        <v>3176</v>
      </c>
      <c r="G214" s="1">
        <v>177.83804321289062</v>
      </c>
      <c r="H214" s="1">
        <v>202.63339233398438</v>
      </c>
      <c r="I214" s="1">
        <v>190.09085083007812</v>
      </c>
      <c r="J214" s="1">
        <v>4.4797472953796387</v>
      </c>
      <c r="K214" s="1">
        <v>6.0978274345397949</v>
      </c>
      <c r="L214" s="1">
        <v>5.207667350769043</v>
      </c>
      <c r="M214" s="1">
        <v>30</v>
      </c>
      <c r="N214" s="1">
        <v>100</v>
      </c>
      <c r="O214" s="1">
        <v>240</v>
      </c>
      <c r="P214" s="1">
        <v>482</v>
      </c>
      <c r="Q214" s="1">
        <v>482</v>
      </c>
      <c r="R214" s="1">
        <v>169</v>
      </c>
      <c r="S214" s="1">
        <v>6.8892979621887207</v>
      </c>
      <c r="T214" s="1">
        <v>81.729393005371094</v>
      </c>
      <c r="U214" s="1">
        <v>229.20228576660156</v>
      </c>
      <c r="V214" s="1">
        <v>501.36260986328125</v>
      </c>
      <c r="W214" s="1">
        <v>823.34051513671875</v>
      </c>
      <c r="X214" s="1">
        <v>604.716064453125</v>
      </c>
      <c r="Y214" s="1">
        <v>1.1350737810134888</v>
      </c>
      <c r="Z214" s="1">
        <v>2.2401432991027832</v>
      </c>
      <c r="AA214" s="1">
        <v>3.5216434001922607</v>
      </c>
      <c r="AB214" s="1">
        <v>4.935490608215332</v>
      </c>
      <c r="AC214" s="1">
        <v>6.9402446746826172</v>
      </c>
      <c r="AD214" s="1">
        <v>5.7916378974914551</v>
      </c>
      <c r="AE214" s="1">
        <v>17</v>
      </c>
      <c r="AF214" s="1">
        <v>44</v>
      </c>
      <c r="AG214" s="1">
        <v>137</v>
      </c>
      <c r="AH214" s="1">
        <v>582</v>
      </c>
      <c r="AI214" s="1">
        <v>673</v>
      </c>
      <c r="AJ214" s="1">
        <v>220</v>
      </c>
      <c r="AK214" s="1">
        <v>3.7966175079345703</v>
      </c>
      <c r="AL214" s="1">
        <v>36.707351684570313</v>
      </c>
      <c r="AM214" s="1">
        <v>133.65592956542969</v>
      </c>
      <c r="AN214" s="1">
        <v>631.8394775390625</v>
      </c>
      <c r="AO214" s="1">
        <v>1386.1427001953125</v>
      </c>
      <c r="AP214" s="1">
        <v>1483.5794677734375</v>
      </c>
      <c r="AQ214" s="1">
        <v>1.0253317356109619</v>
      </c>
      <c r="AR214" s="1">
        <v>2.3121387958526611</v>
      </c>
      <c r="AS214" s="1">
        <v>3.2901055812835693</v>
      </c>
      <c r="AT214" s="1">
        <v>6.442328929901123</v>
      </c>
      <c r="AU214" s="1">
        <v>8.3904752731323242</v>
      </c>
      <c r="AV214" s="1">
        <v>8.2831325531005859</v>
      </c>
      <c r="AW214" s="1">
        <v>47</v>
      </c>
      <c r="AX214" s="1">
        <v>144</v>
      </c>
      <c r="AY214" s="1">
        <v>377</v>
      </c>
      <c r="AZ214" s="1">
        <v>1064</v>
      </c>
      <c r="BA214" s="1">
        <v>1155</v>
      </c>
      <c r="BB214" s="1">
        <v>389</v>
      </c>
      <c r="BC214" s="1">
        <v>5.3214073181152344</v>
      </c>
      <c r="BD214" s="1">
        <v>59.449596405029297</v>
      </c>
      <c r="BE214" s="1">
        <v>181.93838500976562</v>
      </c>
      <c r="BF214" s="1">
        <v>565.20587158203125</v>
      </c>
      <c r="BG214" s="1">
        <v>1078.4918212890625</v>
      </c>
      <c r="BH214" s="1">
        <v>909.388427734375</v>
      </c>
      <c r="BI214" s="1">
        <v>1.0927691459655762</v>
      </c>
      <c r="BJ214" s="1">
        <v>2.2616617679595947</v>
      </c>
      <c r="BK214" s="1">
        <v>3.4338281154632568</v>
      </c>
      <c r="BL214" s="1">
        <v>5.6595745086669922</v>
      </c>
      <c r="BM214" s="1">
        <v>7.7174930572509766</v>
      </c>
      <c r="BN214" s="1">
        <v>6.9788303375244141</v>
      </c>
      <c r="BO214" s="1">
        <v>11</v>
      </c>
      <c r="BP214" s="1"/>
      <c r="BQ214" s="1"/>
      <c r="BR214" s="1"/>
      <c r="BS214" s="1"/>
      <c r="BT214" s="1">
        <v>729</v>
      </c>
      <c r="BU214" s="1">
        <v>1.3015425205230713</v>
      </c>
      <c r="BV214" s="1"/>
      <c r="BW214" s="1"/>
      <c r="BX214" s="1"/>
      <c r="BY214" s="1"/>
      <c r="BZ214" s="1">
        <v>86.25677490234375</v>
      </c>
      <c r="CA214" s="1">
        <v>2.0370371341705322</v>
      </c>
      <c r="CB214" s="1"/>
      <c r="CC214" s="1"/>
      <c r="CD214" s="1"/>
      <c r="CE214" s="1"/>
      <c r="CF214" s="1">
        <v>3.0905544757843018</v>
      </c>
      <c r="CG214" s="1">
        <v>7</v>
      </c>
      <c r="CH214" s="1"/>
      <c r="CI214" s="1"/>
      <c r="CJ214" s="1"/>
      <c r="CK214" s="1"/>
      <c r="CL214" s="1">
        <v>1053</v>
      </c>
      <c r="CM214" s="1">
        <v>0.84783846139907837</v>
      </c>
      <c r="CN214" s="1"/>
      <c r="CO214" s="1"/>
      <c r="CP214" s="1"/>
      <c r="CQ214" s="1"/>
      <c r="CR214" s="1">
        <v>127.53912353515625</v>
      </c>
      <c r="CS214" s="1">
        <v>1.7283951044082642</v>
      </c>
      <c r="CT214" s="1"/>
      <c r="CU214" s="1"/>
      <c r="CV214" s="1"/>
      <c r="CW214" s="1"/>
      <c r="CX214" s="1">
        <v>5.0537528991699219</v>
      </c>
      <c r="CY214" s="1">
        <v>18</v>
      </c>
      <c r="CZ214" s="1"/>
      <c r="DA214" s="1"/>
      <c r="DB214" s="1"/>
      <c r="DC214" s="1"/>
      <c r="DD214" s="1">
        <v>1782</v>
      </c>
      <c r="DE214" s="1">
        <v>1.0773410797119141</v>
      </c>
      <c r="DF214" s="1"/>
      <c r="DG214" s="1"/>
      <c r="DH214" s="1"/>
      <c r="DI214" s="1"/>
      <c r="DJ214" s="1">
        <v>106.65676879882812</v>
      </c>
      <c r="DK214" s="1">
        <v>1.9047619104385376</v>
      </c>
      <c r="DL214" s="1"/>
      <c r="DM214" s="1"/>
      <c r="DN214" s="1"/>
      <c r="DO214" s="1"/>
      <c r="DP214" s="1">
        <v>4.011345386505127</v>
      </c>
      <c r="DQ214" s="1">
        <v>341</v>
      </c>
      <c r="DR214" s="1">
        <v>382</v>
      </c>
      <c r="DS214" s="1">
        <v>274</v>
      </c>
      <c r="DT214" s="1">
        <v>261</v>
      </c>
      <c r="DU214" s="1">
        <v>245</v>
      </c>
      <c r="DV214" s="1">
        <v>40.347820281982422</v>
      </c>
      <c r="DW214" s="1">
        <v>45.199024200439453</v>
      </c>
      <c r="DX214" s="1">
        <v>32.420242309570313</v>
      </c>
      <c r="DY214" s="1">
        <v>30.882055282592773</v>
      </c>
      <c r="DZ214" s="1">
        <v>28.988903045654297</v>
      </c>
      <c r="EA214" s="1">
        <v>4.5387992858886719</v>
      </c>
      <c r="EB214" s="1">
        <v>4.6574006080627441</v>
      </c>
      <c r="EC214" s="1">
        <v>4.5050969123840332</v>
      </c>
      <c r="ED214" s="1">
        <v>4.3983821868896484</v>
      </c>
      <c r="EE214" s="1">
        <v>4.2096219062805176</v>
      </c>
      <c r="EF214" s="1">
        <v>387</v>
      </c>
      <c r="EG214" s="1">
        <v>422</v>
      </c>
      <c r="EH214" s="1">
        <v>331</v>
      </c>
      <c r="EI214" s="1">
        <v>295</v>
      </c>
      <c r="EJ214" s="1">
        <v>238</v>
      </c>
      <c r="EK214" s="1">
        <v>46.87335205078125</v>
      </c>
      <c r="EL214" s="1">
        <v>51.112545013427734</v>
      </c>
      <c r="EM214" s="1">
        <v>40.090644836425781</v>
      </c>
      <c r="EN214" s="1">
        <v>35.730335235595703</v>
      </c>
      <c r="EO214" s="1">
        <v>28.826507568359375</v>
      </c>
      <c r="EP214" s="1">
        <v>5.9694585800170898</v>
      </c>
      <c r="EQ214" s="1">
        <v>6.0684499740600586</v>
      </c>
      <c r="ER214" s="1">
        <v>6.7995071411132813</v>
      </c>
      <c r="ES214" s="1">
        <v>6.3894305229187012</v>
      </c>
      <c r="ET214" s="1">
        <v>5.2724857330322266</v>
      </c>
      <c r="EU214" s="1">
        <v>728</v>
      </c>
      <c r="EV214" s="1">
        <v>804</v>
      </c>
      <c r="EW214" s="1">
        <v>605</v>
      </c>
      <c r="EX214" s="1">
        <v>556</v>
      </c>
      <c r="EY214" s="1">
        <v>483</v>
      </c>
      <c r="EZ214" s="1">
        <v>43.572463989257813</v>
      </c>
      <c r="FA214" s="1">
        <v>48.121234893798828</v>
      </c>
      <c r="FB214" s="1">
        <v>36.21063232421875</v>
      </c>
      <c r="FC214" s="1">
        <v>33.277870178222656</v>
      </c>
      <c r="FD214" s="1">
        <v>28.908653259277344</v>
      </c>
      <c r="FE214" s="1">
        <v>5.2014861106872559</v>
      </c>
      <c r="FF214" s="1">
        <v>5.3048295974731445</v>
      </c>
      <c r="FG214" s="1">
        <v>5.5251140594482422</v>
      </c>
      <c r="FH214" s="1">
        <v>5.2696428298950195</v>
      </c>
      <c r="FI214" s="1">
        <v>4.6738920211791992</v>
      </c>
      <c r="FJ214" s="1">
        <v>48.121234893798828</v>
      </c>
      <c r="FK214" s="1">
        <v>36.21063232421875</v>
      </c>
      <c r="FL214" s="1">
        <v>33.277870178222656</v>
      </c>
      <c r="FM214" s="1">
        <v>28.908653259277344</v>
      </c>
      <c r="FN214" s="1">
        <v>5.2014861106872559</v>
      </c>
      <c r="FO214" s="1">
        <v>5.3048295974731445</v>
      </c>
      <c r="FP214" s="1">
        <v>5.5251140594482422</v>
      </c>
      <c r="FQ214" s="1">
        <v>5.2696428298950195</v>
      </c>
      <c r="FR214" s="1">
        <v>4.6738920211791992</v>
      </c>
    </row>
    <row r="215" spans="1:174">
      <c r="A215" t="s">
        <v>2</v>
      </c>
      <c r="B215" s="48" t="s">
        <v>803</v>
      </c>
      <c r="C215" t="s">
        <v>489</v>
      </c>
      <c r="D215" s="1">
        <v>2202</v>
      </c>
      <c r="E215" s="1">
        <v>2273</v>
      </c>
      <c r="F215" s="1">
        <v>4475</v>
      </c>
      <c r="G215" s="1">
        <v>155.35969543457031</v>
      </c>
      <c r="H215" s="1">
        <v>162.58708190917969</v>
      </c>
      <c r="I215" s="1">
        <v>158.94857788085937</v>
      </c>
      <c r="J215" s="1">
        <v>4.4881072044372559</v>
      </c>
      <c r="K215" s="1">
        <v>5.858851432800293</v>
      </c>
      <c r="L215" s="1">
        <v>5.0933880805969238</v>
      </c>
      <c r="M215" s="1">
        <v>43</v>
      </c>
      <c r="N215" s="1">
        <v>135</v>
      </c>
      <c r="O215" s="1">
        <v>380</v>
      </c>
      <c r="P215" s="1">
        <v>767</v>
      </c>
      <c r="Q215" s="1">
        <v>643</v>
      </c>
      <c r="R215" s="1">
        <v>234</v>
      </c>
      <c r="S215" s="1">
        <v>5.1796870231628418</v>
      </c>
      <c r="T215" s="1">
        <v>69.176490783691406</v>
      </c>
      <c r="U215" s="1">
        <v>252.23191833496094</v>
      </c>
      <c r="V215" s="1">
        <v>599.08770751953125</v>
      </c>
      <c r="W215" s="1">
        <v>824.0948486328125</v>
      </c>
      <c r="X215" s="1">
        <v>662.34539794921875</v>
      </c>
      <c r="Y215" s="1">
        <v>0.95301419496536255</v>
      </c>
      <c r="Z215" s="1">
        <v>1.9252709150314331</v>
      </c>
      <c r="AA215" s="1">
        <v>3.6950602531433105</v>
      </c>
      <c r="AB215" s="1">
        <v>5.4243283271789551</v>
      </c>
      <c r="AC215" s="1">
        <v>6.8910083770751953</v>
      </c>
      <c r="AD215" s="1">
        <v>6.1839323043823242</v>
      </c>
      <c r="AE215" s="1">
        <v>39</v>
      </c>
      <c r="AF215" s="1">
        <v>62</v>
      </c>
      <c r="AG215" s="1">
        <v>250</v>
      </c>
      <c r="AH215" s="1">
        <v>723</v>
      </c>
      <c r="AI215" s="1">
        <v>906</v>
      </c>
      <c r="AJ215" s="1">
        <v>293</v>
      </c>
      <c r="AK215" s="1">
        <v>4.5629353523254395</v>
      </c>
      <c r="AL215" s="1">
        <v>32.355197906494141</v>
      </c>
      <c r="AM215" s="1">
        <v>166.10191345214844</v>
      </c>
      <c r="AN215" s="1">
        <v>600.42852783203125</v>
      </c>
      <c r="AO215" s="1">
        <v>1463.7220458984375</v>
      </c>
      <c r="AP215" s="1">
        <v>1553.305419921875</v>
      </c>
      <c r="AQ215" s="1">
        <v>1.2472018003463745</v>
      </c>
      <c r="AR215" s="1">
        <v>1.9344773292541504</v>
      </c>
      <c r="AS215" s="1">
        <v>3.9363880157470703</v>
      </c>
      <c r="AT215" s="1">
        <v>5.8585205078125</v>
      </c>
      <c r="AU215" s="1">
        <v>8.6023550033569336</v>
      </c>
      <c r="AV215" s="1">
        <v>9.0432100296020508</v>
      </c>
      <c r="AW215" s="1">
        <v>82</v>
      </c>
      <c r="AX215" s="1">
        <v>197</v>
      </c>
      <c r="AY215" s="1">
        <v>630</v>
      </c>
      <c r="AZ215" s="1">
        <v>1490</v>
      </c>
      <c r="BA215" s="1">
        <v>1549</v>
      </c>
      <c r="BB215" s="1">
        <v>527</v>
      </c>
      <c r="BC215" s="1">
        <v>4.8668184280395508</v>
      </c>
      <c r="BD215" s="1">
        <v>50.933872222900391</v>
      </c>
      <c r="BE215" s="1">
        <v>209.18765258789062</v>
      </c>
      <c r="BF215" s="1">
        <v>599.737548828125</v>
      </c>
      <c r="BG215" s="1">
        <v>1107.04541015625</v>
      </c>
      <c r="BH215" s="1">
        <v>972.46826171875</v>
      </c>
      <c r="BI215" s="1">
        <v>1.0734388828277588</v>
      </c>
      <c r="BJ215" s="1">
        <v>1.9281589984893799</v>
      </c>
      <c r="BK215" s="1">
        <v>3.7871956825256348</v>
      </c>
      <c r="BL215" s="1">
        <v>5.6266756057739258</v>
      </c>
      <c r="BM215" s="1">
        <v>7.7984189987182617</v>
      </c>
      <c r="BN215" s="1">
        <v>7.5028471946716309</v>
      </c>
      <c r="BO215" s="1">
        <v>17</v>
      </c>
      <c r="BP215" s="1">
        <v>11</v>
      </c>
      <c r="BQ215" s="1"/>
      <c r="BR215" s="1">
        <v>11</v>
      </c>
      <c r="BS215" s="1"/>
      <c r="BT215" s="1">
        <v>1066</v>
      </c>
      <c r="BU215" s="1">
        <v>1.1994163990020752</v>
      </c>
      <c r="BV215" s="1">
        <v>0.77609294652938843</v>
      </c>
      <c r="BW215" s="1"/>
      <c r="BX215" s="1">
        <v>0.77609294652938843</v>
      </c>
      <c r="BY215" s="1"/>
      <c r="BZ215" s="1">
        <v>75.210464477539063</v>
      </c>
      <c r="CA215" s="1">
        <v>1.3535032272338867</v>
      </c>
      <c r="CB215" s="1">
        <v>2.4070022106170654</v>
      </c>
      <c r="CC215" s="1"/>
      <c r="CD215" s="1">
        <v>2.5</v>
      </c>
      <c r="CE215" s="1"/>
      <c r="CF215" s="1">
        <v>3.2500991821289062</v>
      </c>
      <c r="CG215" s="1">
        <v>25</v>
      </c>
      <c r="CH215" s="1">
        <v>18</v>
      </c>
      <c r="CI215" s="1"/>
      <c r="CJ215" s="1">
        <v>11</v>
      </c>
      <c r="CK215" s="1"/>
      <c r="CL215" s="1">
        <v>1385</v>
      </c>
      <c r="CM215" s="1">
        <v>1.7882434129714966</v>
      </c>
      <c r="CN215" s="1">
        <v>1.2875351905822754</v>
      </c>
      <c r="CO215" s="1"/>
      <c r="CP215" s="1">
        <v>0.78682708740234375</v>
      </c>
      <c r="CQ215" s="1"/>
      <c r="CR215" s="1">
        <v>99.068679809570313</v>
      </c>
      <c r="CS215" s="1">
        <v>2.8538813591003418</v>
      </c>
      <c r="CT215" s="1">
        <v>3.1413612365722656</v>
      </c>
      <c r="CU215" s="1"/>
      <c r="CV215" s="1">
        <v>3.0136985778808594</v>
      </c>
      <c r="CW215" s="1"/>
      <c r="CX215" s="1">
        <v>4.8362317085266113</v>
      </c>
      <c r="CY215" s="1">
        <v>42</v>
      </c>
      <c r="CZ215" s="1">
        <v>29</v>
      </c>
      <c r="DA215" s="1"/>
      <c r="DB215" s="1">
        <v>22</v>
      </c>
      <c r="DC215" s="1"/>
      <c r="DD215" s="1">
        <v>2451</v>
      </c>
      <c r="DE215" s="1">
        <v>1.4918078184127808</v>
      </c>
      <c r="DF215" s="1">
        <v>1.0300577878952026</v>
      </c>
      <c r="DG215" s="1"/>
      <c r="DH215" s="1">
        <v>0.78142315149307251</v>
      </c>
      <c r="DI215" s="1"/>
      <c r="DJ215" s="1">
        <v>87.057640075683594</v>
      </c>
      <c r="DK215" s="1">
        <v>1.9699811935424805</v>
      </c>
      <c r="DL215" s="1">
        <v>2.8155338764190674</v>
      </c>
      <c r="DM215" s="1"/>
      <c r="DN215" s="1">
        <v>2.7329192161560059</v>
      </c>
      <c r="DO215" s="1"/>
      <c r="DP215" s="1">
        <v>3.989452600479126</v>
      </c>
      <c r="DQ215" s="1">
        <v>399</v>
      </c>
      <c r="DR215" s="1">
        <v>396</v>
      </c>
      <c r="DS215" s="1">
        <v>374</v>
      </c>
      <c r="DT215" s="1">
        <v>437</v>
      </c>
      <c r="DU215" s="1">
        <v>596</v>
      </c>
      <c r="DV215" s="1">
        <v>28.151008605957031</v>
      </c>
      <c r="DW215" s="1">
        <v>27.939346313476563</v>
      </c>
      <c r="DX215" s="1">
        <v>26.387161254882813</v>
      </c>
      <c r="DY215" s="1">
        <v>30.832056045532227</v>
      </c>
      <c r="DZ215" s="1">
        <v>42.050128936767578</v>
      </c>
      <c r="EA215" s="1">
        <v>4.3937892913818359</v>
      </c>
      <c r="EB215" s="1">
        <v>4.5971674919128418</v>
      </c>
      <c r="EC215" s="1">
        <v>4.581087589263916</v>
      </c>
      <c r="ED215" s="1">
        <v>4.5487666130065918</v>
      </c>
      <c r="EE215" s="1">
        <v>4.3833198547363281</v>
      </c>
      <c r="EF215" s="1">
        <v>495</v>
      </c>
      <c r="EG215" s="1">
        <v>430</v>
      </c>
      <c r="EH215" s="1">
        <v>367</v>
      </c>
      <c r="EI215" s="1">
        <v>399</v>
      </c>
      <c r="EJ215" s="1">
        <v>582</v>
      </c>
      <c r="EK215" s="1">
        <v>35.407218933105469</v>
      </c>
      <c r="EL215" s="1">
        <v>30.757785797119141</v>
      </c>
      <c r="EM215" s="1">
        <v>26.251413345336914</v>
      </c>
      <c r="EN215" s="1">
        <v>28.540363311767578</v>
      </c>
      <c r="EO215" s="1">
        <v>41.630306243896484</v>
      </c>
      <c r="EP215" s="1">
        <v>6.3870968818664551</v>
      </c>
      <c r="EQ215" s="1">
        <v>6.1843810081481934</v>
      </c>
      <c r="ER215" s="1">
        <v>5.5496749877929687</v>
      </c>
      <c r="ES215" s="1">
        <v>5.5332131385803223</v>
      </c>
      <c r="ET215" s="1">
        <v>5.6675429344177246</v>
      </c>
      <c r="EU215" s="1">
        <v>894</v>
      </c>
      <c r="EV215" s="1">
        <v>826</v>
      </c>
      <c r="EW215" s="1">
        <v>741</v>
      </c>
      <c r="EX215" s="1">
        <v>836</v>
      </c>
      <c r="EY215" s="1">
        <v>1178</v>
      </c>
      <c r="EZ215" s="1">
        <v>31.754196166992188</v>
      </c>
      <c r="FA215" s="1">
        <v>29.338888168334961</v>
      </c>
      <c r="FB215" s="1">
        <v>26.319751739501953</v>
      </c>
      <c r="FC215" s="1">
        <v>29.694080352783203</v>
      </c>
      <c r="FD215" s="1">
        <v>41.841659545898437</v>
      </c>
      <c r="FE215" s="1">
        <v>5.3116273880004883</v>
      </c>
      <c r="FF215" s="1">
        <v>5.306096076965332</v>
      </c>
      <c r="FG215" s="1">
        <v>5.014549732208252</v>
      </c>
      <c r="FH215" s="1">
        <v>4.9708647727966309</v>
      </c>
      <c r="FI215" s="1">
        <v>4.9358921051025391</v>
      </c>
      <c r="FJ215" s="1">
        <v>29.338888168334961</v>
      </c>
      <c r="FK215" s="1">
        <v>26.319751739501953</v>
      </c>
      <c r="FL215" s="1">
        <v>29.694080352783203</v>
      </c>
      <c r="FM215" s="1">
        <v>41.841659545898437</v>
      </c>
      <c r="FN215" s="1">
        <v>5.3116273880004883</v>
      </c>
      <c r="FO215" s="1">
        <v>5.306096076965332</v>
      </c>
      <c r="FP215" s="1">
        <v>5.014549732208252</v>
      </c>
      <c r="FQ215" s="1">
        <v>4.9708647727966309</v>
      </c>
      <c r="FR215" s="1">
        <v>4.9358921051025391</v>
      </c>
    </row>
    <row r="216" spans="1:174">
      <c r="A216" t="s">
        <v>2</v>
      </c>
      <c r="B216" t="s">
        <v>219</v>
      </c>
      <c r="C216" t="s">
        <v>490</v>
      </c>
      <c r="D216" s="1">
        <v>2719</v>
      </c>
      <c r="E216" s="1">
        <v>2859</v>
      </c>
      <c r="F216" s="1">
        <v>5578</v>
      </c>
      <c r="G216" s="1">
        <v>172.18832397460937</v>
      </c>
      <c r="H216" s="1">
        <v>186.96575927734375</v>
      </c>
      <c r="I216" s="1">
        <v>179.45835876464844</v>
      </c>
      <c r="J216" s="1">
        <v>4.3589086532592773</v>
      </c>
      <c r="K216" s="1">
        <v>5.8142843246459961</v>
      </c>
      <c r="L216" s="1">
        <v>5.0004482269287109</v>
      </c>
      <c r="M216" s="1">
        <v>39</v>
      </c>
      <c r="N216" s="1">
        <v>183</v>
      </c>
      <c r="O216" s="1">
        <v>434</v>
      </c>
      <c r="P216" s="1">
        <v>887</v>
      </c>
      <c r="Q216" s="1">
        <v>862</v>
      </c>
      <c r="R216" s="1">
        <v>314</v>
      </c>
      <c r="S216" s="1">
        <v>4.8131451606750488</v>
      </c>
      <c r="T216" s="1">
        <v>80.055648803710938</v>
      </c>
      <c r="U216" s="1">
        <v>211.96580505371094</v>
      </c>
      <c r="V216" s="1">
        <v>505.10226440429687</v>
      </c>
      <c r="W216" s="1">
        <v>780.80419921875</v>
      </c>
      <c r="X216" s="1">
        <v>634.90777587890625</v>
      </c>
      <c r="Y216" s="1">
        <v>0.77859854698181152</v>
      </c>
      <c r="Z216" s="1">
        <v>2.2141561508178711</v>
      </c>
      <c r="AA216" s="1">
        <v>3.342318058013916</v>
      </c>
      <c r="AB216" s="1">
        <v>4.9373784065246582</v>
      </c>
      <c r="AC216" s="1">
        <v>6.6404743194580078</v>
      </c>
      <c r="AD216" s="1">
        <v>6.0699787139892578</v>
      </c>
      <c r="AE216" s="1">
        <v>24</v>
      </c>
      <c r="AF216" s="1">
        <v>82</v>
      </c>
      <c r="AG216" s="1">
        <v>287</v>
      </c>
      <c r="AH216" s="1">
        <v>942</v>
      </c>
      <c r="AI216" s="1">
        <v>1125</v>
      </c>
      <c r="AJ216" s="1">
        <v>399</v>
      </c>
      <c r="AK216" s="1">
        <v>2.8807859420776367</v>
      </c>
      <c r="AL216" s="1">
        <v>37.583992004394531</v>
      </c>
      <c r="AM216" s="1">
        <v>145.76593017578125</v>
      </c>
      <c r="AN216" s="1">
        <v>569.552490234375</v>
      </c>
      <c r="AO216" s="1">
        <v>1266.5638427734375</v>
      </c>
      <c r="AP216" s="1">
        <v>1490.6971435546875</v>
      </c>
      <c r="AQ216" s="1">
        <v>0.72072070837020874</v>
      </c>
      <c r="AR216" s="1">
        <v>2.250892162322998</v>
      </c>
      <c r="AS216" s="1">
        <v>3.7056164741516113</v>
      </c>
      <c r="AT216" s="1">
        <v>5.9912228584289551</v>
      </c>
      <c r="AU216" s="1">
        <v>8.0099678039550781</v>
      </c>
      <c r="AV216" s="1">
        <v>8.5147247314453125</v>
      </c>
      <c r="AW216" s="1">
        <v>63</v>
      </c>
      <c r="AX216" s="1">
        <v>265</v>
      </c>
      <c r="AY216" s="1">
        <v>721</v>
      </c>
      <c r="AZ216" s="1">
        <v>1829</v>
      </c>
      <c r="BA216" s="1">
        <v>1987</v>
      </c>
      <c r="BB216" s="1">
        <v>713</v>
      </c>
      <c r="BC216" s="1">
        <v>3.8335461616516113</v>
      </c>
      <c r="BD216" s="1">
        <v>59.314769744873047</v>
      </c>
      <c r="BE216" s="1">
        <v>179.5135498046875</v>
      </c>
      <c r="BF216" s="1">
        <v>536.362060546875</v>
      </c>
      <c r="BG216" s="1">
        <v>997.37982177734375</v>
      </c>
      <c r="BH216" s="1">
        <v>935.42547607421875</v>
      </c>
      <c r="BI216" s="1">
        <v>0.75548624992370605</v>
      </c>
      <c r="BJ216" s="1">
        <v>2.2253947257995605</v>
      </c>
      <c r="BK216" s="1">
        <v>3.4780511856079102</v>
      </c>
      <c r="BL216" s="1">
        <v>5.4292330741882324</v>
      </c>
      <c r="BM216" s="1">
        <v>7.3521795272827148</v>
      </c>
      <c r="BN216" s="1">
        <v>7.2319707870483398</v>
      </c>
      <c r="BO216" s="1"/>
      <c r="BP216" s="1"/>
      <c r="BQ216" s="1"/>
      <c r="BR216" s="1"/>
      <c r="BS216" s="1"/>
      <c r="BT216" s="1">
        <v>1356</v>
      </c>
      <c r="BU216" s="1"/>
      <c r="BV216" s="1"/>
      <c r="BW216" s="1"/>
      <c r="BX216" s="1"/>
      <c r="BY216" s="1"/>
      <c r="BZ216" s="1">
        <v>85.872512817382813</v>
      </c>
      <c r="CA216" s="1"/>
      <c r="CB216" s="1"/>
      <c r="CC216" s="1"/>
      <c r="CD216" s="1"/>
      <c r="CE216" s="1"/>
      <c r="CF216" s="1">
        <v>3.0617773532867432</v>
      </c>
      <c r="CG216" s="1"/>
      <c r="CH216" s="1"/>
      <c r="CI216" s="1"/>
      <c r="CJ216" s="1"/>
      <c r="CK216" s="1"/>
      <c r="CL216" s="1">
        <v>1801</v>
      </c>
      <c r="CM216" s="1"/>
      <c r="CN216" s="1"/>
      <c r="CO216" s="1"/>
      <c r="CP216" s="1"/>
      <c r="CQ216" s="1"/>
      <c r="CR216" s="1">
        <v>117.77731323242187</v>
      </c>
      <c r="CS216" s="1"/>
      <c r="CT216" s="1"/>
      <c r="CU216" s="1"/>
      <c r="CV216" s="1"/>
      <c r="CW216" s="1"/>
      <c r="CX216" s="1">
        <v>4.7337431907653809</v>
      </c>
      <c r="CY216" s="1">
        <v>8</v>
      </c>
      <c r="CZ216" s="1"/>
      <c r="DA216" s="1"/>
      <c r="DB216" s="1">
        <v>11</v>
      </c>
      <c r="DC216" s="1">
        <v>10</v>
      </c>
      <c r="DD216" s="1">
        <v>3157</v>
      </c>
      <c r="DE216" s="1">
        <v>0.25738021731376648</v>
      </c>
      <c r="DF216" s="1"/>
      <c r="DG216" s="1"/>
      <c r="DH216" s="1">
        <v>0.3538978099822998</v>
      </c>
      <c r="DI216" s="1">
        <v>0.3217252790927887</v>
      </c>
      <c r="DJ216" s="1">
        <v>101.56866455078125</v>
      </c>
      <c r="DK216" s="1">
        <v>1.6528925895690918</v>
      </c>
      <c r="DL216" s="1"/>
      <c r="DM216" s="1"/>
      <c r="DN216" s="1">
        <v>2.6763989925384521</v>
      </c>
      <c r="DO216" s="1">
        <v>0.45913681387901306</v>
      </c>
      <c r="DP216" s="1">
        <v>3.8343818187713623</v>
      </c>
      <c r="DQ216" s="1">
        <v>517</v>
      </c>
      <c r="DR216" s="1">
        <v>497</v>
      </c>
      <c r="DS216" s="1">
        <v>458</v>
      </c>
      <c r="DT216" s="1">
        <v>561</v>
      </c>
      <c r="DU216" s="1">
        <v>686</v>
      </c>
      <c r="DV216" s="1">
        <v>32.740478515625</v>
      </c>
      <c r="DW216" s="1">
        <v>31.473922729492188</v>
      </c>
      <c r="DX216" s="1">
        <v>29.004138946533203</v>
      </c>
      <c r="DY216" s="1">
        <v>35.526905059814453</v>
      </c>
      <c r="DZ216" s="1">
        <v>43.442878723144531</v>
      </c>
      <c r="EA216" s="1">
        <v>4.3555183410644531</v>
      </c>
      <c r="EB216" s="1">
        <v>4.4936709403991699</v>
      </c>
      <c r="EC216" s="1">
        <v>4.537348747253418</v>
      </c>
      <c r="ED216" s="1">
        <v>4.139915943145752</v>
      </c>
      <c r="EE216" s="1">
        <v>4.3409481048583984</v>
      </c>
      <c r="EF216" s="1">
        <v>578</v>
      </c>
      <c r="EG216" s="1">
        <v>542</v>
      </c>
      <c r="EH216" s="1">
        <v>462</v>
      </c>
      <c r="EI216" s="1">
        <v>581</v>
      </c>
      <c r="EJ216" s="1">
        <v>696</v>
      </c>
      <c r="EK216" s="1">
        <v>37.798603057861328</v>
      </c>
      <c r="EL216" s="1">
        <v>35.444366455078125</v>
      </c>
      <c r="EM216" s="1">
        <v>30.212724685668945</v>
      </c>
      <c r="EN216" s="1">
        <v>37.994789123535156</v>
      </c>
      <c r="EO216" s="1">
        <v>45.515274047851563</v>
      </c>
      <c r="EP216" s="1">
        <v>5.85791015625</v>
      </c>
      <c r="EQ216" s="1">
        <v>5.8849077224731445</v>
      </c>
      <c r="ER216" s="1">
        <v>5.8928570747375488</v>
      </c>
      <c r="ES216" s="1">
        <v>5.6342124938964844</v>
      </c>
      <c r="ET216" s="1">
        <v>5.8276815414428711</v>
      </c>
      <c r="EU216" s="1">
        <v>1095</v>
      </c>
      <c r="EV216" s="1">
        <v>1039</v>
      </c>
      <c r="EW216" s="1">
        <v>920</v>
      </c>
      <c r="EX216" s="1">
        <v>1142</v>
      </c>
      <c r="EY216" s="1">
        <v>1382</v>
      </c>
      <c r="EZ216" s="1">
        <v>35.228916168212891</v>
      </c>
      <c r="FA216" s="1">
        <v>33.427257537841797</v>
      </c>
      <c r="FB216" s="1">
        <v>29.598724365234375</v>
      </c>
      <c r="FC216" s="1">
        <v>36.74102783203125</v>
      </c>
      <c r="FD216" s="1">
        <v>44.462432861328125</v>
      </c>
      <c r="FE216" s="1">
        <v>5.0374937057495117</v>
      </c>
      <c r="FF216" s="1">
        <v>5.1258015632629395</v>
      </c>
      <c r="FG216" s="1">
        <v>5.1299209594726562</v>
      </c>
      <c r="FH216" s="1">
        <v>4.7856512069702148</v>
      </c>
      <c r="FI216" s="1">
        <v>4.980898380279541</v>
      </c>
      <c r="FJ216" s="1">
        <v>33.427257537841797</v>
      </c>
      <c r="FK216" s="1">
        <v>29.598724365234375</v>
      </c>
      <c r="FL216" s="1">
        <v>36.74102783203125</v>
      </c>
      <c r="FM216" s="1">
        <v>44.462432861328125</v>
      </c>
      <c r="FN216" s="1">
        <v>5.0374937057495117</v>
      </c>
      <c r="FO216" s="1">
        <v>5.1258015632629395</v>
      </c>
      <c r="FP216" s="1">
        <v>5.1299209594726562</v>
      </c>
      <c r="FQ216" s="1">
        <v>4.7856512069702148</v>
      </c>
      <c r="FR216" s="1">
        <v>4.980898380279541</v>
      </c>
    </row>
    <row r="217" spans="1:174">
      <c r="A217" t="s">
        <v>2</v>
      </c>
      <c r="B217" t="s">
        <v>220</v>
      </c>
      <c r="C217" t="s">
        <v>491</v>
      </c>
      <c r="D217" s="1">
        <v>2059</v>
      </c>
      <c r="E217" s="1">
        <v>2048</v>
      </c>
      <c r="F217" s="1">
        <v>4107</v>
      </c>
      <c r="G217" s="1">
        <v>232.05856323242187</v>
      </c>
      <c r="H217" s="1">
        <v>241.8988037109375</v>
      </c>
      <c r="I217" s="1">
        <v>236.86337280273437</v>
      </c>
      <c r="J217" s="1">
        <v>5.1306967735290527</v>
      </c>
      <c r="K217" s="1">
        <v>6.2383866310119629</v>
      </c>
      <c r="L217" s="1">
        <v>5.6291117668151855</v>
      </c>
      <c r="M217" s="1">
        <v>24</v>
      </c>
      <c r="N217" s="1">
        <v>104</v>
      </c>
      <c r="O217" s="1">
        <v>283</v>
      </c>
      <c r="P217" s="1">
        <v>676</v>
      </c>
      <c r="Q217" s="1">
        <v>669</v>
      </c>
      <c r="R217" s="1">
        <v>303</v>
      </c>
      <c r="S217" s="1">
        <v>5.7190651893615723</v>
      </c>
      <c r="T217" s="1">
        <v>82.27783203125</v>
      </c>
      <c r="U217" s="1">
        <v>239.16571044921875</v>
      </c>
      <c r="V217" s="1">
        <v>574.97174072265625</v>
      </c>
      <c r="W217" s="1">
        <v>969.88848876953125</v>
      </c>
      <c r="X217" s="1">
        <v>833.56256103515625</v>
      </c>
      <c r="Y217" s="1">
        <v>0.99091660976409912</v>
      </c>
      <c r="Z217" s="1">
        <v>2.2777047157287598</v>
      </c>
      <c r="AA217" s="1">
        <v>3.7012817859649658</v>
      </c>
      <c r="AB217" s="1">
        <v>5.5255842208862305</v>
      </c>
      <c r="AC217" s="1">
        <v>7.5380282402038574</v>
      </c>
      <c r="AD217" s="1">
        <v>6.9051961898803711</v>
      </c>
      <c r="AE217" s="1">
        <v>20</v>
      </c>
      <c r="AF217" s="1">
        <v>40</v>
      </c>
      <c r="AG217" s="1">
        <v>138</v>
      </c>
      <c r="AH217" s="1">
        <v>680</v>
      </c>
      <c r="AI217" s="1">
        <v>856</v>
      </c>
      <c r="AJ217" s="1">
        <v>314</v>
      </c>
      <c r="AK217" s="1">
        <v>4.6386923789978027</v>
      </c>
      <c r="AL217" s="1">
        <v>34.032707214355469</v>
      </c>
      <c r="AM217" s="1">
        <v>124.88235473632812</v>
      </c>
      <c r="AN217" s="1">
        <v>619.51092529296875</v>
      </c>
      <c r="AO217" s="1">
        <v>1482.5078125</v>
      </c>
      <c r="AP217" s="1">
        <v>1574.961181640625</v>
      </c>
      <c r="AQ217" s="1">
        <v>1.1305822134017944</v>
      </c>
      <c r="AR217" s="1">
        <v>1.9389239549636841</v>
      </c>
      <c r="AS217" s="1">
        <v>3.061903715133667</v>
      </c>
      <c r="AT217" s="1">
        <v>6.1784482002258301</v>
      </c>
      <c r="AU217" s="1">
        <v>8.7115812301635742</v>
      </c>
      <c r="AV217" s="1">
        <v>8.5839252471923828</v>
      </c>
      <c r="AW217" s="1">
        <v>44</v>
      </c>
      <c r="AX217" s="1">
        <v>144</v>
      </c>
      <c r="AY217" s="1">
        <v>421</v>
      </c>
      <c r="AZ217" s="1">
        <v>1356</v>
      </c>
      <c r="BA217" s="1">
        <v>1525</v>
      </c>
      <c r="BB217" s="1">
        <v>617</v>
      </c>
      <c r="BC217" s="1">
        <v>5.1715726852416992</v>
      </c>
      <c r="BD217" s="1">
        <v>59.032119750976563</v>
      </c>
      <c r="BE217" s="1">
        <v>183.97776794433594</v>
      </c>
      <c r="BF217" s="1">
        <v>596.4765625</v>
      </c>
      <c r="BG217" s="1">
        <v>1203.4691162109375</v>
      </c>
      <c r="BH217" s="1">
        <v>1096.1678466796875</v>
      </c>
      <c r="BI217" s="1">
        <v>1.0498688220977783</v>
      </c>
      <c r="BJ217" s="1">
        <v>2.1722733974456787</v>
      </c>
      <c r="BK217" s="1">
        <v>3.464165210723877</v>
      </c>
      <c r="BL217" s="1">
        <v>5.8347678184509277</v>
      </c>
      <c r="BM217" s="1">
        <v>8.1546440124511719</v>
      </c>
      <c r="BN217" s="1">
        <v>7.6684064865112305</v>
      </c>
      <c r="BO217" s="1"/>
      <c r="BP217" s="1"/>
      <c r="BQ217" s="1"/>
      <c r="BR217" s="1"/>
      <c r="BS217" s="1"/>
      <c r="BT217" s="1">
        <v>993</v>
      </c>
      <c r="BU217" s="1"/>
      <c r="BV217" s="1"/>
      <c r="BW217" s="1"/>
      <c r="BX217" s="1"/>
      <c r="BY217" s="1"/>
      <c r="BZ217" s="1">
        <v>111.91557312011719</v>
      </c>
      <c r="CA217" s="1"/>
      <c r="CB217" s="1"/>
      <c r="CC217" s="1"/>
      <c r="CD217" s="1"/>
      <c r="CE217" s="1"/>
      <c r="CF217" s="1">
        <v>3.4806687831878662</v>
      </c>
      <c r="CG217" s="1"/>
      <c r="CH217" s="1"/>
      <c r="CI217" s="1"/>
      <c r="CJ217" s="1"/>
      <c r="CK217" s="1"/>
      <c r="CL217" s="1">
        <v>1256</v>
      </c>
      <c r="CM217" s="1"/>
      <c r="CN217" s="1"/>
      <c r="CO217" s="1"/>
      <c r="CP217" s="1"/>
      <c r="CQ217" s="1"/>
      <c r="CR217" s="1">
        <v>148.35200500488281</v>
      </c>
      <c r="CS217" s="1"/>
      <c r="CT217" s="1"/>
      <c r="CU217" s="1"/>
      <c r="CV217" s="1"/>
      <c r="CW217" s="1"/>
      <c r="CX217" s="1">
        <v>4.8378400802612305</v>
      </c>
      <c r="CY217" s="1"/>
      <c r="CZ217" s="1"/>
      <c r="DA217" s="1"/>
      <c r="DB217" s="1"/>
      <c r="DC217" s="1">
        <v>8</v>
      </c>
      <c r="DD217" s="1">
        <v>2249</v>
      </c>
      <c r="DE217" s="1"/>
      <c r="DF217" s="1"/>
      <c r="DG217" s="1"/>
      <c r="DH217" s="1"/>
      <c r="DI217" s="1">
        <v>0.46138468384742737</v>
      </c>
      <c r="DJ217" s="1">
        <v>129.70677185058594</v>
      </c>
      <c r="DK217" s="1"/>
      <c r="DL217" s="1"/>
      <c r="DM217" s="1"/>
      <c r="DN217" s="1"/>
      <c r="DO217" s="1">
        <v>0.64308679103851318</v>
      </c>
      <c r="DP217" s="1">
        <v>4.1272869110107422</v>
      </c>
      <c r="DQ217" s="1">
        <v>213</v>
      </c>
      <c r="DR217" s="1">
        <v>489</v>
      </c>
      <c r="DS217" s="1">
        <v>707</v>
      </c>
      <c r="DT217" s="1">
        <v>484</v>
      </c>
      <c r="DU217" s="1">
        <v>166</v>
      </c>
      <c r="DV217" s="1">
        <v>24.006059646606445</v>
      </c>
      <c r="DW217" s="1">
        <v>55.112503051757813</v>
      </c>
      <c r="DX217" s="1">
        <v>79.682083129882813</v>
      </c>
      <c r="DY217" s="1">
        <v>54.548980712890625</v>
      </c>
      <c r="DZ217" s="1">
        <v>18.708948135375977</v>
      </c>
      <c r="EA217" s="1">
        <v>5.8888583183288574</v>
      </c>
      <c r="EB217" s="1">
        <v>4.9150667190551758</v>
      </c>
      <c r="EC217" s="1">
        <v>4.9985861778259277</v>
      </c>
      <c r="ED217" s="1">
        <v>5.4937572479248047</v>
      </c>
      <c r="EE217" s="1">
        <v>4.5970644950866699</v>
      </c>
      <c r="EF217" s="1">
        <v>193</v>
      </c>
      <c r="EG217" s="1">
        <v>582</v>
      </c>
      <c r="EH217" s="1">
        <v>689</v>
      </c>
      <c r="EI217" s="1">
        <v>424</v>
      </c>
      <c r="EJ217" s="1">
        <v>160</v>
      </c>
      <c r="EK217" s="1">
        <v>22.796127319335938</v>
      </c>
      <c r="EL217" s="1">
        <v>68.742729187011719</v>
      </c>
      <c r="EM217" s="1">
        <v>81.380996704101563</v>
      </c>
      <c r="EN217" s="1">
        <v>50.080612182617187</v>
      </c>
      <c r="EO217" s="1">
        <v>18.898344039916992</v>
      </c>
      <c r="EP217" s="1">
        <v>5.8734021186828613</v>
      </c>
      <c r="EQ217" s="1">
        <v>6.6896553039550781</v>
      </c>
      <c r="ER217" s="1">
        <v>6.1255335807800293</v>
      </c>
      <c r="ES217" s="1">
        <v>6.3038954734802246</v>
      </c>
      <c r="ET217" s="1">
        <v>5.5768561363220215</v>
      </c>
      <c r="EU217" s="1">
        <v>406</v>
      </c>
      <c r="EV217" s="1">
        <v>1071</v>
      </c>
      <c r="EW217" s="1">
        <v>1396</v>
      </c>
      <c r="EX217" s="1">
        <v>908</v>
      </c>
      <c r="EY217" s="1">
        <v>326</v>
      </c>
      <c r="EZ217" s="1">
        <v>23.415273666381836</v>
      </c>
      <c r="FA217" s="1">
        <v>61.767875671386719</v>
      </c>
      <c r="FB217" s="1">
        <v>80.511627197265625</v>
      </c>
      <c r="FC217" s="1">
        <v>52.367164611816406</v>
      </c>
      <c r="FD217" s="1">
        <v>18.801425933837891</v>
      </c>
      <c r="FE217" s="1">
        <v>5.8815007209777832</v>
      </c>
      <c r="FF217" s="1">
        <v>5.7429351806640625</v>
      </c>
      <c r="FG217" s="1">
        <v>5.4977946281433105</v>
      </c>
      <c r="FH217" s="1">
        <v>5.8444900512695312</v>
      </c>
      <c r="FI217" s="1">
        <v>5.0308642387390137</v>
      </c>
      <c r="FJ217" s="1">
        <v>61.767875671386719</v>
      </c>
      <c r="FK217" s="1">
        <v>80.511627197265625</v>
      </c>
      <c r="FL217" s="1">
        <v>52.367164611816406</v>
      </c>
      <c r="FM217" s="1">
        <v>18.801425933837891</v>
      </c>
      <c r="FN217" s="1">
        <v>5.8815007209777832</v>
      </c>
      <c r="FO217" s="1">
        <v>5.7429351806640625</v>
      </c>
      <c r="FP217" s="1">
        <v>5.4977946281433105</v>
      </c>
      <c r="FQ217" s="1">
        <v>5.8444900512695312</v>
      </c>
      <c r="FR217" s="1">
        <v>5.0308642387390137</v>
      </c>
    </row>
    <row r="218" spans="1:174">
      <c r="A218" t="s">
        <v>2</v>
      </c>
      <c r="B218" t="s">
        <v>221</v>
      </c>
      <c r="C218" t="s">
        <v>492</v>
      </c>
      <c r="D218" s="1">
        <v>1957</v>
      </c>
      <c r="E218" s="1">
        <v>2104</v>
      </c>
      <c r="F218" s="1">
        <v>4061</v>
      </c>
      <c r="G218" s="1">
        <v>109.52847290039062</v>
      </c>
      <c r="H218" s="1">
        <v>118.96025085449219</v>
      </c>
      <c r="I218" s="1">
        <v>114.22036743164062</v>
      </c>
      <c r="J218" s="1">
        <v>3.7434484958648682</v>
      </c>
      <c r="K218" s="1">
        <v>4.9828300476074219</v>
      </c>
      <c r="L218" s="1">
        <v>4.297217845916748</v>
      </c>
      <c r="M218" s="1">
        <v>55</v>
      </c>
      <c r="N218" s="1">
        <v>148</v>
      </c>
      <c r="O218" s="1">
        <v>315</v>
      </c>
      <c r="P218" s="1">
        <v>589</v>
      </c>
      <c r="Q218" s="1">
        <v>580</v>
      </c>
      <c r="R218" s="1">
        <v>270</v>
      </c>
      <c r="S218" s="1">
        <v>4.8906235694885254</v>
      </c>
      <c r="T218" s="1">
        <v>61.8447265625</v>
      </c>
      <c r="U218" s="1">
        <v>178.32476806640625</v>
      </c>
      <c r="V218" s="1">
        <v>456.59976196289062</v>
      </c>
      <c r="W218" s="1">
        <v>731.99053955078125</v>
      </c>
      <c r="X218" s="1">
        <v>711.21881103515625</v>
      </c>
      <c r="Y218" s="1">
        <v>0.9499136209487915</v>
      </c>
      <c r="Z218" s="1">
        <v>1.8928251266479492</v>
      </c>
      <c r="AA218" s="1">
        <v>2.8383493423461914</v>
      </c>
      <c r="AB218" s="1">
        <v>4.3245229721069336</v>
      </c>
      <c r="AC218" s="1">
        <v>6.0663108825683594</v>
      </c>
      <c r="AD218" s="1">
        <v>6.1503415107727051</v>
      </c>
      <c r="AE218" s="1">
        <v>32</v>
      </c>
      <c r="AF218" s="1">
        <v>65</v>
      </c>
      <c r="AG218" s="1">
        <v>225</v>
      </c>
      <c r="AH218" s="1">
        <v>683</v>
      </c>
      <c r="AI218" s="1">
        <v>774</v>
      </c>
      <c r="AJ218" s="1">
        <v>325</v>
      </c>
      <c r="AK218" s="1">
        <v>2.7502372264862061</v>
      </c>
      <c r="AL218" s="1">
        <v>27.681602478027344</v>
      </c>
      <c r="AM218" s="1">
        <v>133.61918640136719</v>
      </c>
      <c r="AN218" s="1">
        <v>595.6845703125</v>
      </c>
      <c r="AO218" s="1">
        <v>1191.0074462890625</v>
      </c>
      <c r="AP218" s="1">
        <v>1459.0347900390625</v>
      </c>
      <c r="AQ218" s="1">
        <v>0.75453901290893555</v>
      </c>
      <c r="AR218" s="1">
        <v>1.7236807346343994</v>
      </c>
      <c r="AS218" s="1">
        <v>3.21842360496521</v>
      </c>
      <c r="AT218" s="1">
        <v>5.5384364128112793</v>
      </c>
      <c r="AU218" s="1">
        <v>7.0000905990600586</v>
      </c>
      <c r="AV218" s="1">
        <v>8.4789981842041016</v>
      </c>
      <c r="AW218" s="1">
        <v>87</v>
      </c>
      <c r="AX218" s="1">
        <v>213</v>
      </c>
      <c r="AY218" s="1">
        <v>540</v>
      </c>
      <c r="AZ218" s="1">
        <v>1272</v>
      </c>
      <c r="BA218" s="1">
        <v>1354</v>
      </c>
      <c r="BB218" s="1">
        <v>595</v>
      </c>
      <c r="BC218" s="1">
        <v>3.8022198677062988</v>
      </c>
      <c r="BD218" s="1">
        <v>44.925144195556641</v>
      </c>
      <c r="BE218" s="1">
        <v>156.50677490234375</v>
      </c>
      <c r="BF218" s="1">
        <v>522.04962158203125</v>
      </c>
      <c r="BG218" s="1">
        <v>938.82391357421875</v>
      </c>
      <c r="BH218" s="1">
        <v>987.74859619140625</v>
      </c>
      <c r="BI218" s="1">
        <v>0.86731135845184326</v>
      </c>
      <c r="BJ218" s="1">
        <v>1.8377912044525146</v>
      </c>
      <c r="BK218" s="1">
        <v>2.9852397441864014</v>
      </c>
      <c r="BL218" s="1">
        <v>4.9013562202453613</v>
      </c>
      <c r="BM218" s="1">
        <v>6.5670771598815918</v>
      </c>
      <c r="BN218" s="1">
        <v>7.235802173614502</v>
      </c>
      <c r="BO218" s="1">
        <v>102</v>
      </c>
      <c r="BP218" s="1">
        <v>56</v>
      </c>
      <c r="BQ218" s="1">
        <v>8</v>
      </c>
      <c r="BR218" s="1">
        <v>55</v>
      </c>
      <c r="BS218" s="1">
        <v>17</v>
      </c>
      <c r="BT218" s="1">
        <v>813</v>
      </c>
      <c r="BU218" s="1">
        <v>5.7086887359619141</v>
      </c>
      <c r="BV218" s="1">
        <v>3.1341822147369385</v>
      </c>
      <c r="BW218" s="1">
        <v>0.44774031639099121</v>
      </c>
      <c r="BX218" s="1">
        <v>3.0782146453857422</v>
      </c>
      <c r="BY218" s="1">
        <v>0.95144814252853394</v>
      </c>
      <c r="BZ218" s="1">
        <v>45.501609802246094</v>
      </c>
      <c r="CA218" s="1">
        <v>2.1720614433288574</v>
      </c>
      <c r="CB218" s="1">
        <v>2.1228203773498535</v>
      </c>
      <c r="CC218" s="1">
        <v>1.4652014970779419</v>
      </c>
      <c r="CD218" s="1">
        <v>2.425044059753418</v>
      </c>
      <c r="CE218" s="1">
        <v>0.76576578617095947</v>
      </c>
      <c r="CF218" s="1">
        <v>3.1966342926025391</v>
      </c>
      <c r="CG218" s="1">
        <v>89</v>
      </c>
      <c r="CH218" s="1">
        <v>103</v>
      </c>
      <c r="CI218" s="1">
        <v>13</v>
      </c>
      <c r="CJ218" s="1">
        <v>44</v>
      </c>
      <c r="CK218" s="1">
        <v>22</v>
      </c>
      <c r="CL218" s="1">
        <v>1045</v>
      </c>
      <c r="CM218" s="1">
        <v>5.0320639610290527</v>
      </c>
      <c r="CN218" s="1">
        <v>5.8236246109008789</v>
      </c>
      <c r="CO218" s="1">
        <v>0.73502057790756226</v>
      </c>
      <c r="CP218" s="1">
        <v>2.4877619743347168</v>
      </c>
      <c r="CQ218" s="1">
        <v>1.2438809871673584</v>
      </c>
      <c r="CR218" s="1">
        <v>59.084346771240234</v>
      </c>
      <c r="CS218" s="1">
        <v>2.5356125831604004</v>
      </c>
      <c r="CT218" s="1">
        <v>3.2907347679138184</v>
      </c>
      <c r="CU218" s="1">
        <v>3.3248081207275391</v>
      </c>
      <c r="CV218" s="1">
        <v>2.4900960922241211</v>
      </c>
      <c r="CW218" s="1">
        <v>0.94178080558776855</v>
      </c>
      <c r="CX218" s="1">
        <v>4.7564859390258789</v>
      </c>
      <c r="CY218" s="1">
        <v>191</v>
      </c>
      <c r="CZ218" s="1">
        <v>159</v>
      </c>
      <c r="DA218" s="1">
        <v>21</v>
      </c>
      <c r="DB218" s="1">
        <v>99</v>
      </c>
      <c r="DC218" s="1">
        <v>39</v>
      </c>
      <c r="DD218" s="1">
        <v>1858</v>
      </c>
      <c r="DE218" s="1">
        <v>5.3720979690551758</v>
      </c>
      <c r="DF218" s="1">
        <v>4.4720606803894043</v>
      </c>
      <c r="DG218" s="1">
        <v>0.59064948558807373</v>
      </c>
      <c r="DH218" s="1">
        <v>2.7844905853271484</v>
      </c>
      <c r="DI218" s="1">
        <v>1.0969204902648926</v>
      </c>
      <c r="DJ218" s="1">
        <v>52.258419036865234</v>
      </c>
      <c r="DK218" s="1">
        <v>2.3275651931762695</v>
      </c>
      <c r="DL218" s="1">
        <v>2.7565879821777344</v>
      </c>
      <c r="DM218" s="1">
        <v>2.2411952018737793</v>
      </c>
      <c r="DN218" s="1">
        <v>2.4535315036773682</v>
      </c>
      <c r="DO218" s="1">
        <v>0.85601407289505005</v>
      </c>
      <c r="DP218" s="1">
        <v>3.9195830821990967</v>
      </c>
      <c r="DQ218" s="1">
        <v>383</v>
      </c>
      <c r="DR218" s="1">
        <v>330</v>
      </c>
      <c r="DS218" s="1">
        <v>432</v>
      </c>
      <c r="DT218" s="1">
        <v>505</v>
      </c>
      <c r="DU218" s="1">
        <v>307</v>
      </c>
      <c r="DV218" s="1">
        <v>21.435567855834961</v>
      </c>
      <c r="DW218" s="1">
        <v>18.469287872314453</v>
      </c>
      <c r="DX218" s="1">
        <v>24.177976608276367</v>
      </c>
      <c r="DY218" s="1">
        <v>28.263607025146484</v>
      </c>
      <c r="DZ218" s="1">
        <v>17.182033538818359</v>
      </c>
      <c r="EA218" s="1">
        <v>3.8507943153381348</v>
      </c>
      <c r="EB218" s="1">
        <v>3.5275254249572754</v>
      </c>
      <c r="EC218" s="1">
        <v>3.5079171657562256</v>
      </c>
      <c r="ED218" s="1">
        <v>3.8596758842468262</v>
      </c>
      <c r="EE218" s="1">
        <v>4.0512008666992187</v>
      </c>
      <c r="EF218" s="1">
        <v>485</v>
      </c>
      <c r="EG218" s="1">
        <v>388</v>
      </c>
      <c r="EH218" s="1">
        <v>473</v>
      </c>
      <c r="EI218" s="1">
        <v>484</v>
      </c>
      <c r="EJ218" s="1">
        <v>274</v>
      </c>
      <c r="EK218" s="1">
        <v>27.421920776367188</v>
      </c>
      <c r="EL218" s="1">
        <v>21.937536239624023</v>
      </c>
      <c r="EM218" s="1">
        <v>26.743440628051758</v>
      </c>
      <c r="EN218" s="1">
        <v>27.365381240844727</v>
      </c>
      <c r="EO218" s="1">
        <v>15.491971969604492</v>
      </c>
      <c r="EP218" s="1">
        <v>5.8610272407531738</v>
      </c>
      <c r="EQ218" s="1">
        <v>5.1005654335021973</v>
      </c>
      <c r="ER218" s="1">
        <v>4.8304738998413086</v>
      </c>
      <c r="ES218" s="1">
        <v>4.6471433639526367</v>
      </c>
      <c r="ET218" s="1">
        <v>4.4654498100280762</v>
      </c>
      <c r="EU218" s="1">
        <v>868</v>
      </c>
      <c r="EV218" s="1">
        <v>718</v>
      </c>
      <c r="EW218" s="1">
        <v>905</v>
      </c>
      <c r="EX218" s="1">
        <v>989</v>
      </c>
      <c r="EY218" s="1">
        <v>581</v>
      </c>
      <c r="EZ218" s="1">
        <v>24.41351318359375</v>
      </c>
      <c r="FA218" s="1">
        <v>20.194587707519531</v>
      </c>
      <c r="FB218" s="1">
        <v>25.454181671142578</v>
      </c>
      <c r="FC218" s="1">
        <v>27.816780090332031</v>
      </c>
      <c r="FD218" s="1">
        <v>16.341302871704102</v>
      </c>
      <c r="FE218" s="1">
        <v>4.7637343406677246</v>
      </c>
      <c r="FF218" s="1">
        <v>4.2329912185668945</v>
      </c>
      <c r="FG218" s="1">
        <v>4.0937261581420898</v>
      </c>
      <c r="FH218" s="1">
        <v>4.2086896896362305</v>
      </c>
      <c r="FI218" s="1">
        <v>4.236546516418457</v>
      </c>
      <c r="FJ218" s="1">
        <v>20.194587707519531</v>
      </c>
      <c r="FK218" s="1">
        <v>25.454181671142578</v>
      </c>
      <c r="FL218" s="1">
        <v>27.816780090332031</v>
      </c>
      <c r="FM218" s="1">
        <v>16.341302871704102</v>
      </c>
      <c r="FN218" s="1">
        <v>4.7637343406677246</v>
      </c>
      <c r="FO218" s="1">
        <v>4.2329912185668945</v>
      </c>
      <c r="FP218" s="1">
        <v>4.0937261581420898</v>
      </c>
      <c r="FQ218" s="1">
        <v>4.2086896896362305</v>
      </c>
      <c r="FR218" s="1">
        <v>4.236546516418457</v>
      </c>
    </row>
    <row r="219" spans="1:174">
      <c r="A219" t="s">
        <v>2</v>
      </c>
      <c r="B219" t="s">
        <v>222</v>
      </c>
      <c r="C219" t="s">
        <v>493</v>
      </c>
      <c r="D219" s="1">
        <v>2728</v>
      </c>
      <c r="E219" s="1">
        <v>2996</v>
      </c>
      <c r="F219" s="1">
        <v>5724</v>
      </c>
      <c r="G219" s="1">
        <v>192.59593200683594</v>
      </c>
      <c r="H219" s="1">
        <v>217.76167297363281</v>
      </c>
      <c r="I219" s="1">
        <v>204.99575805664062</v>
      </c>
      <c r="J219" s="1">
        <v>4.6681156158447266</v>
      </c>
      <c r="K219" s="1">
        <v>6.3272156715393066</v>
      </c>
      <c r="L219" s="1">
        <v>5.4107193946838379</v>
      </c>
      <c r="M219" s="1">
        <v>49</v>
      </c>
      <c r="N219" s="1">
        <v>155</v>
      </c>
      <c r="O219" s="1">
        <v>398</v>
      </c>
      <c r="P219" s="1">
        <v>936</v>
      </c>
      <c r="Q219" s="1">
        <v>829</v>
      </c>
      <c r="R219" s="1">
        <v>361</v>
      </c>
      <c r="S219" s="1">
        <v>6.6171684265136719</v>
      </c>
      <c r="T219" s="1">
        <v>76.877677917480469</v>
      </c>
      <c r="U219" s="1">
        <v>233.42697143554687</v>
      </c>
      <c r="V219" s="1">
        <v>595.8292236328125</v>
      </c>
      <c r="W219" s="1">
        <v>863.64959716796875</v>
      </c>
      <c r="X219" s="1">
        <v>711.5123291015625</v>
      </c>
      <c r="Y219" s="1">
        <v>1.1347845792770386</v>
      </c>
      <c r="Z219" s="1">
        <v>2.0394737720489502</v>
      </c>
      <c r="AA219" s="1">
        <v>3.432218074798584</v>
      </c>
      <c r="AB219" s="1">
        <v>5.4952149391174316</v>
      </c>
      <c r="AC219" s="1">
        <v>6.9117894172668457</v>
      </c>
      <c r="AD219" s="1">
        <v>6.1207189559936523</v>
      </c>
      <c r="AE219" s="1">
        <v>42</v>
      </c>
      <c r="AF219" s="1">
        <v>75</v>
      </c>
      <c r="AG219" s="1">
        <v>243</v>
      </c>
      <c r="AH219" s="1">
        <v>956</v>
      </c>
      <c r="AI219" s="1">
        <v>1242</v>
      </c>
      <c r="AJ219" s="1">
        <v>438</v>
      </c>
      <c r="AK219" s="1">
        <v>5.5222687721252441</v>
      </c>
      <c r="AL219" s="1">
        <v>38.210136413574219</v>
      </c>
      <c r="AM219" s="1">
        <v>147.83450317382812</v>
      </c>
      <c r="AN219" s="1">
        <v>651.1241455078125</v>
      </c>
      <c r="AO219" s="1">
        <v>1554.2874755859375</v>
      </c>
      <c r="AP219" s="1">
        <v>1571.4696044921875</v>
      </c>
      <c r="AQ219" s="1">
        <v>1.3838549852371216</v>
      </c>
      <c r="AR219" s="1">
        <v>2.2495501041412354</v>
      </c>
      <c r="AS219" s="1">
        <v>3.5751066207885742</v>
      </c>
      <c r="AT219" s="1">
        <v>6.2602319717407227</v>
      </c>
      <c r="AU219" s="1">
        <v>8.9655666351318359</v>
      </c>
      <c r="AV219" s="1">
        <v>8.6544160842895508</v>
      </c>
      <c r="AW219" s="1">
        <v>91</v>
      </c>
      <c r="AX219" s="1">
        <v>230</v>
      </c>
      <c r="AY219" s="1">
        <v>641</v>
      </c>
      <c r="AZ219" s="1">
        <v>1892</v>
      </c>
      <c r="BA219" s="1">
        <v>2071</v>
      </c>
      <c r="BB219" s="1">
        <v>799</v>
      </c>
      <c r="BC219" s="1">
        <v>6.0624027252197266</v>
      </c>
      <c r="BD219" s="1">
        <v>57.803176879882812</v>
      </c>
      <c r="BE219" s="1">
        <v>191.41413879394531</v>
      </c>
      <c r="BF219" s="1">
        <v>622.54248046875</v>
      </c>
      <c r="BG219" s="1">
        <v>1177.4002685546875</v>
      </c>
      <c r="BH219" s="1">
        <v>1016.4230346679687</v>
      </c>
      <c r="BI219" s="1">
        <v>1.2375900745391846</v>
      </c>
      <c r="BJ219" s="1">
        <v>2.1035301685333252</v>
      </c>
      <c r="BK219" s="1">
        <v>3.4850215911865234</v>
      </c>
      <c r="BL219" s="1">
        <v>5.8568596839904785</v>
      </c>
      <c r="BM219" s="1">
        <v>8.0125350952148437</v>
      </c>
      <c r="BN219" s="1">
        <v>7.2908110618591309</v>
      </c>
      <c r="BO219" s="1">
        <v>7</v>
      </c>
      <c r="BP219" s="1"/>
      <c r="BQ219" s="1"/>
      <c r="BR219" s="1">
        <v>10</v>
      </c>
      <c r="BS219" s="1">
        <v>16</v>
      </c>
      <c r="BT219" s="1">
        <v>1290</v>
      </c>
      <c r="BU219" s="1">
        <v>0.49419775605201721</v>
      </c>
      <c r="BV219" s="1"/>
      <c r="BW219" s="1"/>
      <c r="BX219" s="1">
        <v>0.7059968113899231</v>
      </c>
      <c r="BY219" s="1">
        <v>1.1295949220657349</v>
      </c>
      <c r="BZ219" s="1">
        <v>91.073585510253906</v>
      </c>
      <c r="CA219" s="1">
        <v>2.6717557907104492</v>
      </c>
      <c r="CB219" s="1"/>
      <c r="CC219" s="1"/>
      <c r="CD219" s="1">
        <v>2.3584904670715332</v>
      </c>
      <c r="CE219" s="1">
        <v>0.74280411005020142</v>
      </c>
      <c r="CF219" s="1">
        <v>3.2919919490814209</v>
      </c>
      <c r="CG219" s="1">
        <v>8</v>
      </c>
      <c r="CH219" s="1"/>
      <c r="CI219" s="1"/>
      <c r="CJ219" s="1"/>
      <c r="CK219" s="1">
        <v>22</v>
      </c>
      <c r="CL219" s="1">
        <v>1799</v>
      </c>
      <c r="CM219" s="1">
        <v>0.58147311210632324</v>
      </c>
      <c r="CN219" s="1"/>
      <c r="CO219" s="1"/>
      <c r="CP219" s="1"/>
      <c r="CQ219" s="1">
        <v>1.5990509986877441</v>
      </c>
      <c r="CR219" s="1">
        <v>130.75875854492187</v>
      </c>
      <c r="CS219" s="1">
        <v>4.5714287757873535</v>
      </c>
      <c r="CT219" s="1"/>
      <c r="CU219" s="1"/>
      <c r="CV219" s="1"/>
      <c r="CW219" s="1">
        <v>1.0506207942962646</v>
      </c>
      <c r="CX219" s="1">
        <v>5.1919193267822266</v>
      </c>
      <c r="CY219" s="1">
        <v>15</v>
      </c>
      <c r="CZ219" s="1">
        <v>16</v>
      </c>
      <c r="DA219" s="1"/>
      <c r="DB219" s="1"/>
      <c r="DC219" s="1">
        <v>38</v>
      </c>
      <c r="DD219" s="1">
        <v>3089</v>
      </c>
      <c r="DE219" s="1">
        <v>0.53720062971115112</v>
      </c>
      <c r="DF219" s="1">
        <v>0.57301396131515503</v>
      </c>
      <c r="DG219" s="1"/>
      <c r="DH219" s="1"/>
      <c r="DI219" s="1">
        <v>1.3609081506729126</v>
      </c>
      <c r="DJ219" s="1">
        <v>110.62751007080078</v>
      </c>
      <c r="DK219" s="1">
        <v>3.4324941635131836</v>
      </c>
      <c r="DL219" s="1">
        <v>3.1620552539825439</v>
      </c>
      <c r="DM219" s="1"/>
      <c r="DN219" s="1"/>
      <c r="DO219" s="1">
        <v>0.89453858137130737</v>
      </c>
      <c r="DP219" s="1">
        <v>4.183596134185791</v>
      </c>
      <c r="DQ219" s="1">
        <v>757</v>
      </c>
      <c r="DR219" s="1">
        <v>805</v>
      </c>
      <c r="DS219" s="1">
        <v>571</v>
      </c>
      <c r="DT219" s="1">
        <v>415</v>
      </c>
      <c r="DU219" s="1">
        <v>180</v>
      </c>
      <c r="DV219" s="1">
        <v>53.443958282470703</v>
      </c>
      <c r="DW219" s="1">
        <v>56.832744598388672</v>
      </c>
      <c r="DX219" s="1">
        <v>40.312416076660156</v>
      </c>
      <c r="DY219" s="1">
        <v>29.298868179321289</v>
      </c>
      <c r="DZ219" s="1">
        <v>12.707942962646484</v>
      </c>
      <c r="EA219" s="1">
        <v>4.6183881759643555</v>
      </c>
      <c r="EB219" s="1">
        <v>4.6155610084533691</v>
      </c>
      <c r="EC219" s="1">
        <v>4.6722855567932129</v>
      </c>
      <c r="ED219" s="1">
        <v>4.9393000602722168</v>
      </c>
      <c r="EE219" s="1">
        <v>4.5180721282958984</v>
      </c>
      <c r="EF219" s="1">
        <v>912</v>
      </c>
      <c r="EG219" s="1">
        <v>900</v>
      </c>
      <c r="EH219" s="1">
        <v>573</v>
      </c>
      <c r="EI219" s="1">
        <v>431</v>
      </c>
      <c r="EJ219" s="1">
        <v>180</v>
      </c>
      <c r="EK219" s="1">
        <v>66.287933349609375</v>
      </c>
      <c r="EL219" s="1">
        <v>65.415725708007813</v>
      </c>
      <c r="EM219" s="1">
        <v>41.64801025390625</v>
      </c>
      <c r="EN219" s="1">
        <v>31.326864242553711</v>
      </c>
      <c r="EO219" s="1">
        <v>13.083145141601563</v>
      </c>
      <c r="EP219" s="1">
        <v>6.7034177780151367</v>
      </c>
      <c r="EQ219" s="1">
        <v>6.2210550308227539</v>
      </c>
      <c r="ER219" s="1">
        <v>6.0718450546264648</v>
      </c>
      <c r="ES219" s="1">
        <v>6.487055778503418</v>
      </c>
      <c r="ET219" s="1">
        <v>5.6285176277160645</v>
      </c>
      <c r="EU219" s="1">
        <v>1669</v>
      </c>
      <c r="EV219" s="1">
        <v>1705</v>
      </c>
      <c r="EW219" s="1">
        <v>1144</v>
      </c>
      <c r="EX219" s="1">
        <v>846</v>
      </c>
      <c r="EY219" s="1">
        <v>360</v>
      </c>
      <c r="EZ219" s="1">
        <v>59.77252197265625</v>
      </c>
      <c r="FA219" s="1">
        <v>61.061801910400391</v>
      </c>
      <c r="FB219" s="1">
        <v>40.970500946044922</v>
      </c>
      <c r="FC219" s="1">
        <v>30.298114776611328</v>
      </c>
      <c r="FD219" s="1">
        <v>12.892814636230469</v>
      </c>
      <c r="FE219" s="1">
        <v>5.5640749931335449</v>
      </c>
      <c r="FF219" s="1">
        <v>5.3434877395629883</v>
      </c>
      <c r="FG219" s="1">
        <v>5.2821130752563477</v>
      </c>
      <c r="FH219" s="1">
        <v>5.6227569580078125</v>
      </c>
      <c r="FI219" s="1">
        <v>5.0125312805175781</v>
      </c>
      <c r="FJ219" s="1">
        <v>61.061801910400391</v>
      </c>
      <c r="FK219" s="1">
        <v>40.970500946044922</v>
      </c>
      <c r="FL219" s="1">
        <v>30.298114776611328</v>
      </c>
      <c r="FM219" s="1">
        <v>12.892814636230469</v>
      </c>
      <c r="FN219" s="1">
        <v>5.5640749931335449</v>
      </c>
      <c r="FO219" s="1">
        <v>5.3434877395629883</v>
      </c>
      <c r="FP219" s="1">
        <v>5.2821130752563477</v>
      </c>
      <c r="FQ219" s="1">
        <v>5.6227569580078125</v>
      </c>
      <c r="FR219" s="1">
        <v>5.0125312805175781</v>
      </c>
    </row>
    <row r="220" spans="1:174">
      <c r="A220" t="s">
        <v>2</v>
      </c>
      <c r="B220" t="s">
        <v>223</v>
      </c>
      <c r="C220" t="s">
        <v>494</v>
      </c>
      <c r="D220" s="1">
        <v>907</v>
      </c>
      <c r="E220" s="1">
        <v>1022</v>
      </c>
      <c r="F220" s="1">
        <v>1929</v>
      </c>
      <c r="G220" s="1">
        <v>99.842803955078125</v>
      </c>
      <c r="H220" s="1">
        <v>115.35157775878906</v>
      </c>
      <c r="I220" s="1">
        <v>107.50021362304687</v>
      </c>
      <c r="J220" s="1">
        <v>3.61700439453125</v>
      </c>
      <c r="K220" s="1">
        <v>4.7906999588012695</v>
      </c>
      <c r="L220" s="1">
        <v>4.1565213203430176</v>
      </c>
      <c r="M220" s="1">
        <v>26</v>
      </c>
      <c r="N220" s="1">
        <v>77</v>
      </c>
      <c r="O220" s="1">
        <v>152</v>
      </c>
      <c r="P220" s="1">
        <v>270</v>
      </c>
      <c r="Q220" s="1">
        <v>258</v>
      </c>
      <c r="R220" s="1">
        <v>124</v>
      </c>
      <c r="S220" s="1">
        <v>4.4307208061218262</v>
      </c>
      <c r="T220" s="1">
        <v>62.715839385986328</v>
      </c>
      <c r="U220" s="1">
        <v>181.1939697265625</v>
      </c>
      <c r="V220" s="1">
        <v>464.63604736328125</v>
      </c>
      <c r="W220" s="1">
        <v>681.26007080078125</v>
      </c>
      <c r="X220" s="1">
        <v>653.62921142578125</v>
      </c>
      <c r="Y220" s="1">
        <v>0.95940959453582764</v>
      </c>
      <c r="Z220" s="1">
        <v>1.9469026327133179</v>
      </c>
      <c r="AA220" s="1">
        <v>2.8085734844207764</v>
      </c>
      <c r="AB220" s="1">
        <v>4.2945761680603027</v>
      </c>
      <c r="AC220" s="1">
        <v>5.6050400733947754</v>
      </c>
      <c r="AD220" s="1">
        <v>5.8795638084411621</v>
      </c>
      <c r="AE220" s="1">
        <v>17</v>
      </c>
      <c r="AF220" s="1">
        <v>45</v>
      </c>
      <c r="AG220" s="1">
        <v>116</v>
      </c>
      <c r="AH220" s="1">
        <v>321</v>
      </c>
      <c r="AI220" s="1">
        <v>404</v>
      </c>
      <c r="AJ220" s="1">
        <v>119</v>
      </c>
      <c r="AK220" s="1">
        <v>2.8523633480072021</v>
      </c>
      <c r="AL220" s="1">
        <v>37.702968597412109</v>
      </c>
      <c r="AM220" s="1">
        <v>145.09068298339844</v>
      </c>
      <c r="AN220" s="1">
        <v>621.1300048828125</v>
      </c>
      <c r="AO220" s="1">
        <v>1402.680419921875</v>
      </c>
      <c r="AP220" s="1">
        <v>1166.2093505859375</v>
      </c>
      <c r="AQ220" s="1">
        <v>0.85556113719940186</v>
      </c>
      <c r="AR220" s="1">
        <v>2.0910780429840088</v>
      </c>
      <c r="AS220" s="1">
        <v>2.9912326335906982</v>
      </c>
      <c r="AT220" s="1">
        <v>5.3242659568786621</v>
      </c>
      <c r="AU220" s="1">
        <v>7.3427844047546387</v>
      </c>
      <c r="AV220" s="1">
        <v>6.6666665077209473</v>
      </c>
      <c r="AW220" s="1">
        <v>43</v>
      </c>
      <c r="AX220" s="1">
        <v>122</v>
      </c>
      <c r="AY220" s="1">
        <v>268</v>
      </c>
      <c r="AZ220" s="1">
        <v>591</v>
      </c>
      <c r="BA220" s="1">
        <v>662</v>
      </c>
      <c r="BB220" s="1">
        <v>243</v>
      </c>
      <c r="BC220" s="1">
        <v>3.635413646697998</v>
      </c>
      <c r="BD220" s="1">
        <v>50.386157989501953</v>
      </c>
      <c r="BE220" s="1">
        <v>163.57621765136719</v>
      </c>
      <c r="BF220" s="1">
        <v>538.3004150390625</v>
      </c>
      <c r="BG220" s="1">
        <v>992.90570068359375</v>
      </c>
      <c r="BH220" s="1">
        <v>832.9049072265625</v>
      </c>
      <c r="BI220" s="1">
        <v>0.91547799110412598</v>
      </c>
      <c r="BJ220" s="1">
        <v>1.9977076053619385</v>
      </c>
      <c r="BK220" s="1">
        <v>2.8848223686218262</v>
      </c>
      <c r="BL220" s="1">
        <v>4.7986359596252441</v>
      </c>
      <c r="BM220" s="1">
        <v>6.5512123107910156</v>
      </c>
      <c r="BN220" s="1">
        <v>6.2403697967529297</v>
      </c>
      <c r="BO220" s="1">
        <v>18</v>
      </c>
      <c r="BP220" s="1">
        <v>42</v>
      </c>
      <c r="BQ220" s="1"/>
      <c r="BR220" s="1">
        <v>17</v>
      </c>
      <c r="BS220" s="1"/>
      <c r="BT220" s="1">
        <v>396</v>
      </c>
      <c r="BU220" s="1">
        <v>1.9814448356628418</v>
      </c>
      <c r="BV220" s="1">
        <v>4.6233711242675781</v>
      </c>
      <c r="BW220" s="1"/>
      <c r="BX220" s="1">
        <v>1.8713645935058594</v>
      </c>
      <c r="BY220" s="1"/>
      <c r="BZ220" s="1">
        <v>43.591785430908203</v>
      </c>
      <c r="CA220" s="1">
        <v>3</v>
      </c>
      <c r="CB220" s="1">
        <v>1.8650088310241699</v>
      </c>
      <c r="CC220" s="1"/>
      <c r="CD220" s="1">
        <v>2.2849462032318115</v>
      </c>
      <c r="CE220" s="1"/>
      <c r="CF220" s="1">
        <v>2.9184169769287109</v>
      </c>
      <c r="CG220" s="1">
        <v>15</v>
      </c>
      <c r="CH220" s="1">
        <v>96</v>
      </c>
      <c r="CI220" s="1"/>
      <c r="CJ220" s="1">
        <v>12</v>
      </c>
      <c r="CK220" s="1"/>
      <c r="CL220" s="1">
        <v>556</v>
      </c>
      <c r="CM220" s="1">
        <v>1.693027138710022</v>
      </c>
      <c r="CN220" s="1">
        <v>10.835373878479004</v>
      </c>
      <c r="CO220" s="1"/>
      <c r="CP220" s="1">
        <v>1.3544217348098755</v>
      </c>
      <c r="CQ220" s="1"/>
      <c r="CR220" s="1">
        <v>62.754871368408203</v>
      </c>
      <c r="CS220" s="1">
        <v>3.2188842296600342</v>
      </c>
      <c r="CT220" s="1">
        <v>3.4297964572906494</v>
      </c>
      <c r="CU220" s="1"/>
      <c r="CV220" s="1">
        <v>2.2388060092926025</v>
      </c>
      <c r="CW220" s="1"/>
      <c r="CX220" s="1">
        <v>4.5543904304504395</v>
      </c>
      <c r="CY220" s="1">
        <v>33</v>
      </c>
      <c r="CZ220" s="1">
        <v>138</v>
      </c>
      <c r="DA220" s="1">
        <v>12</v>
      </c>
      <c r="DB220" s="1">
        <v>29</v>
      </c>
      <c r="DC220" s="1">
        <v>7</v>
      </c>
      <c r="DD220" s="1">
        <v>952</v>
      </c>
      <c r="DE220" s="1">
        <v>1.8390394449234009</v>
      </c>
      <c r="DF220" s="1">
        <v>7.6905288696289062</v>
      </c>
      <c r="DG220" s="1">
        <v>0.66874164342880249</v>
      </c>
      <c r="DH220" s="1">
        <v>1.6161255836486816</v>
      </c>
      <c r="DI220" s="1">
        <v>0.39009928703308105</v>
      </c>
      <c r="DJ220" s="1">
        <v>53.053501129150391</v>
      </c>
      <c r="DK220" s="1">
        <v>3.0956847667694092</v>
      </c>
      <c r="DL220" s="1">
        <v>2.7321321964263916</v>
      </c>
      <c r="DM220" s="1">
        <v>2.385685920715332</v>
      </c>
      <c r="DN220" s="1">
        <v>2.265625</v>
      </c>
      <c r="DO220" s="1">
        <v>0.43209877610206604</v>
      </c>
      <c r="DP220" s="1">
        <v>3.6932148933410645</v>
      </c>
      <c r="DQ220" s="1">
        <v>143</v>
      </c>
      <c r="DR220" s="1">
        <v>152</v>
      </c>
      <c r="DS220" s="1">
        <v>155</v>
      </c>
      <c r="DT220" s="1">
        <v>253</v>
      </c>
      <c r="DU220" s="1">
        <v>204</v>
      </c>
      <c r="DV220" s="1">
        <v>15.74147891998291</v>
      </c>
      <c r="DW220" s="1">
        <v>16.732200622558594</v>
      </c>
      <c r="DX220" s="1">
        <v>17.062442779541016</v>
      </c>
      <c r="DY220" s="1">
        <v>27.850309371948242</v>
      </c>
      <c r="DZ220" s="1">
        <v>22.456375122070313</v>
      </c>
      <c r="EA220" s="1">
        <v>3.9568345546722412</v>
      </c>
      <c r="EB220" s="1">
        <v>4.0871200561523437</v>
      </c>
      <c r="EC220" s="1">
        <v>3.3724977970123291</v>
      </c>
      <c r="ED220" s="1">
        <v>3.6397640705108643</v>
      </c>
      <c r="EE220" s="1">
        <v>3.2924468517303467</v>
      </c>
      <c r="EF220" s="1">
        <v>157</v>
      </c>
      <c r="EG220" s="1">
        <v>150</v>
      </c>
      <c r="EH220" s="1">
        <v>183</v>
      </c>
      <c r="EI220" s="1">
        <v>266</v>
      </c>
      <c r="EJ220" s="1">
        <v>266</v>
      </c>
      <c r="EK220" s="1">
        <v>17.72035026550293</v>
      </c>
      <c r="EL220" s="1">
        <v>16.930271148681641</v>
      </c>
      <c r="EM220" s="1">
        <v>20.654930114746094</v>
      </c>
      <c r="EN220" s="1">
        <v>30.023014068603516</v>
      </c>
      <c r="EO220" s="1">
        <v>30.023014068603516</v>
      </c>
      <c r="EP220" s="1">
        <v>5.0449872016906738</v>
      </c>
      <c r="EQ220" s="1">
        <v>4.9099836349487305</v>
      </c>
      <c r="ER220" s="1">
        <v>4.6803069114685059</v>
      </c>
      <c r="ES220" s="1">
        <v>4.5261187553405762</v>
      </c>
      <c r="ET220" s="1">
        <v>4.9451570510864258</v>
      </c>
      <c r="EU220" s="1">
        <v>300</v>
      </c>
      <c r="EV220" s="1">
        <v>302</v>
      </c>
      <c r="EW220" s="1">
        <v>338</v>
      </c>
      <c r="EX220" s="1">
        <v>519</v>
      </c>
      <c r="EY220" s="1">
        <v>470</v>
      </c>
      <c r="EZ220" s="1">
        <v>16.718540191650391</v>
      </c>
      <c r="FA220" s="1">
        <v>16.829998016357422</v>
      </c>
      <c r="FB220" s="1">
        <v>18.836221694946289</v>
      </c>
      <c r="FC220" s="1">
        <v>28.923074722290039</v>
      </c>
      <c r="FD220" s="1">
        <v>26.192380905151367</v>
      </c>
      <c r="FE220" s="1">
        <v>4.4603033065795898</v>
      </c>
      <c r="FF220" s="1">
        <v>4.4582223892211914</v>
      </c>
      <c r="FG220" s="1">
        <v>3.973665714263916</v>
      </c>
      <c r="FH220" s="1">
        <v>4.04583740234375</v>
      </c>
      <c r="FI220" s="1">
        <v>4.0604753494262695</v>
      </c>
      <c r="FJ220" s="1">
        <v>16.829998016357422</v>
      </c>
      <c r="FK220" s="1">
        <v>18.836221694946289</v>
      </c>
      <c r="FL220" s="1">
        <v>28.923074722290039</v>
      </c>
      <c r="FM220" s="1">
        <v>26.192380905151367</v>
      </c>
      <c r="FN220" s="1">
        <v>4.4603033065795898</v>
      </c>
      <c r="FO220" s="1">
        <v>4.4582223892211914</v>
      </c>
      <c r="FP220" s="1">
        <v>3.973665714263916</v>
      </c>
      <c r="FQ220" s="1">
        <v>4.04583740234375</v>
      </c>
      <c r="FR220" s="1">
        <v>4.0604753494262695</v>
      </c>
    </row>
    <row r="221" spans="1:174">
      <c r="A221" t="s">
        <v>2</v>
      </c>
      <c r="B221" t="s">
        <v>224</v>
      </c>
      <c r="C221" t="s">
        <v>495</v>
      </c>
      <c r="D221" s="1">
        <v>1553</v>
      </c>
      <c r="E221" s="1">
        <v>1564</v>
      </c>
      <c r="F221" s="1">
        <v>3117</v>
      </c>
      <c r="G221" s="1">
        <v>163.06121826171875</v>
      </c>
      <c r="H221" s="1">
        <v>167.81080627441406</v>
      </c>
      <c r="I221" s="1">
        <v>165.41030883789062</v>
      </c>
      <c r="J221" s="1">
        <v>4.3478260040283203</v>
      </c>
      <c r="K221" s="1">
        <v>5.5206494331359863</v>
      </c>
      <c r="L221" s="1">
        <v>4.8665866851806641</v>
      </c>
      <c r="M221" s="1">
        <v>33</v>
      </c>
      <c r="N221" s="1">
        <v>94</v>
      </c>
      <c r="O221" s="1">
        <v>242</v>
      </c>
      <c r="P221" s="1">
        <v>500</v>
      </c>
      <c r="Q221" s="1">
        <v>493</v>
      </c>
      <c r="R221" s="1">
        <v>191</v>
      </c>
      <c r="S221" s="1">
        <v>6.4793796539306641</v>
      </c>
      <c r="T221" s="1">
        <v>69.31744384765625</v>
      </c>
      <c r="U221" s="1">
        <v>212.42977905273437</v>
      </c>
      <c r="V221" s="1">
        <v>492.7564697265625</v>
      </c>
      <c r="W221" s="1">
        <v>779.02789306640625</v>
      </c>
      <c r="X221" s="1">
        <v>662.89520263671875</v>
      </c>
      <c r="Y221" s="1">
        <v>1.1773099899291992</v>
      </c>
      <c r="Z221" s="1">
        <v>1.9546682834625244</v>
      </c>
      <c r="AA221" s="1">
        <v>3.3278326988220215</v>
      </c>
      <c r="AB221" s="1">
        <v>4.8571982383728027</v>
      </c>
      <c r="AC221" s="1">
        <v>6.6397304534912109</v>
      </c>
      <c r="AD221" s="1">
        <v>6.1296534538269043</v>
      </c>
      <c r="AE221" s="1">
        <v>18</v>
      </c>
      <c r="AF221" s="1">
        <v>50</v>
      </c>
      <c r="AG221" s="1">
        <v>139</v>
      </c>
      <c r="AH221" s="1">
        <v>552</v>
      </c>
      <c r="AI221" s="1">
        <v>625</v>
      </c>
      <c r="AJ221" s="1">
        <v>180</v>
      </c>
      <c r="AK221" s="1">
        <v>3.4494059085845947</v>
      </c>
      <c r="AL221" s="1">
        <v>37.100246429443359</v>
      </c>
      <c r="AM221" s="1">
        <v>123.18654632568359</v>
      </c>
      <c r="AN221" s="1">
        <v>575.95391845703125</v>
      </c>
      <c r="AO221" s="1">
        <v>1226.2115478515625</v>
      </c>
      <c r="AP221" s="1">
        <v>1142.4945068359375</v>
      </c>
      <c r="AQ221" s="1">
        <v>0.94093048572540283</v>
      </c>
      <c r="AR221" s="1">
        <v>2.2655189037322998</v>
      </c>
      <c r="AS221" s="1">
        <v>3.10475754737854</v>
      </c>
      <c r="AT221" s="1">
        <v>5.914496898651123</v>
      </c>
      <c r="AU221" s="1">
        <v>7.8037209510803223</v>
      </c>
      <c r="AV221" s="1">
        <v>7.5282306671142578</v>
      </c>
      <c r="AW221" s="1">
        <v>51</v>
      </c>
      <c r="AX221" s="1">
        <v>144</v>
      </c>
      <c r="AY221" s="1">
        <v>381</v>
      </c>
      <c r="AZ221" s="1">
        <v>1052</v>
      </c>
      <c r="BA221" s="1">
        <v>1118</v>
      </c>
      <c r="BB221" s="1">
        <v>371</v>
      </c>
      <c r="BC221" s="1">
        <v>4.9459962844848633</v>
      </c>
      <c r="BD221" s="1">
        <v>53.258769989013672</v>
      </c>
      <c r="BE221" s="1">
        <v>168.02127075195312</v>
      </c>
      <c r="BF221" s="1">
        <v>533.16845703125</v>
      </c>
      <c r="BG221" s="1">
        <v>978.52154541015625</v>
      </c>
      <c r="BH221" s="1">
        <v>832.43585205078125</v>
      </c>
      <c r="BI221" s="1">
        <v>1.0814249515533447</v>
      </c>
      <c r="BJ221" s="1">
        <v>2.0524516105651855</v>
      </c>
      <c r="BK221" s="1">
        <v>3.2428290843963623</v>
      </c>
      <c r="BL221" s="1">
        <v>5.3599634170532227</v>
      </c>
      <c r="BM221" s="1">
        <v>7.2437477111816406</v>
      </c>
      <c r="BN221" s="1">
        <v>6.7368803024291992</v>
      </c>
      <c r="BO221" s="1"/>
      <c r="BP221" s="1"/>
      <c r="BQ221" s="1"/>
      <c r="BR221" s="1"/>
      <c r="BS221" s="1"/>
      <c r="BT221" s="1">
        <v>808</v>
      </c>
      <c r="BU221" s="1"/>
      <c r="BV221" s="1"/>
      <c r="BW221" s="1"/>
      <c r="BX221" s="1"/>
      <c r="BY221" s="1"/>
      <c r="BZ221" s="1">
        <v>84.838035583496094</v>
      </c>
      <c r="CA221" s="1"/>
      <c r="CB221" s="1"/>
      <c r="CC221" s="1"/>
      <c r="CD221" s="1"/>
      <c r="CE221" s="1"/>
      <c r="CF221" s="1">
        <v>3.2073674201965332</v>
      </c>
      <c r="CG221" s="1"/>
      <c r="CH221" s="1"/>
      <c r="CI221" s="1"/>
      <c r="CJ221" s="1"/>
      <c r="CK221" s="1"/>
      <c r="CL221" s="1">
        <v>1017</v>
      </c>
      <c r="CM221" s="1"/>
      <c r="CN221" s="1"/>
      <c r="CO221" s="1"/>
      <c r="CP221" s="1"/>
      <c r="CQ221" s="1"/>
      <c r="CR221" s="1">
        <v>109.11993408203125</v>
      </c>
      <c r="CS221" s="1"/>
      <c r="CT221" s="1"/>
      <c r="CU221" s="1"/>
      <c r="CV221" s="1"/>
      <c r="CW221" s="1"/>
      <c r="CX221" s="1">
        <v>4.6204171180725098</v>
      </c>
      <c r="CY221" s="1">
        <v>8</v>
      </c>
      <c r="CZ221" s="1">
        <v>13</v>
      </c>
      <c r="DA221" s="1"/>
      <c r="DB221" s="1">
        <v>10</v>
      </c>
      <c r="DC221" s="1"/>
      <c r="DD221" s="1">
        <v>1825</v>
      </c>
      <c r="DE221" s="1">
        <v>0.42453718185424805</v>
      </c>
      <c r="DF221" s="1">
        <v>0.68987292051315308</v>
      </c>
      <c r="DG221" s="1"/>
      <c r="DH221" s="1">
        <v>0.53067147731781006</v>
      </c>
      <c r="DI221" s="1"/>
      <c r="DJ221" s="1">
        <v>96.847549438476562</v>
      </c>
      <c r="DK221" s="1">
        <v>1.9002375602722168</v>
      </c>
      <c r="DL221" s="1">
        <v>3.7900874614715576</v>
      </c>
      <c r="DM221" s="1"/>
      <c r="DN221" s="1">
        <v>2.7027027606964111</v>
      </c>
      <c r="DO221" s="1"/>
      <c r="DP221" s="1">
        <v>3.8662796020507813</v>
      </c>
      <c r="DQ221" s="1">
        <v>269</v>
      </c>
      <c r="DR221" s="1">
        <v>303</v>
      </c>
      <c r="DS221" s="1">
        <v>277</v>
      </c>
      <c r="DT221" s="1">
        <v>347</v>
      </c>
      <c r="DU221" s="1">
        <v>357</v>
      </c>
      <c r="DV221" s="1">
        <v>28.244346618652344</v>
      </c>
      <c r="DW221" s="1">
        <v>31.814264297485352</v>
      </c>
      <c r="DX221" s="1">
        <v>29.084325790405273</v>
      </c>
      <c r="DY221" s="1">
        <v>36.434158325195313</v>
      </c>
      <c r="DZ221" s="1">
        <v>37.484130859375</v>
      </c>
      <c r="EA221" s="1">
        <v>4.6628532409667969</v>
      </c>
      <c r="EB221" s="1">
        <v>4.1798868179321289</v>
      </c>
      <c r="EC221" s="1">
        <v>4.081331729888916</v>
      </c>
      <c r="ED221" s="1">
        <v>4.5100078582763672</v>
      </c>
      <c r="EE221" s="1">
        <v>4.3430657386779785</v>
      </c>
      <c r="EF221" s="1">
        <v>263</v>
      </c>
      <c r="EG221" s="1">
        <v>348</v>
      </c>
      <c r="EH221" s="1">
        <v>268</v>
      </c>
      <c r="EI221" s="1">
        <v>328</v>
      </c>
      <c r="EJ221" s="1">
        <v>357</v>
      </c>
      <c r="EK221" s="1">
        <v>28.21882438659668</v>
      </c>
      <c r="EL221" s="1">
        <v>37.338973999023437</v>
      </c>
      <c r="EM221" s="1">
        <v>28.755302429199219</v>
      </c>
      <c r="EN221" s="1">
        <v>35.193058013916016</v>
      </c>
      <c r="EO221" s="1">
        <v>38.304637908935547</v>
      </c>
      <c r="EP221" s="1">
        <v>5.291750431060791</v>
      </c>
      <c r="EQ221" s="1">
        <v>5.795170783996582</v>
      </c>
      <c r="ER221" s="1">
        <v>4.9953403472900391</v>
      </c>
      <c r="ES221" s="1">
        <v>5.7063326835632324</v>
      </c>
      <c r="ET221" s="1">
        <v>5.7193207740783691</v>
      </c>
      <c r="EU221" s="1">
        <v>532</v>
      </c>
      <c r="EV221" s="1">
        <v>651</v>
      </c>
      <c r="EW221" s="1">
        <v>545</v>
      </c>
      <c r="EX221" s="1">
        <v>675</v>
      </c>
      <c r="EY221" s="1">
        <v>714</v>
      </c>
      <c r="EZ221" s="1">
        <v>28.231723785400391</v>
      </c>
      <c r="FA221" s="1">
        <v>34.546714782714844</v>
      </c>
      <c r="FB221" s="1">
        <v>28.921596527099609</v>
      </c>
      <c r="FC221" s="1">
        <v>35.820323944091797</v>
      </c>
      <c r="FD221" s="1">
        <v>37.889942169189453</v>
      </c>
      <c r="FE221" s="1">
        <v>4.9539065361022949</v>
      </c>
      <c r="FF221" s="1">
        <v>4.9117245674133301</v>
      </c>
      <c r="FG221" s="1">
        <v>4.484858512878418</v>
      </c>
      <c r="FH221" s="1">
        <v>5.0215740203857422</v>
      </c>
      <c r="FI221" s="1">
        <v>4.9370765686035156</v>
      </c>
      <c r="FJ221" s="1">
        <v>34.546714782714844</v>
      </c>
      <c r="FK221" s="1">
        <v>28.921596527099609</v>
      </c>
      <c r="FL221" s="1">
        <v>35.820323944091797</v>
      </c>
      <c r="FM221" s="1">
        <v>37.889942169189453</v>
      </c>
      <c r="FN221" s="1">
        <v>4.9539065361022949</v>
      </c>
      <c r="FO221" s="1">
        <v>4.9117245674133301</v>
      </c>
      <c r="FP221" s="1">
        <v>4.484858512878418</v>
      </c>
      <c r="FQ221" s="1">
        <v>5.0215740203857422</v>
      </c>
      <c r="FR221" s="1">
        <v>4.9370765686035156</v>
      </c>
    </row>
    <row r="222" spans="1:174">
      <c r="A222" t="s">
        <v>2</v>
      </c>
      <c r="B222" t="s">
        <v>225</v>
      </c>
      <c r="C222" t="s">
        <v>496</v>
      </c>
      <c r="D222" s="1">
        <v>2616</v>
      </c>
      <c r="E222" s="1">
        <v>2771</v>
      </c>
      <c r="F222" s="1">
        <v>5387</v>
      </c>
      <c r="G222" s="1">
        <v>170.27005004882812</v>
      </c>
      <c r="H222" s="1">
        <v>187.75187683105469</v>
      </c>
      <c r="I222" s="1">
        <v>178.83540344238281</v>
      </c>
      <c r="J222" s="1">
        <v>4.3156924247741699</v>
      </c>
      <c r="K222" s="1">
        <v>5.527958869934082</v>
      </c>
      <c r="L222" s="1">
        <v>4.8644156455993652</v>
      </c>
      <c r="M222" s="1">
        <v>43</v>
      </c>
      <c r="N222" s="1">
        <v>141</v>
      </c>
      <c r="O222" s="1">
        <v>353</v>
      </c>
      <c r="P222" s="1">
        <v>865</v>
      </c>
      <c r="Q222" s="1">
        <v>802</v>
      </c>
      <c r="R222" s="1">
        <v>412</v>
      </c>
      <c r="S222" s="1">
        <v>5.4360675811767578</v>
      </c>
      <c r="T222" s="1">
        <v>62.496120452880859</v>
      </c>
      <c r="U222" s="1">
        <v>193.79525756835937</v>
      </c>
      <c r="V222" s="1">
        <v>511.00582885742187</v>
      </c>
      <c r="W222" s="1">
        <v>745.69964599609375</v>
      </c>
      <c r="X222" s="1">
        <v>677.8433837890625</v>
      </c>
      <c r="Y222" s="1">
        <v>1.0175106525421143</v>
      </c>
      <c r="Z222" s="1">
        <v>1.8392903804779053</v>
      </c>
      <c r="AA222" s="1">
        <v>2.9973678588867187</v>
      </c>
      <c r="AB222" s="1">
        <v>5.004918098449707</v>
      </c>
      <c r="AC222" s="1">
        <v>6.2083911895751953</v>
      </c>
      <c r="AD222" s="1">
        <v>6.1073226928710937</v>
      </c>
      <c r="AE222" s="1">
        <v>26</v>
      </c>
      <c r="AF222" s="1">
        <v>62</v>
      </c>
      <c r="AG222" s="1">
        <v>243</v>
      </c>
      <c r="AH222" s="1">
        <v>870</v>
      </c>
      <c r="AI222" s="1">
        <v>1133</v>
      </c>
      <c r="AJ222" s="1">
        <v>437</v>
      </c>
      <c r="AK222" s="1">
        <v>3.2299702167510986</v>
      </c>
      <c r="AL222" s="1">
        <v>28.058742523193359</v>
      </c>
      <c r="AM222" s="1">
        <v>138.78179931640625</v>
      </c>
      <c r="AN222" s="1">
        <v>564.0633544921875</v>
      </c>
      <c r="AO222" s="1">
        <v>1305.0889892578125</v>
      </c>
      <c r="AP222" s="1">
        <v>1292.478759765625</v>
      </c>
      <c r="AQ222" s="1">
        <v>0.84690552949905396</v>
      </c>
      <c r="AR222" s="1">
        <v>1.7169759273529053</v>
      </c>
      <c r="AS222" s="1">
        <v>3.3452644348144531</v>
      </c>
      <c r="AT222" s="1">
        <v>5.3604435920715332</v>
      </c>
      <c r="AU222" s="1">
        <v>7.7826623916625977</v>
      </c>
      <c r="AV222" s="1">
        <v>8.1015939712524414</v>
      </c>
      <c r="AW222" s="1">
        <v>69</v>
      </c>
      <c r="AX222" s="1">
        <v>203</v>
      </c>
      <c r="AY222" s="1">
        <v>596</v>
      </c>
      <c r="AZ222" s="1">
        <v>1735</v>
      </c>
      <c r="BA222" s="1">
        <v>1935</v>
      </c>
      <c r="BB222" s="1">
        <v>849</v>
      </c>
      <c r="BC222" s="1">
        <v>4.3233785629272461</v>
      </c>
      <c r="BD222" s="1">
        <v>45.456684112548828</v>
      </c>
      <c r="BE222" s="1">
        <v>166.83181762695312</v>
      </c>
      <c r="BF222" s="1">
        <v>536.30157470703125</v>
      </c>
      <c r="BG222" s="1">
        <v>995.55474853515625</v>
      </c>
      <c r="BH222" s="1">
        <v>897.53887939453125</v>
      </c>
      <c r="BI222" s="1">
        <v>0.94572371244430542</v>
      </c>
      <c r="BJ222" s="1">
        <v>1.8001241683959961</v>
      </c>
      <c r="BK222" s="1">
        <v>3.1300876140594482</v>
      </c>
      <c r="BL222" s="1">
        <v>5.1770954132080078</v>
      </c>
      <c r="BM222" s="1">
        <v>7.0425100326538086</v>
      </c>
      <c r="BN222" s="1">
        <v>6.9934101104736328</v>
      </c>
      <c r="BO222" s="1"/>
      <c r="BP222" s="1"/>
      <c r="BQ222" s="1"/>
      <c r="BR222" s="1">
        <v>10</v>
      </c>
      <c r="BS222" s="1">
        <v>15</v>
      </c>
      <c r="BT222" s="1">
        <v>1283</v>
      </c>
      <c r="BU222" s="1"/>
      <c r="BV222" s="1"/>
      <c r="BW222" s="1"/>
      <c r="BX222" s="1">
        <v>0.6508793830871582</v>
      </c>
      <c r="BY222" s="1">
        <v>0.9763190746307373</v>
      </c>
      <c r="BZ222" s="1">
        <v>83.507820129394531</v>
      </c>
      <c r="CA222" s="1"/>
      <c r="CB222" s="1"/>
      <c r="CC222" s="1"/>
      <c r="CD222" s="1">
        <v>2.092050313949585</v>
      </c>
      <c r="CE222" s="1">
        <v>0.45085662603378296</v>
      </c>
      <c r="CF222" s="1">
        <v>3.2293789386749268</v>
      </c>
      <c r="CG222" s="1"/>
      <c r="CH222" s="1">
        <v>10</v>
      </c>
      <c r="CI222" s="1"/>
      <c r="CJ222" s="1">
        <v>17</v>
      </c>
      <c r="CK222" s="1">
        <v>42</v>
      </c>
      <c r="CL222" s="1">
        <v>1666</v>
      </c>
      <c r="CM222" s="1"/>
      <c r="CN222" s="1">
        <v>0.67756003141403198</v>
      </c>
      <c r="CO222" s="1"/>
      <c r="CP222" s="1">
        <v>1.151852011680603</v>
      </c>
      <c r="CQ222" s="1">
        <v>2.8457520008087158</v>
      </c>
      <c r="CR222" s="1">
        <v>112.88150024414062</v>
      </c>
      <c r="CS222" s="1"/>
      <c r="CT222" s="1">
        <v>4.9751243591308594</v>
      </c>
      <c r="CU222" s="1"/>
      <c r="CV222" s="1">
        <v>4.5212764739990234</v>
      </c>
      <c r="CW222" s="1">
        <v>1.2048193216323853</v>
      </c>
      <c r="CX222" s="1">
        <v>4.63653564453125</v>
      </c>
      <c r="CY222" s="1">
        <v>20</v>
      </c>
      <c r="CZ222" s="1"/>
      <c r="DA222" s="1"/>
      <c r="DB222" s="1">
        <v>27</v>
      </c>
      <c r="DC222" s="1">
        <v>57</v>
      </c>
      <c r="DD222" s="1">
        <v>2949</v>
      </c>
      <c r="DE222" s="1">
        <v>0.66395175457000732</v>
      </c>
      <c r="DF222" s="1"/>
      <c r="DG222" s="1"/>
      <c r="DH222" s="1">
        <v>0.89633488655090332</v>
      </c>
      <c r="DI222" s="1">
        <v>1.8922625780105591</v>
      </c>
      <c r="DJ222" s="1">
        <v>97.899688720703125</v>
      </c>
      <c r="DK222" s="1">
        <v>1.8331805467605591</v>
      </c>
      <c r="DL222" s="1"/>
      <c r="DM222" s="1"/>
      <c r="DN222" s="1">
        <v>3.1615924835205078</v>
      </c>
      <c r="DO222" s="1">
        <v>0.83663582801818848</v>
      </c>
      <c r="DP222" s="1">
        <v>3.897648811340332</v>
      </c>
      <c r="DQ222" s="1">
        <v>994</v>
      </c>
      <c r="DR222" s="1">
        <v>677</v>
      </c>
      <c r="DS222" s="1">
        <v>506</v>
      </c>
      <c r="DT222" s="1">
        <v>343</v>
      </c>
      <c r="DU222" s="1">
        <v>96</v>
      </c>
      <c r="DV222" s="1">
        <v>64.697410583496094</v>
      </c>
      <c r="DW222" s="1">
        <v>44.064533233642578</v>
      </c>
      <c r="DX222" s="1">
        <v>32.934497833251953</v>
      </c>
      <c r="DY222" s="1">
        <v>22.325162887573242</v>
      </c>
      <c r="DZ222" s="1">
        <v>6.2484421730041504</v>
      </c>
      <c r="EA222" s="1">
        <v>4.3155474662780762</v>
      </c>
      <c r="EB222" s="1">
        <v>4.3352971076965332</v>
      </c>
      <c r="EC222" s="1">
        <v>4.2353730201721191</v>
      </c>
      <c r="ED222" s="1">
        <v>4.3705401420593262</v>
      </c>
      <c r="EE222" s="1">
        <v>4.4198894500732422</v>
      </c>
      <c r="EF222" s="1">
        <v>1064</v>
      </c>
      <c r="EG222" s="1">
        <v>737</v>
      </c>
      <c r="EH222" s="1">
        <v>563</v>
      </c>
      <c r="EI222" s="1">
        <v>313</v>
      </c>
      <c r="EJ222" s="1">
        <v>94</v>
      </c>
      <c r="EK222" s="1">
        <v>72.092384338378906</v>
      </c>
      <c r="EL222" s="1">
        <v>49.936172485351563</v>
      </c>
      <c r="EM222" s="1">
        <v>38.146629333496094</v>
      </c>
      <c r="EN222" s="1">
        <v>21.20762825012207</v>
      </c>
      <c r="EO222" s="1">
        <v>6.3690643310546875</v>
      </c>
      <c r="EP222" s="1">
        <v>5.4191708564758301</v>
      </c>
      <c r="EQ222" s="1">
        <v>5.7582621574401855</v>
      </c>
      <c r="ER222" s="1">
        <v>5.7110977172851563</v>
      </c>
      <c r="ES222" s="1">
        <v>5.1752643585205078</v>
      </c>
      <c r="ET222" s="1">
        <v>5.2572708129882812</v>
      </c>
      <c r="EU222" s="1">
        <v>2058</v>
      </c>
      <c r="EV222" s="1">
        <v>1414</v>
      </c>
      <c r="EW222" s="1">
        <v>1069</v>
      </c>
      <c r="EX222" s="1">
        <v>656</v>
      </c>
      <c r="EY222" s="1">
        <v>190</v>
      </c>
      <c r="EZ222" s="1">
        <v>68.320640563964844</v>
      </c>
      <c r="FA222" s="1">
        <v>46.941390991210937</v>
      </c>
      <c r="FB222" s="1">
        <v>35.48822021484375</v>
      </c>
      <c r="FC222" s="1">
        <v>21.777618408203125</v>
      </c>
      <c r="FD222" s="1">
        <v>6.3075418472290039</v>
      </c>
      <c r="FE222" s="1">
        <v>4.8234000205993652</v>
      </c>
      <c r="FF222" s="1">
        <v>4.9762449264526367</v>
      </c>
      <c r="FG222" s="1">
        <v>4.9025454521179199</v>
      </c>
      <c r="FH222" s="1">
        <v>4.7207827568054199</v>
      </c>
      <c r="FI222" s="1">
        <v>4.7979798316955566</v>
      </c>
      <c r="FJ222" s="1">
        <v>46.941390991210937</v>
      </c>
      <c r="FK222" s="1">
        <v>35.48822021484375</v>
      </c>
      <c r="FL222" s="1">
        <v>21.777618408203125</v>
      </c>
      <c r="FM222" s="1">
        <v>6.3075418472290039</v>
      </c>
      <c r="FN222" s="1">
        <v>4.8234000205993652</v>
      </c>
      <c r="FO222" s="1">
        <v>4.9762449264526367</v>
      </c>
      <c r="FP222" s="1">
        <v>4.9025454521179199</v>
      </c>
      <c r="FQ222" s="1">
        <v>4.7207827568054199</v>
      </c>
      <c r="FR222" s="1">
        <v>4.7979798316955566</v>
      </c>
    </row>
    <row r="223" spans="1:174">
      <c r="A223" t="s">
        <v>2</v>
      </c>
      <c r="B223" t="s">
        <v>226</v>
      </c>
      <c r="C223" t="s">
        <v>497</v>
      </c>
      <c r="D223" s="1">
        <v>1946</v>
      </c>
      <c r="E223" s="1">
        <v>2154</v>
      </c>
      <c r="F223" s="1">
        <v>4100</v>
      </c>
      <c r="G223" s="1">
        <v>165.21389770507812</v>
      </c>
      <c r="H223" s="1">
        <v>185.53306579589844</v>
      </c>
      <c r="I223" s="1">
        <v>175.30012512207031</v>
      </c>
      <c r="J223" s="1">
        <v>4.3986349105834961</v>
      </c>
      <c r="K223" s="1">
        <v>5.9221377372741699</v>
      </c>
      <c r="L223" s="1">
        <v>5.0860280990600586</v>
      </c>
      <c r="M223" s="1">
        <v>38</v>
      </c>
      <c r="N223" s="1">
        <v>142</v>
      </c>
      <c r="O223" s="1">
        <v>280</v>
      </c>
      <c r="P223" s="1">
        <v>659</v>
      </c>
      <c r="Q223" s="1">
        <v>574</v>
      </c>
      <c r="R223" s="1">
        <v>253</v>
      </c>
      <c r="S223" s="1">
        <v>5.7033677101135254</v>
      </c>
      <c r="T223" s="1">
        <v>83.582015991210938</v>
      </c>
      <c r="U223" s="1">
        <v>214.26548767089844</v>
      </c>
      <c r="V223" s="1">
        <v>601.47491455078125</v>
      </c>
      <c r="W223" s="1">
        <v>851.36676025390625</v>
      </c>
      <c r="X223" s="1">
        <v>743.30877685546875</v>
      </c>
      <c r="Y223" s="1">
        <v>1.0095642805099487</v>
      </c>
      <c r="Z223" s="1">
        <v>2.21356201171875</v>
      </c>
      <c r="AA223" s="1">
        <v>3.116304874420166</v>
      </c>
      <c r="AB223" s="1">
        <v>5.2728438377380371</v>
      </c>
      <c r="AC223" s="1">
        <v>6.5570025444030762</v>
      </c>
      <c r="AD223" s="1">
        <v>6.6143789291381836</v>
      </c>
      <c r="AE223" s="1">
        <v>36</v>
      </c>
      <c r="AF223" s="1">
        <v>51</v>
      </c>
      <c r="AG223" s="1">
        <v>223</v>
      </c>
      <c r="AH223" s="1">
        <v>672</v>
      </c>
      <c r="AI223" s="1">
        <v>843</v>
      </c>
      <c r="AJ223" s="1">
        <v>329</v>
      </c>
      <c r="AK223" s="1">
        <v>5.2573394775390625</v>
      </c>
      <c r="AL223" s="1">
        <v>30.04435920715332</v>
      </c>
      <c r="AM223" s="1">
        <v>171.25917053222656</v>
      </c>
      <c r="AN223" s="1">
        <v>664.767333984375</v>
      </c>
      <c r="AO223" s="1">
        <v>1507.6185302734375</v>
      </c>
      <c r="AP223" s="1">
        <v>1708.4696044921875</v>
      </c>
      <c r="AQ223" s="1">
        <v>1.2847965955734253</v>
      </c>
      <c r="AR223" s="1">
        <v>1.7531797885894775</v>
      </c>
      <c r="AS223" s="1">
        <v>3.9539008140563965</v>
      </c>
      <c r="AT223" s="1">
        <v>6.0193476676940918</v>
      </c>
      <c r="AU223" s="1">
        <v>8.1543817520141602</v>
      </c>
      <c r="AV223" s="1">
        <v>9.3492469787597656</v>
      </c>
      <c r="AW223" s="1">
        <v>74</v>
      </c>
      <c r="AX223" s="1">
        <v>193</v>
      </c>
      <c r="AY223" s="1">
        <v>503</v>
      </c>
      <c r="AZ223" s="1">
        <v>1331</v>
      </c>
      <c r="BA223" s="1">
        <v>1417</v>
      </c>
      <c r="BB223" s="1">
        <v>582</v>
      </c>
      <c r="BC223" s="1">
        <v>5.4773025512695313</v>
      </c>
      <c r="BD223" s="1">
        <v>56.824539184570313</v>
      </c>
      <c r="BE223" s="1">
        <v>192.80082702636719</v>
      </c>
      <c r="BF223" s="1">
        <v>631.8477783203125</v>
      </c>
      <c r="BG223" s="1">
        <v>1148.884765625</v>
      </c>
      <c r="BH223" s="1">
        <v>1092.055419921875</v>
      </c>
      <c r="BI223" s="1">
        <v>1.1270179748535156</v>
      </c>
      <c r="BJ223" s="1">
        <v>2.0699269771575928</v>
      </c>
      <c r="BK223" s="1">
        <v>3.4393162727355957</v>
      </c>
      <c r="BL223" s="1">
        <v>5.6250529289245605</v>
      </c>
      <c r="BM223" s="1">
        <v>7.4219570159912109</v>
      </c>
      <c r="BN223" s="1">
        <v>7.9248366355895996</v>
      </c>
      <c r="BO223" s="1">
        <v>13</v>
      </c>
      <c r="BP223" s="1"/>
      <c r="BQ223" s="1"/>
      <c r="BR223" s="1">
        <v>14</v>
      </c>
      <c r="BS223" s="1">
        <v>33</v>
      </c>
      <c r="BT223" s="1">
        <v>858</v>
      </c>
      <c r="BU223" s="1">
        <v>1.1036900281906128</v>
      </c>
      <c r="BV223" s="1"/>
      <c r="BW223" s="1"/>
      <c r="BX223" s="1">
        <v>1.1885892152786255</v>
      </c>
      <c r="BY223" s="1">
        <v>2.8016746044158936</v>
      </c>
      <c r="BZ223" s="1">
        <v>72.843536376953125</v>
      </c>
      <c r="CA223" s="1">
        <v>1.4254386425018311</v>
      </c>
      <c r="CB223" s="1"/>
      <c r="CC223" s="1"/>
      <c r="CD223" s="1">
        <v>2.5594151020050049</v>
      </c>
      <c r="CE223" s="1">
        <v>1.2410681247711182</v>
      </c>
      <c r="CF223" s="1">
        <v>3.2012536525726318</v>
      </c>
      <c r="CG223" s="1">
        <v>19</v>
      </c>
      <c r="CH223" s="1"/>
      <c r="CI223" s="1"/>
      <c r="CJ223" s="1">
        <v>7</v>
      </c>
      <c r="CK223" s="1">
        <v>31</v>
      </c>
      <c r="CL223" s="1">
        <v>1214</v>
      </c>
      <c r="CM223" s="1">
        <v>1.6365498304367065</v>
      </c>
      <c r="CN223" s="1"/>
      <c r="CO223" s="1"/>
      <c r="CP223" s="1">
        <v>0.6029394268989563</v>
      </c>
      <c r="CQ223" s="1">
        <v>2.6701602935791016</v>
      </c>
      <c r="CR223" s="1">
        <v>104.56692504882812</v>
      </c>
      <c r="CS223" s="1">
        <v>2.8148148059844971</v>
      </c>
      <c r="CT223" s="1"/>
      <c r="CU223" s="1"/>
      <c r="CV223" s="1">
        <v>1.8567639589309692</v>
      </c>
      <c r="CW223" s="1">
        <v>1.2345678806304932</v>
      </c>
      <c r="CX223" s="1">
        <v>5.0722823143005371</v>
      </c>
      <c r="CY223" s="1">
        <v>32</v>
      </c>
      <c r="CZ223" s="1">
        <v>13</v>
      </c>
      <c r="DA223" s="1">
        <v>15</v>
      </c>
      <c r="DB223" s="1">
        <v>21</v>
      </c>
      <c r="DC223" s="1">
        <v>64</v>
      </c>
      <c r="DD223" s="1">
        <v>2072</v>
      </c>
      <c r="DE223" s="1">
        <v>1.3681961297988892</v>
      </c>
      <c r="DF223" s="1">
        <v>0.55582964420318604</v>
      </c>
      <c r="DG223" s="1">
        <v>0.6413419246673584</v>
      </c>
      <c r="DH223" s="1">
        <v>0.89787870645523071</v>
      </c>
      <c r="DI223" s="1">
        <v>2.7363922595977783</v>
      </c>
      <c r="DJ223" s="1">
        <v>88.5906982421875</v>
      </c>
      <c r="DK223" s="1">
        <v>2.016383171081543</v>
      </c>
      <c r="DL223" s="1">
        <v>2.0344288349151611</v>
      </c>
      <c r="DM223" s="1">
        <v>5.1724138259887695</v>
      </c>
      <c r="DN223" s="1">
        <v>2.2727272510528564</v>
      </c>
      <c r="DO223" s="1">
        <v>1.2379109859466553</v>
      </c>
      <c r="DP223" s="1">
        <v>4.0838851928710938</v>
      </c>
      <c r="DQ223" s="1">
        <v>927</v>
      </c>
      <c r="DR223" s="1">
        <v>449</v>
      </c>
      <c r="DS223" s="1">
        <v>296</v>
      </c>
      <c r="DT223" s="1">
        <v>211</v>
      </c>
      <c r="DU223" s="1">
        <v>63</v>
      </c>
      <c r="DV223" s="1">
        <v>78.701583862304688</v>
      </c>
      <c r="DW223" s="1">
        <v>38.119754791259766</v>
      </c>
      <c r="DX223" s="1">
        <v>25.130170822143555</v>
      </c>
      <c r="DY223" s="1">
        <v>17.913736343383789</v>
      </c>
      <c r="DZ223" s="1">
        <v>5.3486514091491699</v>
      </c>
      <c r="EA223" s="1">
        <v>4.3695497512817383</v>
      </c>
      <c r="EB223" s="1">
        <v>4.5280356407165527</v>
      </c>
      <c r="EC223" s="1">
        <v>4.1573033332824707</v>
      </c>
      <c r="ED223" s="1">
        <v>4.685765266418457</v>
      </c>
      <c r="EE223" s="1">
        <v>4.2367181777954102</v>
      </c>
      <c r="EF223" s="1">
        <v>1050</v>
      </c>
      <c r="EG223" s="1">
        <v>509</v>
      </c>
      <c r="EH223" s="1">
        <v>335</v>
      </c>
      <c r="EI223" s="1">
        <v>198</v>
      </c>
      <c r="EJ223" s="1">
        <v>62</v>
      </c>
      <c r="EK223" s="1">
        <v>90.440910339355469</v>
      </c>
      <c r="EL223" s="1">
        <v>43.842308044433594</v>
      </c>
      <c r="EM223" s="1">
        <v>28.854957580566406</v>
      </c>
      <c r="EN223" s="1">
        <v>17.054571151733398</v>
      </c>
      <c r="EO223" s="1">
        <v>5.3403205871582031</v>
      </c>
      <c r="EP223" s="1">
        <v>5.8833417892456055</v>
      </c>
      <c r="EQ223" s="1">
        <v>6.3513851165771484</v>
      </c>
      <c r="ER223" s="1">
        <v>5.748112678527832</v>
      </c>
      <c r="ES223" s="1">
        <v>5.5539970397949219</v>
      </c>
      <c r="ET223" s="1">
        <v>5.5456171035766602</v>
      </c>
      <c r="EU223" s="1">
        <v>1977</v>
      </c>
      <c r="EV223" s="1">
        <v>958</v>
      </c>
      <c r="EW223" s="1">
        <v>631</v>
      </c>
      <c r="EX223" s="1">
        <v>409</v>
      </c>
      <c r="EY223" s="1">
        <v>125</v>
      </c>
      <c r="EZ223" s="1">
        <v>84.52886962890625</v>
      </c>
      <c r="FA223" s="1">
        <v>40.960372924804688</v>
      </c>
      <c r="FB223" s="1">
        <v>26.979116439819336</v>
      </c>
      <c r="FC223" s="1">
        <v>17.48725700378418</v>
      </c>
      <c r="FD223" s="1">
        <v>5.3445162773132324</v>
      </c>
      <c r="FE223" s="1">
        <v>5.0611848831176758</v>
      </c>
      <c r="FF223" s="1">
        <v>5.3430004119873047</v>
      </c>
      <c r="FG223" s="1">
        <v>4.8733396530151367</v>
      </c>
      <c r="FH223" s="1">
        <v>5.0694098472595215</v>
      </c>
      <c r="FI223" s="1">
        <v>4.798464298248291</v>
      </c>
      <c r="FJ223" s="1">
        <v>40.960372924804688</v>
      </c>
      <c r="FK223" s="1">
        <v>26.979116439819336</v>
      </c>
      <c r="FL223" s="1">
        <v>17.48725700378418</v>
      </c>
      <c r="FM223" s="1">
        <v>5.3445162773132324</v>
      </c>
      <c r="FN223" s="1">
        <v>5.0611848831176758</v>
      </c>
      <c r="FO223" s="1">
        <v>5.3430004119873047</v>
      </c>
      <c r="FP223" s="1">
        <v>4.8733396530151367</v>
      </c>
      <c r="FQ223" s="1">
        <v>5.0694098472595215</v>
      </c>
      <c r="FR223" s="1">
        <v>4.798464298248291</v>
      </c>
    </row>
    <row r="224" spans="1:174">
      <c r="A224" t="s">
        <v>2</v>
      </c>
      <c r="B224" t="s">
        <v>227</v>
      </c>
      <c r="C224" t="s">
        <v>498</v>
      </c>
      <c r="D224" s="1">
        <v>1516</v>
      </c>
      <c r="E224" s="1">
        <v>1566</v>
      </c>
      <c r="F224" s="1">
        <v>3082</v>
      </c>
      <c r="G224" s="1">
        <v>88.477859497070313</v>
      </c>
      <c r="H224" s="1">
        <v>90.801239013671875</v>
      </c>
      <c r="I224" s="1">
        <v>89.643341064453125</v>
      </c>
      <c r="J224" s="1">
        <v>3.5683181285858154</v>
      </c>
      <c r="K224" s="1">
        <v>4.5025877952575684</v>
      </c>
      <c r="L224" s="1">
        <v>3.9888694286346436</v>
      </c>
      <c r="M224" s="1">
        <v>38</v>
      </c>
      <c r="N224" s="1">
        <v>116</v>
      </c>
      <c r="O224" s="1">
        <v>288</v>
      </c>
      <c r="P224" s="1">
        <v>458</v>
      </c>
      <c r="Q224" s="1">
        <v>416</v>
      </c>
      <c r="R224" s="1">
        <v>200</v>
      </c>
      <c r="S224" s="1">
        <v>3.3134438991546631</v>
      </c>
      <c r="T224" s="1">
        <v>54.592861175537109</v>
      </c>
      <c r="U224" s="1">
        <v>192.12936401367188</v>
      </c>
      <c r="V224" s="1">
        <v>433.7203369140625</v>
      </c>
      <c r="W224" s="1">
        <v>629.3304443359375</v>
      </c>
      <c r="X224" s="1">
        <v>615.403564453125</v>
      </c>
      <c r="Y224" s="1">
        <v>0.72922664880752563</v>
      </c>
      <c r="Z224" s="1">
        <v>1.7496229410171509</v>
      </c>
      <c r="AA224" s="1">
        <v>3.1236443519592285</v>
      </c>
      <c r="AB224" s="1">
        <v>4.3203473091125488</v>
      </c>
      <c r="AC224" s="1">
        <v>5.6072244644165039</v>
      </c>
      <c r="AD224" s="1">
        <v>5.8754405975341797</v>
      </c>
      <c r="AE224" s="1">
        <v>29</v>
      </c>
      <c r="AF224" s="1">
        <v>72</v>
      </c>
      <c r="AG224" s="1">
        <v>164</v>
      </c>
      <c r="AH224" s="1">
        <v>467</v>
      </c>
      <c r="AI224" s="1">
        <v>609</v>
      </c>
      <c r="AJ224" s="1">
        <v>225</v>
      </c>
      <c r="AK224" s="1">
        <v>2.4060938358306885</v>
      </c>
      <c r="AL224" s="1">
        <v>34.029197692871094</v>
      </c>
      <c r="AM224" s="1">
        <v>113.40142059326172</v>
      </c>
      <c r="AN224" s="1">
        <v>504.717529296875</v>
      </c>
      <c r="AO224" s="1">
        <v>1165.6617431640625</v>
      </c>
      <c r="AP224" s="1">
        <v>1222.892578125</v>
      </c>
      <c r="AQ224" s="1">
        <v>0.78103959560394287</v>
      </c>
      <c r="AR224" s="1">
        <v>2.1226415634155273</v>
      </c>
      <c r="AS224" s="1">
        <v>2.7806036472320557</v>
      </c>
      <c r="AT224" s="1">
        <v>4.8060102462768555</v>
      </c>
      <c r="AU224" s="1">
        <v>6.8891401290893555</v>
      </c>
      <c r="AV224" s="1">
        <v>6.9875774383544922</v>
      </c>
      <c r="AW224" s="1">
        <v>67</v>
      </c>
      <c r="AX224" s="1">
        <v>188</v>
      </c>
      <c r="AY224" s="1">
        <v>452</v>
      </c>
      <c r="AZ224" s="1">
        <v>925</v>
      </c>
      <c r="BA224" s="1">
        <v>1025</v>
      </c>
      <c r="BB224" s="1">
        <v>425</v>
      </c>
      <c r="BC224" s="1">
        <v>2.848499059677124</v>
      </c>
      <c r="BD224" s="1">
        <v>44.33282470703125</v>
      </c>
      <c r="BE224" s="1">
        <v>153.47109985351562</v>
      </c>
      <c r="BF224" s="1">
        <v>466.87698364257813</v>
      </c>
      <c r="BG224" s="1">
        <v>866.09716796875</v>
      </c>
      <c r="BH224" s="1">
        <v>835.00335693359375</v>
      </c>
      <c r="BI224" s="1">
        <v>0.75078439712524414</v>
      </c>
      <c r="BJ224" s="1">
        <v>1.8758730888366699</v>
      </c>
      <c r="BK224" s="1">
        <v>2.9898135662078857</v>
      </c>
      <c r="BL224" s="1">
        <v>4.5526132583618164</v>
      </c>
      <c r="BM224" s="1">
        <v>6.3042006492614746</v>
      </c>
      <c r="BN224" s="1">
        <v>6.4160628318786621</v>
      </c>
      <c r="BO224" s="1">
        <v>64</v>
      </c>
      <c r="BP224" s="1">
        <v>53</v>
      </c>
      <c r="BQ224" s="1">
        <v>10</v>
      </c>
      <c r="BR224" s="1">
        <v>36</v>
      </c>
      <c r="BS224" s="1">
        <v>9</v>
      </c>
      <c r="BT224" s="1">
        <v>653</v>
      </c>
      <c r="BU224" s="1">
        <v>3.735213041305542</v>
      </c>
      <c r="BV224" s="1">
        <v>3.0932233333587646</v>
      </c>
      <c r="BW224" s="1">
        <v>0.58362704515457153</v>
      </c>
      <c r="BX224" s="1">
        <v>2.1010572910308838</v>
      </c>
      <c r="BY224" s="1">
        <v>0.52526432275772095</v>
      </c>
      <c r="BZ224" s="1">
        <v>38.110847473144531</v>
      </c>
      <c r="CA224" s="1">
        <v>1.9277108907699585</v>
      </c>
      <c r="CB224" s="1">
        <v>1.7008986473083496</v>
      </c>
      <c r="CC224" s="1">
        <v>2.3529412746429443</v>
      </c>
      <c r="CD224" s="1">
        <v>1.9282270669937134</v>
      </c>
      <c r="CE224" s="1">
        <v>0.61099797487258911</v>
      </c>
      <c r="CF224" s="1">
        <v>3.0700516700744629</v>
      </c>
      <c r="CG224" s="1">
        <v>68</v>
      </c>
      <c r="CH224" s="1">
        <v>111</v>
      </c>
      <c r="CI224" s="1">
        <v>8</v>
      </c>
      <c r="CJ224" s="1">
        <v>35</v>
      </c>
      <c r="CK224" s="1">
        <v>10</v>
      </c>
      <c r="CL224" s="1">
        <v>791</v>
      </c>
      <c r="CM224" s="1">
        <v>3.942838191986084</v>
      </c>
      <c r="CN224" s="1">
        <v>6.436103343963623</v>
      </c>
      <c r="CO224" s="1">
        <v>0.4638633131980896</v>
      </c>
      <c r="CP224" s="1">
        <v>2.0294020175933838</v>
      </c>
      <c r="CQ224" s="1">
        <v>0.57982915639877319</v>
      </c>
      <c r="CR224" s="1">
        <v>45.864482879638672</v>
      </c>
      <c r="CS224" s="1">
        <v>2.7080843448638916</v>
      </c>
      <c r="CT224" s="1">
        <v>3.111858606338501</v>
      </c>
      <c r="CU224" s="1">
        <v>2.1798365116119385</v>
      </c>
      <c r="CV224" s="1">
        <v>2.5270757675170898</v>
      </c>
      <c r="CW224" s="1">
        <v>0.70224720239639282</v>
      </c>
      <c r="CX224" s="1">
        <v>4.2842440605163574</v>
      </c>
      <c r="CY224" s="1">
        <v>132</v>
      </c>
      <c r="CZ224" s="1">
        <v>164</v>
      </c>
      <c r="DA224" s="1">
        <v>18</v>
      </c>
      <c r="DB224" s="1">
        <v>71</v>
      </c>
      <c r="DC224" s="1">
        <v>19</v>
      </c>
      <c r="DD224" s="1">
        <v>1444</v>
      </c>
      <c r="DE224" s="1">
        <v>3.8393645286560059</v>
      </c>
      <c r="DF224" s="1">
        <v>4.7701196670532227</v>
      </c>
      <c r="DG224" s="1">
        <v>0.52354967594146729</v>
      </c>
      <c r="DH224" s="1">
        <v>2.065112829208374</v>
      </c>
      <c r="DI224" s="1">
        <v>0.5526357889175415</v>
      </c>
      <c r="DJ224" s="1">
        <v>42.000320434570313</v>
      </c>
      <c r="DK224" s="1">
        <v>2.2637627124786377</v>
      </c>
      <c r="DL224" s="1">
        <v>2.4539878368377686</v>
      </c>
      <c r="DM224" s="1">
        <v>2.2727272510528564</v>
      </c>
      <c r="DN224" s="1">
        <v>2.1832718849182129</v>
      </c>
      <c r="DO224" s="1">
        <v>0.65585088729858398</v>
      </c>
      <c r="DP224" s="1">
        <v>3.6342587471008301</v>
      </c>
      <c r="DQ224" s="1">
        <v>120</v>
      </c>
      <c r="DR224" s="1">
        <v>208</v>
      </c>
      <c r="DS224" s="1">
        <v>247</v>
      </c>
      <c r="DT224" s="1">
        <v>401</v>
      </c>
      <c r="DU224" s="1">
        <v>540</v>
      </c>
      <c r="DV224" s="1">
        <v>7.0035243034362793</v>
      </c>
      <c r="DW224" s="1">
        <v>12.139442443847656</v>
      </c>
      <c r="DX224" s="1">
        <v>14.41558837890625</v>
      </c>
      <c r="DY224" s="1">
        <v>23.403444290161133</v>
      </c>
      <c r="DZ224" s="1">
        <v>31.515859603881836</v>
      </c>
      <c r="EA224" s="1">
        <v>4.0227956771850586</v>
      </c>
      <c r="EB224" s="1">
        <v>4.0625</v>
      </c>
      <c r="EC224" s="1">
        <v>3.3337831497192383</v>
      </c>
      <c r="ED224" s="1">
        <v>3.3374948501586914</v>
      </c>
      <c r="EE224" s="1">
        <v>3.6101083755493164</v>
      </c>
      <c r="EF224" s="1">
        <v>128</v>
      </c>
      <c r="EG224" s="1">
        <v>224</v>
      </c>
      <c r="EH224" s="1">
        <v>303</v>
      </c>
      <c r="EI224" s="1">
        <v>363</v>
      </c>
      <c r="EJ224" s="1">
        <v>548</v>
      </c>
      <c r="EK224" s="1">
        <v>7.4218130111694336</v>
      </c>
      <c r="EL224" s="1">
        <v>12.98817253112793</v>
      </c>
      <c r="EM224" s="1">
        <v>17.568822860717773</v>
      </c>
      <c r="EN224" s="1">
        <v>21.047798156738281</v>
      </c>
      <c r="EO224" s="1">
        <v>31.774637222290039</v>
      </c>
      <c r="EP224" s="1">
        <v>4.9980478286743164</v>
      </c>
      <c r="EQ224" s="1">
        <v>5.2905054092407227</v>
      </c>
      <c r="ER224" s="1">
        <v>5.0457949638366699</v>
      </c>
      <c r="ES224" s="1">
        <v>3.7399547100067139</v>
      </c>
      <c r="ET224" s="1">
        <v>4.4647221565246582</v>
      </c>
      <c r="EU224" s="1">
        <v>248</v>
      </c>
      <c r="EV224" s="1">
        <v>432</v>
      </c>
      <c r="EW224" s="1">
        <v>550</v>
      </c>
      <c r="EX224" s="1">
        <v>764</v>
      </c>
      <c r="EY224" s="1">
        <v>1088</v>
      </c>
      <c r="EZ224" s="1">
        <v>7.2133512496948242</v>
      </c>
      <c r="FA224" s="1">
        <v>12.565193176269531</v>
      </c>
      <c r="FB224" s="1">
        <v>15.99735164642334</v>
      </c>
      <c r="FC224" s="1">
        <v>22.221776962280273</v>
      </c>
      <c r="FD224" s="1">
        <v>31.645669937133789</v>
      </c>
      <c r="FE224" s="1">
        <v>4.473304271697998</v>
      </c>
      <c r="FF224" s="1">
        <v>4.6183452606201172</v>
      </c>
      <c r="FG224" s="1">
        <v>4.100193977355957</v>
      </c>
      <c r="FH224" s="1">
        <v>3.5173335075378418</v>
      </c>
      <c r="FI224" s="1">
        <v>3.9952995777130127</v>
      </c>
      <c r="FJ224" s="1">
        <v>12.565193176269531</v>
      </c>
      <c r="FK224" s="1">
        <v>15.99735164642334</v>
      </c>
      <c r="FL224" s="1">
        <v>22.221776962280273</v>
      </c>
      <c r="FM224" s="1">
        <v>31.645669937133789</v>
      </c>
      <c r="FN224" s="1">
        <v>4.473304271697998</v>
      </c>
      <c r="FO224" s="1">
        <v>4.6183452606201172</v>
      </c>
      <c r="FP224" s="1">
        <v>4.100193977355957</v>
      </c>
      <c r="FQ224" s="1">
        <v>3.5173335075378418</v>
      </c>
      <c r="FR224" s="1">
        <v>3.9952995777130127</v>
      </c>
    </row>
    <row r="225" spans="1:174">
      <c r="A225" t="s">
        <v>2</v>
      </c>
      <c r="B225" t="s">
        <v>228</v>
      </c>
      <c r="C225" t="s">
        <v>499</v>
      </c>
      <c r="D225" s="1">
        <v>2666</v>
      </c>
      <c r="E225" s="1">
        <v>3076</v>
      </c>
      <c r="F225" s="1">
        <v>5742</v>
      </c>
      <c r="G225" s="1">
        <v>204.55641174316406</v>
      </c>
      <c r="H225" s="1">
        <v>242.06729125976562</v>
      </c>
      <c r="I225" s="1">
        <v>223.07441711425781</v>
      </c>
      <c r="J225" s="1">
        <v>4.786527156829834</v>
      </c>
      <c r="K225" s="1">
        <v>6.4729275703430176</v>
      </c>
      <c r="L225" s="1">
        <v>5.5629291534423828</v>
      </c>
      <c r="M225" s="1">
        <v>46</v>
      </c>
      <c r="N225" s="1">
        <v>147</v>
      </c>
      <c r="O225" s="1">
        <v>346</v>
      </c>
      <c r="P225" s="1">
        <v>918</v>
      </c>
      <c r="Q225" s="1">
        <v>815</v>
      </c>
      <c r="R225" s="1">
        <v>394</v>
      </c>
      <c r="S225" s="1">
        <v>6.9524106979370117</v>
      </c>
      <c r="T225" s="1">
        <v>79.958663940429687</v>
      </c>
      <c r="U225" s="1">
        <v>217.49516296386719</v>
      </c>
      <c r="V225" s="1">
        <v>600.0313720703125</v>
      </c>
      <c r="W225" s="1">
        <v>863.283447265625</v>
      </c>
      <c r="X225" s="1">
        <v>767.44775390625</v>
      </c>
      <c r="Y225" s="1">
        <v>1.2329133749008179</v>
      </c>
      <c r="Z225" s="1">
        <v>2.2019174098968506</v>
      </c>
      <c r="AA225" s="1">
        <v>3.2171082496643066</v>
      </c>
      <c r="AB225" s="1">
        <v>5.5883607864379883</v>
      </c>
      <c r="AC225" s="1">
        <v>6.7786741256713867</v>
      </c>
      <c r="AD225" s="1">
        <v>6.473874568939209</v>
      </c>
      <c r="AE225" s="1">
        <v>31</v>
      </c>
      <c r="AF225" s="1">
        <v>61</v>
      </c>
      <c r="AG225" s="1">
        <v>232</v>
      </c>
      <c r="AH225" s="1">
        <v>929</v>
      </c>
      <c r="AI225" s="1">
        <v>1277</v>
      </c>
      <c r="AJ225" s="1">
        <v>546</v>
      </c>
      <c r="AK225" s="1">
        <v>4.4968137741088867</v>
      </c>
      <c r="AL225" s="1">
        <v>34.153770446777344</v>
      </c>
      <c r="AM225" s="1">
        <v>150.82368469238281</v>
      </c>
      <c r="AN225" s="1">
        <v>656.69488525390625</v>
      </c>
      <c r="AO225" s="1">
        <v>1630.552734375</v>
      </c>
      <c r="AP225" s="1">
        <v>1874.03466796875</v>
      </c>
      <c r="AQ225" s="1">
        <v>1.0903974771499634</v>
      </c>
      <c r="AR225" s="1">
        <v>1.962677001953125</v>
      </c>
      <c r="AS225" s="1">
        <v>3.4632034301757812</v>
      </c>
      <c r="AT225" s="1">
        <v>6.149874210357666</v>
      </c>
      <c r="AU225" s="1">
        <v>8.9557476043701172</v>
      </c>
      <c r="AV225" s="1">
        <v>9.9164543151855469</v>
      </c>
      <c r="AW225" s="1">
        <v>77</v>
      </c>
      <c r="AX225" s="1">
        <v>208</v>
      </c>
      <c r="AY225" s="1">
        <v>578</v>
      </c>
      <c r="AZ225" s="1">
        <v>1847</v>
      </c>
      <c r="BA225" s="1">
        <v>2092</v>
      </c>
      <c r="BB225" s="1">
        <v>940</v>
      </c>
      <c r="BC225" s="1">
        <v>5.6994061470031738</v>
      </c>
      <c r="BD225" s="1">
        <v>57.387382507324219</v>
      </c>
      <c r="BE225" s="1">
        <v>184.72001647949219</v>
      </c>
      <c r="BF225" s="1">
        <v>627.254150390625</v>
      </c>
      <c r="BG225" s="1">
        <v>1211.1807861328125</v>
      </c>
      <c r="BH225" s="1">
        <v>1168.0791015625</v>
      </c>
      <c r="BI225" s="1">
        <v>1.1712808609008789</v>
      </c>
      <c r="BJ225" s="1">
        <v>2.1259198188781738</v>
      </c>
      <c r="BK225" s="1">
        <v>3.3115618228912354</v>
      </c>
      <c r="BL225" s="1">
        <v>5.8573555946350098</v>
      </c>
      <c r="BM225" s="1">
        <v>7.9598202705383301</v>
      </c>
      <c r="BN225" s="1">
        <v>8.1090402603149414</v>
      </c>
      <c r="BO225" s="1"/>
      <c r="BP225" s="1"/>
      <c r="BQ225" s="1"/>
      <c r="BR225" s="1">
        <v>10</v>
      </c>
      <c r="BS225" s="1">
        <v>38</v>
      </c>
      <c r="BT225" s="1">
        <v>1240</v>
      </c>
      <c r="BU225" s="1"/>
      <c r="BV225" s="1"/>
      <c r="BW225" s="1"/>
      <c r="BX225" s="1">
        <v>0.76727831363677979</v>
      </c>
      <c r="BY225" s="1">
        <v>2.9156577587127686</v>
      </c>
      <c r="BZ225" s="1">
        <v>95.14251708984375</v>
      </c>
      <c r="CA225" s="1"/>
      <c r="CB225" s="1"/>
      <c r="CC225" s="1"/>
      <c r="CD225" s="1">
        <v>2.1186439990997314</v>
      </c>
      <c r="CE225" s="1">
        <v>1.4604151248931885</v>
      </c>
      <c r="CF225" s="1">
        <v>3.3698399066925049</v>
      </c>
      <c r="CG225" s="1"/>
      <c r="CH225" s="1"/>
      <c r="CI225" s="1"/>
      <c r="CJ225" s="1">
        <v>8</v>
      </c>
      <c r="CK225" s="1">
        <v>59</v>
      </c>
      <c r="CL225" s="1">
        <v>1727</v>
      </c>
      <c r="CM225" s="1"/>
      <c r="CN225" s="1"/>
      <c r="CO225" s="1"/>
      <c r="CP225" s="1">
        <v>0.62956386804580688</v>
      </c>
      <c r="CQ225" s="1">
        <v>4.643033504486084</v>
      </c>
      <c r="CR225" s="1">
        <v>135.90708923339844</v>
      </c>
      <c r="CS225" s="1"/>
      <c r="CT225" s="1"/>
      <c r="CU225" s="1"/>
      <c r="CV225" s="1">
        <v>2.2284121513366699</v>
      </c>
      <c r="CW225" s="1">
        <v>2.2373909950256348</v>
      </c>
      <c r="CX225" s="1">
        <v>5.0451345443725586</v>
      </c>
      <c r="CY225" s="1">
        <v>9</v>
      </c>
      <c r="CZ225" s="1"/>
      <c r="DA225" s="1"/>
      <c r="DB225" s="1">
        <v>18</v>
      </c>
      <c r="DC225" s="1">
        <v>97</v>
      </c>
      <c r="DD225" s="1">
        <v>2967</v>
      </c>
      <c r="DE225" s="1">
        <v>0.34964641928672791</v>
      </c>
      <c r="DF225" s="1"/>
      <c r="DG225" s="1"/>
      <c r="DH225" s="1">
        <v>0.69929283857345581</v>
      </c>
      <c r="DI225" s="1">
        <v>3.76841139793396</v>
      </c>
      <c r="DJ225" s="1">
        <v>115.26676940917969</v>
      </c>
      <c r="DK225" s="1">
        <v>2.2670025825500488</v>
      </c>
      <c r="DL225" s="1"/>
      <c r="DM225" s="1"/>
      <c r="DN225" s="1">
        <v>2.166064977645874</v>
      </c>
      <c r="DO225" s="1">
        <v>1.8514983654022217</v>
      </c>
      <c r="DP225" s="1">
        <v>4.1772260665893555</v>
      </c>
      <c r="DQ225" s="1">
        <v>804</v>
      </c>
      <c r="DR225" s="1">
        <v>674</v>
      </c>
      <c r="DS225" s="1">
        <v>619</v>
      </c>
      <c r="DT225" s="1">
        <v>409</v>
      </c>
      <c r="DU225" s="1">
        <v>160</v>
      </c>
      <c r="DV225" s="1">
        <v>61.689178466796875</v>
      </c>
      <c r="DW225" s="1">
        <v>51.714561462402344</v>
      </c>
      <c r="DX225" s="1">
        <v>47.494529724121094</v>
      </c>
      <c r="DY225" s="1">
        <v>31.381683349609375</v>
      </c>
      <c r="DZ225" s="1">
        <v>12.276453018188477</v>
      </c>
      <c r="EA225" s="1">
        <v>4.7333097457885742</v>
      </c>
      <c r="EB225" s="1">
        <v>4.775062084197998</v>
      </c>
      <c r="EC225" s="1">
        <v>4.7648372650146484</v>
      </c>
      <c r="ED225" s="1">
        <v>4.8970308303833008</v>
      </c>
      <c r="EE225" s="1">
        <v>4.917025089263916</v>
      </c>
      <c r="EF225" s="1">
        <v>977</v>
      </c>
      <c r="EG225" s="1">
        <v>850</v>
      </c>
      <c r="EH225" s="1">
        <v>686</v>
      </c>
      <c r="EI225" s="1">
        <v>420</v>
      </c>
      <c r="EJ225" s="1">
        <v>143</v>
      </c>
      <c r="EK225" s="1">
        <v>76.885482788085938</v>
      </c>
      <c r="EL225" s="1">
        <v>66.891159057617188</v>
      </c>
      <c r="EM225" s="1">
        <v>53.985099792480469</v>
      </c>
      <c r="EN225" s="1">
        <v>33.052101135253906</v>
      </c>
      <c r="EO225" s="1">
        <v>11.253454208374023</v>
      </c>
      <c r="EP225" s="1">
        <v>6.5224647521972656</v>
      </c>
      <c r="EQ225" s="1">
        <v>6.7864270210266113</v>
      </c>
      <c r="ER225" s="1">
        <v>6.3808016777038574</v>
      </c>
      <c r="ES225" s="1">
        <v>6.2277579307556152</v>
      </c>
      <c r="ET225" s="1">
        <v>5.6701030731201172</v>
      </c>
      <c r="EU225" s="1">
        <v>1781</v>
      </c>
      <c r="EV225" s="1">
        <v>1524</v>
      </c>
      <c r="EW225" s="1">
        <v>1305</v>
      </c>
      <c r="EX225" s="1">
        <v>829</v>
      </c>
      <c r="EY225" s="1">
        <v>303</v>
      </c>
      <c r="EZ225" s="1">
        <v>69.191139221191406</v>
      </c>
      <c r="FA225" s="1">
        <v>59.206790924072266</v>
      </c>
      <c r="FB225" s="1">
        <v>50.69873046875</v>
      </c>
      <c r="FC225" s="1">
        <v>32.206317901611328</v>
      </c>
      <c r="FD225" s="1">
        <v>11.771429061889648</v>
      </c>
      <c r="FE225" s="1">
        <v>5.5717191696166992</v>
      </c>
      <c r="FF225" s="1">
        <v>5.7207207679748535</v>
      </c>
      <c r="FG225" s="1">
        <v>5.4965882301330566</v>
      </c>
      <c r="FH225" s="1">
        <v>5.491520881652832</v>
      </c>
      <c r="FI225" s="1">
        <v>5.245844841003418</v>
      </c>
      <c r="FJ225" s="1">
        <v>59.206790924072266</v>
      </c>
      <c r="FK225" s="1">
        <v>50.69873046875</v>
      </c>
      <c r="FL225" s="1">
        <v>32.206317901611328</v>
      </c>
      <c r="FM225" s="1">
        <v>11.771429061889648</v>
      </c>
      <c r="FN225" s="1">
        <v>5.5717191696166992</v>
      </c>
      <c r="FO225" s="1">
        <v>5.7207207679748535</v>
      </c>
      <c r="FP225" s="1">
        <v>5.4965882301330566</v>
      </c>
      <c r="FQ225" s="1">
        <v>5.491520881652832</v>
      </c>
      <c r="FR225" s="1">
        <v>5.245844841003418</v>
      </c>
    </row>
    <row r="226" spans="1:174">
      <c r="A226" t="s">
        <v>2</v>
      </c>
      <c r="B226" t="s">
        <v>229</v>
      </c>
      <c r="C226" t="s">
        <v>500</v>
      </c>
      <c r="D226" s="1">
        <v>4569</v>
      </c>
      <c r="E226" s="1">
        <v>5015</v>
      </c>
      <c r="F226" s="1">
        <v>9584</v>
      </c>
      <c r="G226" s="1">
        <v>156.04055786132812</v>
      </c>
      <c r="H226" s="1">
        <v>174.57754516601562</v>
      </c>
      <c r="I226" s="1">
        <v>165.22047424316406</v>
      </c>
      <c r="J226" s="1">
        <v>4.2715706825256348</v>
      </c>
      <c r="K226" s="1">
        <v>5.6742963790893555</v>
      </c>
      <c r="L226" s="1">
        <v>4.9062166213989258</v>
      </c>
      <c r="M226" s="1">
        <v>79</v>
      </c>
      <c r="N226" s="1">
        <v>306</v>
      </c>
      <c r="O226" s="1">
        <v>685</v>
      </c>
      <c r="P226" s="1">
        <v>1545</v>
      </c>
      <c r="Q226" s="1">
        <v>1392</v>
      </c>
      <c r="R226" s="1">
        <v>562</v>
      </c>
      <c r="S226" s="1">
        <v>4.8996076583862305</v>
      </c>
      <c r="T226" s="1">
        <v>75.192771911621094</v>
      </c>
      <c r="U226" s="1">
        <v>206.59162902832031</v>
      </c>
      <c r="V226" s="1">
        <v>517.28118896484375</v>
      </c>
      <c r="W226" s="1">
        <v>741.52996826171875</v>
      </c>
      <c r="X226" s="1">
        <v>619.0245361328125</v>
      </c>
      <c r="Y226" s="1">
        <v>0.96968209743499756</v>
      </c>
      <c r="Z226" s="1">
        <v>2.1550812721252441</v>
      </c>
      <c r="AA226" s="1">
        <v>3.1638262271881104</v>
      </c>
      <c r="AB226" s="1">
        <v>4.9622611999511719</v>
      </c>
      <c r="AC226" s="1">
        <v>6.3046331405639648</v>
      </c>
      <c r="AD226" s="1">
        <v>5.7629203796386719</v>
      </c>
      <c r="AE226" s="1">
        <v>40</v>
      </c>
      <c r="AF226" s="1">
        <v>112</v>
      </c>
      <c r="AG226" s="1">
        <v>442</v>
      </c>
      <c r="AH226" s="1">
        <v>1671</v>
      </c>
      <c r="AI226" s="1">
        <v>2037</v>
      </c>
      <c r="AJ226" s="1">
        <v>713</v>
      </c>
      <c r="AK226" s="1">
        <v>2.4032914638519287</v>
      </c>
      <c r="AL226" s="1">
        <v>28.065532684326172</v>
      </c>
      <c r="AM226" s="1">
        <v>135.9234619140625</v>
      </c>
      <c r="AN226" s="1">
        <v>595.7813720703125</v>
      </c>
      <c r="AO226" s="1">
        <v>1319.599609375</v>
      </c>
      <c r="AP226" s="1">
        <v>1449.8057861328125</v>
      </c>
      <c r="AQ226" s="1">
        <v>0.6945650577545166</v>
      </c>
      <c r="AR226" s="1">
        <v>1.8064515590667725</v>
      </c>
      <c r="AS226" s="1">
        <v>3.3650550842285156</v>
      </c>
      <c r="AT226" s="1">
        <v>5.8802828788757324</v>
      </c>
      <c r="AU226" s="1">
        <v>7.7777776718139648</v>
      </c>
      <c r="AV226" s="1">
        <v>8.2142858505249023</v>
      </c>
      <c r="AW226" s="1">
        <v>119</v>
      </c>
      <c r="AX226" s="1">
        <v>418</v>
      </c>
      <c r="AY226" s="1">
        <v>1127</v>
      </c>
      <c r="AZ226" s="1">
        <v>3216</v>
      </c>
      <c r="BA226" s="1">
        <v>3429</v>
      </c>
      <c r="BB226" s="1">
        <v>1275</v>
      </c>
      <c r="BC226" s="1">
        <v>3.6316382884979248</v>
      </c>
      <c r="BD226" s="1">
        <v>51.859756469726563</v>
      </c>
      <c r="BE226" s="1">
        <v>171.60128784179687</v>
      </c>
      <c r="BF226" s="1">
        <v>555.2974853515625</v>
      </c>
      <c r="BG226" s="1">
        <v>1002.3824462890625</v>
      </c>
      <c r="BH226" s="1">
        <v>910.92901611328125</v>
      </c>
      <c r="BI226" s="1">
        <v>0.85574573278427124</v>
      </c>
      <c r="BJ226" s="1">
        <v>2.0491199493408203</v>
      </c>
      <c r="BK226" s="1">
        <v>3.2398090362548828</v>
      </c>
      <c r="BL226" s="1">
        <v>5.400322437286377</v>
      </c>
      <c r="BM226" s="1">
        <v>7.1039385795593262</v>
      </c>
      <c r="BN226" s="1">
        <v>6.9173178672790527</v>
      </c>
      <c r="BO226" s="1">
        <v>48</v>
      </c>
      <c r="BP226" s="1">
        <v>24</v>
      </c>
      <c r="BQ226" s="1"/>
      <c r="BR226" s="1"/>
      <c r="BS226" s="1">
        <v>27</v>
      </c>
      <c r="BT226" s="1">
        <v>2045</v>
      </c>
      <c r="BU226" s="1">
        <v>1.6392966508865356</v>
      </c>
      <c r="BV226" s="1">
        <v>0.81964832544326782</v>
      </c>
      <c r="BW226" s="1"/>
      <c r="BX226" s="1"/>
      <c r="BY226" s="1">
        <v>0.9221043586730957</v>
      </c>
      <c r="BZ226" s="1">
        <v>69.840866088867188</v>
      </c>
      <c r="CA226" s="1">
        <v>1.5599609613418579</v>
      </c>
      <c r="CB226" s="1">
        <v>1.8633540868759155</v>
      </c>
      <c r="CC226" s="1"/>
      <c r="CD226" s="1"/>
      <c r="CE226" s="1">
        <v>0.83204931020736694</v>
      </c>
      <c r="CF226" s="1">
        <v>2.9807453155517578</v>
      </c>
      <c r="CG226" s="1">
        <v>51</v>
      </c>
      <c r="CH226" s="1">
        <v>64</v>
      </c>
      <c r="CI226" s="1">
        <v>7</v>
      </c>
      <c r="CJ226" s="1">
        <v>20</v>
      </c>
      <c r="CK226" s="1">
        <v>38</v>
      </c>
      <c r="CL226" s="1">
        <v>2897</v>
      </c>
      <c r="CM226" s="1">
        <v>1.775364875793457</v>
      </c>
      <c r="CN226" s="1">
        <v>2.2279088497161865</v>
      </c>
      <c r="CO226" s="1">
        <v>0.2436775267124176</v>
      </c>
      <c r="CP226" s="1">
        <v>0.69622153043746948</v>
      </c>
      <c r="CQ226" s="1">
        <v>1.3228209018707275</v>
      </c>
      <c r="CR226" s="1">
        <v>100.84768676757812</v>
      </c>
      <c r="CS226" s="1">
        <v>2.2087483406066895</v>
      </c>
      <c r="CT226" s="1">
        <v>3.7144515514373779</v>
      </c>
      <c r="CU226" s="1">
        <v>2.108433723449707</v>
      </c>
      <c r="CV226" s="1">
        <v>3.159557580947876</v>
      </c>
      <c r="CW226" s="1">
        <v>1.111436128616333</v>
      </c>
      <c r="CX226" s="1">
        <v>4.6561341285705566</v>
      </c>
      <c r="CY226" s="1">
        <v>99</v>
      </c>
      <c r="CZ226" s="1">
        <v>88</v>
      </c>
      <c r="DA226" s="1">
        <v>12</v>
      </c>
      <c r="DB226" s="1">
        <v>36</v>
      </c>
      <c r="DC226" s="1">
        <v>65</v>
      </c>
      <c r="DD226" s="1">
        <v>4942</v>
      </c>
      <c r="DE226" s="1">
        <v>1.7066805362701416</v>
      </c>
      <c r="DF226" s="1">
        <v>1.5170494318008423</v>
      </c>
      <c r="DG226" s="1">
        <v>0.20687037706375122</v>
      </c>
      <c r="DH226" s="1">
        <v>0.62061113119125366</v>
      </c>
      <c r="DI226" s="1">
        <v>1.120547890663147</v>
      </c>
      <c r="DJ226" s="1">
        <v>85.196113586425781</v>
      </c>
      <c r="DK226" s="1">
        <v>1.8380987644195557</v>
      </c>
      <c r="DL226" s="1">
        <v>2.9226169586181641</v>
      </c>
      <c r="DM226" s="1">
        <v>1.7673048973083496</v>
      </c>
      <c r="DN226" s="1">
        <v>2.616279125213623</v>
      </c>
      <c r="DO226" s="1">
        <v>0.97539013624191284</v>
      </c>
      <c r="DP226" s="1">
        <v>3.7775366306304932</v>
      </c>
      <c r="DQ226" s="1">
        <v>885</v>
      </c>
      <c r="DR226" s="1">
        <v>1059</v>
      </c>
      <c r="DS226" s="1">
        <v>922</v>
      </c>
      <c r="DT226" s="1">
        <v>826</v>
      </c>
      <c r="DU226" s="1">
        <v>877</v>
      </c>
      <c r="DV226" s="1">
        <v>30.224533081054688</v>
      </c>
      <c r="DW226" s="1">
        <v>36.166984558105469</v>
      </c>
      <c r="DX226" s="1">
        <v>31.488157272338867</v>
      </c>
      <c r="DY226" s="1">
        <v>28.209564208984375</v>
      </c>
      <c r="DZ226" s="1">
        <v>29.951316833496094</v>
      </c>
      <c r="EA226" s="1">
        <v>4.3236112594604492</v>
      </c>
      <c r="EB226" s="1">
        <v>4.3551568984985352</v>
      </c>
      <c r="EC226" s="1">
        <v>4.292564868927002</v>
      </c>
      <c r="ED226" s="1">
        <v>4.392448902130127</v>
      </c>
      <c r="EE226" s="1">
        <v>4.0056638717651367</v>
      </c>
      <c r="EF226" s="1">
        <v>1035</v>
      </c>
      <c r="EG226" s="1">
        <v>1228</v>
      </c>
      <c r="EH226" s="1">
        <v>973</v>
      </c>
      <c r="EI226" s="1">
        <v>832</v>
      </c>
      <c r="EJ226" s="1">
        <v>947</v>
      </c>
      <c r="EK226" s="1">
        <v>36.029460906982422</v>
      </c>
      <c r="EL226" s="1">
        <v>42.748001098632813</v>
      </c>
      <c r="EM226" s="1">
        <v>33.871177673339844</v>
      </c>
      <c r="EN226" s="1">
        <v>28.962814331054687</v>
      </c>
      <c r="EO226" s="1">
        <v>32.966087341308594</v>
      </c>
      <c r="EP226" s="1">
        <v>5.8587117195129395</v>
      </c>
      <c r="EQ226" s="1">
        <v>5.895909309387207</v>
      </c>
      <c r="ER226" s="1">
        <v>5.6681814193725586</v>
      </c>
      <c r="ES226" s="1">
        <v>5.5522189140319824</v>
      </c>
      <c r="ET226" s="1">
        <v>5.3394227027893066</v>
      </c>
      <c r="EU226" s="1">
        <v>1920</v>
      </c>
      <c r="EV226" s="1">
        <v>2287</v>
      </c>
      <c r="EW226" s="1">
        <v>1895</v>
      </c>
      <c r="EX226" s="1">
        <v>1658</v>
      </c>
      <c r="EY226" s="1">
        <v>1824</v>
      </c>
      <c r="EZ226" s="1">
        <v>33.099258422851563</v>
      </c>
      <c r="FA226" s="1">
        <v>39.426044464111328</v>
      </c>
      <c r="FB226" s="1">
        <v>32.668277740478516</v>
      </c>
      <c r="FC226" s="1">
        <v>28.582590103149414</v>
      </c>
      <c r="FD226" s="1">
        <v>31.444295883178711</v>
      </c>
      <c r="FE226" s="1">
        <v>5.0347452163696289</v>
      </c>
      <c r="FF226" s="1">
        <v>5.0660109519958496</v>
      </c>
      <c r="FG226" s="1">
        <v>4.9036097526550293</v>
      </c>
      <c r="FH226" s="1">
        <v>4.9067773818969727</v>
      </c>
      <c r="FI226" s="1">
        <v>4.6025738716125488</v>
      </c>
      <c r="FJ226" s="1">
        <v>39.426044464111328</v>
      </c>
      <c r="FK226" s="1">
        <v>32.668277740478516</v>
      </c>
      <c r="FL226" s="1">
        <v>28.582590103149414</v>
      </c>
      <c r="FM226" s="1">
        <v>31.444295883178711</v>
      </c>
      <c r="FN226" s="1">
        <v>5.0347452163696289</v>
      </c>
      <c r="FO226" s="1">
        <v>5.0660109519958496</v>
      </c>
      <c r="FP226" s="1">
        <v>4.9036097526550293</v>
      </c>
      <c r="FQ226" s="1">
        <v>4.9067773818969727</v>
      </c>
      <c r="FR226" s="1">
        <v>4.6025738716125488</v>
      </c>
    </row>
    <row r="227" spans="1:174">
      <c r="A227" t="s">
        <v>2</v>
      </c>
      <c r="B227" t="s">
        <v>230</v>
      </c>
      <c r="C227" t="s">
        <v>501</v>
      </c>
      <c r="D227" s="1">
        <v>2023</v>
      </c>
      <c r="E227" s="1">
        <v>2275</v>
      </c>
      <c r="F227" s="1">
        <v>4298</v>
      </c>
      <c r="G227" s="1">
        <v>158.90171813964844</v>
      </c>
      <c r="H227" s="1">
        <v>184.49166870117187</v>
      </c>
      <c r="I227" s="1">
        <v>171.49250793457031</v>
      </c>
      <c r="J227" s="1">
        <v>4.4191532135009766</v>
      </c>
      <c r="K227" s="1">
        <v>6.2400569915771484</v>
      </c>
      <c r="L227" s="1">
        <v>5.2264213562011719</v>
      </c>
      <c r="M227" s="1">
        <v>38</v>
      </c>
      <c r="N227" s="1">
        <v>153</v>
      </c>
      <c r="O227" s="1">
        <v>309</v>
      </c>
      <c r="P227" s="1">
        <v>680</v>
      </c>
      <c r="Q227" s="1">
        <v>593</v>
      </c>
      <c r="R227" s="1">
        <v>250</v>
      </c>
      <c r="S227" s="1">
        <v>5.2468504905700684</v>
      </c>
      <c r="T227" s="1">
        <v>88.029182434082031</v>
      </c>
      <c r="U227" s="1">
        <v>217.29499816894531</v>
      </c>
      <c r="V227" s="1">
        <v>562.0299072265625</v>
      </c>
      <c r="W227" s="1">
        <v>781.85772705078125</v>
      </c>
      <c r="X227" s="1">
        <v>693.9432373046875</v>
      </c>
      <c r="Y227" s="1">
        <v>0.94059407711029053</v>
      </c>
      <c r="Z227" s="1">
        <v>2.3868954181671143</v>
      </c>
      <c r="AA227" s="1">
        <v>3.2553730010986328</v>
      </c>
      <c r="AB227" s="1">
        <v>5.3379387855529785</v>
      </c>
      <c r="AC227" s="1">
        <v>6.5852303504943848</v>
      </c>
      <c r="AD227" s="1">
        <v>6.1094818115234375</v>
      </c>
      <c r="AE227" s="1">
        <v>23</v>
      </c>
      <c r="AF227" s="1">
        <v>60</v>
      </c>
      <c r="AG227" s="1">
        <v>239</v>
      </c>
      <c r="AH227" s="1">
        <v>771</v>
      </c>
      <c r="AI227" s="1">
        <v>865</v>
      </c>
      <c r="AJ227" s="1">
        <v>317</v>
      </c>
      <c r="AK227" s="1">
        <v>3.1374046802520752</v>
      </c>
      <c r="AL227" s="1">
        <v>34.944061279296875</v>
      </c>
      <c r="AM227" s="1">
        <v>171.86578369140625</v>
      </c>
      <c r="AN227" s="1">
        <v>688.84796142578125</v>
      </c>
      <c r="AO227" s="1">
        <v>1462.2354736328125</v>
      </c>
      <c r="AP227" s="1">
        <v>1743.5784912109375</v>
      </c>
      <c r="AQ227" s="1">
        <v>0.81531369686126709</v>
      </c>
      <c r="AR227" s="1">
        <v>2.2363026142120361</v>
      </c>
      <c r="AS227" s="1">
        <v>4.0778026580810547</v>
      </c>
      <c r="AT227" s="1">
        <v>6.6511387825012207</v>
      </c>
      <c r="AU227" s="1">
        <v>8.649134635925293</v>
      </c>
      <c r="AV227" s="1">
        <v>9.0571432113647461</v>
      </c>
      <c r="AW227" s="1">
        <v>61</v>
      </c>
      <c r="AX227" s="1">
        <v>213</v>
      </c>
      <c r="AY227" s="1">
        <v>548</v>
      </c>
      <c r="AZ227" s="1">
        <v>1451</v>
      </c>
      <c r="BA227" s="1">
        <v>1458</v>
      </c>
      <c r="BB227" s="1">
        <v>567</v>
      </c>
      <c r="BC227" s="1">
        <v>4.185725212097168</v>
      </c>
      <c r="BD227" s="1">
        <v>61.648178100585938</v>
      </c>
      <c r="BE227" s="1">
        <v>194.83406066894531</v>
      </c>
      <c r="BF227" s="1">
        <v>622.97137451171875</v>
      </c>
      <c r="BG227" s="1">
        <v>1079.991943359375</v>
      </c>
      <c r="BH227" s="1">
        <v>1045.9903564453125</v>
      </c>
      <c r="BI227" s="1">
        <v>0.88908320665359497</v>
      </c>
      <c r="BJ227" s="1">
        <v>2.3424613475799561</v>
      </c>
      <c r="BK227" s="1">
        <v>3.5693349838256836</v>
      </c>
      <c r="BL227" s="1">
        <v>5.963585376739502</v>
      </c>
      <c r="BM227" s="1">
        <v>7.6712617874145508</v>
      </c>
      <c r="BN227" s="1">
        <v>7.4683876037597656</v>
      </c>
      <c r="BO227" s="1">
        <v>34</v>
      </c>
      <c r="BP227" s="1">
        <v>6</v>
      </c>
      <c r="BQ227" s="1"/>
      <c r="BR227" s="1"/>
      <c r="BS227" s="1">
        <v>7</v>
      </c>
      <c r="BT227" s="1">
        <v>979</v>
      </c>
      <c r="BU227" s="1">
        <v>2.6706171035766602</v>
      </c>
      <c r="BV227" s="1">
        <v>0.4712853729724884</v>
      </c>
      <c r="BW227" s="1"/>
      <c r="BX227" s="1"/>
      <c r="BY227" s="1">
        <v>0.54983294010162354</v>
      </c>
      <c r="BZ227" s="1">
        <v>76.898063659667969</v>
      </c>
      <c r="CA227" s="1">
        <v>2.5278811454772949</v>
      </c>
      <c r="CB227" s="1">
        <v>1.9867550134658813</v>
      </c>
      <c r="CC227" s="1"/>
      <c r="CD227" s="1"/>
      <c r="CE227" s="1">
        <v>0.68560236692428589</v>
      </c>
      <c r="CF227" s="1">
        <v>3.2764391899108887</v>
      </c>
      <c r="CG227" s="1">
        <v>32</v>
      </c>
      <c r="CH227" s="1">
        <v>14</v>
      </c>
      <c r="CI227" s="1"/>
      <c r="CJ227" s="1"/>
      <c r="CK227" s="1">
        <v>12</v>
      </c>
      <c r="CL227" s="1">
        <v>1382</v>
      </c>
      <c r="CM227" s="1">
        <v>2.5950477123260498</v>
      </c>
      <c r="CN227" s="1">
        <v>1.1353332996368408</v>
      </c>
      <c r="CO227" s="1"/>
      <c r="CP227" s="1"/>
      <c r="CQ227" s="1">
        <v>0.97314286231994629</v>
      </c>
      <c r="CR227" s="1">
        <v>112.07362365722656</v>
      </c>
      <c r="CS227" s="1">
        <v>3.1589338779449463</v>
      </c>
      <c r="CT227" s="1">
        <v>3.6939313411712646</v>
      </c>
      <c r="CU227" s="1"/>
      <c r="CV227" s="1"/>
      <c r="CW227" s="1">
        <v>1.1869436502456665</v>
      </c>
      <c r="CX227" s="1">
        <v>5.240605354309082</v>
      </c>
      <c r="CY227" s="1">
        <v>66</v>
      </c>
      <c r="CZ227" s="1">
        <v>20</v>
      </c>
      <c r="DA227" s="1"/>
      <c r="DB227" s="1"/>
      <c r="DC227" s="1">
        <v>19</v>
      </c>
      <c r="DD227" s="1">
        <v>2361</v>
      </c>
      <c r="DE227" s="1">
        <v>2.6334354877471924</v>
      </c>
      <c r="DF227" s="1">
        <v>0.79801070690155029</v>
      </c>
      <c r="DG227" s="1"/>
      <c r="DH227" s="1"/>
      <c r="DI227" s="1">
        <v>0.7581101655960083</v>
      </c>
      <c r="DJ227" s="1">
        <v>94.205162048339844</v>
      </c>
      <c r="DK227" s="1">
        <v>2.7989821434020996</v>
      </c>
      <c r="DL227" s="1">
        <v>2.9368574619293213</v>
      </c>
      <c r="DM227" s="1"/>
      <c r="DN227" s="1"/>
      <c r="DO227" s="1">
        <v>0.93503934144973755</v>
      </c>
      <c r="DP227" s="1">
        <v>4.1972589492797852</v>
      </c>
      <c r="DQ227" s="1">
        <v>467</v>
      </c>
      <c r="DR227" s="1">
        <v>463</v>
      </c>
      <c r="DS227" s="1">
        <v>399</v>
      </c>
      <c r="DT227" s="1">
        <v>344</v>
      </c>
      <c r="DU227" s="1">
        <v>350</v>
      </c>
      <c r="DV227" s="1">
        <v>36.681709289550781</v>
      </c>
      <c r="DW227" s="1">
        <v>36.367519378662109</v>
      </c>
      <c r="DX227" s="1">
        <v>31.340476989746094</v>
      </c>
      <c r="DY227" s="1">
        <v>27.020360946655273</v>
      </c>
      <c r="DZ227" s="1">
        <v>27.491645812988281</v>
      </c>
      <c r="EA227" s="1">
        <v>4.471038818359375</v>
      </c>
      <c r="EB227" s="1">
        <v>4.5450081825256348</v>
      </c>
      <c r="EC227" s="1">
        <v>4.7835988998413086</v>
      </c>
      <c r="ED227" s="1">
        <v>4.2764792442321777</v>
      </c>
      <c r="EE227" s="1">
        <v>3.9949777126312256</v>
      </c>
      <c r="EF227" s="1">
        <v>565</v>
      </c>
      <c r="EG227" s="1">
        <v>507</v>
      </c>
      <c r="EH227" s="1">
        <v>428</v>
      </c>
      <c r="EI227" s="1">
        <v>400</v>
      </c>
      <c r="EJ227" s="1">
        <v>375</v>
      </c>
      <c r="EK227" s="1">
        <v>45.818809509277344</v>
      </c>
      <c r="EL227" s="1">
        <v>41.115287780761719</v>
      </c>
      <c r="EM227" s="1">
        <v>34.708763122558594</v>
      </c>
      <c r="EN227" s="1">
        <v>32.438095092773437</v>
      </c>
      <c r="EO227" s="1">
        <v>30.410715103149414</v>
      </c>
      <c r="EP227" s="1">
        <v>6.2617754936218262</v>
      </c>
      <c r="EQ227" s="1">
        <v>6.1150646209716797</v>
      </c>
      <c r="ER227" s="1">
        <v>6.7348542213439941</v>
      </c>
      <c r="ES227" s="1">
        <v>6.5606036186218262</v>
      </c>
      <c r="ET227" s="1">
        <v>5.603705883026123</v>
      </c>
      <c r="EU227" s="1">
        <v>1032</v>
      </c>
      <c r="EV227" s="1">
        <v>970</v>
      </c>
      <c r="EW227" s="1">
        <v>827</v>
      </c>
      <c r="EX227" s="1">
        <v>744</v>
      </c>
      <c r="EY227" s="1">
        <v>725</v>
      </c>
      <c r="EZ227" s="1">
        <v>41.177352905273438</v>
      </c>
      <c r="FA227" s="1">
        <v>38.703521728515625</v>
      </c>
      <c r="FB227" s="1">
        <v>32.99774169921875</v>
      </c>
      <c r="FC227" s="1">
        <v>29.685998916625977</v>
      </c>
      <c r="FD227" s="1">
        <v>28.927888870239258</v>
      </c>
      <c r="FE227" s="1">
        <v>5.3010067939758301</v>
      </c>
      <c r="FF227" s="1">
        <v>5.249485969543457</v>
      </c>
      <c r="FG227" s="1">
        <v>5.6273818016052246</v>
      </c>
      <c r="FH227" s="1">
        <v>5.2612967491149902</v>
      </c>
      <c r="FI227" s="1">
        <v>4.691645622253418</v>
      </c>
      <c r="FJ227" s="1">
        <v>38.703521728515625</v>
      </c>
      <c r="FK227" s="1">
        <v>32.99774169921875</v>
      </c>
      <c r="FL227" s="1">
        <v>29.685998916625977</v>
      </c>
      <c r="FM227" s="1">
        <v>28.927888870239258</v>
      </c>
      <c r="FN227" s="1">
        <v>5.3010067939758301</v>
      </c>
      <c r="FO227" s="1">
        <v>5.249485969543457</v>
      </c>
      <c r="FP227" s="1">
        <v>5.6273818016052246</v>
      </c>
      <c r="FQ227" s="1">
        <v>5.2612967491149902</v>
      </c>
      <c r="FR227" s="1">
        <v>4.691645622253418</v>
      </c>
    </row>
    <row r="228" spans="1:174">
      <c r="A228" s="83" t="s">
        <v>769</v>
      </c>
      <c r="B228" s="83" t="s">
        <v>773</v>
      </c>
      <c r="C228" s="83" t="s">
        <v>776</v>
      </c>
      <c r="D228" s="1">
        <v>44520</v>
      </c>
      <c r="E228" s="1">
        <v>48155</v>
      </c>
      <c r="F228" s="1">
        <v>92675</v>
      </c>
      <c r="G228" s="1">
        <v>159.18678283691406</v>
      </c>
      <c r="H228" s="1">
        <v>176.38600158691406</v>
      </c>
      <c r="I228" s="1">
        <v>167.68272399902344</v>
      </c>
      <c r="J228" s="1">
        <v>4.3559727668762207</v>
      </c>
      <c r="K228" s="1">
        <v>5.7526946067810059</v>
      </c>
      <c r="L228" s="1">
        <v>4.9848556518554687</v>
      </c>
      <c r="M228" s="1">
        <v>813</v>
      </c>
      <c r="N228" s="1">
        <v>2749</v>
      </c>
      <c r="O228" s="1">
        <v>6797</v>
      </c>
      <c r="P228" s="1">
        <v>14840</v>
      </c>
      <c r="Q228" s="1">
        <v>13585</v>
      </c>
      <c r="R228" s="1">
        <v>5736</v>
      </c>
      <c r="S228" s="1">
        <v>5.2623400688171387</v>
      </c>
      <c r="T228" s="1">
        <v>70.042373657226563</v>
      </c>
      <c r="U228" s="1">
        <v>212.29949951171875</v>
      </c>
      <c r="V228" s="1">
        <v>528.9947509765625</v>
      </c>
      <c r="W228" s="1">
        <v>785.553466796875</v>
      </c>
      <c r="X228" s="1">
        <v>669.549072265625</v>
      </c>
      <c r="Y228" s="1">
        <v>0.98459523916244507</v>
      </c>
      <c r="Z228" s="1">
        <v>2.0032355785369873</v>
      </c>
      <c r="AA228" s="1">
        <v>3.2729339599609375</v>
      </c>
      <c r="AB228" s="1">
        <v>5.0727066993713379</v>
      </c>
      <c r="AC228" s="1">
        <v>6.5232529640197754</v>
      </c>
      <c r="AD228" s="1">
        <v>6.1170296669006348</v>
      </c>
      <c r="AE228" s="1">
        <v>529</v>
      </c>
      <c r="AF228" s="1">
        <v>1213</v>
      </c>
      <c r="AG228" s="1">
        <v>4386</v>
      </c>
      <c r="AH228" s="1">
        <v>15593</v>
      </c>
      <c r="AI228" s="1">
        <v>19493</v>
      </c>
      <c r="AJ228" s="1">
        <v>6941</v>
      </c>
      <c r="AK228" s="1">
        <v>3.3331193923950195</v>
      </c>
      <c r="AL228" s="1">
        <v>31.659387588500977</v>
      </c>
      <c r="AM228" s="1">
        <v>141.16401672363281</v>
      </c>
      <c r="AN228" s="1">
        <v>597.88580322265625</v>
      </c>
      <c r="AO228" s="1">
        <v>1380.4742431640625</v>
      </c>
      <c r="AP228" s="1">
        <v>1472.43505859375</v>
      </c>
      <c r="AQ228" s="1">
        <v>0.90920031070709229</v>
      </c>
      <c r="AR228" s="1">
        <v>1.9518553018569946</v>
      </c>
      <c r="AS228" s="1">
        <v>3.4215638637542725</v>
      </c>
      <c r="AT228" s="1">
        <v>5.840796947479248</v>
      </c>
      <c r="AU228" s="1">
        <v>8.1416568756103516</v>
      </c>
      <c r="AV228" s="1">
        <v>8.4460935592651367</v>
      </c>
      <c r="AW228" s="1">
        <v>1342</v>
      </c>
      <c r="AX228" s="1">
        <v>3962</v>
      </c>
      <c r="AY228" s="1">
        <v>11183</v>
      </c>
      <c r="AZ228" s="1">
        <v>30433</v>
      </c>
      <c r="BA228" s="1">
        <v>33078</v>
      </c>
      <c r="BB228" s="1">
        <v>12677</v>
      </c>
      <c r="BC228" s="1">
        <v>4.2847447395324707</v>
      </c>
      <c r="BD228" s="1">
        <v>51.081886291503906</v>
      </c>
      <c r="BE228" s="1">
        <v>177.26502990722656</v>
      </c>
      <c r="BF228" s="1">
        <v>562.18487548828125</v>
      </c>
      <c r="BG228" s="1">
        <v>1052.9683837890625</v>
      </c>
      <c r="BH228" s="1">
        <v>954.5272216796875</v>
      </c>
      <c r="BI228" s="1">
        <v>0.9534296989440918</v>
      </c>
      <c r="BJ228" s="1">
        <v>1.9872200489044189</v>
      </c>
      <c r="BK228" s="1">
        <v>3.3296611309051514</v>
      </c>
      <c r="BL228" s="1">
        <v>5.4391946792602539</v>
      </c>
      <c r="BM228" s="1">
        <v>7.3887929916381836</v>
      </c>
      <c r="BN228" s="1">
        <v>7.2048468589782715</v>
      </c>
      <c r="BO228" s="1">
        <v>404</v>
      </c>
      <c r="BP228" s="1">
        <v>246</v>
      </c>
      <c r="BQ228" s="1">
        <v>53</v>
      </c>
      <c r="BR228" s="1">
        <v>232</v>
      </c>
      <c r="BS228" s="1">
        <v>260</v>
      </c>
      <c r="BT228" s="1">
        <v>21243</v>
      </c>
      <c r="BU228" s="1">
        <v>1.4445520639419556</v>
      </c>
      <c r="BV228" s="1">
        <v>0.87960350513458252</v>
      </c>
      <c r="BW228" s="1">
        <v>0.18950806558132172</v>
      </c>
      <c r="BX228" s="1">
        <v>0.82954472303390503</v>
      </c>
      <c r="BY228" s="1">
        <v>0.92966222763061523</v>
      </c>
      <c r="BZ228" s="1">
        <v>75.956977844238281</v>
      </c>
      <c r="CA228" s="1">
        <v>1.9064697027206421</v>
      </c>
      <c r="CB228" s="1">
        <v>1.9286553859710693</v>
      </c>
      <c r="CC228" s="1">
        <v>1.5147185325622559</v>
      </c>
      <c r="CD228" s="1">
        <v>2.1431870460510254</v>
      </c>
      <c r="CE228" s="1">
        <v>0.80700230598449707</v>
      </c>
      <c r="CF228" s="1">
        <v>3.1869025230407715</v>
      </c>
      <c r="CG228" s="1">
        <v>418</v>
      </c>
      <c r="CH228" s="1">
        <v>497</v>
      </c>
      <c r="CI228" s="1">
        <v>85</v>
      </c>
      <c r="CJ228" s="1">
        <v>224</v>
      </c>
      <c r="CK228" s="1">
        <v>374</v>
      </c>
      <c r="CL228" s="1">
        <v>28885</v>
      </c>
      <c r="CM228" s="1">
        <v>1.5310839414596558</v>
      </c>
      <c r="CN228" s="1">
        <v>1.8204514980316162</v>
      </c>
      <c r="CO228" s="1">
        <v>0.31134483218193054</v>
      </c>
      <c r="CP228" s="1">
        <v>0.82048517465591431</v>
      </c>
      <c r="CQ228" s="1">
        <v>1.3699171543121338</v>
      </c>
      <c r="CR228" s="1">
        <v>105.80229187011719</v>
      </c>
      <c r="CS228" s="1">
        <v>2.6889674663543701</v>
      </c>
      <c r="CT228" s="1">
        <v>3.2549610137939453</v>
      </c>
      <c r="CU228" s="1">
        <v>2.9300241470336914</v>
      </c>
      <c r="CV228" s="1">
        <v>2.7171275615692139</v>
      </c>
      <c r="CW228" s="1">
        <v>1.1135592460632324</v>
      </c>
      <c r="CX228" s="1">
        <v>4.8319563865661621</v>
      </c>
      <c r="CY228" s="1">
        <v>822</v>
      </c>
      <c r="CZ228" s="1">
        <v>743</v>
      </c>
      <c r="DA228" s="1">
        <v>138</v>
      </c>
      <c r="DB228" s="1">
        <v>456</v>
      </c>
      <c r="DC228" s="1">
        <v>634</v>
      </c>
      <c r="DD228" s="1">
        <v>50128</v>
      </c>
      <c r="DE228" s="1">
        <v>1.487296462059021</v>
      </c>
      <c r="DF228" s="1">
        <v>1.3443567752838135</v>
      </c>
      <c r="DG228" s="1">
        <v>0.24969211220741272</v>
      </c>
      <c r="DH228" s="1">
        <v>0.82506954669952393</v>
      </c>
      <c r="DI228" s="1">
        <v>1.1471362113952637</v>
      </c>
      <c r="DJ228" s="1">
        <v>90.699752807617188</v>
      </c>
      <c r="DK228" s="1">
        <v>2.2375872135162354</v>
      </c>
      <c r="DL228" s="1">
        <v>2.651298999786377</v>
      </c>
      <c r="DM228" s="1">
        <v>2.15625</v>
      </c>
      <c r="DN228" s="1">
        <v>2.3913156986236572</v>
      </c>
      <c r="DO228" s="1">
        <v>0.96346724033355713</v>
      </c>
      <c r="DP228" s="1">
        <v>3.9646842479705811</v>
      </c>
      <c r="DQ228" s="1">
        <v>10288</v>
      </c>
      <c r="DR228" s="1">
        <v>10360</v>
      </c>
      <c r="DS228" s="1">
        <v>9271</v>
      </c>
      <c r="DT228" s="1">
        <v>8057</v>
      </c>
      <c r="DU228" s="1">
        <v>6544</v>
      </c>
      <c r="DV228" s="1">
        <v>36.786018371582031</v>
      </c>
      <c r="DW228" s="1">
        <v>37.043464660644531</v>
      </c>
      <c r="DX228" s="1">
        <v>33.149608612060547</v>
      </c>
      <c r="DY228" s="1">
        <v>28.808801651000977</v>
      </c>
      <c r="DZ228" s="1">
        <v>23.398883819580078</v>
      </c>
      <c r="EA228" s="1">
        <v>4.376624584197998</v>
      </c>
      <c r="EB228" s="1">
        <v>4.4624590873718262</v>
      </c>
      <c r="EC228" s="1">
        <v>4.3747434616088867</v>
      </c>
      <c r="ED228" s="1">
        <v>4.3340740203857422</v>
      </c>
      <c r="EE228" s="1">
        <v>4.1681795120239258</v>
      </c>
      <c r="EF228" s="1">
        <v>11922</v>
      </c>
      <c r="EG228" s="1">
        <v>11651</v>
      </c>
      <c r="EH228" s="1">
        <v>9913</v>
      </c>
      <c r="EI228" s="1">
        <v>8114</v>
      </c>
      <c r="EJ228" s="1">
        <v>6555</v>
      </c>
      <c r="EK228" s="1">
        <v>43.668857574462891</v>
      </c>
      <c r="EL228" s="1">
        <v>42.676216125488281</v>
      </c>
      <c r="EM228" s="1">
        <v>36.310131072998047</v>
      </c>
      <c r="EN228" s="1">
        <v>29.720609664916992</v>
      </c>
      <c r="EO228" s="1">
        <v>24.01017951965332</v>
      </c>
      <c r="EP228" s="1">
        <v>5.9494285583496094</v>
      </c>
      <c r="EQ228" s="1">
        <v>5.9561786651611328</v>
      </c>
      <c r="ER228" s="1">
        <v>5.7711901664733887</v>
      </c>
      <c r="ES228" s="1">
        <v>5.5544147491455078</v>
      </c>
      <c r="ET228" s="1">
        <v>5.3190627098083496</v>
      </c>
      <c r="EU228" s="1">
        <v>22210</v>
      </c>
      <c r="EV228" s="1">
        <v>22011</v>
      </c>
      <c r="EW228" s="1">
        <v>19184</v>
      </c>
      <c r="EX228" s="1">
        <v>16171</v>
      </c>
      <c r="EY228" s="1">
        <v>13099</v>
      </c>
      <c r="EZ228" s="1">
        <v>40.185955047607422</v>
      </c>
      <c r="FA228" s="1">
        <v>39.825889587402344</v>
      </c>
      <c r="FB228" s="1">
        <v>34.710823059082031</v>
      </c>
      <c r="FC228" s="1">
        <v>29.259210586547852</v>
      </c>
      <c r="FD228" s="1">
        <v>23.700847625732422</v>
      </c>
      <c r="FE228" s="1">
        <v>5.100400447845459</v>
      </c>
      <c r="FF228" s="1">
        <v>5.145510196685791</v>
      </c>
      <c r="FG228" s="1">
        <v>4.9998955726623535</v>
      </c>
      <c r="FH228" s="1">
        <v>4.8710618019104004</v>
      </c>
      <c r="FI228" s="1">
        <v>4.6742911338806152</v>
      </c>
      <c r="FJ228" s="1">
        <v>39.825889587402344</v>
      </c>
      <c r="FK228" s="1">
        <v>34.710823059082031</v>
      </c>
      <c r="FL228" s="1">
        <v>29.259210586547852</v>
      </c>
      <c r="FM228" s="1">
        <v>23.700847625732422</v>
      </c>
      <c r="FN228" s="1">
        <v>5.100400447845459</v>
      </c>
      <c r="FO228" s="1">
        <v>5.145510196685791</v>
      </c>
      <c r="FP228" s="1">
        <v>4.9998955726623535</v>
      </c>
      <c r="FQ228" s="1">
        <v>4.8710618019104004</v>
      </c>
      <c r="FR228" s="1">
        <v>4.6742911338806152</v>
      </c>
    </row>
    <row r="229" spans="1:174">
      <c r="A229" t="s">
        <v>3</v>
      </c>
      <c r="B229" t="s">
        <v>214</v>
      </c>
      <c r="C229" t="s">
        <v>502</v>
      </c>
      <c r="D229" s="1">
        <v>3853</v>
      </c>
      <c r="E229" s="1">
        <v>3972</v>
      </c>
      <c r="F229" s="1">
        <v>7825</v>
      </c>
      <c r="G229" s="1">
        <v>161.25326538085937</v>
      </c>
      <c r="H229" s="1">
        <v>170.10502624511719</v>
      </c>
      <c r="I229" s="1">
        <v>165.62820434570312</v>
      </c>
      <c r="J229" s="1">
        <v>4.3327183723449707</v>
      </c>
      <c r="K229" s="1">
        <v>5.5809249877929687</v>
      </c>
      <c r="L229" s="1">
        <v>4.8876008987426758</v>
      </c>
      <c r="M229" s="1">
        <v>71</v>
      </c>
      <c r="N229" s="1">
        <v>253</v>
      </c>
      <c r="O229" s="1">
        <v>613</v>
      </c>
      <c r="P229" s="1">
        <v>1325</v>
      </c>
      <c r="Q229" s="1">
        <v>1184</v>
      </c>
      <c r="R229" s="1">
        <v>407</v>
      </c>
      <c r="S229" s="1">
        <v>5.5639843940734863</v>
      </c>
      <c r="T229" s="1">
        <v>73.467918395996094</v>
      </c>
      <c r="U229" s="1">
        <v>214.15670776367188</v>
      </c>
      <c r="V229" s="1">
        <v>514.18170166015625</v>
      </c>
      <c r="W229" s="1">
        <v>782.93414306640625</v>
      </c>
      <c r="X229" s="1">
        <v>551.3336181640625</v>
      </c>
      <c r="Y229" s="1">
        <v>1.0372534990310669</v>
      </c>
      <c r="Z229" s="1">
        <v>2.0987141132354736</v>
      </c>
      <c r="AA229" s="1">
        <v>3.4137105941772461</v>
      </c>
      <c r="AB229" s="1">
        <v>5.0011324882507324</v>
      </c>
      <c r="AC229" s="1">
        <v>6.5675616264343262</v>
      </c>
      <c r="AD229" s="1">
        <v>5.3914427757263184</v>
      </c>
      <c r="AE229" s="1">
        <v>37</v>
      </c>
      <c r="AF229" s="1">
        <v>83</v>
      </c>
      <c r="AG229" s="1">
        <v>340</v>
      </c>
      <c r="AH229" s="1">
        <v>1376</v>
      </c>
      <c r="AI229" s="1">
        <v>1616</v>
      </c>
      <c r="AJ229" s="1">
        <v>520</v>
      </c>
      <c r="AK229" s="1">
        <v>2.8348667621612549</v>
      </c>
      <c r="AL229" s="1">
        <v>24.680198669433594</v>
      </c>
      <c r="AM229" s="1">
        <v>121.17842102050781</v>
      </c>
      <c r="AN229" s="1">
        <v>559.6043701171875</v>
      </c>
      <c r="AO229" s="1">
        <v>1275.0311279296875</v>
      </c>
      <c r="AP229" s="1">
        <v>1288.979248046875</v>
      </c>
      <c r="AQ229" s="1">
        <v>0.80382359027862549</v>
      </c>
      <c r="AR229" s="1">
        <v>1.6079039573669434</v>
      </c>
      <c r="AS229" s="1">
        <v>3.1195521354675293</v>
      </c>
      <c r="AT229" s="1">
        <v>5.816460132598877</v>
      </c>
      <c r="AU229" s="1">
        <v>7.9743399620056152</v>
      </c>
      <c r="AV229" s="1">
        <v>7.8967351913452148</v>
      </c>
      <c r="AW229" s="1">
        <v>108</v>
      </c>
      <c r="AX229" s="1">
        <v>336</v>
      </c>
      <c r="AY229" s="1">
        <v>953</v>
      </c>
      <c r="AZ229" s="1">
        <v>2701</v>
      </c>
      <c r="BA229" s="1">
        <v>2800</v>
      </c>
      <c r="BB229" s="1">
        <v>927</v>
      </c>
      <c r="BC229" s="1">
        <v>4.1840357780456543</v>
      </c>
      <c r="BD229" s="1">
        <v>49.363128662109375</v>
      </c>
      <c r="BE229" s="1">
        <v>168.13186645507812</v>
      </c>
      <c r="BF229" s="1">
        <v>536.3607177734375</v>
      </c>
      <c r="BG229" s="1">
        <v>1007.3101806640625</v>
      </c>
      <c r="BH229" s="1">
        <v>811.99688720703125</v>
      </c>
      <c r="BI229" s="1">
        <v>0.94339621067047119</v>
      </c>
      <c r="BJ229" s="1">
        <v>1.9515595436096191</v>
      </c>
      <c r="BK229" s="1">
        <v>3.3026061058044434</v>
      </c>
      <c r="BL229" s="1">
        <v>5.385735034942627</v>
      </c>
      <c r="BM229" s="1">
        <v>7.3120412826538086</v>
      </c>
      <c r="BN229" s="1">
        <v>6.5586528778076172</v>
      </c>
      <c r="BO229" s="1">
        <v>38</v>
      </c>
      <c r="BP229" s="1">
        <v>9</v>
      </c>
      <c r="BQ229" s="1">
        <v>4</v>
      </c>
      <c r="BR229" s="1">
        <v>11</v>
      </c>
      <c r="BS229" s="1">
        <v>14</v>
      </c>
      <c r="BT229" s="1">
        <v>1846</v>
      </c>
      <c r="BU229" s="1">
        <v>1.5903514623641968</v>
      </c>
      <c r="BV229" s="1">
        <v>0.37666216492652893</v>
      </c>
      <c r="BW229" s="1">
        <v>0.16740541160106659</v>
      </c>
      <c r="BX229" s="1">
        <v>0.46036487817764282</v>
      </c>
      <c r="BY229" s="1">
        <v>0.58591896295547485</v>
      </c>
      <c r="BZ229" s="1">
        <v>77.257598876953125</v>
      </c>
      <c r="CA229" s="1">
        <v>2.1111111640930176</v>
      </c>
      <c r="CB229" s="1">
        <v>1.8218623399734497</v>
      </c>
      <c r="CC229" s="1">
        <v>1.9047619104385376</v>
      </c>
      <c r="CD229" s="1">
        <v>1.8032786846160889</v>
      </c>
      <c r="CE229" s="1">
        <v>0.63578563928604126</v>
      </c>
      <c r="CF229" s="1">
        <v>3.0579113960266113</v>
      </c>
      <c r="CG229" s="1">
        <v>28</v>
      </c>
      <c r="CH229" s="1">
        <v>12</v>
      </c>
      <c r="CI229" s="1">
        <v>5</v>
      </c>
      <c r="CJ229" s="1">
        <v>13</v>
      </c>
      <c r="CK229" s="1">
        <v>30</v>
      </c>
      <c r="CL229" s="1">
        <v>2463</v>
      </c>
      <c r="CM229" s="1">
        <v>1.1991291046142578</v>
      </c>
      <c r="CN229" s="1">
        <v>0.51391243934631348</v>
      </c>
      <c r="CO229" s="1">
        <v>0.21413019299507141</v>
      </c>
      <c r="CP229" s="1">
        <v>0.55673849582672119</v>
      </c>
      <c r="CQ229" s="1">
        <v>1.2847812175750732</v>
      </c>
      <c r="CR229" s="1">
        <v>105.48053741455078</v>
      </c>
      <c r="CS229" s="1">
        <v>2.4432809352874756</v>
      </c>
      <c r="CT229" s="1">
        <v>2.0512821674346924</v>
      </c>
      <c r="CU229" s="1">
        <v>3.1055901050567627</v>
      </c>
      <c r="CV229" s="1">
        <v>2.6209676265716553</v>
      </c>
      <c r="CW229" s="1">
        <v>1.1156563758850098</v>
      </c>
      <c r="CX229" s="1">
        <v>4.6322245597839355</v>
      </c>
      <c r="CY229" s="1">
        <v>66</v>
      </c>
      <c r="CZ229" s="1">
        <v>21</v>
      </c>
      <c r="DA229" s="1">
        <v>9</v>
      </c>
      <c r="DB229" s="1">
        <v>24</v>
      </c>
      <c r="DC229" s="1">
        <v>44</v>
      </c>
      <c r="DD229" s="1">
        <v>4309</v>
      </c>
      <c r="DE229" s="1">
        <v>1.3969918489456177</v>
      </c>
      <c r="DF229" s="1">
        <v>0.44449740648269653</v>
      </c>
      <c r="DG229" s="1">
        <v>0.19049888849258423</v>
      </c>
      <c r="DH229" s="1">
        <v>0.50799703598022461</v>
      </c>
      <c r="DI229" s="1">
        <v>0.93132787942886353</v>
      </c>
      <c r="DJ229" s="1">
        <v>91.206634521484375</v>
      </c>
      <c r="DK229" s="1">
        <v>2.240325927734375</v>
      </c>
      <c r="DL229" s="1">
        <v>1.9462465047836304</v>
      </c>
      <c r="DM229" s="1">
        <v>2.4258759021759033</v>
      </c>
      <c r="DN229" s="1">
        <v>2.1699819564819336</v>
      </c>
      <c r="DO229" s="1">
        <v>0.89961153268814087</v>
      </c>
      <c r="DP229" s="1">
        <v>3.7951717376708984</v>
      </c>
      <c r="DQ229" s="1">
        <v>931</v>
      </c>
      <c r="DR229" s="1">
        <v>1019</v>
      </c>
      <c r="DS229" s="1">
        <v>799</v>
      </c>
      <c r="DT229" s="1">
        <v>663</v>
      </c>
      <c r="DU229" s="1">
        <v>441</v>
      </c>
      <c r="DV229" s="1">
        <v>38.963611602783203</v>
      </c>
      <c r="DW229" s="1">
        <v>42.646530151367188</v>
      </c>
      <c r="DX229" s="1">
        <v>33.439231872558594</v>
      </c>
      <c r="DY229" s="1">
        <v>27.747447967529297</v>
      </c>
      <c r="DZ229" s="1">
        <v>18.456447601318359</v>
      </c>
      <c r="EA229" s="1">
        <v>4.5216126441955566</v>
      </c>
      <c r="EB229" s="1">
        <v>4.4824705123901367</v>
      </c>
      <c r="EC229" s="1">
        <v>4.2313189506530762</v>
      </c>
      <c r="ED229" s="1">
        <v>4.1980624198913574</v>
      </c>
      <c r="EE229" s="1">
        <v>4.0351357460021973</v>
      </c>
      <c r="EF229" s="1">
        <v>982</v>
      </c>
      <c r="EG229" s="1">
        <v>1074</v>
      </c>
      <c r="EH229" s="1">
        <v>852</v>
      </c>
      <c r="EI229" s="1">
        <v>661</v>
      </c>
      <c r="EJ229" s="1">
        <v>403</v>
      </c>
      <c r="EK229" s="1">
        <v>42.055171966552734</v>
      </c>
      <c r="EL229" s="1">
        <v>45.995166778564453</v>
      </c>
      <c r="EM229" s="1">
        <v>36.487785339355469</v>
      </c>
      <c r="EN229" s="1">
        <v>28.308012008666992</v>
      </c>
      <c r="EO229" s="1">
        <v>17.258893966674805</v>
      </c>
      <c r="EP229" s="1">
        <v>5.8693442344665527</v>
      </c>
      <c r="EQ229" s="1">
        <v>5.7757463455200195</v>
      </c>
      <c r="ER229" s="1">
        <v>5.5537447929382324</v>
      </c>
      <c r="ES229" s="1">
        <v>5.3583006858825684</v>
      </c>
      <c r="ET229" s="1">
        <v>4.9338884353637695</v>
      </c>
      <c r="EU229" s="1">
        <v>1913</v>
      </c>
      <c r="EV229" s="1">
        <v>2093</v>
      </c>
      <c r="EW229" s="1">
        <v>1651</v>
      </c>
      <c r="EX229" s="1">
        <v>1324</v>
      </c>
      <c r="EY229" s="1">
        <v>844</v>
      </c>
      <c r="EZ229" s="1">
        <v>40.491596221923828</v>
      </c>
      <c r="FA229" s="1">
        <v>44.30157470703125</v>
      </c>
      <c r="FB229" s="1">
        <v>34.945960998535156</v>
      </c>
      <c r="FC229" s="1">
        <v>28.024503707885742</v>
      </c>
      <c r="FD229" s="1">
        <v>17.86456298828125</v>
      </c>
      <c r="FE229" s="1">
        <v>5.125800609588623</v>
      </c>
      <c r="FF229" s="1">
        <v>5.0643630027770996</v>
      </c>
      <c r="FG229" s="1">
        <v>4.8241000175476074</v>
      </c>
      <c r="FH229" s="1">
        <v>4.7068862915039062</v>
      </c>
      <c r="FI229" s="1">
        <v>4.4195423126220703</v>
      </c>
      <c r="FJ229" s="1">
        <v>44.30157470703125</v>
      </c>
      <c r="FK229" s="1">
        <v>34.945960998535156</v>
      </c>
      <c r="FL229" s="1">
        <v>28.024503707885742</v>
      </c>
      <c r="FM229" s="1">
        <v>17.86456298828125</v>
      </c>
      <c r="FN229" s="1">
        <v>5.125800609588623</v>
      </c>
      <c r="FO229" s="1">
        <v>5.0643630027770996</v>
      </c>
      <c r="FP229" s="1">
        <v>4.8241000175476074</v>
      </c>
      <c r="FQ229" s="1">
        <v>4.7068862915039062</v>
      </c>
      <c r="FR229" s="1">
        <v>4.4195423126220703</v>
      </c>
    </row>
    <row r="230" spans="1:174">
      <c r="A230" t="s">
        <v>3</v>
      </c>
      <c r="B230" t="s">
        <v>215</v>
      </c>
      <c r="C230" t="s">
        <v>503</v>
      </c>
      <c r="D230" s="1">
        <v>5126</v>
      </c>
      <c r="E230" s="1">
        <v>5776</v>
      </c>
      <c r="F230" s="1">
        <v>10902</v>
      </c>
      <c r="G230" s="1">
        <v>164.88252258300781</v>
      </c>
      <c r="H230" s="1">
        <v>191.153076171875</v>
      </c>
      <c r="I230" s="1">
        <v>177.8309326171875</v>
      </c>
      <c r="J230" s="1">
        <v>4.3888864517211914</v>
      </c>
      <c r="K230" s="1">
        <v>5.8469233512878418</v>
      </c>
      <c r="L230" s="1">
        <v>5.0570082664489746</v>
      </c>
      <c r="M230" s="1">
        <v>83</v>
      </c>
      <c r="N230" s="1">
        <v>238</v>
      </c>
      <c r="O230" s="1">
        <v>765</v>
      </c>
      <c r="P230" s="1">
        <v>1722</v>
      </c>
      <c r="Q230" s="1">
        <v>1577</v>
      </c>
      <c r="R230" s="1">
        <v>741</v>
      </c>
      <c r="S230" s="1">
        <v>5.0085840225219727</v>
      </c>
      <c r="T230" s="1">
        <v>53.638034820556641</v>
      </c>
      <c r="U230" s="1">
        <v>209.81149291992187</v>
      </c>
      <c r="V230" s="1">
        <v>515.3466796875</v>
      </c>
      <c r="W230" s="1">
        <v>772.46746826171875</v>
      </c>
      <c r="X230" s="1">
        <v>705.0294189453125</v>
      </c>
      <c r="Y230" s="1">
        <v>0.98927295207977295</v>
      </c>
      <c r="Z230" s="1">
        <v>1.5842374563217163</v>
      </c>
      <c r="AA230" s="1">
        <v>3.3181521892547607</v>
      </c>
      <c r="AB230" s="1">
        <v>5.0214328765869141</v>
      </c>
      <c r="AC230" s="1">
        <v>6.3926386833190918</v>
      </c>
      <c r="AD230" s="1">
        <v>6.5200176239013672</v>
      </c>
      <c r="AE230" s="1">
        <v>39</v>
      </c>
      <c r="AF230" s="1">
        <v>135</v>
      </c>
      <c r="AG230" s="1">
        <v>503</v>
      </c>
      <c r="AH230" s="1">
        <v>1766</v>
      </c>
      <c r="AI230" s="1">
        <v>2431</v>
      </c>
      <c r="AJ230" s="1">
        <v>902</v>
      </c>
      <c r="AK230" s="1">
        <v>2.3017079830169678</v>
      </c>
      <c r="AL230" s="1">
        <v>31.172645568847656</v>
      </c>
      <c r="AM230" s="1">
        <v>142.41827392578125</v>
      </c>
      <c r="AN230" s="1">
        <v>568.63372802734375</v>
      </c>
      <c r="AO230" s="1">
        <v>1422.352783203125</v>
      </c>
      <c r="AP230" s="1">
        <v>1515.2532958984375</v>
      </c>
      <c r="AQ230" s="1">
        <v>0.64784055948257446</v>
      </c>
      <c r="AR230" s="1">
        <v>1.9920319318771362</v>
      </c>
      <c r="AS230" s="1">
        <v>3.5140421390533447</v>
      </c>
      <c r="AT230" s="1">
        <v>5.5457859039306641</v>
      </c>
      <c r="AU230" s="1">
        <v>8.294097900390625</v>
      </c>
      <c r="AV230" s="1">
        <v>8.572514533996582</v>
      </c>
      <c r="AW230" s="1">
        <v>122</v>
      </c>
      <c r="AX230" s="1">
        <v>373</v>
      </c>
      <c r="AY230" s="1">
        <v>1268</v>
      </c>
      <c r="AZ230" s="1">
        <v>3488</v>
      </c>
      <c r="BA230" s="1">
        <v>4008</v>
      </c>
      <c r="BB230" s="1">
        <v>1643</v>
      </c>
      <c r="BC230" s="1">
        <v>3.6401078701019287</v>
      </c>
      <c r="BD230" s="1">
        <v>42.541690826416016</v>
      </c>
      <c r="BE230" s="1">
        <v>176.6513671875</v>
      </c>
      <c r="BF230" s="1">
        <v>541.01593017578125</v>
      </c>
      <c r="BG230" s="1">
        <v>1068.61474609375</v>
      </c>
      <c r="BH230" s="1">
        <v>997.9954833984375</v>
      </c>
      <c r="BI230" s="1">
        <v>0.84663426876068115</v>
      </c>
      <c r="BJ230" s="1">
        <v>1.71100914478302</v>
      </c>
      <c r="BK230" s="1">
        <v>3.3931868076324463</v>
      </c>
      <c r="BL230" s="1">
        <v>5.2739009857177734</v>
      </c>
      <c r="BM230" s="1">
        <v>7.42510986328125</v>
      </c>
      <c r="BN230" s="1">
        <v>7.5067391395568848</v>
      </c>
      <c r="BO230" s="1">
        <v>21</v>
      </c>
      <c r="BP230" s="1">
        <v>11</v>
      </c>
      <c r="BQ230" s="1">
        <v>8</v>
      </c>
      <c r="BR230" s="1">
        <v>15</v>
      </c>
      <c r="BS230" s="1">
        <v>32</v>
      </c>
      <c r="BT230" s="1">
        <v>2505</v>
      </c>
      <c r="BU230" s="1">
        <v>0.67548441886901855</v>
      </c>
      <c r="BV230" s="1">
        <v>0.35382518172264099</v>
      </c>
      <c r="BW230" s="1">
        <v>0.25732740759849548</v>
      </c>
      <c r="BX230" s="1">
        <v>0.48248887062072754</v>
      </c>
      <c r="BY230" s="1">
        <v>1.0293096303939819</v>
      </c>
      <c r="BZ230" s="1">
        <v>80.575637817382813</v>
      </c>
      <c r="CA230" s="1">
        <v>1.574212908744812</v>
      </c>
      <c r="CB230" s="1">
        <v>1.4012738466262817</v>
      </c>
      <c r="CC230" s="1">
        <v>2.0887727737426758</v>
      </c>
      <c r="CD230" s="1">
        <v>1.8773466348648071</v>
      </c>
      <c r="CE230" s="1">
        <v>0.77257364988327026</v>
      </c>
      <c r="CF230" s="1">
        <v>3.1982533931732178</v>
      </c>
      <c r="CG230" s="1">
        <v>33</v>
      </c>
      <c r="CH230" s="1">
        <v>21</v>
      </c>
      <c r="CI230" s="1">
        <v>8</v>
      </c>
      <c r="CJ230" s="1">
        <v>17</v>
      </c>
      <c r="CK230" s="1">
        <v>62</v>
      </c>
      <c r="CL230" s="1">
        <v>3623</v>
      </c>
      <c r="CM230" s="1">
        <v>1.0921142101287842</v>
      </c>
      <c r="CN230" s="1">
        <v>0.69498175382614136</v>
      </c>
      <c r="CO230" s="1">
        <v>0.26475495100021362</v>
      </c>
      <c r="CP230" s="1">
        <v>0.56260430812835693</v>
      </c>
      <c r="CQ230" s="1">
        <v>2.0518510341644287</v>
      </c>
      <c r="CR230" s="1">
        <v>119.90090179443359</v>
      </c>
      <c r="CS230" s="1">
        <v>3.3199195861816406</v>
      </c>
      <c r="CT230" s="1">
        <v>2.34375</v>
      </c>
      <c r="CU230" s="1">
        <v>2.8070175647735596</v>
      </c>
      <c r="CV230" s="1">
        <v>2.9259896278381348</v>
      </c>
      <c r="CW230" s="1">
        <v>1.4684983491897583</v>
      </c>
      <c r="CX230" s="1">
        <v>4.9404096603393555</v>
      </c>
      <c r="CY230" s="1">
        <v>54</v>
      </c>
      <c r="CZ230" s="1">
        <v>32</v>
      </c>
      <c r="DA230" s="1">
        <v>16</v>
      </c>
      <c r="DB230" s="1">
        <v>32</v>
      </c>
      <c r="DC230" s="1">
        <v>94</v>
      </c>
      <c r="DD230" s="1">
        <v>6128</v>
      </c>
      <c r="DE230" s="1">
        <v>0.88083565235137939</v>
      </c>
      <c r="DF230" s="1">
        <v>0.52197670936584473</v>
      </c>
      <c r="DG230" s="1">
        <v>0.26098835468292236</v>
      </c>
      <c r="DH230" s="1">
        <v>0.52197670936584473</v>
      </c>
      <c r="DI230" s="1">
        <v>1.5333064794540405</v>
      </c>
      <c r="DJ230" s="1">
        <v>99.958534240722656</v>
      </c>
      <c r="DK230" s="1">
        <v>2.3195877075195313</v>
      </c>
      <c r="DL230" s="1">
        <v>1.9036288261413574</v>
      </c>
      <c r="DM230" s="1">
        <v>2.3952095508575439</v>
      </c>
      <c r="DN230" s="1">
        <v>2.318840503692627</v>
      </c>
      <c r="DO230" s="1">
        <v>1.1238641738891602</v>
      </c>
      <c r="DP230" s="1">
        <v>4.0406703948974609</v>
      </c>
      <c r="DQ230" s="1">
        <v>1236</v>
      </c>
      <c r="DR230" s="1">
        <v>1351</v>
      </c>
      <c r="DS230" s="1">
        <v>1322</v>
      </c>
      <c r="DT230" s="1">
        <v>864</v>
      </c>
      <c r="DU230" s="1">
        <v>353</v>
      </c>
      <c r="DV230" s="1">
        <v>39.757083892822266</v>
      </c>
      <c r="DW230" s="1">
        <v>43.456165313720703</v>
      </c>
      <c r="DX230" s="1">
        <v>42.523353576660156</v>
      </c>
      <c r="DY230" s="1">
        <v>27.791358947753906</v>
      </c>
      <c r="DZ230" s="1">
        <v>11.354571342468262</v>
      </c>
      <c r="EA230" s="1">
        <v>4.2349071502685547</v>
      </c>
      <c r="EB230" s="1">
        <v>4.4224033355712891</v>
      </c>
      <c r="EC230" s="1">
        <v>4.6288514137268066</v>
      </c>
      <c r="ED230" s="1">
        <v>4.3055763244628906</v>
      </c>
      <c r="EE230" s="1">
        <v>4.1859359741210937</v>
      </c>
      <c r="EF230" s="1">
        <v>1504</v>
      </c>
      <c r="EG230" s="1">
        <v>1561</v>
      </c>
      <c r="EH230" s="1">
        <v>1409</v>
      </c>
      <c r="EI230" s="1">
        <v>959</v>
      </c>
      <c r="EJ230" s="1">
        <v>343</v>
      </c>
      <c r="EK230" s="1">
        <v>49.773933410644531</v>
      </c>
      <c r="EL230" s="1">
        <v>51.660312652587891</v>
      </c>
      <c r="EM230" s="1">
        <v>46.629966735839844</v>
      </c>
      <c r="EN230" s="1">
        <v>31.73750114440918</v>
      </c>
      <c r="EO230" s="1">
        <v>11.35136890411377</v>
      </c>
      <c r="EP230" s="1">
        <v>5.9884529113769531</v>
      </c>
      <c r="EQ230" s="1">
        <v>5.7774157524108887</v>
      </c>
      <c r="ER230" s="1">
        <v>5.911226749420166</v>
      </c>
      <c r="ES230" s="1">
        <v>5.9713573455810547</v>
      </c>
      <c r="ET230" s="1">
        <v>5.0762171745300293</v>
      </c>
      <c r="EU230" s="1">
        <v>2740</v>
      </c>
      <c r="EV230" s="1">
        <v>2912</v>
      </c>
      <c r="EW230" s="1">
        <v>2731</v>
      </c>
      <c r="EX230" s="1">
        <v>1823</v>
      </c>
      <c r="EY230" s="1">
        <v>696</v>
      </c>
      <c r="EZ230" s="1">
        <v>44.694252014160156</v>
      </c>
      <c r="FA230" s="1">
        <v>47.4998779296875</v>
      </c>
      <c r="FB230" s="1">
        <v>44.547447204589844</v>
      </c>
      <c r="FC230" s="1">
        <v>29.736358642578125</v>
      </c>
      <c r="FD230" s="1">
        <v>11.352993011474609</v>
      </c>
      <c r="FE230" s="1">
        <v>5.0459475517272949</v>
      </c>
      <c r="FF230" s="1">
        <v>5.0583658218383789</v>
      </c>
      <c r="FG230" s="1">
        <v>5.2122297286987305</v>
      </c>
      <c r="FH230" s="1">
        <v>5.0460872650146484</v>
      </c>
      <c r="FI230" s="1">
        <v>4.5819616317749023</v>
      </c>
      <c r="FJ230" s="1">
        <v>47.4998779296875</v>
      </c>
      <c r="FK230" s="1">
        <v>44.547447204589844</v>
      </c>
      <c r="FL230" s="1">
        <v>29.736358642578125</v>
      </c>
      <c r="FM230" s="1">
        <v>11.352993011474609</v>
      </c>
      <c r="FN230" s="1">
        <v>5.0459475517272949</v>
      </c>
      <c r="FO230" s="1">
        <v>5.0583658218383789</v>
      </c>
      <c r="FP230" s="1">
        <v>5.2122297286987305</v>
      </c>
      <c r="FQ230" s="1">
        <v>5.0460872650146484</v>
      </c>
      <c r="FR230" s="1">
        <v>4.5819616317749023</v>
      </c>
    </row>
    <row r="231" spans="1:174">
      <c r="A231" t="s">
        <v>3</v>
      </c>
      <c r="B231" t="s">
        <v>231</v>
      </c>
      <c r="C231" t="s">
        <v>504</v>
      </c>
      <c r="D231" s="1">
        <v>4380</v>
      </c>
      <c r="E231" s="1">
        <v>4692</v>
      </c>
      <c r="F231" s="1">
        <v>9072</v>
      </c>
      <c r="G231" s="1">
        <v>99.351242065429687</v>
      </c>
      <c r="H231" s="1">
        <v>107.14063262939453</v>
      </c>
      <c r="I231" s="1">
        <v>103.23294830322266</v>
      </c>
      <c r="J231" s="1">
        <v>3.6549036502838135</v>
      </c>
      <c r="K231" s="1">
        <v>4.771298885345459</v>
      </c>
      <c r="L231" s="1">
        <v>4.1580920219421387</v>
      </c>
      <c r="M231" s="1">
        <v>119</v>
      </c>
      <c r="N231" s="1">
        <v>341</v>
      </c>
      <c r="O231" s="1">
        <v>755</v>
      </c>
      <c r="P231" s="1">
        <v>1317</v>
      </c>
      <c r="Q231" s="1">
        <v>1254</v>
      </c>
      <c r="R231" s="1">
        <v>594</v>
      </c>
      <c r="S231" s="1">
        <v>4.1633777618408203</v>
      </c>
      <c r="T231" s="1">
        <v>59.349040985107422</v>
      </c>
      <c r="U231" s="1">
        <v>183.95297241210937</v>
      </c>
      <c r="V231" s="1">
        <v>449.94107055664062</v>
      </c>
      <c r="W231" s="1">
        <v>684.46417236328125</v>
      </c>
      <c r="X231" s="1">
        <v>664.18438720703125</v>
      </c>
      <c r="Y231" s="1">
        <v>0.8679162859916687</v>
      </c>
      <c r="Z231" s="1">
        <v>1.8528580665588379</v>
      </c>
      <c r="AA231" s="1">
        <v>2.9343178272247314</v>
      </c>
      <c r="AB231" s="1">
        <v>4.3169002532958984</v>
      </c>
      <c r="AC231" s="1">
        <v>5.8101282119750977</v>
      </c>
      <c r="AD231" s="1">
        <v>5.9981822967529297</v>
      </c>
      <c r="AE231" s="1">
        <v>78</v>
      </c>
      <c r="AF231" s="1">
        <v>182</v>
      </c>
      <c r="AG231" s="1">
        <v>505</v>
      </c>
      <c r="AH231" s="1">
        <v>1471</v>
      </c>
      <c r="AI231" s="1">
        <v>1787</v>
      </c>
      <c r="AJ231" s="1">
        <v>669</v>
      </c>
      <c r="AK231" s="1">
        <v>2.6308634281158447</v>
      </c>
      <c r="AL231" s="1">
        <v>32.169685363769531</v>
      </c>
      <c r="AM231" s="1">
        <v>128.51246643066406</v>
      </c>
      <c r="AN231" s="1">
        <v>568.2498779296875</v>
      </c>
      <c r="AO231" s="1">
        <v>1223.6876220703125</v>
      </c>
      <c r="AP231" s="1">
        <v>1314.91015625</v>
      </c>
      <c r="AQ231" s="1">
        <v>0.78462928533554077</v>
      </c>
      <c r="AR231" s="1">
        <v>1.9538378715515137</v>
      </c>
      <c r="AS231" s="1">
        <v>3.0118684768676758</v>
      </c>
      <c r="AT231" s="1">
        <v>5.2389769554138184</v>
      </c>
      <c r="AU231" s="1">
        <v>7.0357098579406738</v>
      </c>
      <c r="AV231" s="1">
        <v>7.5695858001708984</v>
      </c>
      <c r="AW231" s="1">
        <v>197</v>
      </c>
      <c r="AX231" s="1">
        <v>523</v>
      </c>
      <c r="AY231" s="1">
        <v>1260</v>
      </c>
      <c r="AZ231" s="1">
        <v>2788</v>
      </c>
      <c r="BA231" s="1">
        <v>3041</v>
      </c>
      <c r="BB231" s="1">
        <v>1263</v>
      </c>
      <c r="BC231" s="1">
        <v>3.3830997943878174</v>
      </c>
      <c r="BD231" s="1">
        <v>45.86444091796875</v>
      </c>
      <c r="BE231" s="1">
        <v>156.83560180664062</v>
      </c>
      <c r="BF231" s="1">
        <v>505.46621704101562</v>
      </c>
      <c r="BG231" s="1">
        <v>923.6339111328125</v>
      </c>
      <c r="BH231" s="1">
        <v>900.14324951171875</v>
      </c>
      <c r="BI231" s="1">
        <v>0.83291053771972656</v>
      </c>
      <c r="BJ231" s="1">
        <v>1.8867924213409424</v>
      </c>
      <c r="BK231" s="1">
        <v>2.9649152755737305</v>
      </c>
      <c r="BL231" s="1">
        <v>4.7588162422180176</v>
      </c>
      <c r="BM231" s="1">
        <v>6.472691535949707</v>
      </c>
      <c r="BN231" s="1">
        <v>6.7392349243164063</v>
      </c>
      <c r="BO231" s="1">
        <v>184</v>
      </c>
      <c r="BP231" s="1">
        <v>151</v>
      </c>
      <c r="BQ231" s="1">
        <v>23</v>
      </c>
      <c r="BR231" s="1">
        <v>108</v>
      </c>
      <c r="BS231" s="1">
        <v>29</v>
      </c>
      <c r="BT231" s="1">
        <v>1862</v>
      </c>
      <c r="BU231" s="1">
        <v>4.1736598014831543</v>
      </c>
      <c r="BV231" s="1">
        <v>3.4251227378845215</v>
      </c>
      <c r="BW231" s="1">
        <v>0.52170747518539429</v>
      </c>
      <c r="BX231" s="1">
        <v>2.4497566223144531</v>
      </c>
      <c r="BY231" s="1">
        <v>0.65780502557754517</v>
      </c>
      <c r="BZ231" s="1">
        <v>42.235622406005859</v>
      </c>
      <c r="CA231" s="1">
        <v>2.1355617046356201</v>
      </c>
      <c r="CB231" s="1">
        <v>1.8860853910446167</v>
      </c>
      <c r="CC231" s="1">
        <v>1.8282989263534546</v>
      </c>
      <c r="CD231" s="1">
        <v>2.2135684490203857</v>
      </c>
      <c r="CE231" s="1">
        <v>0.65954059362411499</v>
      </c>
      <c r="CF231" s="1">
        <v>3.0893282890319824</v>
      </c>
      <c r="CG231" s="1">
        <v>172</v>
      </c>
      <c r="CH231" s="1">
        <v>310</v>
      </c>
      <c r="CI231" s="1">
        <v>28</v>
      </c>
      <c r="CJ231" s="1">
        <v>91</v>
      </c>
      <c r="CK231" s="1">
        <v>36</v>
      </c>
      <c r="CL231" s="1">
        <v>2392</v>
      </c>
      <c r="CM231" s="1">
        <v>3.9275763034820557</v>
      </c>
      <c r="CN231" s="1">
        <v>7.0787715911865234</v>
      </c>
      <c r="CO231" s="1">
        <v>0.63937288522720337</v>
      </c>
      <c r="CP231" s="1">
        <v>2.0779619216918945</v>
      </c>
      <c r="CQ231" s="1">
        <v>0.82205086946487427</v>
      </c>
      <c r="CR231" s="1">
        <v>54.620712280273438</v>
      </c>
      <c r="CS231" s="1">
        <v>2.6514568328857422</v>
      </c>
      <c r="CT231" s="1">
        <v>3.2645323276519775</v>
      </c>
      <c r="CU231" s="1">
        <v>2.8747432231903076</v>
      </c>
      <c r="CV231" s="1">
        <v>2.4674620628356934</v>
      </c>
      <c r="CW231" s="1">
        <v>0.76988881826400757</v>
      </c>
      <c r="CX231" s="1">
        <v>4.5439867973327637</v>
      </c>
      <c r="CY231" s="1">
        <v>356</v>
      </c>
      <c r="CZ231" s="1">
        <v>461</v>
      </c>
      <c r="DA231" s="1">
        <v>51</v>
      </c>
      <c r="DB231" s="1">
        <v>199</v>
      </c>
      <c r="DC231" s="1">
        <v>65</v>
      </c>
      <c r="DD231" s="1">
        <v>4254</v>
      </c>
      <c r="DE231" s="1">
        <v>4.0510282516479492</v>
      </c>
      <c r="DF231" s="1">
        <v>5.245854377746582</v>
      </c>
      <c r="DG231" s="1">
        <v>0.58034396171569824</v>
      </c>
      <c r="DH231" s="1">
        <v>2.264479398727417</v>
      </c>
      <c r="DI231" s="1">
        <v>0.7396540641784668</v>
      </c>
      <c r="DJ231" s="1">
        <v>48.407512664794922</v>
      </c>
      <c r="DK231" s="1">
        <v>2.3571476936340332</v>
      </c>
      <c r="DL231" s="1">
        <v>2.6339848041534424</v>
      </c>
      <c r="DM231" s="1">
        <v>2.2849462032318115</v>
      </c>
      <c r="DN231" s="1">
        <v>2.3228669166564941</v>
      </c>
      <c r="DO231" s="1">
        <v>0.71641135215759277</v>
      </c>
      <c r="DP231" s="1">
        <v>3.7675023078918457</v>
      </c>
      <c r="DQ231" s="1">
        <v>646</v>
      </c>
      <c r="DR231" s="1">
        <v>690</v>
      </c>
      <c r="DS231" s="1">
        <v>834</v>
      </c>
      <c r="DT231" s="1">
        <v>1159</v>
      </c>
      <c r="DU231" s="1">
        <v>1051</v>
      </c>
      <c r="DV231" s="1">
        <v>14.65317440032959</v>
      </c>
      <c r="DW231" s="1">
        <v>15.651223182678223</v>
      </c>
      <c r="DX231" s="1">
        <v>18.917566299438477</v>
      </c>
      <c r="DY231" s="1">
        <v>26.289518356323242</v>
      </c>
      <c r="DZ231" s="1">
        <v>23.839761734008789</v>
      </c>
      <c r="EA231" s="1">
        <v>3.9049749374389648</v>
      </c>
      <c r="EB231" s="1">
        <v>3.7924590110778809</v>
      </c>
      <c r="EC231" s="1">
        <v>3.4292762279510498</v>
      </c>
      <c r="ED231" s="1">
        <v>3.6162247657775879</v>
      </c>
      <c r="EE231" s="1">
        <v>3.6579422950744629</v>
      </c>
      <c r="EF231" s="1">
        <v>770</v>
      </c>
      <c r="EG231" s="1">
        <v>762</v>
      </c>
      <c r="EH231" s="1">
        <v>959</v>
      </c>
      <c r="EI231" s="1">
        <v>1113</v>
      </c>
      <c r="EJ231" s="1">
        <v>1088</v>
      </c>
      <c r="EK231" s="1">
        <v>17.582754135131836</v>
      </c>
      <c r="EL231" s="1">
        <v>17.400075912475586</v>
      </c>
      <c r="EM231" s="1">
        <v>21.898521423339844</v>
      </c>
      <c r="EN231" s="1">
        <v>25.415073394775391</v>
      </c>
      <c r="EO231" s="1">
        <v>24.844203948974609</v>
      </c>
      <c r="EP231" s="1">
        <v>5.5205049514770508</v>
      </c>
      <c r="EQ231" s="1">
        <v>5.1154670715332031</v>
      </c>
      <c r="ER231" s="1">
        <v>4.8662910461425781</v>
      </c>
      <c r="ES231" s="1">
        <v>4.2810983657836914</v>
      </c>
      <c r="ET231" s="1">
        <v>4.573542594909668</v>
      </c>
      <c r="EU231" s="1">
        <v>1416</v>
      </c>
      <c r="EV231" s="1">
        <v>1452</v>
      </c>
      <c r="EW231" s="1">
        <v>1793</v>
      </c>
      <c r="EX231" s="1">
        <v>2272</v>
      </c>
      <c r="EY231" s="1">
        <v>2139</v>
      </c>
      <c r="EZ231" s="1">
        <v>16.113079071044922</v>
      </c>
      <c r="FA231" s="1">
        <v>16.522733688354492</v>
      </c>
      <c r="FB231" s="1">
        <v>20.403072357177734</v>
      </c>
      <c r="FC231" s="1">
        <v>25.853754043579102</v>
      </c>
      <c r="FD231" s="1">
        <v>24.340309143066406</v>
      </c>
      <c r="FE231" s="1">
        <v>4.6439933776855469</v>
      </c>
      <c r="FF231" s="1">
        <v>4.3880324363708496</v>
      </c>
      <c r="FG231" s="1">
        <v>4.0725011825561523</v>
      </c>
      <c r="FH231" s="1">
        <v>3.9140021800994873</v>
      </c>
      <c r="FI231" s="1">
        <v>4.0726566314697266</v>
      </c>
      <c r="FJ231" s="1">
        <v>16.522733688354492</v>
      </c>
      <c r="FK231" s="1">
        <v>20.403072357177734</v>
      </c>
      <c r="FL231" s="1">
        <v>25.853754043579102</v>
      </c>
      <c r="FM231" s="1">
        <v>24.340309143066406</v>
      </c>
      <c r="FN231" s="1">
        <v>4.6439933776855469</v>
      </c>
      <c r="FO231" s="1">
        <v>4.3880324363708496</v>
      </c>
      <c r="FP231" s="1">
        <v>4.0725011825561523</v>
      </c>
      <c r="FQ231" s="1">
        <v>3.9140021800994873</v>
      </c>
      <c r="FR231" s="1">
        <v>4.0726566314697266</v>
      </c>
    </row>
    <row r="232" spans="1:174">
      <c r="A232" t="s">
        <v>3</v>
      </c>
      <c r="B232" t="s">
        <v>232</v>
      </c>
      <c r="C232" t="s">
        <v>505</v>
      </c>
      <c r="D232" s="1">
        <v>2311</v>
      </c>
      <c r="E232" s="1">
        <v>2386</v>
      </c>
      <c r="F232" s="1">
        <v>4697</v>
      </c>
      <c r="G232" s="1">
        <v>172.14268493652344</v>
      </c>
      <c r="H232" s="1">
        <v>184.33863830566406</v>
      </c>
      <c r="I232" s="1">
        <v>178.12934875488281</v>
      </c>
      <c r="J232" s="1">
        <v>4.4046735763549805</v>
      </c>
      <c r="K232" s="1">
        <v>5.8361668586730957</v>
      </c>
      <c r="L232" s="1">
        <v>5.0316014289855957</v>
      </c>
      <c r="M232" s="1">
        <v>33</v>
      </c>
      <c r="N232" s="1">
        <v>160</v>
      </c>
      <c r="O232" s="1">
        <v>377</v>
      </c>
      <c r="P232" s="1">
        <v>748</v>
      </c>
      <c r="Q232" s="1">
        <v>739</v>
      </c>
      <c r="R232" s="1">
        <v>254</v>
      </c>
      <c r="S232" s="1">
        <v>4.7046074867248535</v>
      </c>
      <c r="T232" s="1">
        <v>83.23968505859375</v>
      </c>
      <c r="U232" s="1">
        <v>219.76356506347656</v>
      </c>
      <c r="V232" s="1">
        <v>515.71978759765625</v>
      </c>
      <c r="W232" s="1">
        <v>806.47802734375</v>
      </c>
      <c r="X232" s="1">
        <v>625.40008544921875</v>
      </c>
      <c r="Y232" s="1">
        <v>0.75670719146728516</v>
      </c>
      <c r="Z232" s="1">
        <v>2.2827792167663574</v>
      </c>
      <c r="AA232" s="1">
        <v>3.4222948551177979</v>
      </c>
      <c r="AB232" s="1">
        <v>4.9923248291015625</v>
      </c>
      <c r="AC232" s="1">
        <v>6.831207275390625</v>
      </c>
      <c r="AD232" s="1">
        <v>5.9345793724060059</v>
      </c>
      <c r="AE232" s="1">
        <v>23</v>
      </c>
      <c r="AF232" s="1">
        <v>66</v>
      </c>
      <c r="AG232" s="1">
        <v>254</v>
      </c>
      <c r="AH232" s="1">
        <v>780</v>
      </c>
      <c r="AI232" s="1">
        <v>932</v>
      </c>
      <c r="AJ232" s="1">
        <v>331</v>
      </c>
      <c r="AK232" s="1">
        <v>3.2091844081878662</v>
      </c>
      <c r="AL232" s="1">
        <v>36.048042297363281</v>
      </c>
      <c r="AM232" s="1">
        <v>154.63665771484375</v>
      </c>
      <c r="AN232" s="1">
        <v>575.91778564453125</v>
      </c>
      <c r="AO232" s="1">
        <v>1278.4110107421875</v>
      </c>
      <c r="AP232" s="1">
        <v>1505.9144287109375</v>
      </c>
      <c r="AQ232" s="1">
        <v>0.80195260047912598</v>
      </c>
      <c r="AR232" s="1">
        <v>2.1414666175842285</v>
      </c>
      <c r="AS232" s="1">
        <v>3.8502349853515625</v>
      </c>
      <c r="AT232" s="1">
        <v>6.0199122428894043</v>
      </c>
      <c r="AU232" s="1">
        <v>8.0923852920532227</v>
      </c>
      <c r="AV232" s="1">
        <v>8.5706892013549805</v>
      </c>
      <c r="AW232" s="1">
        <v>56</v>
      </c>
      <c r="AX232" s="1">
        <v>226</v>
      </c>
      <c r="AY232" s="1">
        <v>631</v>
      </c>
      <c r="AZ232" s="1">
        <v>1528</v>
      </c>
      <c r="BA232" s="1">
        <v>1671</v>
      </c>
      <c r="BB232" s="1">
        <v>585</v>
      </c>
      <c r="BC232" s="1">
        <v>3.9488539695739746</v>
      </c>
      <c r="BD232" s="1">
        <v>60.217689514160156</v>
      </c>
      <c r="BE232" s="1">
        <v>187.9072265625</v>
      </c>
      <c r="BF232" s="1">
        <v>544.78814697265625</v>
      </c>
      <c r="BG232" s="1">
        <v>1015.5831909179687</v>
      </c>
      <c r="BH232" s="1">
        <v>934.5943603515625</v>
      </c>
      <c r="BI232" s="1">
        <v>0.77465760707855225</v>
      </c>
      <c r="BJ232" s="1">
        <v>2.2396194934844971</v>
      </c>
      <c r="BK232" s="1">
        <v>3.5825810432434082</v>
      </c>
      <c r="BL232" s="1">
        <v>5.4688620567321777</v>
      </c>
      <c r="BM232" s="1">
        <v>7.4815311431884766</v>
      </c>
      <c r="BN232" s="1">
        <v>7.184967041015625</v>
      </c>
      <c r="BO232" s="1">
        <v>2</v>
      </c>
      <c r="BP232" s="1">
        <v>2</v>
      </c>
      <c r="BQ232" s="1"/>
      <c r="BR232" s="1">
        <v>4</v>
      </c>
      <c r="BS232" s="1">
        <v>5</v>
      </c>
      <c r="BT232" s="1">
        <v>1166</v>
      </c>
      <c r="BU232" s="1">
        <v>0.14897678792476654</v>
      </c>
      <c r="BV232" s="1">
        <v>0.14897678792476654</v>
      </c>
      <c r="BW232" s="1"/>
      <c r="BX232" s="1">
        <v>0.29795357584953308</v>
      </c>
      <c r="BY232" s="1">
        <v>0.37244197726249695</v>
      </c>
      <c r="BZ232" s="1">
        <v>86.853469848632813</v>
      </c>
      <c r="CA232" s="1">
        <v>0.80000001192092896</v>
      </c>
      <c r="CB232" s="1">
        <v>4.5454545021057129</v>
      </c>
      <c r="CC232" s="1"/>
      <c r="CD232" s="1">
        <v>1.9607843160629272</v>
      </c>
      <c r="CE232" s="1">
        <v>0.63694268465042114</v>
      </c>
      <c r="CF232" s="1">
        <v>3.1194820404052734</v>
      </c>
      <c r="CG232" s="1">
        <v>6</v>
      </c>
      <c r="CH232" s="1">
        <v>2</v>
      </c>
      <c r="CI232" s="1">
        <v>2</v>
      </c>
      <c r="CJ232" s="1">
        <v>4</v>
      </c>
      <c r="CK232" s="1">
        <v>2</v>
      </c>
      <c r="CL232" s="1">
        <v>1499</v>
      </c>
      <c r="CM232" s="1">
        <v>0.4635506272315979</v>
      </c>
      <c r="CN232" s="1">
        <v>0.15451687574386597</v>
      </c>
      <c r="CO232" s="1">
        <v>0.15451687574386597</v>
      </c>
      <c r="CP232" s="1">
        <v>0.30903375148773193</v>
      </c>
      <c r="CQ232" s="1">
        <v>0.15451687574386597</v>
      </c>
      <c r="CR232" s="1">
        <v>115.81040191650391</v>
      </c>
      <c r="CS232" s="1">
        <v>2.764976978302002</v>
      </c>
      <c r="CT232" s="1">
        <v>3.6363637447357178</v>
      </c>
      <c r="CU232" s="1">
        <v>4.7619047164916992</v>
      </c>
      <c r="CV232" s="1">
        <v>2.3952095508575439</v>
      </c>
      <c r="CW232" s="1">
        <v>0.24752475321292877</v>
      </c>
      <c r="CX232" s="1">
        <v>4.7511887550354004</v>
      </c>
      <c r="CY232" s="1">
        <v>8</v>
      </c>
      <c r="CZ232" s="1">
        <v>4</v>
      </c>
      <c r="DA232" s="1">
        <v>2</v>
      </c>
      <c r="DB232" s="1">
        <v>8</v>
      </c>
      <c r="DC232" s="1">
        <v>7</v>
      </c>
      <c r="DD232" s="1">
        <v>2665</v>
      </c>
      <c r="DE232" s="1">
        <v>0.30339252948760986</v>
      </c>
      <c r="DF232" s="1">
        <v>0.15169626474380493</v>
      </c>
      <c r="DG232" s="1">
        <v>7.5848132371902466E-2</v>
      </c>
      <c r="DH232" s="1">
        <v>0.30339252948760986</v>
      </c>
      <c r="DI232" s="1">
        <v>0.26546847820281982</v>
      </c>
      <c r="DJ232" s="1">
        <v>101.06763458251953</v>
      </c>
      <c r="DK232" s="1">
        <v>1.713062047958374</v>
      </c>
      <c r="DL232" s="1">
        <v>4.0404038429260254</v>
      </c>
      <c r="DM232" s="1">
        <v>2.5974025726318359</v>
      </c>
      <c r="DN232" s="1">
        <v>2.1563341617584229</v>
      </c>
      <c r="DO232" s="1">
        <v>0.43942248821258545</v>
      </c>
      <c r="DP232" s="1">
        <v>3.8663532733917236</v>
      </c>
      <c r="DQ232" s="1">
        <v>398</v>
      </c>
      <c r="DR232" s="1">
        <v>379</v>
      </c>
      <c r="DS232" s="1">
        <v>391</v>
      </c>
      <c r="DT232" s="1">
        <v>495</v>
      </c>
      <c r="DU232" s="1">
        <v>648</v>
      </c>
      <c r="DV232" s="1">
        <v>29.646381378173828</v>
      </c>
      <c r="DW232" s="1">
        <v>28.231101989746094</v>
      </c>
      <c r="DX232" s="1">
        <v>29.124961853027344</v>
      </c>
      <c r="DY232" s="1">
        <v>36.871753692626953</v>
      </c>
      <c r="DZ232" s="1">
        <v>48.268478393554687</v>
      </c>
      <c r="EA232" s="1">
        <v>4.5542969703674316</v>
      </c>
      <c r="EB232" s="1">
        <v>4.5421857833862305</v>
      </c>
      <c r="EC232" s="1">
        <v>4.6664280891418457</v>
      </c>
      <c r="ED232" s="1">
        <v>4.1673684120178223</v>
      </c>
      <c r="EE232" s="1">
        <v>4.2837309837341309</v>
      </c>
      <c r="EF232" s="1">
        <v>438</v>
      </c>
      <c r="EG232" s="1">
        <v>386</v>
      </c>
      <c r="EH232" s="1">
        <v>380</v>
      </c>
      <c r="EI232" s="1">
        <v>511</v>
      </c>
      <c r="EJ232" s="1">
        <v>671</v>
      </c>
      <c r="EK232" s="1">
        <v>33.839195251464844</v>
      </c>
      <c r="EL232" s="1">
        <v>29.821756362915039</v>
      </c>
      <c r="EM232" s="1">
        <v>29.358205795288086</v>
      </c>
      <c r="EN232" s="1">
        <v>39.479061126708984</v>
      </c>
      <c r="EO232" s="1">
        <v>51.840412139892578</v>
      </c>
      <c r="EP232" s="1">
        <v>6.1525497436523437</v>
      </c>
      <c r="EQ232" s="1">
        <v>5.6210861206054687</v>
      </c>
      <c r="ER232" s="1">
        <v>5.8914728164672852</v>
      </c>
      <c r="ES232" s="1">
        <v>5.6614227294921875</v>
      </c>
      <c r="ET232" s="1">
        <v>5.8751420974731445</v>
      </c>
      <c r="EU232" s="1">
        <v>836</v>
      </c>
      <c r="EV232" s="1">
        <v>765</v>
      </c>
      <c r="EW232" s="1">
        <v>771</v>
      </c>
      <c r="EX232" s="1">
        <v>1006</v>
      </c>
      <c r="EY232" s="1">
        <v>1319</v>
      </c>
      <c r="EZ232" s="1">
        <v>31.704519271850586</v>
      </c>
      <c r="FA232" s="1">
        <v>29.011911392211914</v>
      </c>
      <c r="FB232" s="1">
        <v>29.239456176757813</v>
      </c>
      <c r="FC232" s="1">
        <v>38.151611328125</v>
      </c>
      <c r="FD232" s="1">
        <v>50.021842956542969</v>
      </c>
      <c r="FE232" s="1">
        <v>5.271787166595459</v>
      </c>
      <c r="FF232" s="1">
        <v>5.0292549133300781</v>
      </c>
      <c r="FG232" s="1">
        <v>5.1992716789245605</v>
      </c>
      <c r="FH232" s="1">
        <v>4.8124761581420898</v>
      </c>
      <c r="FI232" s="1">
        <v>4.9683589935302734</v>
      </c>
      <c r="FJ232" s="1">
        <v>29.011911392211914</v>
      </c>
      <c r="FK232" s="1">
        <v>29.239456176757813</v>
      </c>
      <c r="FL232" s="1">
        <v>38.151611328125</v>
      </c>
      <c r="FM232" s="1">
        <v>50.021842956542969</v>
      </c>
      <c r="FN232" s="1">
        <v>5.271787166595459</v>
      </c>
      <c r="FO232" s="1">
        <v>5.0292549133300781</v>
      </c>
      <c r="FP232" s="1">
        <v>5.1992716789245605</v>
      </c>
      <c r="FQ232" s="1">
        <v>4.8124761581420898</v>
      </c>
      <c r="FR232" s="1">
        <v>4.9683589935302734</v>
      </c>
    </row>
    <row r="233" spans="1:174">
      <c r="A233" t="s">
        <v>3</v>
      </c>
      <c r="B233" t="s">
        <v>233</v>
      </c>
      <c r="C233" t="s">
        <v>506</v>
      </c>
      <c r="D233" s="1">
        <v>6121</v>
      </c>
      <c r="E233" s="1">
        <v>6483</v>
      </c>
      <c r="F233" s="1">
        <v>12604</v>
      </c>
      <c r="G233" s="1">
        <v>167.29835510253906</v>
      </c>
      <c r="H233" s="1">
        <v>182.06123352050781</v>
      </c>
      <c r="I233" s="1">
        <v>174.57975769042969</v>
      </c>
      <c r="J233" s="1">
        <v>4.4356999397277832</v>
      </c>
      <c r="K233" s="1">
        <v>5.8931541442871094</v>
      </c>
      <c r="L233" s="1">
        <v>5.0821967124938965</v>
      </c>
      <c r="M233" s="1">
        <v>117</v>
      </c>
      <c r="N233" s="1">
        <v>368</v>
      </c>
      <c r="O233" s="1">
        <v>998</v>
      </c>
      <c r="P233" s="1">
        <v>2055</v>
      </c>
      <c r="Q233" s="1">
        <v>1863</v>
      </c>
      <c r="R233" s="1">
        <v>720</v>
      </c>
      <c r="S233" s="1">
        <v>5.8918619155883789</v>
      </c>
      <c r="T233" s="1">
        <v>70.527671813964844</v>
      </c>
      <c r="U233" s="1">
        <v>231.24977111816406</v>
      </c>
      <c r="V233" s="1">
        <v>545.896484375</v>
      </c>
      <c r="W233" s="1">
        <v>793.94842529296875</v>
      </c>
      <c r="X233" s="1">
        <v>663.6005859375</v>
      </c>
      <c r="Y233" s="1">
        <v>1.0220125913619995</v>
      </c>
      <c r="Z233" s="1">
        <v>1.9586970806121826</v>
      </c>
      <c r="AA233" s="1">
        <v>3.4560377597808838</v>
      </c>
      <c r="AB233" s="1">
        <v>5.1845498085021973</v>
      </c>
      <c r="AC233" s="1">
        <v>6.7139973640441895</v>
      </c>
      <c r="AD233" s="1">
        <v>6.2630481719970703</v>
      </c>
      <c r="AE233" s="1">
        <v>88</v>
      </c>
      <c r="AF233" s="1">
        <v>163</v>
      </c>
      <c r="AG233" s="1">
        <v>621</v>
      </c>
      <c r="AH233" s="1">
        <v>2137</v>
      </c>
      <c r="AI233" s="1">
        <v>2618</v>
      </c>
      <c r="AJ233" s="1">
        <v>856</v>
      </c>
      <c r="AK233" s="1">
        <v>4.3312501907348633</v>
      </c>
      <c r="AL233" s="1">
        <v>32.289440155029297</v>
      </c>
      <c r="AM233" s="1">
        <v>147.16964721679687</v>
      </c>
      <c r="AN233" s="1">
        <v>600.51031494140625</v>
      </c>
      <c r="AO233" s="1">
        <v>1388.807861328125</v>
      </c>
      <c r="AP233" s="1">
        <v>1475.8111572265625</v>
      </c>
      <c r="AQ233" s="1">
        <v>1.1500260829925537</v>
      </c>
      <c r="AR233" s="1">
        <v>1.9648022651672363</v>
      </c>
      <c r="AS233" s="1">
        <v>3.5332272052764893</v>
      </c>
      <c r="AT233" s="1">
        <v>6.0127739906311035</v>
      </c>
      <c r="AU233" s="1">
        <v>8.4112453460693359</v>
      </c>
      <c r="AV233" s="1">
        <v>8.7177925109863281</v>
      </c>
      <c r="AW233" s="1">
        <v>205</v>
      </c>
      <c r="AX233" s="1">
        <v>531</v>
      </c>
      <c r="AY233" s="1">
        <v>1619</v>
      </c>
      <c r="AZ233" s="1">
        <v>4192</v>
      </c>
      <c r="BA233" s="1">
        <v>4481</v>
      </c>
      <c r="BB233" s="1">
        <v>1576</v>
      </c>
      <c r="BC233" s="1">
        <v>5.1026301383972168</v>
      </c>
      <c r="BD233" s="1">
        <v>51.724639892578125</v>
      </c>
      <c r="BE233" s="1">
        <v>189.68284606933594</v>
      </c>
      <c r="BF233" s="1">
        <v>572.43597412109375</v>
      </c>
      <c r="BG233" s="1">
        <v>1058.945068359375</v>
      </c>
      <c r="BH233" s="1">
        <v>946.54083251953125</v>
      </c>
      <c r="BI233" s="1">
        <v>1.073298454284668</v>
      </c>
      <c r="BJ233" s="1">
        <v>1.9605671167373657</v>
      </c>
      <c r="BK233" s="1">
        <v>3.4852430820465088</v>
      </c>
      <c r="BL233" s="1">
        <v>5.5760993957519531</v>
      </c>
      <c r="BM233" s="1">
        <v>7.6112990379333496</v>
      </c>
      <c r="BN233" s="1">
        <v>7.3938541412353516</v>
      </c>
      <c r="BO233" s="1">
        <v>31</v>
      </c>
      <c r="BP233" s="1">
        <v>17</v>
      </c>
      <c r="BQ233" s="1">
        <v>1</v>
      </c>
      <c r="BR233" s="1">
        <v>17</v>
      </c>
      <c r="BS233" s="1">
        <v>12</v>
      </c>
      <c r="BT233" s="1">
        <v>3069</v>
      </c>
      <c r="BU233" s="1">
        <v>0.84728783369064331</v>
      </c>
      <c r="BV233" s="1">
        <v>0.46464172005653381</v>
      </c>
      <c r="BW233" s="1">
        <v>2.7331866323947906E-2</v>
      </c>
      <c r="BX233" s="1">
        <v>0.46464172005653381</v>
      </c>
      <c r="BY233" s="1">
        <v>0.32798239588737488</v>
      </c>
      <c r="BZ233" s="1">
        <v>83.881500244140625</v>
      </c>
      <c r="CA233" s="1">
        <v>1.5656565427780151</v>
      </c>
      <c r="CB233" s="1">
        <v>2.6898734569549561</v>
      </c>
      <c r="CC233" s="1">
        <v>0.3333333432674408</v>
      </c>
      <c r="CD233" s="1">
        <v>2.2049286365509033</v>
      </c>
      <c r="CE233" s="1">
        <v>0.51724135875701904</v>
      </c>
      <c r="CF233" s="1">
        <v>3.1967418193817139</v>
      </c>
      <c r="CG233" s="1">
        <v>40</v>
      </c>
      <c r="CH233" s="1">
        <v>27</v>
      </c>
      <c r="CI233" s="1">
        <v>6</v>
      </c>
      <c r="CJ233" s="1">
        <v>25</v>
      </c>
      <c r="CK233" s="1">
        <v>10</v>
      </c>
      <c r="CL233" s="1">
        <v>4083</v>
      </c>
      <c r="CM233" s="1">
        <v>1.1233146190643311</v>
      </c>
      <c r="CN233" s="1">
        <v>0.75823742151260376</v>
      </c>
      <c r="CO233" s="1">
        <v>0.16849720478057861</v>
      </c>
      <c r="CP233" s="1">
        <v>0.7020716667175293</v>
      </c>
      <c r="CQ233" s="1">
        <v>0.28082865476608276</v>
      </c>
      <c r="CR233" s="1">
        <v>114.66234588623047</v>
      </c>
      <c r="CS233" s="1">
        <v>2.8368794918060303</v>
      </c>
      <c r="CT233" s="1">
        <v>3.3623909950256348</v>
      </c>
      <c r="CU233" s="1">
        <v>2.158273458480835</v>
      </c>
      <c r="CV233" s="1">
        <v>3.7257823944091797</v>
      </c>
      <c r="CW233" s="1">
        <v>0.45045045018196106</v>
      </c>
      <c r="CX233" s="1">
        <v>4.8588056564331055</v>
      </c>
      <c r="CY233" s="1">
        <v>71</v>
      </c>
      <c r="CZ233" s="1">
        <v>44</v>
      </c>
      <c r="DA233" s="1">
        <v>7</v>
      </c>
      <c r="DB233" s="1">
        <v>42</v>
      </c>
      <c r="DC233" s="1">
        <v>22</v>
      </c>
      <c r="DD233" s="1">
        <v>7152</v>
      </c>
      <c r="DE233" s="1">
        <v>0.98343086242675781</v>
      </c>
      <c r="DF233" s="1">
        <v>0.60945010185241699</v>
      </c>
      <c r="DG233" s="1">
        <v>9.6957974135875702E-2</v>
      </c>
      <c r="DH233" s="1">
        <v>0.58174782991409302</v>
      </c>
      <c r="DI233" s="1">
        <v>0.3047250509262085</v>
      </c>
      <c r="DJ233" s="1">
        <v>99.063346862792969</v>
      </c>
      <c r="DK233" s="1">
        <v>2.0943953990936279</v>
      </c>
      <c r="DL233" s="1">
        <v>3.0662021636962891</v>
      </c>
      <c r="DM233" s="1">
        <v>1.2110726833343506</v>
      </c>
      <c r="DN233" s="1">
        <v>2.9126212596893311</v>
      </c>
      <c r="DO233" s="1">
        <v>0.48458150029182434</v>
      </c>
      <c r="DP233" s="1">
        <v>3.9725167751312256</v>
      </c>
      <c r="DQ233" s="1">
        <v>1233</v>
      </c>
      <c r="DR233" s="1">
        <v>1256</v>
      </c>
      <c r="DS233" s="1">
        <v>1059</v>
      </c>
      <c r="DT233" s="1">
        <v>1081</v>
      </c>
      <c r="DU233" s="1">
        <v>1492</v>
      </c>
      <c r="DV233" s="1">
        <v>33.700191497802734</v>
      </c>
      <c r="DW233" s="1">
        <v>34.328823089599609</v>
      </c>
      <c r="DX233" s="1">
        <v>28.944446563720703</v>
      </c>
      <c r="DY233" s="1">
        <v>29.545747756958008</v>
      </c>
      <c r="DZ233" s="1">
        <v>40.779144287109375</v>
      </c>
      <c r="EA233" s="1">
        <v>4.2289752960205078</v>
      </c>
      <c r="EB233" s="1">
        <v>4.495025634765625</v>
      </c>
      <c r="EC233" s="1">
        <v>4.5289311408996582</v>
      </c>
      <c r="ED233" s="1">
        <v>4.4174737930297852</v>
      </c>
      <c r="EE233" s="1">
        <v>4.515465259552002</v>
      </c>
      <c r="EF233" s="1">
        <v>1473</v>
      </c>
      <c r="EG233" s="1">
        <v>1363</v>
      </c>
      <c r="EH233" s="1">
        <v>1120</v>
      </c>
      <c r="EI233" s="1">
        <v>1110</v>
      </c>
      <c r="EJ233" s="1">
        <v>1417</v>
      </c>
      <c r="EK233" s="1">
        <v>41.366062164306641</v>
      </c>
      <c r="EL233" s="1">
        <v>38.276947021484375</v>
      </c>
      <c r="EM233" s="1">
        <v>31.452810287475586</v>
      </c>
      <c r="EN233" s="1">
        <v>31.171981811523438</v>
      </c>
      <c r="EO233" s="1">
        <v>39.793422698974609</v>
      </c>
      <c r="EP233" s="1">
        <v>5.9402346611022949</v>
      </c>
      <c r="EQ233" s="1">
        <v>5.9253139495849609</v>
      </c>
      <c r="ER233" s="1">
        <v>6.0056838989257812</v>
      </c>
      <c r="ES233" s="1">
        <v>5.9809255599975586</v>
      </c>
      <c r="ET233" s="1">
        <v>5.6677732467651367</v>
      </c>
      <c r="EU233" s="1">
        <v>2706</v>
      </c>
      <c r="EV233" s="1">
        <v>2619</v>
      </c>
      <c r="EW233" s="1">
        <v>2179</v>
      </c>
      <c r="EX233" s="1">
        <v>2191</v>
      </c>
      <c r="EY233" s="1">
        <v>2909</v>
      </c>
      <c r="EZ233" s="1">
        <v>37.481182098388672</v>
      </c>
      <c r="FA233" s="1">
        <v>36.276130676269531</v>
      </c>
      <c r="FB233" s="1">
        <v>30.181631088256836</v>
      </c>
      <c r="FC233" s="1">
        <v>30.347845077514648</v>
      </c>
      <c r="FD233" s="1">
        <v>40.292961120605469</v>
      </c>
      <c r="FE233" s="1">
        <v>5.0154762268066406</v>
      </c>
      <c r="FF233" s="1">
        <v>5.1408381462097168</v>
      </c>
      <c r="FG233" s="1">
        <v>5.184145450592041</v>
      </c>
      <c r="FH233" s="1">
        <v>5.0917963981628418</v>
      </c>
      <c r="FI233" s="1">
        <v>5.0118017196655273</v>
      </c>
      <c r="FJ233" s="1">
        <v>36.276130676269531</v>
      </c>
      <c r="FK233" s="1">
        <v>30.181631088256836</v>
      </c>
      <c r="FL233" s="1">
        <v>30.347845077514648</v>
      </c>
      <c r="FM233" s="1">
        <v>40.292961120605469</v>
      </c>
      <c r="FN233" s="1">
        <v>5.0154762268066406</v>
      </c>
      <c r="FO233" s="1">
        <v>5.1408381462097168</v>
      </c>
      <c r="FP233" s="1">
        <v>5.184145450592041</v>
      </c>
      <c r="FQ233" s="1">
        <v>5.0917963981628418</v>
      </c>
      <c r="FR233" s="1">
        <v>5.0118017196655273</v>
      </c>
    </row>
    <row r="234" spans="1:174">
      <c r="A234" t="s">
        <v>3</v>
      </c>
      <c r="B234" t="s">
        <v>234</v>
      </c>
      <c r="C234" t="s">
        <v>507</v>
      </c>
      <c r="D234" s="1">
        <v>7694</v>
      </c>
      <c r="E234" s="1">
        <v>8350</v>
      </c>
      <c r="F234" s="1">
        <v>16044</v>
      </c>
      <c r="G234" s="1">
        <v>168.025634765625</v>
      </c>
      <c r="H234" s="1">
        <v>187.75715637207031</v>
      </c>
      <c r="I234" s="1">
        <v>177.747314453125</v>
      </c>
      <c r="J234" s="1">
        <v>4.3648452758789062</v>
      </c>
      <c r="K234" s="1">
        <v>5.6934404373168945</v>
      </c>
      <c r="L234" s="1">
        <v>4.968228816986084</v>
      </c>
      <c r="M234" s="1">
        <v>140</v>
      </c>
      <c r="N234" s="1">
        <v>463</v>
      </c>
      <c r="O234" s="1">
        <v>1100</v>
      </c>
      <c r="P234" s="1">
        <v>2577</v>
      </c>
      <c r="Q234" s="1">
        <v>2316</v>
      </c>
      <c r="R234" s="1">
        <v>1098</v>
      </c>
      <c r="S234" s="1">
        <v>5.7156667709350586</v>
      </c>
      <c r="T234" s="1">
        <v>70.074012756347656</v>
      </c>
      <c r="U234" s="1">
        <v>206.59877014160156</v>
      </c>
      <c r="V234" s="1">
        <v>534.281494140625</v>
      </c>
      <c r="W234" s="1">
        <v>781.5716552734375</v>
      </c>
      <c r="X234" s="1">
        <v>695.6588134765625</v>
      </c>
      <c r="Y234" s="1">
        <v>1.0627799034118652</v>
      </c>
      <c r="Z234" s="1">
        <v>1.9868686199188232</v>
      </c>
      <c r="AA234" s="1">
        <v>3.1318509578704834</v>
      </c>
      <c r="AB234" s="1">
        <v>5.0771322250366211</v>
      </c>
      <c r="AC234" s="1">
        <v>6.3507733345031738</v>
      </c>
      <c r="AD234" s="1">
        <v>6.2929849624633789</v>
      </c>
      <c r="AE234" s="1">
        <v>97</v>
      </c>
      <c r="AF234" s="1">
        <v>194</v>
      </c>
      <c r="AG234" s="1">
        <v>750</v>
      </c>
      <c r="AH234" s="1">
        <v>2678</v>
      </c>
      <c r="AI234" s="1">
        <v>3336</v>
      </c>
      <c r="AJ234" s="1">
        <v>1295</v>
      </c>
      <c r="AK234" s="1">
        <v>3.8702130317687988</v>
      </c>
      <c r="AL234" s="1">
        <v>29.939241409301758</v>
      </c>
      <c r="AM234" s="1">
        <v>144.51228332519531</v>
      </c>
      <c r="AN234" s="1">
        <v>603.30126953125</v>
      </c>
      <c r="AO234" s="1">
        <v>1376.578369140625</v>
      </c>
      <c r="AP234" s="1">
        <v>1476.372314453125</v>
      </c>
      <c r="AQ234" s="1">
        <v>0.99660944938659668</v>
      </c>
      <c r="AR234" s="1">
        <v>1.8205705881118774</v>
      </c>
      <c r="AS234" s="1">
        <v>3.4012062549591064</v>
      </c>
      <c r="AT234" s="1">
        <v>5.6668853759765625</v>
      </c>
      <c r="AU234" s="1">
        <v>7.9190998077392578</v>
      </c>
      <c r="AV234" s="1">
        <v>8.728179931640625</v>
      </c>
      <c r="AW234" s="1">
        <v>237</v>
      </c>
      <c r="AX234" s="1">
        <v>657</v>
      </c>
      <c r="AY234" s="1">
        <v>1850</v>
      </c>
      <c r="AZ234" s="1">
        <v>5255</v>
      </c>
      <c r="BA234" s="1">
        <v>5652</v>
      </c>
      <c r="BB234" s="1">
        <v>2393</v>
      </c>
      <c r="BC234" s="1">
        <v>4.7823429107666016</v>
      </c>
      <c r="BD234" s="1">
        <v>50.202144622802734</v>
      </c>
      <c r="BE234" s="1">
        <v>175.9525146484375</v>
      </c>
      <c r="BF234" s="1">
        <v>567.35919189453125</v>
      </c>
      <c r="BG234" s="1">
        <v>1049.2586669921875</v>
      </c>
      <c r="BH234" s="1">
        <v>974.54296875</v>
      </c>
      <c r="BI234" s="1">
        <v>1.0346634387969971</v>
      </c>
      <c r="BJ234" s="1">
        <v>1.9346859455108643</v>
      </c>
      <c r="BK234" s="1">
        <v>3.235736608505249</v>
      </c>
      <c r="BL234" s="1">
        <v>5.3614788055419922</v>
      </c>
      <c r="BM234" s="1">
        <v>7.1913886070251465</v>
      </c>
      <c r="BN234" s="1">
        <v>7.4121108055114746</v>
      </c>
      <c r="BO234" s="1">
        <v>34</v>
      </c>
      <c r="BP234" s="1">
        <v>16</v>
      </c>
      <c r="BQ234" s="1">
        <v>9</v>
      </c>
      <c r="BR234" s="1">
        <v>31</v>
      </c>
      <c r="BS234" s="1">
        <v>97</v>
      </c>
      <c r="BT234" s="1">
        <v>3705</v>
      </c>
      <c r="BU234" s="1">
        <v>0.74250996112823486</v>
      </c>
      <c r="BV234" s="1">
        <v>0.34941646456718445</v>
      </c>
      <c r="BW234" s="1">
        <v>0.1965467631816864</v>
      </c>
      <c r="BX234" s="1">
        <v>0.67699438333511353</v>
      </c>
      <c r="BY234" s="1">
        <v>2.1183373928070068</v>
      </c>
      <c r="BZ234" s="1">
        <v>80.911750793457031</v>
      </c>
      <c r="CA234" s="1">
        <v>1.6299136877059937</v>
      </c>
      <c r="CB234" s="1">
        <v>2.2068965435028076</v>
      </c>
      <c r="CC234" s="1">
        <v>1.654411792755127</v>
      </c>
      <c r="CD234" s="1">
        <v>2.0861372947692871</v>
      </c>
      <c r="CE234" s="1">
        <v>1.0265636444091797</v>
      </c>
      <c r="CF234" s="1">
        <v>3.250399112701416</v>
      </c>
      <c r="CG234" s="1">
        <v>40</v>
      </c>
      <c r="CH234" s="1">
        <v>25</v>
      </c>
      <c r="CI234" s="1">
        <v>13</v>
      </c>
      <c r="CJ234" s="1">
        <v>31</v>
      </c>
      <c r="CK234" s="1">
        <v>137</v>
      </c>
      <c r="CL234" s="1">
        <v>4962</v>
      </c>
      <c r="CM234" s="1">
        <v>0.89943546056747437</v>
      </c>
      <c r="CN234" s="1">
        <v>0.56214714050292969</v>
      </c>
      <c r="CO234" s="1">
        <v>0.29231652617454529</v>
      </c>
      <c r="CP234" s="1">
        <v>0.69706249237060547</v>
      </c>
      <c r="CQ234" s="1">
        <v>3.08056640625</v>
      </c>
      <c r="CR234" s="1">
        <v>111.57496643066406</v>
      </c>
      <c r="CS234" s="1">
        <v>2.6990554332733154</v>
      </c>
      <c r="CT234" s="1">
        <v>3.1055901050567627</v>
      </c>
      <c r="CU234" s="1">
        <v>2.9213483333587646</v>
      </c>
      <c r="CV234" s="1">
        <v>2.7678570747375488</v>
      </c>
      <c r="CW234" s="1">
        <v>1.4315569400787354</v>
      </c>
      <c r="CX234" s="1">
        <v>4.7822356224060059</v>
      </c>
      <c r="CY234" s="1">
        <v>74</v>
      </c>
      <c r="CZ234" s="1">
        <v>41</v>
      </c>
      <c r="DA234" s="1">
        <v>22</v>
      </c>
      <c r="DB234" s="1">
        <v>62</v>
      </c>
      <c r="DC234" s="1">
        <v>234</v>
      </c>
      <c r="DD234" s="1">
        <v>8667</v>
      </c>
      <c r="DE234" s="1">
        <v>0.81982678174972534</v>
      </c>
      <c r="DF234" s="1">
        <v>0.45422834157943726</v>
      </c>
      <c r="DG234" s="1">
        <v>0.24373228847980499</v>
      </c>
      <c r="DH234" s="1">
        <v>0.6868818998336792</v>
      </c>
      <c r="DI234" s="1">
        <v>2.5924251079559326</v>
      </c>
      <c r="DJ234" s="1">
        <v>96.019439697265625</v>
      </c>
      <c r="DK234" s="1">
        <v>2.073991060256958</v>
      </c>
      <c r="DL234" s="1">
        <v>2.6797385215759277</v>
      </c>
      <c r="DM234" s="1">
        <v>2.2244691848754883</v>
      </c>
      <c r="DN234" s="1">
        <v>2.3791251182556152</v>
      </c>
      <c r="DO234" s="1">
        <v>1.2303485870361328</v>
      </c>
      <c r="DP234" s="1">
        <v>3.9803440570831299</v>
      </c>
      <c r="DQ234" s="1">
        <v>2746</v>
      </c>
      <c r="DR234" s="1">
        <v>1883</v>
      </c>
      <c r="DS234" s="1">
        <v>1512</v>
      </c>
      <c r="DT234" s="1">
        <v>1133</v>
      </c>
      <c r="DU234" s="1">
        <v>420</v>
      </c>
      <c r="DV234" s="1">
        <v>59.968601226806641</v>
      </c>
      <c r="DW234" s="1">
        <v>41.1219482421875</v>
      </c>
      <c r="DX234" s="1">
        <v>33.019855499267578</v>
      </c>
      <c r="DY234" s="1">
        <v>24.743053436279297</v>
      </c>
      <c r="DZ234" s="1">
        <v>9.1721820831298828</v>
      </c>
      <c r="EA234" s="1">
        <v>4.3096818923950195</v>
      </c>
      <c r="EB234" s="1">
        <v>4.3774409294128418</v>
      </c>
      <c r="EC234" s="1">
        <v>4.2841358184814453</v>
      </c>
      <c r="ED234" s="1">
        <v>4.609438419342041</v>
      </c>
      <c r="EE234" s="1">
        <v>4.3451271057128906</v>
      </c>
      <c r="EF234" s="1">
        <v>3086</v>
      </c>
      <c r="EG234" s="1">
        <v>2159</v>
      </c>
      <c r="EH234" s="1">
        <v>1671</v>
      </c>
      <c r="EI234" s="1">
        <v>1045</v>
      </c>
      <c r="EJ234" s="1">
        <v>389</v>
      </c>
      <c r="EK234" s="1">
        <v>69.391448974609375</v>
      </c>
      <c r="EL234" s="1">
        <v>48.547027587890625</v>
      </c>
      <c r="EM234" s="1">
        <v>37.573917388916016</v>
      </c>
      <c r="EN234" s="1">
        <v>23.497751235961914</v>
      </c>
      <c r="EO234" s="1">
        <v>8.7470102310180664</v>
      </c>
      <c r="EP234" s="1">
        <v>5.6708135604858398</v>
      </c>
      <c r="EQ234" s="1">
        <v>6.009575366973877</v>
      </c>
      <c r="ER234" s="1">
        <v>5.7102828025817871</v>
      </c>
      <c r="ES234" s="1">
        <v>5.3974485397338867</v>
      </c>
      <c r="ET234" s="1">
        <v>5.0578598976135254</v>
      </c>
      <c r="EU234" s="1">
        <v>5832</v>
      </c>
      <c r="EV234" s="1">
        <v>4042</v>
      </c>
      <c r="EW234" s="1">
        <v>3183</v>
      </c>
      <c r="EX234" s="1">
        <v>2178</v>
      </c>
      <c r="EY234" s="1">
        <v>809</v>
      </c>
      <c r="EZ234" s="1">
        <v>64.611213684082031</v>
      </c>
      <c r="FA234" s="1">
        <v>44.780269622802734</v>
      </c>
      <c r="FB234" s="1">
        <v>35.263629913330078</v>
      </c>
      <c r="FC234" s="1">
        <v>24.129495620727539</v>
      </c>
      <c r="FD234" s="1">
        <v>8.9627008438110352</v>
      </c>
      <c r="FE234" s="1">
        <v>4.936683177947998</v>
      </c>
      <c r="FF234" s="1">
        <v>5.1202149391174316</v>
      </c>
      <c r="FG234" s="1">
        <v>4.93060302734375</v>
      </c>
      <c r="FH234" s="1">
        <v>4.9566464424133301</v>
      </c>
      <c r="FI234" s="1">
        <v>4.6609435081481934</v>
      </c>
      <c r="FJ234" s="1">
        <v>44.780269622802734</v>
      </c>
      <c r="FK234" s="1">
        <v>35.263629913330078</v>
      </c>
      <c r="FL234" s="1">
        <v>24.129495620727539</v>
      </c>
      <c r="FM234" s="1">
        <v>8.9627008438110352</v>
      </c>
      <c r="FN234" s="1">
        <v>4.936683177947998</v>
      </c>
      <c r="FO234" s="1">
        <v>5.1202149391174316</v>
      </c>
      <c r="FP234" s="1">
        <v>4.93060302734375</v>
      </c>
      <c r="FQ234" s="1">
        <v>4.9566464424133301</v>
      </c>
      <c r="FR234" s="1">
        <v>4.6609435081481934</v>
      </c>
    </row>
    <row r="235" spans="1:174">
      <c r="A235" t="s">
        <v>3</v>
      </c>
      <c r="B235" t="s">
        <v>235</v>
      </c>
      <c r="C235" t="s">
        <v>508</v>
      </c>
      <c r="D235" s="1">
        <v>5939</v>
      </c>
      <c r="E235" s="1">
        <v>6471</v>
      </c>
      <c r="F235" s="1">
        <v>12410</v>
      </c>
      <c r="G235" s="1">
        <v>211.77420043945313</v>
      </c>
      <c r="H235" s="1">
        <v>238.64570617675781</v>
      </c>
      <c r="I235" s="1">
        <v>224.98379516601562</v>
      </c>
      <c r="J235" s="1">
        <v>4.926872730255127</v>
      </c>
      <c r="K235" s="1">
        <v>6.4456686973571777</v>
      </c>
      <c r="L235" s="1">
        <v>5.6170110702514648</v>
      </c>
      <c r="M235" s="1">
        <v>90</v>
      </c>
      <c r="N235" s="1">
        <v>323</v>
      </c>
      <c r="O235" s="1">
        <v>822</v>
      </c>
      <c r="P235" s="1">
        <v>2019</v>
      </c>
      <c r="Q235" s="1">
        <v>1863</v>
      </c>
      <c r="R235" s="1">
        <v>822</v>
      </c>
      <c r="S235" s="1">
        <v>6.3960518836975098</v>
      </c>
      <c r="T235" s="1">
        <v>81.139060974121094</v>
      </c>
      <c r="U235" s="1">
        <v>233.82363891601562</v>
      </c>
      <c r="V235" s="1">
        <v>600.7283935546875</v>
      </c>
      <c r="W235" s="1">
        <v>916.78558349609375</v>
      </c>
      <c r="X235" s="1">
        <v>758.63153076171875</v>
      </c>
      <c r="Y235" s="1">
        <v>1.103211522102356</v>
      </c>
      <c r="Z235" s="1">
        <v>2.2082450389862061</v>
      </c>
      <c r="AA235" s="1">
        <v>3.5265347957611084</v>
      </c>
      <c r="AB235" s="1">
        <v>5.6440792083740234</v>
      </c>
      <c r="AC235" s="1">
        <v>7.2293362617492676</v>
      </c>
      <c r="AD235" s="1">
        <v>6.3686370849609375</v>
      </c>
      <c r="AE235" s="1">
        <v>79</v>
      </c>
      <c r="AF235" s="1">
        <v>142</v>
      </c>
      <c r="AG235" s="1">
        <v>487</v>
      </c>
      <c r="AH235" s="1">
        <v>2054</v>
      </c>
      <c r="AI235" s="1">
        <v>2708</v>
      </c>
      <c r="AJ235" s="1">
        <v>1001</v>
      </c>
      <c r="AK235" s="1">
        <v>5.4511442184448242</v>
      </c>
      <c r="AL235" s="1">
        <v>36.955204010009766</v>
      </c>
      <c r="AM235" s="1">
        <v>145.46649169921875</v>
      </c>
      <c r="AN235" s="1">
        <v>655.44476318359375</v>
      </c>
      <c r="AO235" s="1">
        <v>1595.72900390625</v>
      </c>
      <c r="AP235" s="1">
        <v>1662.7354736328125</v>
      </c>
      <c r="AQ235" s="1">
        <v>1.3495045900344849</v>
      </c>
      <c r="AR235" s="1">
        <v>2.1404883861541748</v>
      </c>
      <c r="AS235" s="1">
        <v>3.4728660583496094</v>
      </c>
      <c r="AT235" s="1">
        <v>6.2915430068969727</v>
      </c>
      <c r="AU235" s="1">
        <v>9.0338935852050781</v>
      </c>
      <c r="AV235" s="1">
        <v>8.8906650543212891</v>
      </c>
      <c r="AW235" s="1">
        <v>169</v>
      </c>
      <c r="AX235" s="1">
        <v>465</v>
      </c>
      <c r="AY235" s="1">
        <v>1309</v>
      </c>
      <c r="AZ235" s="1">
        <v>4073</v>
      </c>
      <c r="BA235" s="1">
        <v>4571</v>
      </c>
      <c r="BB235" s="1">
        <v>1823</v>
      </c>
      <c r="BC235" s="1">
        <v>5.9166316986083984</v>
      </c>
      <c r="BD235" s="1">
        <v>59.437755584716797</v>
      </c>
      <c r="BE235" s="1">
        <v>190.72402954101562</v>
      </c>
      <c r="BF235" s="1">
        <v>627.129638671875</v>
      </c>
      <c r="BG235" s="1">
        <v>1225.755126953125</v>
      </c>
      <c r="BH235" s="1">
        <v>1081.546142578125</v>
      </c>
      <c r="BI235" s="1">
        <v>1.2061090469360352</v>
      </c>
      <c r="BJ235" s="1">
        <v>2.1871030330657959</v>
      </c>
      <c r="BK235" s="1">
        <v>3.5063753128051758</v>
      </c>
      <c r="BL235" s="1">
        <v>5.9530248641967773</v>
      </c>
      <c r="BM235" s="1">
        <v>8.1996917724609375</v>
      </c>
      <c r="BN235" s="1">
        <v>7.5436563491821289</v>
      </c>
      <c r="BO235" s="1">
        <v>9</v>
      </c>
      <c r="BP235" s="1">
        <v>6</v>
      </c>
      <c r="BQ235" s="1">
        <v>2</v>
      </c>
      <c r="BR235" s="1">
        <v>16</v>
      </c>
      <c r="BS235" s="1">
        <v>25</v>
      </c>
      <c r="BT235" s="1">
        <v>2806</v>
      </c>
      <c r="BU235" s="1">
        <v>0.32092404365539551</v>
      </c>
      <c r="BV235" s="1">
        <v>0.21394935250282288</v>
      </c>
      <c r="BW235" s="1">
        <v>7.1316450834274292E-2</v>
      </c>
      <c r="BX235" s="1">
        <v>0.57053160667419434</v>
      </c>
      <c r="BY235" s="1">
        <v>0.89145565032958984</v>
      </c>
      <c r="BZ235" s="1">
        <v>100.05698394775391</v>
      </c>
      <c r="CA235" s="1">
        <v>2.1126761436462402</v>
      </c>
      <c r="CB235" s="1">
        <v>1.9169329404830933</v>
      </c>
      <c r="CC235" s="1">
        <v>0.90497738122940063</v>
      </c>
      <c r="CD235" s="1">
        <v>2.1476509571075439</v>
      </c>
      <c r="CE235" s="1">
        <v>0.79264426231384277</v>
      </c>
      <c r="CF235" s="1">
        <v>3.3884797096252441</v>
      </c>
      <c r="CG235" s="1">
        <v>12</v>
      </c>
      <c r="CH235" s="1">
        <v>15</v>
      </c>
      <c r="CI235" s="1">
        <v>7</v>
      </c>
      <c r="CJ235" s="1">
        <v>10</v>
      </c>
      <c r="CK235" s="1">
        <v>34</v>
      </c>
      <c r="CL235" s="1">
        <v>3835</v>
      </c>
      <c r="CM235" s="1">
        <v>0.4425511360168457</v>
      </c>
      <c r="CN235" s="1">
        <v>0.55318892002105713</v>
      </c>
      <c r="CO235" s="1">
        <v>0.25815483927726746</v>
      </c>
      <c r="CP235" s="1">
        <v>0.36879262328147888</v>
      </c>
      <c r="CQ235" s="1">
        <v>1.2538949251174927</v>
      </c>
      <c r="CR235" s="1">
        <v>141.43197631835937</v>
      </c>
      <c r="CS235" s="1">
        <v>4.428044319152832</v>
      </c>
      <c r="CT235" s="1">
        <v>4.5592703819274902</v>
      </c>
      <c r="CU235" s="1">
        <v>3.3492822647094727</v>
      </c>
      <c r="CV235" s="1">
        <v>2.0746889114379883</v>
      </c>
      <c r="CW235" s="1">
        <v>0.97701150178909302</v>
      </c>
      <c r="CX235" s="1">
        <v>5.0720806121826172</v>
      </c>
      <c r="CY235" s="1">
        <v>21</v>
      </c>
      <c r="CZ235" s="1">
        <v>21</v>
      </c>
      <c r="DA235" s="1">
        <v>9</v>
      </c>
      <c r="DB235" s="1">
        <v>26</v>
      </c>
      <c r="DC235" s="1">
        <v>59</v>
      </c>
      <c r="DD235" s="1">
        <v>6641</v>
      </c>
      <c r="DE235" s="1">
        <v>0.38071390986442566</v>
      </c>
      <c r="DF235" s="1">
        <v>0.38071390986442566</v>
      </c>
      <c r="DG235" s="1">
        <v>0.16316309571266174</v>
      </c>
      <c r="DH235" s="1">
        <v>0.47136005759239197</v>
      </c>
      <c r="DI235" s="1">
        <v>1.0696247816085815</v>
      </c>
      <c r="DJ235" s="1">
        <v>120.396240234375</v>
      </c>
      <c r="DK235" s="1">
        <v>3.0129125118255615</v>
      </c>
      <c r="DL235" s="1">
        <v>3.2710280418395996</v>
      </c>
      <c r="DM235" s="1">
        <v>2.0930233001708984</v>
      </c>
      <c r="DN235" s="1">
        <v>2.1189894676208496</v>
      </c>
      <c r="DO235" s="1">
        <v>0.88935786485671997</v>
      </c>
      <c r="DP235" s="1">
        <v>4.192021369934082</v>
      </c>
      <c r="DQ235" s="1">
        <v>1268</v>
      </c>
      <c r="DR235" s="1">
        <v>1649</v>
      </c>
      <c r="DS235" s="1">
        <v>1562</v>
      </c>
      <c r="DT235" s="1">
        <v>1050</v>
      </c>
      <c r="DU235" s="1">
        <v>410</v>
      </c>
      <c r="DV235" s="1">
        <v>45.214630126953125</v>
      </c>
      <c r="DW235" s="1">
        <v>58.8004150390625</v>
      </c>
      <c r="DX235" s="1">
        <v>55.698150634765625</v>
      </c>
      <c r="DY235" s="1">
        <v>37.441135406494141</v>
      </c>
      <c r="DZ235" s="1">
        <v>14.619873046875</v>
      </c>
      <c r="EA235" s="1">
        <v>5.0691614151000977</v>
      </c>
      <c r="EB235" s="1">
        <v>4.8420248031616211</v>
      </c>
      <c r="EC235" s="1">
        <v>4.8731789588928223</v>
      </c>
      <c r="ED235" s="1">
        <v>5.1045212745666504</v>
      </c>
      <c r="EE235" s="1">
        <v>4.6327681541442871</v>
      </c>
      <c r="EF235" s="1">
        <v>1487</v>
      </c>
      <c r="EG235" s="1">
        <v>1929</v>
      </c>
      <c r="EH235" s="1">
        <v>1601</v>
      </c>
      <c r="EI235" s="1">
        <v>1049</v>
      </c>
      <c r="EJ235" s="1">
        <v>405</v>
      </c>
      <c r="EK235" s="1">
        <v>54.839462280273438</v>
      </c>
      <c r="EL235" s="1">
        <v>71.140098571777344</v>
      </c>
      <c r="EM235" s="1">
        <v>59.043697357177734</v>
      </c>
      <c r="EN235" s="1">
        <v>38.686344146728516</v>
      </c>
      <c r="EO235" s="1">
        <v>14.936100959777832</v>
      </c>
      <c r="EP235" s="1">
        <v>6.835838794708252</v>
      </c>
      <c r="EQ235" s="1">
        <v>6.5358810424804687</v>
      </c>
      <c r="ER235" s="1">
        <v>6.2237601280212402</v>
      </c>
      <c r="ES235" s="1">
        <v>6.4340038299560547</v>
      </c>
      <c r="ET235" s="1">
        <v>5.7058324813842773</v>
      </c>
      <c r="EU235" s="1">
        <v>2755</v>
      </c>
      <c r="EV235" s="1">
        <v>3578</v>
      </c>
      <c r="EW235" s="1">
        <v>3163</v>
      </c>
      <c r="EX235" s="1">
        <v>2099</v>
      </c>
      <c r="EY235" s="1">
        <v>815</v>
      </c>
      <c r="EZ235" s="1">
        <v>49.946037292480469</v>
      </c>
      <c r="FA235" s="1">
        <v>64.86639404296875</v>
      </c>
      <c r="FB235" s="1">
        <v>57.342765808105469</v>
      </c>
      <c r="FC235" s="1">
        <v>38.053260803222656</v>
      </c>
      <c r="FD235" s="1">
        <v>14.775325775146484</v>
      </c>
      <c r="FE235" s="1">
        <v>5.8909058570861816</v>
      </c>
      <c r="FF235" s="1">
        <v>5.6284408569335938</v>
      </c>
      <c r="FG235" s="1">
        <v>5.4744968414306641</v>
      </c>
      <c r="FH235" s="1">
        <v>5.6923575401306152</v>
      </c>
      <c r="FI235" s="1">
        <v>5.110358715057373</v>
      </c>
      <c r="FJ235" s="1">
        <v>64.86639404296875</v>
      </c>
      <c r="FK235" s="1">
        <v>57.342765808105469</v>
      </c>
      <c r="FL235" s="1">
        <v>38.053260803222656</v>
      </c>
      <c r="FM235" s="1">
        <v>14.775325775146484</v>
      </c>
      <c r="FN235" s="1">
        <v>5.8909058570861816</v>
      </c>
      <c r="FO235" s="1">
        <v>5.6284408569335938</v>
      </c>
      <c r="FP235" s="1">
        <v>5.4744968414306641</v>
      </c>
      <c r="FQ235" s="1">
        <v>5.6923575401306152</v>
      </c>
      <c r="FR235" s="1">
        <v>5.110358715057373</v>
      </c>
    </row>
    <row r="236" spans="1:174">
      <c r="A236" t="s">
        <v>3</v>
      </c>
      <c r="B236" t="s">
        <v>229</v>
      </c>
      <c r="C236" t="s">
        <v>509</v>
      </c>
      <c r="D236" s="1">
        <v>4569</v>
      </c>
      <c r="E236" s="1">
        <v>5015</v>
      </c>
      <c r="F236" s="1">
        <v>9584</v>
      </c>
      <c r="G236" s="1">
        <v>156.04055786132812</v>
      </c>
      <c r="H236" s="1">
        <v>174.57754516601562</v>
      </c>
      <c r="I236" s="1">
        <v>165.22047424316406</v>
      </c>
      <c r="J236" s="1">
        <v>4.2715706825256348</v>
      </c>
      <c r="K236" s="1">
        <v>5.6742963790893555</v>
      </c>
      <c r="L236" s="1">
        <v>4.9062166213989258</v>
      </c>
      <c r="M236" s="1">
        <v>79</v>
      </c>
      <c r="N236" s="1">
        <v>306</v>
      </c>
      <c r="O236" s="1">
        <v>685</v>
      </c>
      <c r="P236" s="1">
        <v>1545</v>
      </c>
      <c r="Q236" s="1">
        <v>1392</v>
      </c>
      <c r="R236" s="1">
        <v>562</v>
      </c>
      <c r="S236" s="1">
        <v>4.8996076583862305</v>
      </c>
      <c r="T236" s="1">
        <v>75.192771911621094</v>
      </c>
      <c r="U236" s="1">
        <v>206.59162902832031</v>
      </c>
      <c r="V236" s="1">
        <v>517.28118896484375</v>
      </c>
      <c r="W236" s="1">
        <v>741.52996826171875</v>
      </c>
      <c r="X236" s="1">
        <v>619.0245361328125</v>
      </c>
      <c r="Y236" s="1">
        <v>0.96968209743499756</v>
      </c>
      <c r="Z236" s="1">
        <v>2.1550812721252441</v>
      </c>
      <c r="AA236" s="1">
        <v>3.1638262271881104</v>
      </c>
      <c r="AB236" s="1">
        <v>4.9622611999511719</v>
      </c>
      <c r="AC236" s="1">
        <v>6.3046331405639648</v>
      </c>
      <c r="AD236" s="1">
        <v>5.7629203796386719</v>
      </c>
      <c r="AE236" s="1">
        <v>40</v>
      </c>
      <c r="AF236" s="1">
        <v>112</v>
      </c>
      <c r="AG236" s="1">
        <v>442</v>
      </c>
      <c r="AH236" s="1">
        <v>1671</v>
      </c>
      <c r="AI236" s="1">
        <v>2037</v>
      </c>
      <c r="AJ236" s="1">
        <v>713</v>
      </c>
      <c r="AK236" s="1">
        <v>2.4032914638519287</v>
      </c>
      <c r="AL236" s="1">
        <v>28.065532684326172</v>
      </c>
      <c r="AM236" s="1">
        <v>135.9234619140625</v>
      </c>
      <c r="AN236" s="1">
        <v>595.7813720703125</v>
      </c>
      <c r="AO236" s="1">
        <v>1319.599609375</v>
      </c>
      <c r="AP236" s="1">
        <v>1449.8057861328125</v>
      </c>
      <c r="AQ236" s="1">
        <v>0.6945650577545166</v>
      </c>
      <c r="AR236" s="1">
        <v>1.8064515590667725</v>
      </c>
      <c r="AS236" s="1">
        <v>3.3650550842285156</v>
      </c>
      <c r="AT236" s="1">
        <v>5.8802828788757324</v>
      </c>
      <c r="AU236" s="1">
        <v>7.7777776718139648</v>
      </c>
      <c r="AV236" s="1">
        <v>8.2142858505249023</v>
      </c>
      <c r="AW236" s="1">
        <v>119</v>
      </c>
      <c r="AX236" s="1">
        <v>418</v>
      </c>
      <c r="AY236" s="1">
        <v>1127</v>
      </c>
      <c r="AZ236" s="1">
        <v>3216</v>
      </c>
      <c r="BA236" s="1">
        <v>3429</v>
      </c>
      <c r="BB236" s="1">
        <v>1275</v>
      </c>
      <c r="BC236" s="1">
        <v>3.6316382884979248</v>
      </c>
      <c r="BD236" s="1">
        <v>51.859756469726563</v>
      </c>
      <c r="BE236" s="1">
        <v>171.60128784179687</v>
      </c>
      <c r="BF236" s="1">
        <v>555.2974853515625</v>
      </c>
      <c r="BG236" s="1">
        <v>1002.3824462890625</v>
      </c>
      <c r="BH236" s="1">
        <v>910.92901611328125</v>
      </c>
      <c r="BI236" s="1">
        <v>0.85574573278427124</v>
      </c>
      <c r="BJ236" s="1">
        <v>2.0491199493408203</v>
      </c>
      <c r="BK236" s="1">
        <v>3.2398090362548828</v>
      </c>
      <c r="BL236" s="1">
        <v>5.400322437286377</v>
      </c>
      <c r="BM236" s="1">
        <v>7.1039385795593262</v>
      </c>
      <c r="BN236" s="1">
        <v>6.9173178672790527</v>
      </c>
      <c r="BO236" s="1">
        <v>48</v>
      </c>
      <c r="BP236" s="1">
        <v>24</v>
      </c>
      <c r="BQ236" s="1">
        <v>5</v>
      </c>
      <c r="BR236" s="1">
        <v>16</v>
      </c>
      <c r="BS236" s="1">
        <v>27</v>
      </c>
      <c r="BT236" s="1">
        <v>2045</v>
      </c>
      <c r="BU236" s="1">
        <v>1.6392966508865356</v>
      </c>
      <c r="BV236" s="1">
        <v>0.81964832544326782</v>
      </c>
      <c r="BW236" s="1">
        <v>0.17076006531715393</v>
      </c>
      <c r="BX236" s="1">
        <v>0.54643219709396362</v>
      </c>
      <c r="BY236" s="1">
        <v>0.9221043586730957</v>
      </c>
      <c r="BZ236" s="1">
        <v>69.840866088867188</v>
      </c>
      <c r="CA236" s="1">
        <v>1.5599609613418579</v>
      </c>
      <c r="CB236" s="1">
        <v>1.8633540868759155</v>
      </c>
      <c r="CC236" s="1">
        <v>1.4409221410751343</v>
      </c>
      <c r="CD236" s="1">
        <v>2.1534321308135986</v>
      </c>
      <c r="CE236" s="1">
        <v>0.83204931020736694</v>
      </c>
      <c r="CF236" s="1">
        <v>2.9807453155517578</v>
      </c>
      <c r="CG236" s="1">
        <v>51</v>
      </c>
      <c r="CH236" s="1">
        <v>64</v>
      </c>
      <c r="CI236" s="1">
        <v>7</v>
      </c>
      <c r="CJ236" s="1">
        <v>20</v>
      </c>
      <c r="CK236" s="1">
        <v>38</v>
      </c>
      <c r="CL236" s="1">
        <v>2897</v>
      </c>
      <c r="CM236" s="1">
        <v>1.775364875793457</v>
      </c>
      <c r="CN236" s="1">
        <v>2.2279088497161865</v>
      </c>
      <c r="CO236" s="1">
        <v>0.2436775267124176</v>
      </c>
      <c r="CP236" s="1">
        <v>0.69622153043746948</v>
      </c>
      <c r="CQ236" s="1">
        <v>1.3228209018707275</v>
      </c>
      <c r="CR236" s="1">
        <v>100.84768676757812</v>
      </c>
      <c r="CS236" s="1">
        <v>2.2087483406066895</v>
      </c>
      <c r="CT236" s="1">
        <v>3.7144515514373779</v>
      </c>
      <c r="CU236" s="1">
        <v>2.108433723449707</v>
      </c>
      <c r="CV236" s="1">
        <v>3.159557580947876</v>
      </c>
      <c r="CW236" s="1">
        <v>1.111436128616333</v>
      </c>
      <c r="CX236" s="1">
        <v>4.6561341285705566</v>
      </c>
      <c r="CY236" s="1">
        <v>99</v>
      </c>
      <c r="CZ236" s="1">
        <v>88</v>
      </c>
      <c r="DA236" s="1">
        <v>12</v>
      </c>
      <c r="DB236" s="1">
        <v>36</v>
      </c>
      <c r="DC236" s="1">
        <v>65</v>
      </c>
      <c r="DD236" s="1">
        <v>4942</v>
      </c>
      <c r="DE236" s="1">
        <v>1.7066805362701416</v>
      </c>
      <c r="DF236" s="1">
        <v>1.5170494318008423</v>
      </c>
      <c r="DG236" s="1">
        <v>0.20687037706375122</v>
      </c>
      <c r="DH236" s="1">
        <v>0.62061113119125366</v>
      </c>
      <c r="DI236" s="1">
        <v>1.120547890663147</v>
      </c>
      <c r="DJ236" s="1">
        <v>85.196113586425781</v>
      </c>
      <c r="DK236" s="1">
        <v>1.8380987644195557</v>
      </c>
      <c r="DL236" s="1">
        <v>2.9226169586181641</v>
      </c>
      <c r="DM236" s="1">
        <v>1.7673048973083496</v>
      </c>
      <c r="DN236" s="1">
        <v>2.616279125213623</v>
      </c>
      <c r="DO236" s="1">
        <v>0.97539013624191284</v>
      </c>
      <c r="DP236" s="1">
        <v>3.7775366306304932</v>
      </c>
      <c r="DQ236" s="1">
        <v>885</v>
      </c>
      <c r="DR236" s="1">
        <v>1059</v>
      </c>
      <c r="DS236" s="1">
        <v>922</v>
      </c>
      <c r="DT236" s="1">
        <v>826</v>
      </c>
      <c r="DU236" s="1">
        <v>877</v>
      </c>
      <c r="DV236" s="1">
        <v>30.224533081054688</v>
      </c>
      <c r="DW236" s="1">
        <v>36.166984558105469</v>
      </c>
      <c r="DX236" s="1">
        <v>31.488157272338867</v>
      </c>
      <c r="DY236" s="1">
        <v>28.209564208984375</v>
      </c>
      <c r="DZ236" s="1">
        <v>29.951316833496094</v>
      </c>
      <c r="EA236" s="1">
        <v>4.3236112594604492</v>
      </c>
      <c r="EB236" s="1">
        <v>4.3551568984985352</v>
      </c>
      <c r="EC236" s="1">
        <v>4.292564868927002</v>
      </c>
      <c r="ED236" s="1">
        <v>4.392448902130127</v>
      </c>
      <c r="EE236" s="1">
        <v>4.0056638717651367</v>
      </c>
      <c r="EF236" s="1">
        <v>1035</v>
      </c>
      <c r="EG236" s="1">
        <v>1228</v>
      </c>
      <c r="EH236" s="1">
        <v>973</v>
      </c>
      <c r="EI236" s="1">
        <v>832</v>
      </c>
      <c r="EJ236" s="1">
        <v>947</v>
      </c>
      <c r="EK236" s="1">
        <v>36.029460906982422</v>
      </c>
      <c r="EL236" s="1">
        <v>42.748001098632813</v>
      </c>
      <c r="EM236" s="1">
        <v>33.871177673339844</v>
      </c>
      <c r="EN236" s="1">
        <v>28.962814331054687</v>
      </c>
      <c r="EO236" s="1">
        <v>32.966087341308594</v>
      </c>
      <c r="EP236" s="1">
        <v>5.8587117195129395</v>
      </c>
      <c r="EQ236" s="1">
        <v>5.895909309387207</v>
      </c>
      <c r="ER236" s="1">
        <v>5.6681814193725586</v>
      </c>
      <c r="ES236" s="1">
        <v>5.5522189140319824</v>
      </c>
      <c r="ET236" s="1">
        <v>5.3394227027893066</v>
      </c>
      <c r="EU236" s="1">
        <v>1920</v>
      </c>
      <c r="EV236" s="1">
        <v>2287</v>
      </c>
      <c r="EW236" s="1">
        <v>1895</v>
      </c>
      <c r="EX236" s="1">
        <v>1658</v>
      </c>
      <c r="EY236" s="1">
        <v>1824</v>
      </c>
      <c r="EZ236" s="1">
        <v>33.099258422851563</v>
      </c>
      <c r="FA236" s="1">
        <v>39.426044464111328</v>
      </c>
      <c r="FB236" s="1">
        <v>32.668277740478516</v>
      </c>
      <c r="FC236" s="1">
        <v>28.582590103149414</v>
      </c>
      <c r="FD236" s="1">
        <v>31.444295883178711</v>
      </c>
      <c r="FE236" s="1">
        <v>5.0347452163696289</v>
      </c>
      <c r="FF236" s="1">
        <v>5.0660109519958496</v>
      </c>
      <c r="FG236" s="1">
        <v>4.9036097526550293</v>
      </c>
      <c r="FH236" s="1">
        <v>4.9067773818969727</v>
      </c>
      <c r="FI236" s="1">
        <v>4.6025738716125488</v>
      </c>
      <c r="FJ236" s="1">
        <v>39.426044464111328</v>
      </c>
      <c r="FK236" s="1">
        <v>32.668277740478516</v>
      </c>
      <c r="FL236" s="1">
        <v>28.582590103149414</v>
      </c>
      <c r="FM236" s="1">
        <v>31.444295883178711</v>
      </c>
      <c r="FN236" s="1">
        <v>5.0347452163696289</v>
      </c>
      <c r="FO236" s="1">
        <v>5.0660109519958496</v>
      </c>
      <c r="FP236" s="1">
        <v>4.9036097526550293</v>
      </c>
      <c r="FQ236" s="1">
        <v>4.9067773818969727</v>
      </c>
      <c r="FR236" s="1">
        <v>4.6025738716125488</v>
      </c>
    </row>
    <row r="237" spans="1:174">
      <c r="A237" t="s">
        <v>3</v>
      </c>
      <c r="B237" t="s">
        <v>236</v>
      </c>
      <c r="C237" t="s">
        <v>510</v>
      </c>
      <c r="D237" s="1">
        <v>4527</v>
      </c>
      <c r="E237" s="1">
        <v>5010</v>
      </c>
      <c r="F237" s="1">
        <v>9537</v>
      </c>
      <c r="G237" s="1">
        <v>164.76899719238281</v>
      </c>
      <c r="H237" s="1">
        <v>187.0618896484375</v>
      </c>
      <c r="I237" s="1">
        <v>175.77322387695312</v>
      </c>
      <c r="J237" s="1">
        <v>4.4276437759399414</v>
      </c>
      <c r="K237" s="1">
        <v>6.07537841796875</v>
      </c>
      <c r="L237" s="1">
        <v>5.1632847785949707</v>
      </c>
      <c r="M237" s="1">
        <v>81</v>
      </c>
      <c r="N237" s="1">
        <v>297</v>
      </c>
      <c r="O237" s="1">
        <v>682</v>
      </c>
      <c r="P237" s="1">
        <v>1532</v>
      </c>
      <c r="Q237" s="1">
        <v>1397</v>
      </c>
      <c r="R237" s="1">
        <v>538</v>
      </c>
      <c r="S237" s="1">
        <v>5.3935456275939941</v>
      </c>
      <c r="T237" s="1">
        <v>77.676704406738281</v>
      </c>
      <c r="U237" s="1">
        <v>212.02644348144531</v>
      </c>
      <c r="V237" s="1">
        <v>542.8831787109375</v>
      </c>
      <c r="W237" s="1">
        <v>788.2457275390625</v>
      </c>
      <c r="X237" s="1">
        <v>654.10333251953125</v>
      </c>
      <c r="Y237" s="1">
        <v>0.97133946418762207</v>
      </c>
      <c r="Z237" s="1">
        <v>2.1490592956542969</v>
      </c>
      <c r="AA237" s="1">
        <v>3.2545931339263916</v>
      </c>
      <c r="AB237" s="1">
        <v>5.2887768745422363</v>
      </c>
      <c r="AC237" s="1">
        <v>6.6233644485473633</v>
      </c>
      <c r="AD237" s="1">
        <v>5.9309887886047363</v>
      </c>
      <c r="AE237" s="1">
        <v>48</v>
      </c>
      <c r="AF237" s="1">
        <v>136</v>
      </c>
      <c r="AG237" s="1">
        <v>484</v>
      </c>
      <c r="AH237" s="1">
        <v>1660</v>
      </c>
      <c r="AI237" s="1">
        <v>2028</v>
      </c>
      <c r="AJ237" s="1">
        <v>654</v>
      </c>
      <c r="AK237" s="1">
        <v>3.1204066276550293</v>
      </c>
      <c r="AL237" s="1">
        <v>36.065563201904297</v>
      </c>
      <c r="AM237" s="1">
        <v>153.58740234375</v>
      </c>
      <c r="AN237" s="1">
        <v>629.591552734375</v>
      </c>
      <c r="AO237" s="1">
        <v>1442.9747314453125</v>
      </c>
      <c r="AP237" s="1">
        <v>1501.0328369140625</v>
      </c>
      <c r="AQ237" s="1">
        <v>0.83434730768203735</v>
      </c>
      <c r="AR237" s="1">
        <v>2.2576360702514648</v>
      </c>
      <c r="AS237" s="1">
        <v>3.7738790512084961</v>
      </c>
      <c r="AT237" s="1">
        <v>6.2478828430175781</v>
      </c>
      <c r="AU237" s="1">
        <v>8.6242828369140625</v>
      </c>
      <c r="AV237" s="1">
        <v>8.4083309173583984</v>
      </c>
      <c r="AW237" s="1">
        <v>129</v>
      </c>
      <c r="AX237" s="1">
        <v>433</v>
      </c>
      <c r="AY237" s="1">
        <v>1166</v>
      </c>
      <c r="AZ237" s="1">
        <v>3192</v>
      </c>
      <c r="BA237" s="1">
        <v>3425</v>
      </c>
      <c r="BB237" s="1">
        <v>1192</v>
      </c>
      <c r="BC237" s="1">
        <v>4.2433428764343262</v>
      </c>
      <c r="BD237" s="1">
        <v>57.01531982421875</v>
      </c>
      <c r="BE237" s="1">
        <v>183.10646057128906</v>
      </c>
      <c r="BF237" s="1">
        <v>584.76531982421875</v>
      </c>
      <c r="BG237" s="1">
        <v>1077.8167724609375</v>
      </c>
      <c r="BH237" s="1">
        <v>947.3851318359375</v>
      </c>
      <c r="BI237" s="1">
        <v>0.9154130220413208</v>
      </c>
      <c r="BJ237" s="1">
        <v>2.1820197105407715</v>
      </c>
      <c r="BK237" s="1">
        <v>3.4517467021942139</v>
      </c>
      <c r="BL237" s="1">
        <v>5.7476229667663574</v>
      </c>
      <c r="BM237" s="1">
        <v>7.6781668663024902</v>
      </c>
      <c r="BN237" s="1">
        <v>7.0746040344238281</v>
      </c>
      <c r="BO237" s="1">
        <v>37</v>
      </c>
      <c r="BP237" s="1">
        <v>10</v>
      </c>
      <c r="BQ237" s="1">
        <v>1</v>
      </c>
      <c r="BR237" s="1">
        <v>14</v>
      </c>
      <c r="BS237" s="1">
        <v>19</v>
      </c>
      <c r="BT237" s="1">
        <v>2239</v>
      </c>
      <c r="BU237" s="1">
        <v>1.3466870784759521</v>
      </c>
      <c r="BV237" s="1">
        <v>0.36396950483322144</v>
      </c>
      <c r="BW237" s="1">
        <v>3.6396950483322144E-2</v>
      </c>
      <c r="BX237" s="1">
        <v>0.50955730676651001</v>
      </c>
      <c r="BY237" s="1">
        <v>0.69154202938079834</v>
      </c>
      <c r="BZ237" s="1">
        <v>81.492767333984375</v>
      </c>
      <c r="CA237" s="1">
        <v>2.2811343669891357</v>
      </c>
      <c r="CB237" s="1">
        <v>2.1367521286010742</v>
      </c>
      <c r="CC237" s="1">
        <v>0.49751242995262146</v>
      </c>
      <c r="CD237" s="1">
        <v>2.3809523582458496</v>
      </c>
      <c r="CE237" s="1">
        <v>0.75277340412139893</v>
      </c>
      <c r="CF237" s="1">
        <v>3.2532727718353271</v>
      </c>
      <c r="CG237" s="1">
        <v>36</v>
      </c>
      <c r="CH237" s="1">
        <v>21</v>
      </c>
      <c r="CI237" s="1">
        <v>9</v>
      </c>
      <c r="CJ237" s="1">
        <v>13</v>
      </c>
      <c r="CK237" s="1">
        <v>25</v>
      </c>
      <c r="CL237" s="1">
        <v>3131</v>
      </c>
      <c r="CM237" s="1">
        <v>1.344157338142395</v>
      </c>
      <c r="CN237" s="1">
        <v>0.7840917706489563</v>
      </c>
      <c r="CO237" s="1">
        <v>0.33603933453559875</v>
      </c>
      <c r="CP237" s="1">
        <v>0.48539012670516968</v>
      </c>
      <c r="CQ237" s="1">
        <v>0.93344253301620483</v>
      </c>
      <c r="CR237" s="1">
        <v>116.90434265136719</v>
      </c>
      <c r="CS237" s="1">
        <v>2.9292106628417969</v>
      </c>
      <c r="CT237" s="1">
        <v>3.639514684677124</v>
      </c>
      <c r="CU237" s="1">
        <v>5.1428570747375488</v>
      </c>
      <c r="CV237" s="1">
        <v>3.2019703388214111</v>
      </c>
      <c r="CW237" s="1">
        <v>0.99920064210891724</v>
      </c>
      <c r="CX237" s="1">
        <v>5.0932102203369141</v>
      </c>
      <c r="CY237" s="1">
        <v>73</v>
      </c>
      <c r="CZ237" s="1">
        <v>31</v>
      </c>
      <c r="DA237" s="1">
        <v>10</v>
      </c>
      <c r="DB237" s="1">
        <v>27</v>
      </c>
      <c r="DC237" s="1">
        <v>44</v>
      </c>
      <c r="DD237" s="1">
        <v>5370</v>
      </c>
      <c r="DE237" s="1">
        <v>1.3454383611679077</v>
      </c>
      <c r="DF237" s="1">
        <v>0.57135051488876343</v>
      </c>
      <c r="DG237" s="1">
        <v>0.18430662155151367</v>
      </c>
      <c r="DH237" s="1">
        <v>0.49762788414955139</v>
      </c>
      <c r="DI237" s="1">
        <v>0.81094914674758911</v>
      </c>
      <c r="DJ237" s="1">
        <v>98.97265625</v>
      </c>
      <c r="DK237" s="1">
        <v>2.5605051517486572</v>
      </c>
      <c r="DL237" s="1">
        <v>2.9665071964263916</v>
      </c>
      <c r="DM237" s="1">
        <v>2.6595745086669922</v>
      </c>
      <c r="DN237" s="1">
        <v>2.7162978649139404</v>
      </c>
      <c r="DO237" s="1">
        <v>0.87544769048690796</v>
      </c>
      <c r="DP237" s="1">
        <v>4.1213536262512207</v>
      </c>
      <c r="DQ237" s="1">
        <v>945</v>
      </c>
      <c r="DR237" s="1">
        <v>1074</v>
      </c>
      <c r="DS237" s="1">
        <v>870</v>
      </c>
      <c r="DT237" s="1">
        <v>786</v>
      </c>
      <c r="DU237" s="1">
        <v>852</v>
      </c>
      <c r="DV237" s="1">
        <v>34.395118713378906</v>
      </c>
      <c r="DW237" s="1">
        <v>39.090324401855469</v>
      </c>
      <c r="DX237" s="1">
        <v>31.665346145629883</v>
      </c>
      <c r="DY237" s="1">
        <v>28.608001708984375</v>
      </c>
      <c r="DZ237" s="1">
        <v>31.010200500488281</v>
      </c>
      <c r="EA237" s="1">
        <v>4.3642911911010742</v>
      </c>
      <c r="EB237" s="1">
        <v>4.6677389144897461</v>
      </c>
      <c r="EC237" s="1">
        <v>4.4453530311584473</v>
      </c>
      <c r="ED237" s="1">
        <v>4.4444446563720703</v>
      </c>
      <c r="EE237" s="1">
        <v>4.1916756629943848</v>
      </c>
      <c r="EF237" s="1">
        <v>1147</v>
      </c>
      <c r="EG237" s="1">
        <v>1189</v>
      </c>
      <c r="EH237" s="1">
        <v>948</v>
      </c>
      <c r="EI237" s="1">
        <v>834</v>
      </c>
      <c r="EJ237" s="1">
        <v>892</v>
      </c>
      <c r="EK237" s="1">
        <v>42.826343536376953</v>
      </c>
      <c r="EL237" s="1">
        <v>44.394527435302734</v>
      </c>
      <c r="EM237" s="1">
        <v>35.396141052246094</v>
      </c>
      <c r="EN237" s="1">
        <v>31.139644622802734</v>
      </c>
      <c r="EO237" s="1">
        <v>33.305229187011719</v>
      </c>
      <c r="EP237" s="1">
        <v>6.0877871513366699</v>
      </c>
      <c r="EQ237" s="1">
        <v>6.2697744369506836</v>
      </c>
      <c r="ER237" s="1">
        <v>6.0648713111877441</v>
      </c>
      <c r="ES237" s="1">
        <v>6.1993608474731445</v>
      </c>
      <c r="ET237" s="1">
        <v>5.7271265983581543</v>
      </c>
      <c r="EU237" s="1">
        <v>2092</v>
      </c>
      <c r="EV237" s="1">
        <v>2263</v>
      </c>
      <c r="EW237" s="1">
        <v>1818</v>
      </c>
      <c r="EX237" s="1">
        <v>1620</v>
      </c>
      <c r="EY237" s="1">
        <v>1744</v>
      </c>
      <c r="EZ237" s="1">
        <v>38.55694580078125</v>
      </c>
      <c r="FA237" s="1">
        <v>41.708587646484375</v>
      </c>
      <c r="FB237" s="1">
        <v>33.506942749023438</v>
      </c>
      <c r="FC237" s="1">
        <v>29.857673645019531</v>
      </c>
      <c r="FD237" s="1">
        <v>32.143074035644531</v>
      </c>
      <c r="FE237" s="1">
        <v>5.1661972999572754</v>
      </c>
      <c r="FF237" s="1">
        <v>5.3915610313415527</v>
      </c>
      <c r="FG237" s="1">
        <v>5.1644792556762695</v>
      </c>
      <c r="FH237" s="1">
        <v>5.2026462554931641</v>
      </c>
      <c r="FI237" s="1">
        <v>4.8578033447265625</v>
      </c>
      <c r="FJ237" s="1">
        <v>41.708587646484375</v>
      </c>
      <c r="FK237" s="1">
        <v>33.506942749023438</v>
      </c>
      <c r="FL237" s="1">
        <v>29.857673645019531</v>
      </c>
      <c r="FM237" s="1">
        <v>32.143074035644531</v>
      </c>
      <c r="FN237" s="1">
        <v>5.1661972999572754</v>
      </c>
      <c r="FO237" s="1">
        <v>5.3915610313415527</v>
      </c>
      <c r="FP237" s="1">
        <v>5.1644792556762695</v>
      </c>
      <c r="FQ237" s="1">
        <v>5.2026462554931641</v>
      </c>
      <c r="FR237" s="1">
        <v>4.8578033447265625</v>
      </c>
    </row>
    <row r="238" spans="1:174">
      <c r="A238" t="s">
        <v>4</v>
      </c>
      <c r="B238" t="s">
        <v>237</v>
      </c>
      <c r="C238" t="s">
        <v>511</v>
      </c>
      <c r="D238" s="1">
        <v>864</v>
      </c>
      <c r="E238" s="1">
        <v>997</v>
      </c>
      <c r="F238" s="1">
        <v>1861</v>
      </c>
      <c r="G238" s="1">
        <v>190.17474365234375</v>
      </c>
      <c r="H238" s="1">
        <v>223.80001831054687</v>
      </c>
      <c r="I238" s="1">
        <v>206.82235717773437</v>
      </c>
      <c r="J238" s="1">
        <v>4.7092165946960449</v>
      </c>
      <c r="K238" s="1">
        <v>6.5389914512634277</v>
      </c>
      <c r="L238" s="1">
        <v>5.5396795272827148</v>
      </c>
      <c r="M238" s="1">
        <v>13</v>
      </c>
      <c r="N238" s="1">
        <v>58</v>
      </c>
      <c r="O238" s="1">
        <v>123</v>
      </c>
      <c r="P238" s="1">
        <v>291</v>
      </c>
      <c r="Q238" s="1">
        <v>262</v>
      </c>
      <c r="R238" s="1">
        <v>117</v>
      </c>
      <c r="S238" s="1">
        <v>5.4391484260559082</v>
      </c>
      <c r="T238" s="1">
        <v>86.498741149902344</v>
      </c>
      <c r="U238" s="1">
        <v>223.54287719726562</v>
      </c>
      <c r="V238" s="1">
        <v>598.39605712890625</v>
      </c>
      <c r="W238" s="1">
        <v>893.49658203125</v>
      </c>
      <c r="X238" s="1">
        <v>765.6065673828125</v>
      </c>
      <c r="Y238" s="1">
        <v>0.94271212816238403</v>
      </c>
      <c r="Z238" s="1">
        <v>2.382908821105957</v>
      </c>
      <c r="AA238" s="1">
        <v>3.2922911643981934</v>
      </c>
      <c r="AB238" s="1">
        <v>5.4668421745300293</v>
      </c>
      <c r="AC238" s="1">
        <v>7.0734343528747559</v>
      </c>
      <c r="AD238" s="1">
        <v>6.6064372062683105</v>
      </c>
      <c r="AE238" s="1">
        <v>17</v>
      </c>
      <c r="AF238" s="1">
        <v>31</v>
      </c>
      <c r="AG238" s="1">
        <v>91</v>
      </c>
      <c r="AH238" s="1">
        <v>303</v>
      </c>
      <c r="AI238" s="1">
        <v>412</v>
      </c>
      <c r="AJ238" s="1">
        <v>143</v>
      </c>
      <c r="AK238" s="1">
        <v>6.8729634284973145</v>
      </c>
      <c r="AL238" s="1">
        <v>46.956180572509766</v>
      </c>
      <c r="AM238" s="1">
        <v>169.49153137207031</v>
      </c>
      <c r="AN238" s="1">
        <v>669.34698486328125</v>
      </c>
      <c r="AO238" s="1">
        <v>1674.3883056640625</v>
      </c>
      <c r="AP238" s="1">
        <v>1670.951171875</v>
      </c>
      <c r="AQ238" s="1">
        <v>1.7189079523086548</v>
      </c>
      <c r="AR238" s="1">
        <v>2.7580070495605469</v>
      </c>
      <c r="AS238" s="1">
        <v>4.0354766845703125</v>
      </c>
      <c r="AT238" s="1">
        <v>6.1622939109802246</v>
      </c>
      <c r="AU238" s="1">
        <v>9.3615083694458008</v>
      </c>
      <c r="AV238" s="1">
        <v>9.1607942581176758</v>
      </c>
      <c r="AW238" s="1">
        <v>30</v>
      </c>
      <c r="AX238" s="1">
        <v>89</v>
      </c>
      <c r="AY238" s="1">
        <v>214</v>
      </c>
      <c r="AZ238" s="1">
        <v>594</v>
      </c>
      <c r="BA238" s="1">
        <v>674</v>
      </c>
      <c r="BB238" s="1">
        <v>260</v>
      </c>
      <c r="BC238" s="1">
        <v>6.1683464050292969</v>
      </c>
      <c r="BD238" s="1">
        <v>66.881088256835937</v>
      </c>
      <c r="BE238" s="1">
        <v>196.84858703613281</v>
      </c>
      <c r="BF238" s="1">
        <v>632.601318359375</v>
      </c>
      <c r="BG238" s="1">
        <v>1249.7913818359375</v>
      </c>
      <c r="BH238" s="1">
        <v>1090.60400390625</v>
      </c>
      <c r="BI238" s="1">
        <v>1.2668918371200562</v>
      </c>
      <c r="BJ238" s="1">
        <v>2.5014052391052246</v>
      </c>
      <c r="BK238" s="1">
        <v>3.5720248222351074</v>
      </c>
      <c r="BL238" s="1">
        <v>5.80078125</v>
      </c>
      <c r="BM238" s="1">
        <v>8.3158540725708008</v>
      </c>
      <c r="BN238" s="1">
        <v>7.8031210899353027</v>
      </c>
      <c r="BO238" s="1"/>
      <c r="BP238" s="1"/>
      <c r="BQ238" s="1"/>
      <c r="BR238" s="1"/>
      <c r="BS238" s="1">
        <v>6</v>
      </c>
      <c r="BT238" s="1">
        <v>363</v>
      </c>
      <c r="BU238" s="1"/>
      <c r="BV238" s="1"/>
      <c r="BW238" s="1"/>
      <c r="BX238" s="1"/>
      <c r="BY238" s="1">
        <v>1.3206579685211182</v>
      </c>
      <c r="BZ238" s="1">
        <v>79.899803161621094</v>
      </c>
      <c r="CA238" s="1"/>
      <c r="CB238" s="1"/>
      <c r="CC238" s="1"/>
      <c r="CD238" s="1"/>
      <c r="CE238" s="1">
        <v>0.79787236452102661</v>
      </c>
      <c r="CF238" s="1">
        <v>3.0300500392913818</v>
      </c>
      <c r="CG238" s="1"/>
      <c r="CH238" s="1"/>
      <c r="CI238" s="1"/>
      <c r="CJ238" s="1"/>
      <c r="CK238" s="1">
        <v>6</v>
      </c>
      <c r="CL238" s="1">
        <v>579</v>
      </c>
      <c r="CM238" s="1"/>
      <c r="CN238" s="1"/>
      <c r="CO238" s="1"/>
      <c r="CP238" s="1"/>
      <c r="CQ238" s="1">
        <v>1.3468406200408936</v>
      </c>
      <c r="CR238" s="1">
        <v>129.97012329101562</v>
      </c>
      <c r="CS238" s="1"/>
      <c r="CT238" s="1"/>
      <c r="CU238" s="1"/>
      <c r="CV238" s="1"/>
      <c r="CW238" s="1">
        <v>0.92024540901184082</v>
      </c>
      <c r="CX238" s="1">
        <v>5.2517008781433105</v>
      </c>
      <c r="CY238" s="1"/>
      <c r="CZ238" s="1"/>
      <c r="DA238" s="1"/>
      <c r="DB238" s="1">
        <v>7</v>
      </c>
      <c r="DC238" s="1">
        <v>12</v>
      </c>
      <c r="DD238" s="1">
        <v>942</v>
      </c>
      <c r="DE238" s="1"/>
      <c r="DF238" s="1"/>
      <c r="DG238" s="1"/>
      <c r="DH238" s="1">
        <v>0.77794545888900757</v>
      </c>
      <c r="DI238" s="1">
        <v>1.3336207866668701</v>
      </c>
      <c r="DJ238" s="1">
        <v>104.68923187255859</v>
      </c>
      <c r="DK238" s="1"/>
      <c r="DL238" s="1"/>
      <c r="DM238" s="1"/>
      <c r="DN238" s="1">
        <v>1.6355140209197998</v>
      </c>
      <c r="DO238" s="1">
        <v>0.85470086336135864</v>
      </c>
      <c r="DP238" s="1">
        <v>4.094761848449707</v>
      </c>
      <c r="DQ238" s="1">
        <v>287</v>
      </c>
      <c r="DR238" s="1">
        <v>282</v>
      </c>
      <c r="DS238" s="1">
        <v>165</v>
      </c>
      <c r="DT238" s="1">
        <v>93</v>
      </c>
      <c r="DU238" s="1">
        <v>37</v>
      </c>
      <c r="DV238" s="1">
        <v>63.171470642089844</v>
      </c>
      <c r="DW238" s="1">
        <v>62.0709228515625</v>
      </c>
      <c r="DX238" s="1">
        <v>36.318092346191406</v>
      </c>
      <c r="DY238" s="1">
        <v>20.470197677612305</v>
      </c>
      <c r="DZ238" s="1">
        <v>8.1440572738647461</v>
      </c>
      <c r="EA238" s="1">
        <v>4.7359738349914551</v>
      </c>
      <c r="EB238" s="1">
        <v>4.5883502960205078</v>
      </c>
      <c r="EC238" s="1">
        <v>4.9077930450439453</v>
      </c>
      <c r="ED238" s="1">
        <v>4.8311686515808105</v>
      </c>
      <c r="EE238" s="1">
        <v>4.3325529098510742</v>
      </c>
      <c r="EF238" s="1">
        <v>355</v>
      </c>
      <c r="EG238" s="1">
        <v>327</v>
      </c>
      <c r="EH238" s="1">
        <v>182</v>
      </c>
      <c r="EI238" s="1">
        <v>102</v>
      </c>
      <c r="EJ238" s="1">
        <v>31</v>
      </c>
      <c r="EK238" s="1">
        <v>79.688072204589844</v>
      </c>
      <c r="EL238" s="1">
        <v>73.402816772460938</v>
      </c>
      <c r="EM238" s="1">
        <v>40.854167938232422</v>
      </c>
      <c r="EN238" s="1">
        <v>22.896291732788086</v>
      </c>
      <c r="EO238" s="1">
        <v>6.958676815032959</v>
      </c>
      <c r="EP238" s="1">
        <v>7.0283112525939941</v>
      </c>
      <c r="EQ238" s="1">
        <v>6.1155786514282227</v>
      </c>
      <c r="ER238" s="1">
        <v>6.9838833808898926</v>
      </c>
      <c r="ES238" s="1">
        <v>6.4926795959472656</v>
      </c>
      <c r="ET238" s="1">
        <v>4.6130952835083008</v>
      </c>
      <c r="EU238" s="1">
        <v>642</v>
      </c>
      <c r="EV238" s="1">
        <v>609</v>
      </c>
      <c r="EW238" s="1">
        <v>347</v>
      </c>
      <c r="EX238" s="1">
        <v>195</v>
      </c>
      <c r="EY238" s="1">
        <v>68</v>
      </c>
      <c r="EZ238" s="1">
        <v>71.348716735839844</v>
      </c>
      <c r="FA238" s="1">
        <v>67.681259155273437</v>
      </c>
      <c r="FB238" s="1">
        <v>38.563869476318359</v>
      </c>
      <c r="FC238" s="1">
        <v>21.671337127685547</v>
      </c>
      <c r="FD238" s="1">
        <v>7.5571846961975098</v>
      </c>
      <c r="FE238" s="1">
        <v>5.7780575752258301</v>
      </c>
      <c r="FF238" s="1">
        <v>5.2988777160644531</v>
      </c>
      <c r="FG238" s="1">
        <v>5.8143429756164551</v>
      </c>
      <c r="FH238" s="1">
        <v>5.5778031349182129</v>
      </c>
      <c r="FI238" s="1">
        <v>4.4560942649841309</v>
      </c>
      <c r="FJ238" s="1">
        <v>67.681259155273437</v>
      </c>
      <c r="FK238" s="1">
        <v>38.563869476318359</v>
      </c>
      <c r="FL238" s="1">
        <v>21.671337127685547</v>
      </c>
      <c r="FM238" s="1">
        <v>7.5571846961975098</v>
      </c>
      <c r="FN238" s="1">
        <v>5.7780575752258301</v>
      </c>
      <c r="FO238" s="1">
        <v>5.2988777160644531</v>
      </c>
      <c r="FP238" s="1">
        <v>5.8143429756164551</v>
      </c>
      <c r="FQ238" s="1">
        <v>5.5778031349182129</v>
      </c>
      <c r="FR238" s="1">
        <v>4.4560942649841309</v>
      </c>
    </row>
    <row r="239" spans="1:174">
      <c r="A239" t="s">
        <v>4</v>
      </c>
      <c r="B239" t="s">
        <v>238</v>
      </c>
      <c r="C239" t="s">
        <v>512</v>
      </c>
      <c r="D239" s="1">
        <v>831</v>
      </c>
      <c r="E239" s="1">
        <v>943</v>
      </c>
      <c r="F239" s="1">
        <v>1774</v>
      </c>
      <c r="G239" s="1">
        <v>140.19566345214844</v>
      </c>
      <c r="H239" s="1">
        <v>165.07716369628906</v>
      </c>
      <c r="I239" s="1">
        <v>152.40667724609375</v>
      </c>
      <c r="J239" s="1">
        <v>4.2041888236999512</v>
      </c>
      <c r="K239" s="1">
        <v>5.6951322555541992</v>
      </c>
      <c r="L239" s="1">
        <v>4.8838233947753906</v>
      </c>
      <c r="M239" s="1">
        <v>13</v>
      </c>
      <c r="N239" s="1">
        <v>67</v>
      </c>
      <c r="O239" s="1">
        <v>125</v>
      </c>
      <c r="P239" s="1">
        <v>266</v>
      </c>
      <c r="Q239" s="1">
        <v>242</v>
      </c>
      <c r="R239" s="1">
        <v>118</v>
      </c>
      <c r="S239" s="1">
        <v>3.5900793075561523</v>
      </c>
      <c r="T239" s="1">
        <v>88.458183288574219</v>
      </c>
      <c r="U239" s="1">
        <v>215.49494934082031</v>
      </c>
      <c r="V239" s="1">
        <v>554.39764404296875</v>
      </c>
      <c r="W239" s="1">
        <v>749.48126220703125</v>
      </c>
      <c r="X239" s="1">
        <v>710.11614990234375</v>
      </c>
      <c r="Y239" s="1">
        <v>0.7403188943862915</v>
      </c>
      <c r="Z239" s="1">
        <v>2.4668629169464111</v>
      </c>
      <c r="AA239" s="1">
        <v>3.048037052154541</v>
      </c>
      <c r="AB239" s="1">
        <v>4.9488372802734375</v>
      </c>
      <c r="AC239" s="1">
        <v>6.0865192413330078</v>
      </c>
      <c r="AD239" s="1">
        <v>6.4060802459716797</v>
      </c>
      <c r="AE239" s="1">
        <v>6</v>
      </c>
      <c r="AF239" s="1">
        <v>19</v>
      </c>
      <c r="AG239" s="1">
        <v>89</v>
      </c>
      <c r="AH239" s="1">
        <v>301</v>
      </c>
      <c r="AI239" s="1">
        <v>383</v>
      </c>
      <c r="AJ239" s="1">
        <v>145</v>
      </c>
      <c r="AK239" s="1">
        <v>1.6423193216323853</v>
      </c>
      <c r="AL239" s="1">
        <v>26.48822021484375</v>
      </c>
      <c r="AM239" s="1">
        <v>157.87699890136719</v>
      </c>
      <c r="AN239" s="1">
        <v>689.3551025390625</v>
      </c>
      <c r="AO239" s="1">
        <v>1524.7421875</v>
      </c>
      <c r="AP239" s="1">
        <v>1606.648193359375</v>
      </c>
      <c r="AQ239" s="1">
        <v>0.50335568189620972</v>
      </c>
      <c r="AR239" s="1">
        <v>1.5793849229812622</v>
      </c>
      <c r="AS239" s="1">
        <v>3.3712120056152344</v>
      </c>
      <c r="AT239" s="1">
        <v>5.9228649139404297</v>
      </c>
      <c r="AU239" s="1">
        <v>8.1161260604858398</v>
      </c>
      <c r="AV239" s="1">
        <v>8.4204416275024414</v>
      </c>
      <c r="AW239" s="1">
        <v>19</v>
      </c>
      <c r="AX239" s="1">
        <v>86</v>
      </c>
      <c r="AY239" s="1">
        <v>214</v>
      </c>
      <c r="AZ239" s="1">
        <v>567</v>
      </c>
      <c r="BA239" s="1">
        <v>625</v>
      </c>
      <c r="BB239" s="1">
        <v>263</v>
      </c>
      <c r="BC239" s="1">
        <v>2.6118776798248291</v>
      </c>
      <c r="BD239" s="1">
        <v>58.316154479980469</v>
      </c>
      <c r="BE239" s="1">
        <v>187.09727478027344</v>
      </c>
      <c r="BF239" s="1">
        <v>618.69842529296875</v>
      </c>
      <c r="BG239" s="1">
        <v>1088.698486328125</v>
      </c>
      <c r="BH239" s="1">
        <v>1025.6610107421875</v>
      </c>
      <c r="BI239" s="1">
        <v>0.64450472593307495</v>
      </c>
      <c r="BJ239" s="1">
        <v>2.1944372653961182</v>
      </c>
      <c r="BK239" s="1">
        <v>3.1746032238006592</v>
      </c>
      <c r="BL239" s="1">
        <v>5.4222054481506348</v>
      </c>
      <c r="BM239" s="1">
        <v>7.1880393028259277</v>
      </c>
      <c r="BN239" s="1">
        <v>7.3793492317199707</v>
      </c>
      <c r="BO239" s="1">
        <v>17</v>
      </c>
      <c r="BP239" s="1">
        <v>13</v>
      </c>
      <c r="BQ239" s="1"/>
      <c r="BR239" s="1"/>
      <c r="BS239" s="1"/>
      <c r="BT239" s="1">
        <v>349</v>
      </c>
      <c r="BU239" s="1">
        <v>2.8680219650268555</v>
      </c>
      <c r="BV239" s="1">
        <v>2.1931934356689453</v>
      </c>
      <c r="BW239" s="1"/>
      <c r="BX239" s="1"/>
      <c r="BY239" s="1"/>
      <c r="BZ239" s="1">
        <v>58.878807067871094</v>
      </c>
      <c r="CA239" s="1">
        <v>1.5887850522994995</v>
      </c>
      <c r="CB239" s="1">
        <v>2.7083332538604736</v>
      </c>
      <c r="CC239" s="1"/>
      <c r="CD239" s="1"/>
      <c r="CE239" s="1"/>
      <c r="CF239" s="1">
        <v>3.0034422874450684</v>
      </c>
      <c r="CG239" s="1">
        <v>16</v>
      </c>
      <c r="CH239" s="1">
        <v>19</v>
      </c>
      <c r="CI239" s="1"/>
      <c r="CJ239" s="1"/>
      <c r="CK239" s="1"/>
      <c r="CL239" s="1">
        <v>493</v>
      </c>
      <c r="CM239" s="1">
        <v>2.8008849620819092</v>
      </c>
      <c r="CN239" s="1">
        <v>3.3260509967803955</v>
      </c>
      <c r="CO239" s="1"/>
      <c r="CP239" s="1"/>
      <c r="CQ239" s="1"/>
      <c r="CR239" s="1">
        <v>86.302268981933594</v>
      </c>
      <c r="CS239" s="1">
        <v>2.1361815929412842</v>
      </c>
      <c r="CT239" s="1">
        <v>3.27022385597229</v>
      </c>
      <c r="CU239" s="1"/>
      <c r="CV239" s="1"/>
      <c r="CW239" s="1"/>
      <c r="CX239" s="1">
        <v>4.6518211364746094</v>
      </c>
      <c r="CY239" s="1">
        <v>33</v>
      </c>
      <c r="CZ239" s="1">
        <v>32</v>
      </c>
      <c r="DA239" s="1"/>
      <c r="DB239" s="1"/>
      <c r="DC239" s="1">
        <v>13</v>
      </c>
      <c r="DD239" s="1">
        <v>842</v>
      </c>
      <c r="DE239" s="1">
        <v>2.8350734710693359</v>
      </c>
      <c r="DF239" s="1">
        <v>2.7491621971130371</v>
      </c>
      <c r="DG239" s="1"/>
      <c r="DH239" s="1"/>
      <c r="DI239" s="1">
        <v>1.1168471574783325</v>
      </c>
      <c r="DJ239" s="1">
        <v>72.337326049804688</v>
      </c>
      <c r="DK239" s="1">
        <v>1.8141835927963257</v>
      </c>
      <c r="DL239" s="1">
        <v>3.0160226821899414</v>
      </c>
      <c r="DM239" s="1"/>
      <c r="DN239" s="1"/>
      <c r="DO239" s="1">
        <v>0.85582619905471802</v>
      </c>
      <c r="DP239" s="1">
        <v>3.7897200584411621</v>
      </c>
      <c r="DQ239" s="1">
        <v>131</v>
      </c>
      <c r="DR239" s="1">
        <v>104</v>
      </c>
      <c r="DS239" s="1">
        <v>145</v>
      </c>
      <c r="DT239" s="1">
        <v>151</v>
      </c>
      <c r="DU239" s="1">
        <v>300</v>
      </c>
      <c r="DV239" s="1">
        <v>22.100641250610352</v>
      </c>
      <c r="DW239" s="1">
        <v>17.545547485351563</v>
      </c>
      <c r="DX239" s="1">
        <v>24.462541580200195</v>
      </c>
      <c r="DY239" s="1">
        <v>25.474784851074219</v>
      </c>
      <c r="DZ239" s="1">
        <v>50.612152099609375</v>
      </c>
      <c r="EA239" s="1">
        <v>3.987823486328125</v>
      </c>
      <c r="EB239" s="1">
        <v>3.9724981784820557</v>
      </c>
      <c r="EC239" s="1">
        <v>3.9780521392822266</v>
      </c>
      <c r="ED239" s="1">
        <v>4.3959240913391113</v>
      </c>
      <c r="EE239" s="1">
        <v>4.4228219985961914</v>
      </c>
      <c r="EF239" s="1">
        <v>164</v>
      </c>
      <c r="EG239" s="1">
        <v>118</v>
      </c>
      <c r="EH239" s="1">
        <v>172</v>
      </c>
      <c r="EI239" s="1">
        <v>176</v>
      </c>
      <c r="EJ239" s="1">
        <v>313</v>
      </c>
      <c r="EK239" s="1">
        <v>28.709072113037109</v>
      </c>
      <c r="EL239" s="1">
        <v>20.656526565551758</v>
      </c>
      <c r="EM239" s="1">
        <v>30.109514236450195</v>
      </c>
      <c r="EN239" s="1">
        <v>30.809736251831055</v>
      </c>
      <c r="EO239" s="1">
        <v>54.792312622070312</v>
      </c>
      <c r="EP239" s="1">
        <v>5.6473827362060547</v>
      </c>
      <c r="EQ239" s="1">
        <v>5.4680261611938477</v>
      </c>
      <c r="ER239" s="1">
        <v>5.7067022323608398</v>
      </c>
      <c r="ES239" s="1">
        <v>6.0899653434753418</v>
      </c>
      <c r="ET239" s="1">
        <v>5.5972819328308105</v>
      </c>
      <c r="EU239" s="1">
        <v>295</v>
      </c>
      <c r="EV239" s="1">
        <v>222</v>
      </c>
      <c r="EW239" s="1">
        <v>317</v>
      </c>
      <c r="EX239" s="1">
        <v>327</v>
      </c>
      <c r="EY239" s="1">
        <v>613</v>
      </c>
      <c r="EZ239" s="1">
        <v>25.343837738037109</v>
      </c>
      <c r="FA239" s="1">
        <v>19.07231330871582</v>
      </c>
      <c r="FB239" s="1">
        <v>27.23388671875</v>
      </c>
      <c r="FC239" s="1">
        <v>28.093000411987305</v>
      </c>
      <c r="FD239" s="1">
        <v>52.663639068603516</v>
      </c>
      <c r="FE239" s="1">
        <v>4.7665214538574219</v>
      </c>
      <c r="FF239" s="1">
        <v>4.6482410430908203</v>
      </c>
      <c r="FG239" s="1">
        <v>4.760474681854248</v>
      </c>
      <c r="FH239" s="1">
        <v>5.1699604988098145</v>
      </c>
      <c r="FI239" s="1">
        <v>4.9535355567932129</v>
      </c>
      <c r="FJ239" s="1">
        <v>19.07231330871582</v>
      </c>
      <c r="FK239" s="1">
        <v>27.23388671875</v>
      </c>
      <c r="FL239" s="1">
        <v>28.093000411987305</v>
      </c>
      <c r="FM239" s="1">
        <v>52.663639068603516</v>
      </c>
      <c r="FN239" s="1">
        <v>4.7665214538574219</v>
      </c>
      <c r="FO239" s="1">
        <v>4.6482410430908203</v>
      </c>
      <c r="FP239" s="1">
        <v>4.760474681854248</v>
      </c>
      <c r="FQ239" s="1">
        <v>5.1699604988098145</v>
      </c>
      <c r="FR239" s="1">
        <v>4.9535355567932129</v>
      </c>
    </row>
    <row r="240" spans="1:174">
      <c r="A240" t="s">
        <v>4</v>
      </c>
      <c r="B240" t="s">
        <v>239</v>
      </c>
      <c r="C240" t="s">
        <v>513</v>
      </c>
      <c r="D240" s="1">
        <v>841</v>
      </c>
      <c r="E240" s="1">
        <v>1019</v>
      </c>
      <c r="F240" s="1">
        <v>1860</v>
      </c>
      <c r="G240" s="1">
        <v>176.99711608886719</v>
      </c>
      <c r="H240" s="1">
        <v>217.56396484375</v>
      </c>
      <c r="I240" s="1">
        <v>197.134765625</v>
      </c>
      <c r="J240" s="1">
        <v>4.6087241172790527</v>
      </c>
      <c r="K240" s="1">
        <v>6.7865467071533203</v>
      </c>
      <c r="L240" s="1">
        <v>5.5917987823486328</v>
      </c>
      <c r="M240" s="1">
        <v>19</v>
      </c>
      <c r="N240" s="1">
        <v>46</v>
      </c>
      <c r="O240" s="1">
        <v>132</v>
      </c>
      <c r="P240" s="1">
        <v>274</v>
      </c>
      <c r="Q240" s="1">
        <v>257</v>
      </c>
      <c r="R240" s="1">
        <v>113</v>
      </c>
      <c r="S240" s="1">
        <v>6.9096183776855469</v>
      </c>
      <c r="T240" s="1">
        <v>73.54351806640625</v>
      </c>
      <c r="U240" s="1">
        <v>264.21136474609375</v>
      </c>
      <c r="V240" s="1">
        <v>615.2464599609375</v>
      </c>
      <c r="W240" s="1">
        <v>904.070068359375</v>
      </c>
      <c r="X240" s="1">
        <v>768.70745849609375</v>
      </c>
      <c r="Y240" s="1">
        <v>1.1336514949798584</v>
      </c>
      <c r="Z240" s="1">
        <v>1.8290258646011353</v>
      </c>
      <c r="AA240" s="1">
        <v>3.585982084274292</v>
      </c>
      <c r="AB240" s="1">
        <v>5.391578197479248</v>
      </c>
      <c r="AC240" s="1">
        <v>7.136906623840332</v>
      </c>
      <c r="AD240" s="1">
        <v>6.6745424270629883</v>
      </c>
      <c r="AE240" s="1">
        <v>12</v>
      </c>
      <c r="AF240" s="1">
        <v>28</v>
      </c>
      <c r="AG240" s="1">
        <v>88</v>
      </c>
      <c r="AH240" s="1">
        <v>321</v>
      </c>
      <c r="AI240" s="1">
        <v>422</v>
      </c>
      <c r="AJ240" s="1">
        <v>148</v>
      </c>
      <c r="AK240" s="1">
        <v>4.2148299217224121</v>
      </c>
      <c r="AL240" s="1">
        <v>44.938770294189453</v>
      </c>
      <c r="AM240" s="1">
        <v>182.08906555175781</v>
      </c>
      <c r="AN240" s="1">
        <v>765.799072265625</v>
      </c>
      <c r="AO240" s="1">
        <v>1831.915283203125</v>
      </c>
      <c r="AP240" s="1">
        <v>1833.7257080078125</v>
      </c>
      <c r="AQ240" s="1">
        <v>1.0859729051589966</v>
      </c>
      <c r="AR240" s="1">
        <v>2.4390244483947754</v>
      </c>
      <c r="AS240" s="1">
        <v>3.7639007568359375</v>
      </c>
      <c r="AT240" s="1">
        <v>6.7893400192260742</v>
      </c>
      <c r="AU240" s="1">
        <v>10.100526809692383</v>
      </c>
      <c r="AV240" s="1">
        <v>9.7496709823608398</v>
      </c>
      <c r="AW240" s="1">
        <v>31</v>
      </c>
      <c r="AX240" s="1">
        <v>74</v>
      </c>
      <c r="AY240" s="1">
        <v>220</v>
      </c>
      <c r="AZ240" s="1">
        <v>595</v>
      </c>
      <c r="BA240" s="1">
        <v>679</v>
      </c>
      <c r="BB240" s="1">
        <v>261</v>
      </c>
      <c r="BC240" s="1">
        <v>5.5388002395629883</v>
      </c>
      <c r="BD240" s="1">
        <v>59.268753051757813</v>
      </c>
      <c r="BE240" s="1">
        <v>223.83200073242187</v>
      </c>
      <c r="BF240" s="1">
        <v>688.2431640625</v>
      </c>
      <c r="BG240" s="1">
        <v>1319.39453125</v>
      </c>
      <c r="BH240" s="1">
        <v>1146.1947021484375</v>
      </c>
      <c r="BI240" s="1">
        <v>1.1147069931030273</v>
      </c>
      <c r="BJ240" s="1">
        <v>2.0202019214630127</v>
      </c>
      <c r="BK240" s="1">
        <v>3.6550922393798828</v>
      </c>
      <c r="BL240" s="1">
        <v>6.065239429473877</v>
      </c>
      <c r="BM240" s="1">
        <v>8.7286281585693359</v>
      </c>
      <c r="BN240" s="1">
        <v>8.1283092498779297</v>
      </c>
      <c r="BO240" s="1"/>
      <c r="BP240" s="1"/>
      <c r="BQ240" s="1"/>
      <c r="BR240" s="1"/>
      <c r="BS240" s="1">
        <v>6</v>
      </c>
      <c r="BT240" s="1">
        <v>435</v>
      </c>
      <c r="BU240" s="1"/>
      <c r="BV240" s="1"/>
      <c r="BW240" s="1"/>
      <c r="BX240" s="1"/>
      <c r="BY240" s="1">
        <v>1.2627618312835693</v>
      </c>
      <c r="BZ240" s="1">
        <v>91.55023193359375</v>
      </c>
      <c r="CA240" s="1"/>
      <c r="CB240" s="1"/>
      <c r="CC240" s="1"/>
      <c r="CD240" s="1"/>
      <c r="CE240" s="1">
        <v>0.87591242790222168</v>
      </c>
      <c r="CF240" s="1">
        <v>3.5773026943206787</v>
      </c>
      <c r="CG240" s="1"/>
      <c r="CH240" s="1"/>
      <c r="CI240" s="1"/>
      <c r="CJ240" s="1"/>
      <c r="CK240" s="1">
        <v>10</v>
      </c>
      <c r="CL240" s="1">
        <v>619</v>
      </c>
      <c r="CM240" s="1"/>
      <c r="CN240" s="1"/>
      <c r="CO240" s="1"/>
      <c r="CP240" s="1"/>
      <c r="CQ240" s="1">
        <v>2.135073184967041</v>
      </c>
      <c r="CR240" s="1">
        <v>132.16104125976563</v>
      </c>
      <c r="CS240" s="1"/>
      <c r="CT240" s="1"/>
      <c r="CU240" s="1"/>
      <c r="CV240" s="1"/>
      <c r="CW240" s="1">
        <v>1.2626262903213501</v>
      </c>
      <c r="CX240" s="1">
        <v>5.7726383209228516</v>
      </c>
      <c r="CY240" s="1">
        <v>11</v>
      </c>
      <c r="CZ240" s="1">
        <v>13</v>
      </c>
      <c r="DA240" s="1"/>
      <c r="DB240" s="1"/>
      <c r="DC240" s="1">
        <v>16</v>
      </c>
      <c r="DD240" s="1">
        <v>1054</v>
      </c>
      <c r="DE240" s="1">
        <v>1.1658507585525513</v>
      </c>
      <c r="DF240" s="1">
        <v>1.3778235912322998</v>
      </c>
      <c r="DG240" s="1"/>
      <c r="DH240" s="1"/>
      <c r="DI240" s="1">
        <v>1.6957828998565674</v>
      </c>
      <c r="DJ240" s="1">
        <v>111.70970153808594</v>
      </c>
      <c r="DK240" s="1">
        <v>4.5267491340637207</v>
      </c>
      <c r="DL240" s="1">
        <v>3.7356321811676025</v>
      </c>
      <c r="DM240" s="1"/>
      <c r="DN240" s="1"/>
      <c r="DO240" s="1">
        <v>1.0832768678665161</v>
      </c>
      <c r="DP240" s="1">
        <v>4.6060395240783691</v>
      </c>
      <c r="DQ240" s="1">
        <v>231</v>
      </c>
      <c r="DR240" s="1">
        <v>185</v>
      </c>
      <c r="DS240" s="1">
        <v>166</v>
      </c>
      <c r="DT240" s="1">
        <v>160</v>
      </c>
      <c r="DU240" s="1">
        <v>99</v>
      </c>
      <c r="DV240" s="1">
        <v>48.616329193115234</v>
      </c>
      <c r="DW240" s="1">
        <v>38.935153961181641</v>
      </c>
      <c r="DX240" s="1">
        <v>34.936408996582031</v>
      </c>
      <c r="DY240" s="1">
        <v>33.673648834228516</v>
      </c>
      <c r="DZ240" s="1">
        <v>20.835569381713867</v>
      </c>
      <c r="EA240" s="1">
        <v>4.4482955932617187</v>
      </c>
      <c r="EB240" s="1">
        <v>4.5499262809753418</v>
      </c>
      <c r="EC240" s="1">
        <v>4.7320408821105957</v>
      </c>
      <c r="ED240" s="1">
        <v>4.9782204627990723</v>
      </c>
      <c r="EE240" s="1">
        <v>4.3670048713684082</v>
      </c>
      <c r="EF240" s="1">
        <v>320</v>
      </c>
      <c r="EG240" s="1">
        <v>233</v>
      </c>
      <c r="EH240" s="1">
        <v>167</v>
      </c>
      <c r="EI240" s="1">
        <v>192</v>
      </c>
      <c r="EJ240" s="1">
        <v>107</v>
      </c>
      <c r="EK240" s="1">
        <v>68.322341918945313</v>
      </c>
      <c r="EL240" s="1">
        <v>49.747207641601563</v>
      </c>
      <c r="EM240" s="1">
        <v>35.655723571777344</v>
      </c>
      <c r="EN240" s="1">
        <v>40.993408203125</v>
      </c>
      <c r="EO240" s="1">
        <v>22.845283508300781</v>
      </c>
      <c r="EP240" s="1">
        <v>7.3142857551574707</v>
      </c>
      <c r="EQ240" s="1">
        <v>6.9221630096435547</v>
      </c>
      <c r="ER240" s="1">
        <v>5.9964094161987305</v>
      </c>
      <c r="ES240" s="1">
        <v>7.2452831268310547</v>
      </c>
      <c r="ET240" s="1">
        <v>5.8183794021606445</v>
      </c>
      <c r="EU240" s="1">
        <v>551</v>
      </c>
      <c r="EV240" s="1">
        <v>418</v>
      </c>
      <c r="EW240" s="1">
        <v>333</v>
      </c>
      <c r="EX240" s="1">
        <v>352</v>
      </c>
      <c r="EY240" s="1">
        <v>206</v>
      </c>
      <c r="EZ240" s="1">
        <v>58.398525238037109</v>
      </c>
      <c r="FA240" s="1">
        <v>44.302330017089844</v>
      </c>
      <c r="FB240" s="1">
        <v>35.293479919433594</v>
      </c>
      <c r="FC240" s="1">
        <v>37.307224273681641</v>
      </c>
      <c r="FD240" s="1">
        <v>21.83320426940918</v>
      </c>
      <c r="FE240" s="1">
        <v>5.7587790489196777</v>
      </c>
      <c r="FF240" s="1">
        <v>5.6243271827697754</v>
      </c>
      <c r="FG240" s="1">
        <v>5.2915940284729004</v>
      </c>
      <c r="FH240" s="1">
        <v>6.0027284622192383</v>
      </c>
      <c r="FI240" s="1">
        <v>5.0170483589172363</v>
      </c>
      <c r="FJ240" s="1">
        <v>44.302330017089844</v>
      </c>
      <c r="FK240" s="1">
        <v>35.293479919433594</v>
      </c>
      <c r="FL240" s="1">
        <v>37.307224273681641</v>
      </c>
      <c r="FM240" s="1">
        <v>21.83320426940918</v>
      </c>
      <c r="FN240" s="1">
        <v>5.7587790489196777</v>
      </c>
      <c r="FO240" s="1">
        <v>5.6243271827697754</v>
      </c>
      <c r="FP240" s="1">
        <v>5.2915940284729004</v>
      </c>
      <c r="FQ240" s="1">
        <v>6.0027284622192383</v>
      </c>
      <c r="FR240" s="1">
        <v>5.0170483589172363</v>
      </c>
    </row>
    <row r="241" spans="1:174">
      <c r="A241" t="s">
        <v>4</v>
      </c>
      <c r="B241" t="s">
        <v>240</v>
      </c>
      <c r="C241" t="s">
        <v>514</v>
      </c>
      <c r="D241" s="1">
        <v>1494</v>
      </c>
      <c r="E241" s="1">
        <v>1606</v>
      </c>
      <c r="F241" s="1">
        <v>3100</v>
      </c>
      <c r="G241" s="1">
        <v>175.54351806640625</v>
      </c>
      <c r="H241" s="1">
        <v>192.0069580078125</v>
      </c>
      <c r="I241" s="1">
        <v>183.70381164550781</v>
      </c>
      <c r="J241" s="1">
        <v>4.4829864501953125</v>
      </c>
      <c r="K241" s="1">
        <v>5.849785327911377</v>
      </c>
      <c r="L241" s="1">
        <v>5.1003618240356445</v>
      </c>
      <c r="M241" s="1">
        <v>30</v>
      </c>
      <c r="N241" s="1">
        <v>105</v>
      </c>
      <c r="O241" s="1">
        <v>214</v>
      </c>
      <c r="P241" s="1">
        <v>515</v>
      </c>
      <c r="Q241" s="1">
        <v>439</v>
      </c>
      <c r="R241" s="1">
        <v>191</v>
      </c>
      <c r="S241" s="1">
        <v>6.3535494804382324</v>
      </c>
      <c r="T241" s="1">
        <v>85.116729736328125</v>
      </c>
      <c r="U241" s="1">
        <v>223.42402648925781</v>
      </c>
      <c r="V241" s="1">
        <v>621.11053466796875</v>
      </c>
      <c r="W241" s="1">
        <v>860.27825927734375</v>
      </c>
      <c r="X241" s="1">
        <v>740.137939453125</v>
      </c>
      <c r="Y241" s="1">
        <v>1.1086474657058716</v>
      </c>
      <c r="Z241" s="1">
        <v>2.2058823108673096</v>
      </c>
      <c r="AA241" s="1">
        <v>3.1760165691375732</v>
      </c>
      <c r="AB241" s="1">
        <v>5.4125065803527832</v>
      </c>
      <c r="AC241" s="1">
        <v>6.5493063926696777</v>
      </c>
      <c r="AD241" s="1">
        <v>6.5771350860595703</v>
      </c>
      <c r="AE241" s="1">
        <v>22</v>
      </c>
      <c r="AF241" s="1">
        <v>36</v>
      </c>
      <c r="AG241" s="1">
        <v>163</v>
      </c>
      <c r="AH241" s="1">
        <v>504</v>
      </c>
      <c r="AI241" s="1">
        <v>629</v>
      </c>
      <c r="AJ241" s="1">
        <v>252</v>
      </c>
      <c r="AK241" s="1">
        <v>4.5258922576904297</v>
      </c>
      <c r="AL241" s="1">
        <v>29.511341094970703</v>
      </c>
      <c r="AM241" s="1">
        <v>171.4832763671875</v>
      </c>
      <c r="AN241" s="1">
        <v>661.30450439453125</v>
      </c>
      <c r="AO241" s="1">
        <v>1479.338623046875</v>
      </c>
      <c r="AP241" s="1">
        <v>1730.2938232421875</v>
      </c>
      <c r="AQ241" s="1">
        <v>1.1000000238418579</v>
      </c>
      <c r="AR241" s="1">
        <v>1.6830294132232666</v>
      </c>
      <c r="AS241" s="1">
        <v>3.8781821727752686</v>
      </c>
      <c r="AT241" s="1">
        <v>5.8748106956481934</v>
      </c>
      <c r="AU241" s="1">
        <v>7.9690866470336914</v>
      </c>
      <c r="AV241" s="1">
        <v>9.5454549789428711</v>
      </c>
      <c r="AW241" s="1">
        <v>52</v>
      </c>
      <c r="AX241" s="1">
        <v>141</v>
      </c>
      <c r="AY241" s="1">
        <v>377</v>
      </c>
      <c r="AZ241" s="1">
        <v>1019</v>
      </c>
      <c r="BA241" s="1">
        <v>1068</v>
      </c>
      <c r="BB241" s="1">
        <v>443</v>
      </c>
      <c r="BC241" s="1">
        <v>5.4264512062072754</v>
      </c>
      <c r="BD241" s="1">
        <v>57.469623565673828</v>
      </c>
      <c r="BE241" s="1">
        <v>197.5528564453125</v>
      </c>
      <c r="BF241" s="1">
        <v>640.3609619140625</v>
      </c>
      <c r="BG241" s="1">
        <v>1141.647705078125</v>
      </c>
      <c r="BH241" s="1">
        <v>1097.3494873046875</v>
      </c>
      <c r="BI241" s="1">
        <v>1.1049723625183105</v>
      </c>
      <c r="BJ241" s="1">
        <v>2.0437743663787842</v>
      </c>
      <c r="BK241" s="1">
        <v>3.4457545280456543</v>
      </c>
      <c r="BL241" s="1">
        <v>5.6317009925842285</v>
      </c>
      <c r="BM241" s="1">
        <v>7.3170733451843262</v>
      </c>
      <c r="BN241" s="1">
        <v>7.9906206130981445</v>
      </c>
      <c r="BO241" s="1">
        <v>9</v>
      </c>
      <c r="BP241" s="1"/>
      <c r="BQ241" s="1"/>
      <c r="BR241" s="1"/>
      <c r="BS241" s="1">
        <v>31</v>
      </c>
      <c r="BT241" s="1">
        <v>655</v>
      </c>
      <c r="BU241" s="1">
        <v>1.0574910640716553</v>
      </c>
      <c r="BV241" s="1"/>
      <c r="BW241" s="1"/>
      <c r="BX241" s="1"/>
      <c r="BY241" s="1">
        <v>3.6424694061279297</v>
      </c>
      <c r="BZ241" s="1">
        <v>76.96185302734375</v>
      </c>
      <c r="CA241" s="1">
        <v>1.9867550134658813</v>
      </c>
      <c r="CB241" s="1"/>
      <c r="CC241" s="1"/>
      <c r="CD241" s="1"/>
      <c r="CE241" s="1">
        <v>1.3833110332489014</v>
      </c>
      <c r="CF241" s="1">
        <v>3.2264420986175537</v>
      </c>
      <c r="CG241" s="1">
        <v>7</v>
      </c>
      <c r="CH241" s="1"/>
      <c r="CI241" s="1"/>
      <c r="CJ241" s="1"/>
      <c r="CK241" s="1">
        <v>29</v>
      </c>
      <c r="CL241" s="1">
        <v>904</v>
      </c>
      <c r="CM241" s="1">
        <v>0.83689212799072266</v>
      </c>
      <c r="CN241" s="1"/>
      <c r="CO241" s="1"/>
      <c r="CP241" s="1"/>
      <c r="CQ241" s="1">
        <v>3.4671244621276855</v>
      </c>
      <c r="CR241" s="1">
        <v>108.07863616943359</v>
      </c>
      <c r="CS241" s="1">
        <v>2.1739130020141602</v>
      </c>
      <c r="CT241" s="1"/>
      <c r="CU241" s="1"/>
      <c r="CV241" s="1"/>
      <c r="CW241" s="1">
        <v>1.3284471035003662</v>
      </c>
      <c r="CX241" s="1">
        <v>4.9944753646850586</v>
      </c>
      <c r="CY241" s="1">
        <v>16</v>
      </c>
      <c r="CZ241" s="1">
        <v>6</v>
      </c>
      <c r="DA241" s="1">
        <v>12</v>
      </c>
      <c r="DB241" s="1">
        <v>15</v>
      </c>
      <c r="DC241" s="1">
        <v>60</v>
      </c>
      <c r="DD241" s="1">
        <v>1559</v>
      </c>
      <c r="DE241" s="1">
        <v>0.94814872741699219</v>
      </c>
      <c r="DF241" s="1">
        <v>0.35555577278137207</v>
      </c>
      <c r="DG241" s="1">
        <v>0.71111154556274414</v>
      </c>
      <c r="DH241" s="1">
        <v>0.88888943195343018</v>
      </c>
      <c r="DI241" s="1">
        <v>3.5555577278137207</v>
      </c>
      <c r="DJ241" s="1">
        <v>92.385238647460938</v>
      </c>
      <c r="DK241" s="1">
        <v>2.0645160675048828</v>
      </c>
      <c r="DL241" s="1">
        <v>1.3793103694915771</v>
      </c>
      <c r="DM241" s="1">
        <v>6.3492064476013184</v>
      </c>
      <c r="DN241" s="1">
        <v>3.3557047843933105</v>
      </c>
      <c r="DO241" s="1">
        <v>1.3562387228012085</v>
      </c>
      <c r="DP241" s="1">
        <v>4.0597901344299316</v>
      </c>
      <c r="DQ241" s="1">
        <v>752</v>
      </c>
      <c r="DR241" s="1">
        <v>346</v>
      </c>
      <c r="DS241" s="1">
        <v>208</v>
      </c>
      <c r="DT241" s="1">
        <v>151</v>
      </c>
      <c r="DU241" s="1">
        <v>37</v>
      </c>
      <c r="DV241" s="1">
        <v>88.3592529296875</v>
      </c>
      <c r="DW241" s="1">
        <v>40.654659271240234</v>
      </c>
      <c r="DX241" s="1">
        <v>24.439794540405273</v>
      </c>
      <c r="DY241" s="1">
        <v>17.742349624633789</v>
      </c>
      <c r="DZ241" s="1">
        <v>4.3474636077880859</v>
      </c>
      <c r="EA241" s="1">
        <v>4.362454891204834</v>
      </c>
      <c r="EB241" s="1">
        <v>4.6306209564208984</v>
      </c>
      <c r="EC241" s="1">
        <v>4.1608319282531738</v>
      </c>
      <c r="ED241" s="1">
        <v>5.4375224113464355</v>
      </c>
      <c r="EE241" s="1">
        <v>4.404761791229248</v>
      </c>
      <c r="EF241" s="1">
        <v>850</v>
      </c>
      <c r="EG241" s="1">
        <v>377</v>
      </c>
      <c r="EH241" s="1">
        <v>213</v>
      </c>
      <c r="EI241" s="1">
        <v>130</v>
      </c>
      <c r="EJ241" s="1">
        <v>36</v>
      </c>
      <c r="EK241" s="1">
        <v>101.62261199951172</v>
      </c>
      <c r="EL241" s="1">
        <v>45.072616577148438</v>
      </c>
      <c r="EM241" s="1">
        <v>25.465431213378906</v>
      </c>
      <c r="EN241" s="1">
        <v>15.542282104492188</v>
      </c>
      <c r="EO241" s="1">
        <v>4.3040165901184082</v>
      </c>
      <c r="EP241" s="1">
        <v>5.8632822036743164</v>
      </c>
      <c r="EQ241" s="1">
        <v>6.2314047813415527</v>
      </c>
      <c r="ER241" s="1">
        <v>5.1887941360473633</v>
      </c>
      <c r="ES241" s="1">
        <v>5.9742646217346191</v>
      </c>
      <c r="ET241" s="1">
        <v>5.7507987022399902</v>
      </c>
      <c r="EU241" s="1">
        <v>1602</v>
      </c>
      <c r="EV241" s="1">
        <v>723</v>
      </c>
      <c r="EW241" s="1">
        <v>421</v>
      </c>
      <c r="EX241" s="1">
        <v>281</v>
      </c>
      <c r="EY241" s="1">
        <v>73</v>
      </c>
      <c r="EZ241" s="1">
        <v>94.933387756347656</v>
      </c>
      <c r="FA241" s="1">
        <v>42.844470977783203</v>
      </c>
      <c r="FB241" s="1">
        <v>24.948162078857422</v>
      </c>
      <c r="FC241" s="1">
        <v>16.651861190795898</v>
      </c>
      <c r="FD241" s="1">
        <v>4.3259286880493164</v>
      </c>
      <c r="FE241" s="1">
        <v>5.0480542182922363</v>
      </c>
      <c r="FF241" s="1">
        <v>5.3468422889709473</v>
      </c>
      <c r="FG241" s="1">
        <v>4.6243410110473633</v>
      </c>
      <c r="FH241" s="1">
        <v>5.6733293533325195</v>
      </c>
      <c r="FI241" s="1">
        <v>4.9795360565185547</v>
      </c>
      <c r="FJ241" s="1">
        <v>42.844470977783203</v>
      </c>
      <c r="FK241" s="1">
        <v>24.948162078857422</v>
      </c>
      <c r="FL241" s="1">
        <v>16.651861190795898</v>
      </c>
      <c r="FM241" s="1">
        <v>4.3259286880493164</v>
      </c>
      <c r="FN241" s="1">
        <v>5.0480542182922363</v>
      </c>
      <c r="FO241" s="1">
        <v>5.3468422889709473</v>
      </c>
      <c r="FP241" s="1">
        <v>4.6243410110473633</v>
      </c>
      <c r="FQ241" s="1">
        <v>5.6733293533325195</v>
      </c>
      <c r="FR241" s="1">
        <v>4.9795360565185547</v>
      </c>
    </row>
    <row r="242" spans="1:174">
      <c r="A242" t="s">
        <v>4</v>
      </c>
      <c r="B242" t="s">
        <v>241</v>
      </c>
      <c r="C242" t="s">
        <v>515</v>
      </c>
      <c r="D242" s="1">
        <v>815</v>
      </c>
      <c r="E242" s="1">
        <v>860</v>
      </c>
      <c r="F242" s="1">
        <v>1675</v>
      </c>
      <c r="G242" s="1">
        <v>184.48597717285156</v>
      </c>
      <c r="H242" s="1">
        <v>194.2216796875</v>
      </c>
      <c r="I242" s="1">
        <v>189.35946655273438</v>
      </c>
      <c r="J242" s="1">
        <v>4.874110221862793</v>
      </c>
      <c r="K242" s="1">
        <v>6.2066974639892578</v>
      </c>
      <c r="L242" s="1">
        <v>5.477973461151123</v>
      </c>
      <c r="M242" s="1">
        <v>18</v>
      </c>
      <c r="N242" s="1">
        <v>45</v>
      </c>
      <c r="O242" s="1">
        <v>129</v>
      </c>
      <c r="P242" s="1">
        <v>275</v>
      </c>
      <c r="Q242" s="1">
        <v>238</v>
      </c>
      <c r="R242" s="1">
        <v>110</v>
      </c>
      <c r="S242" s="1">
        <v>7.3041572570800781</v>
      </c>
      <c r="T242" s="1">
        <v>72.533851623535156</v>
      </c>
      <c r="U242" s="1">
        <v>256.7113037109375</v>
      </c>
      <c r="V242" s="1">
        <v>629.65081787109375</v>
      </c>
      <c r="W242" s="1">
        <v>921.0169677734375</v>
      </c>
      <c r="X242" s="1">
        <v>813.24853515625</v>
      </c>
      <c r="Y242" s="1">
        <v>1.3422819375991821</v>
      </c>
      <c r="Z242" s="1">
        <v>1.941328763961792</v>
      </c>
      <c r="AA242" s="1">
        <v>3.901996374130249</v>
      </c>
      <c r="AB242" s="1">
        <v>5.6019554138183594</v>
      </c>
      <c r="AC242" s="1">
        <v>7.1514425277709961</v>
      </c>
      <c r="AD242" s="1">
        <v>7.2416062355041504</v>
      </c>
      <c r="AE242" s="1">
        <v>6</v>
      </c>
      <c r="AF242" s="1">
        <v>21</v>
      </c>
      <c r="AG242" s="1">
        <v>81</v>
      </c>
      <c r="AH242" s="1">
        <v>257</v>
      </c>
      <c r="AI242" s="1">
        <v>355</v>
      </c>
      <c r="AJ242" s="1">
        <v>140</v>
      </c>
      <c r="AK242" s="1">
        <v>2.3040590286254883</v>
      </c>
      <c r="AL242" s="1">
        <v>33.961898803710938</v>
      </c>
      <c r="AM242" s="1">
        <v>165.56968688964844</v>
      </c>
      <c r="AN242" s="1">
        <v>611.5552978515625</v>
      </c>
      <c r="AO242" s="1">
        <v>1611.219482421875</v>
      </c>
      <c r="AP242" s="1">
        <v>1849.405517578125</v>
      </c>
      <c r="AQ242" s="1">
        <v>0.62370061874389648</v>
      </c>
      <c r="AR242" s="1">
        <v>2.1450459957122803</v>
      </c>
      <c r="AS242" s="1">
        <v>3.9054965972900391</v>
      </c>
      <c r="AT242" s="1">
        <v>5.813164234161377</v>
      </c>
      <c r="AU242" s="1">
        <v>8.7719297409057617</v>
      </c>
      <c r="AV242" s="1">
        <v>10.196649551391602</v>
      </c>
      <c r="AW242" s="1">
        <v>24</v>
      </c>
      <c r="AX242" s="1">
        <v>66</v>
      </c>
      <c r="AY242" s="1">
        <v>210</v>
      </c>
      <c r="AZ242" s="1">
        <v>532</v>
      </c>
      <c r="BA242" s="1">
        <v>593</v>
      </c>
      <c r="BB242" s="1">
        <v>250</v>
      </c>
      <c r="BC242" s="1">
        <v>4.735175609588623</v>
      </c>
      <c r="BD242" s="1">
        <v>53.279945373535156</v>
      </c>
      <c r="BE242" s="1">
        <v>211.75117492675781</v>
      </c>
      <c r="BF242" s="1">
        <v>620.77734375</v>
      </c>
      <c r="BG242" s="1">
        <v>1238.668212890625</v>
      </c>
      <c r="BH242" s="1">
        <v>1185.058837890625</v>
      </c>
      <c r="BI242" s="1">
        <v>1.042119026184082</v>
      </c>
      <c r="BJ242" s="1">
        <v>2.0018198490142822</v>
      </c>
      <c r="BK242" s="1">
        <v>3.9033458232879639</v>
      </c>
      <c r="BL242" s="1">
        <v>5.7020363807678223</v>
      </c>
      <c r="BM242" s="1">
        <v>8.0406780242919922</v>
      </c>
      <c r="BN242" s="1">
        <v>8.6445369720458984</v>
      </c>
      <c r="BO242" s="1"/>
      <c r="BP242" s="1"/>
      <c r="BQ242" s="1"/>
      <c r="BR242" s="1"/>
      <c r="BS242" s="1"/>
      <c r="BT242" s="1">
        <v>403</v>
      </c>
      <c r="BU242" s="1"/>
      <c r="BV242" s="1"/>
      <c r="BW242" s="1"/>
      <c r="BX242" s="1"/>
      <c r="BY242" s="1"/>
      <c r="BZ242" s="1">
        <v>91.224349975585938</v>
      </c>
      <c r="CA242" s="1"/>
      <c r="CB242" s="1"/>
      <c r="CC242" s="1"/>
      <c r="CD242" s="1"/>
      <c r="CE242" s="1"/>
      <c r="CF242" s="1">
        <v>3.5857281684875488</v>
      </c>
      <c r="CG242" s="1"/>
      <c r="CH242" s="1"/>
      <c r="CI242" s="1"/>
      <c r="CJ242" s="1"/>
      <c r="CK242" s="1"/>
      <c r="CL242" s="1">
        <v>539</v>
      </c>
      <c r="CM242" s="1"/>
      <c r="CN242" s="1"/>
      <c r="CO242" s="1"/>
      <c r="CP242" s="1"/>
      <c r="CQ242" s="1"/>
      <c r="CR242" s="1">
        <v>121.72731018066406</v>
      </c>
      <c r="CS242" s="1"/>
      <c r="CT242" s="1"/>
      <c r="CU242" s="1"/>
      <c r="CV242" s="1"/>
      <c r="CW242" s="1"/>
      <c r="CX242" s="1">
        <v>5.2380952835083008</v>
      </c>
      <c r="CY242" s="1">
        <v>8</v>
      </c>
      <c r="CZ242" s="1"/>
      <c r="DA242" s="1"/>
      <c r="DB242" s="1">
        <v>7</v>
      </c>
      <c r="DC242" s="1">
        <v>9</v>
      </c>
      <c r="DD242" s="1">
        <v>942</v>
      </c>
      <c r="DE242" s="1">
        <v>0.9044034481048584</v>
      </c>
      <c r="DF242" s="1"/>
      <c r="DG242" s="1"/>
      <c r="DH242" s="1">
        <v>0.79135298728942871</v>
      </c>
      <c r="DI242" s="1">
        <v>1.0174539089202881</v>
      </c>
      <c r="DJ242" s="1">
        <v>106.49349975585937</v>
      </c>
      <c r="DK242" s="1">
        <v>2.1680216789245605</v>
      </c>
      <c r="DL242" s="1"/>
      <c r="DM242" s="1"/>
      <c r="DN242" s="1">
        <v>4.1420116424560547</v>
      </c>
      <c r="DO242" s="1">
        <v>0.89820361137390137</v>
      </c>
      <c r="DP242" s="1">
        <v>4.3754935264587402</v>
      </c>
      <c r="DQ242" s="1">
        <v>280</v>
      </c>
      <c r="DR242" s="1">
        <v>205</v>
      </c>
      <c r="DS242" s="1">
        <v>156</v>
      </c>
      <c r="DT242" s="1">
        <v>124</v>
      </c>
      <c r="DU242" s="1">
        <v>50</v>
      </c>
      <c r="DV242" s="1">
        <v>63.381683349609375</v>
      </c>
      <c r="DW242" s="1">
        <v>46.404449462890625</v>
      </c>
      <c r="DX242" s="1">
        <v>35.312652587890625</v>
      </c>
      <c r="DY242" s="1">
        <v>28.06903076171875</v>
      </c>
      <c r="DZ242" s="1">
        <v>11.318158149719238</v>
      </c>
      <c r="EA242" s="1">
        <v>5.037783145904541</v>
      </c>
      <c r="EB242" s="1">
        <v>5.0692381858825684</v>
      </c>
      <c r="EC242" s="1">
        <v>4.3141593933105469</v>
      </c>
      <c r="ED242" s="1">
        <v>5.2232518196105957</v>
      </c>
      <c r="EE242" s="1">
        <v>4.4286980628967285</v>
      </c>
      <c r="EF242" s="1">
        <v>290</v>
      </c>
      <c r="EG242" s="1">
        <v>208</v>
      </c>
      <c r="EH242" s="1">
        <v>179</v>
      </c>
      <c r="EI242" s="1">
        <v>122</v>
      </c>
      <c r="EJ242" s="1">
        <v>61</v>
      </c>
      <c r="EK242" s="1">
        <v>65.493354797363281</v>
      </c>
      <c r="EL242" s="1">
        <v>46.974544525146484</v>
      </c>
      <c r="EM242" s="1">
        <v>40.425209045410156</v>
      </c>
      <c r="EN242" s="1">
        <v>27.552377700805664</v>
      </c>
      <c r="EO242" s="1">
        <v>13.776188850402832</v>
      </c>
      <c r="EP242" s="1">
        <v>6.2392425537109375</v>
      </c>
      <c r="EQ242" s="1">
        <v>6.0080876350402832</v>
      </c>
      <c r="ER242" s="1">
        <v>6.1280384063720703</v>
      </c>
      <c r="ES242" s="1">
        <v>6.4109301567077637</v>
      </c>
      <c r="ET242" s="1">
        <v>6.6160521507263184</v>
      </c>
      <c r="EU242" s="1">
        <v>570</v>
      </c>
      <c r="EV242" s="1">
        <v>413</v>
      </c>
      <c r="EW242" s="1">
        <v>335</v>
      </c>
      <c r="EX242" s="1">
        <v>246</v>
      </c>
      <c r="EY242" s="1">
        <v>111</v>
      </c>
      <c r="EZ242" s="1">
        <v>64.438743591308594</v>
      </c>
      <c r="FA242" s="1">
        <v>46.689826965332031</v>
      </c>
      <c r="FB242" s="1">
        <v>37.871894836425781</v>
      </c>
      <c r="FC242" s="1">
        <v>27.810405731201172</v>
      </c>
      <c r="FD242" s="1">
        <v>12.54859733581543</v>
      </c>
      <c r="FE242" s="1">
        <v>5.5849499702453613</v>
      </c>
      <c r="FF242" s="1">
        <v>5.5022649765014648</v>
      </c>
      <c r="FG242" s="1">
        <v>5.1246747970581055</v>
      </c>
      <c r="FH242" s="1">
        <v>5.7516951560974121</v>
      </c>
      <c r="FI242" s="1">
        <v>5.4119939804077148</v>
      </c>
      <c r="FJ242" s="1">
        <v>46.689826965332031</v>
      </c>
      <c r="FK242" s="1">
        <v>37.871894836425781</v>
      </c>
      <c r="FL242" s="1">
        <v>27.810405731201172</v>
      </c>
      <c r="FM242" s="1">
        <v>12.54859733581543</v>
      </c>
      <c r="FN242" s="1">
        <v>5.5849499702453613</v>
      </c>
      <c r="FO242" s="1">
        <v>5.5022649765014648</v>
      </c>
      <c r="FP242" s="1">
        <v>5.1246747970581055</v>
      </c>
      <c r="FQ242" s="1">
        <v>5.7516951560974121</v>
      </c>
      <c r="FR242" s="1">
        <v>5.4119939804077148</v>
      </c>
    </row>
    <row r="243" spans="1:174">
      <c r="A243" t="s">
        <v>4</v>
      </c>
      <c r="B243" t="s">
        <v>213</v>
      </c>
      <c r="C243" t="s">
        <v>516</v>
      </c>
      <c r="D243" s="1">
        <v>2170</v>
      </c>
      <c r="E243" s="1">
        <v>2283</v>
      </c>
      <c r="F243" s="1">
        <v>4453</v>
      </c>
      <c r="G243" s="1">
        <v>172.90409851074219</v>
      </c>
      <c r="H243" s="1">
        <v>190.32882690429688</v>
      </c>
      <c r="I243" s="1">
        <v>181.41937255859375</v>
      </c>
      <c r="J243" s="1">
        <v>4.3809175491333008</v>
      </c>
      <c r="K243" s="1">
        <v>5.8429093360900879</v>
      </c>
      <c r="L243" s="1">
        <v>5.0256190299987793</v>
      </c>
      <c r="M243" s="1">
        <v>40</v>
      </c>
      <c r="N243" s="1">
        <v>115</v>
      </c>
      <c r="O243" s="1">
        <v>350</v>
      </c>
      <c r="P243" s="1">
        <v>725</v>
      </c>
      <c r="Q243" s="1">
        <v>670</v>
      </c>
      <c r="R243" s="1">
        <v>270</v>
      </c>
      <c r="S243" s="1">
        <v>6.1141605377197266</v>
      </c>
      <c r="T243" s="1">
        <v>62.917510986328125</v>
      </c>
      <c r="U243" s="1">
        <v>223.29403686523437</v>
      </c>
      <c r="V243" s="1">
        <v>538.59295654296875</v>
      </c>
      <c r="W243" s="1">
        <v>771.16973876953125</v>
      </c>
      <c r="X243" s="1">
        <v>678.426025390625</v>
      </c>
      <c r="Y243" s="1">
        <v>1.0243277549743652</v>
      </c>
      <c r="Z243" s="1">
        <v>1.7602938413619995</v>
      </c>
      <c r="AA243" s="1">
        <v>3.2860763072967529</v>
      </c>
      <c r="AB243" s="1">
        <v>5.1807918548583984</v>
      </c>
      <c r="AC243" s="1">
        <v>6.5525670051574707</v>
      </c>
      <c r="AD243" s="1">
        <v>6.3905324935913086</v>
      </c>
      <c r="AE243" s="1">
        <v>32</v>
      </c>
      <c r="AF243" s="1">
        <v>48</v>
      </c>
      <c r="AG243" s="1">
        <v>221</v>
      </c>
      <c r="AH243" s="1">
        <v>743</v>
      </c>
      <c r="AI243" s="1">
        <v>940</v>
      </c>
      <c r="AJ243" s="1">
        <v>299</v>
      </c>
      <c r="AK243" s="1">
        <v>4.8343625068664551</v>
      </c>
      <c r="AL243" s="1">
        <v>27.839805603027344</v>
      </c>
      <c r="AM243" s="1">
        <v>147.68482971191406</v>
      </c>
      <c r="AN243" s="1">
        <v>591.12750244140625</v>
      </c>
      <c r="AO243" s="1">
        <v>1374.2890625</v>
      </c>
      <c r="AP243" s="1">
        <v>1395.500732421875</v>
      </c>
      <c r="AQ243" s="1">
        <v>1.2326656579971313</v>
      </c>
      <c r="AR243" s="1">
        <v>1.6800839900970459</v>
      </c>
      <c r="AS243" s="1">
        <v>3.4623217582702637</v>
      </c>
      <c r="AT243" s="1">
        <v>5.9010405540466309</v>
      </c>
      <c r="AU243" s="1">
        <v>8.4138917922973633</v>
      </c>
      <c r="AV243" s="1">
        <v>8.6067934036254883</v>
      </c>
      <c r="AW243" s="1">
        <v>72</v>
      </c>
      <c r="AX243" s="1">
        <v>163</v>
      </c>
      <c r="AY243" s="1">
        <v>571</v>
      </c>
      <c r="AZ243" s="1">
        <v>1468</v>
      </c>
      <c r="BA243" s="1">
        <v>1610</v>
      </c>
      <c r="BB243" s="1">
        <v>569</v>
      </c>
      <c r="BC243" s="1">
        <v>5.4705133438110352</v>
      </c>
      <c r="BD243" s="1">
        <v>45.890415191650391</v>
      </c>
      <c r="BE243" s="1">
        <v>186.36561584472656</v>
      </c>
      <c r="BF243" s="1">
        <v>563.9603271484375</v>
      </c>
      <c r="BG243" s="1">
        <v>1036.836669921875</v>
      </c>
      <c r="BH243" s="1">
        <v>929.37408447265625</v>
      </c>
      <c r="BI243" s="1">
        <v>1.1075218915939331</v>
      </c>
      <c r="BJ243" s="1">
        <v>1.735889196395874</v>
      </c>
      <c r="BK243" s="1">
        <v>3.3521192073822021</v>
      </c>
      <c r="BL243" s="1">
        <v>5.5219106674194336</v>
      </c>
      <c r="BM243" s="1">
        <v>7.5244193077087402</v>
      </c>
      <c r="BN243" s="1">
        <v>7.3905701637268066</v>
      </c>
      <c r="BO243" s="1"/>
      <c r="BP243" s="1"/>
      <c r="BQ243" s="1"/>
      <c r="BR243" s="1"/>
      <c r="BS243" s="1"/>
      <c r="BT243" s="1">
        <v>1162</v>
      </c>
      <c r="BU243" s="1"/>
      <c r="BV243" s="1"/>
      <c r="BW243" s="1"/>
      <c r="BX243" s="1"/>
      <c r="BY243" s="1"/>
      <c r="BZ243" s="1">
        <v>92.587356567382813</v>
      </c>
      <c r="CA243" s="1"/>
      <c r="CB243" s="1"/>
      <c r="CC243" s="1"/>
      <c r="CD243" s="1"/>
      <c r="CE243" s="1"/>
      <c r="CF243" s="1">
        <v>3.2700154781341553</v>
      </c>
      <c r="CG243" s="1">
        <v>8</v>
      </c>
      <c r="CH243" s="1">
        <v>6</v>
      </c>
      <c r="CI243" s="1"/>
      <c r="CJ243" s="1">
        <v>10</v>
      </c>
      <c r="CK243" s="1"/>
      <c r="CL243" s="1">
        <v>1482</v>
      </c>
      <c r="CM243" s="1">
        <v>0.66694289445877075</v>
      </c>
      <c r="CN243" s="1">
        <v>0.50020718574523926</v>
      </c>
      <c r="CO243" s="1"/>
      <c r="CP243" s="1">
        <v>0.83367860317230225</v>
      </c>
      <c r="CQ243" s="1"/>
      <c r="CR243" s="1">
        <v>123.55117034912109</v>
      </c>
      <c r="CS243" s="1">
        <v>6.4000000953674316</v>
      </c>
      <c r="CT243" s="1">
        <v>3.7974684238433838</v>
      </c>
      <c r="CU243" s="1"/>
      <c r="CV243" s="1">
        <v>4.4642858505249023</v>
      </c>
      <c r="CW243" s="1"/>
      <c r="CX243" s="1">
        <v>4.8076300621032715</v>
      </c>
      <c r="CY243" s="1">
        <v>11</v>
      </c>
      <c r="CZ243" s="1">
        <v>10</v>
      </c>
      <c r="DA243" s="1"/>
      <c r="DB243" s="1">
        <v>15</v>
      </c>
      <c r="DC243" s="1"/>
      <c r="DD243" s="1">
        <v>2644</v>
      </c>
      <c r="DE243" s="1">
        <v>0.44815024733543396</v>
      </c>
      <c r="DF243" s="1">
        <v>0.40740931034088135</v>
      </c>
      <c r="DG243" s="1"/>
      <c r="DH243" s="1">
        <v>0.61111396551132202</v>
      </c>
      <c r="DI243" s="1"/>
      <c r="DJ243" s="1">
        <v>107.71902465820313</v>
      </c>
      <c r="DK243" s="1">
        <v>3.5830619335174561</v>
      </c>
      <c r="DL243" s="1">
        <v>3.4965035915374756</v>
      </c>
      <c r="DM243" s="1"/>
      <c r="DN243" s="1">
        <v>3.2397408485412598</v>
      </c>
      <c r="DO243" s="1"/>
      <c r="DP243" s="1">
        <v>3.9842679500579834</v>
      </c>
      <c r="DQ243" s="1">
        <v>428</v>
      </c>
      <c r="DR243" s="1">
        <v>416</v>
      </c>
      <c r="DS243" s="1">
        <v>368</v>
      </c>
      <c r="DT243" s="1">
        <v>338</v>
      </c>
      <c r="DU243" s="1">
        <v>620</v>
      </c>
      <c r="DV243" s="1">
        <v>34.102745056152344</v>
      </c>
      <c r="DW243" s="1">
        <v>33.146591186523438</v>
      </c>
      <c r="DX243" s="1">
        <v>29.321985244750977</v>
      </c>
      <c r="DY243" s="1">
        <v>26.931606292724609</v>
      </c>
      <c r="DZ243" s="1">
        <v>49.401168823242188</v>
      </c>
      <c r="EA243" s="1">
        <v>3.9287681579589844</v>
      </c>
      <c r="EB243" s="1">
        <v>4.3207311630249023</v>
      </c>
      <c r="EC243" s="1">
        <v>4.4878048896789551</v>
      </c>
      <c r="ED243" s="1">
        <v>4.394747257232666</v>
      </c>
      <c r="EE243" s="1">
        <v>4.7256097793579102</v>
      </c>
      <c r="EF243" s="1">
        <v>527</v>
      </c>
      <c r="EG243" s="1">
        <v>445</v>
      </c>
      <c r="EH243" s="1">
        <v>373</v>
      </c>
      <c r="EI243" s="1">
        <v>359</v>
      </c>
      <c r="EJ243" s="1">
        <v>579</v>
      </c>
      <c r="EK243" s="1">
        <v>43.934864044189453</v>
      </c>
      <c r="EL243" s="1">
        <v>37.098697662353516</v>
      </c>
      <c r="EM243" s="1">
        <v>31.096212387084961</v>
      </c>
      <c r="EN243" s="1">
        <v>29.929061889648438</v>
      </c>
      <c r="EO243" s="1">
        <v>48.269992828369141</v>
      </c>
      <c r="EP243" s="1">
        <v>5.7344942092895508</v>
      </c>
      <c r="EQ243" s="1">
        <v>5.6702346801757812</v>
      </c>
      <c r="ER243" s="1">
        <v>5.786534309387207</v>
      </c>
      <c r="ES243" s="1">
        <v>6.2153739929199219</v>
      </c>
      <c r="ET243" s="1">
        <v>5.9003362655639648</v>
      </c>
      <c r="EU243" s="1">
        <v>955</v>
      </c>
      <c r="EV243" s="1">
        <v>861</v>
      </c>
      <c r="EW243" s="1">
        <v>741</v>
      </c>
      <c r="EX243" s="1">
        <v>697</v>
      </c>
      <c r="EY243" s="1">
        <v>1199</v>
      </c>
      <c r="EZ243" s="1">
        <v>38.907588958740234</v>
      </c>
      <c r="FA243" s="1">
        <v>35.07794189453125</v>
      </c>
      <c r="FB243" s="1">
        <v>30.189029693603516</v>
      </c>
      <c r="FC243" s="1">
        <v>28.396429061889648</v>
      </c>
      <c r="FD243" s="1">
        <v>48.848377227783203</v>
      </c>
      <c r="FE243" s="1">
        <v>4.7550287246704102</v>
      </c>
      <c r="FF243" s="1">
        <v>4.9267568588256836</v>
      </c>
      <c r="FG243" s="1">
        <v>5.0594019889831543</v>
      </c>
      <c r="FH243" s="1">
        <v>5.1756143569946289</v>
      </c>
      <c r="FI243" s="1">
        <v>5.228273868560791</v>
      </c>
      <c r="FJ243" s="1">
        <v>35.07794189453125</v>
      </c>
      <c r="FK243" s="1">
        <v>30.189029693603516</v>
      </c>
      <c r="FL243" s="1">
        <v>28.396429061889648</v>
      </c>
      <c r="FM243" s="1">
        <v>48.848377227783203</v>
      </c>
      <c r="FN243" s="1">
        <v>4.7550287246704102</v>
      </c>
      <c r="FO243" s="1">
        <v>4.9267568588256836</v>
      </c>
      <c r="FP243" s="1">
        <v>5.0594019889831543</v>
      </c>
      <c r="FQ243" s="1">
        <v>5.1756143569946289</v>
      </c>
      <c r="FR243" s="1">
        <v>5.228273868560791</v>
      </c>
    </row>
    <row r="244" spans="1:174">
      <c r="A244" t="s">
        <v>4</v>
      </c>
      <c r="B244" t="s">
        <v>242</v>
      </c>
      <c r="C244" t="s">
        <v>517</v>
      </c>
      <c r="D244" s="1">
        <v>686</v>
      </c>
      <c r="E244" s="1">
        <v>607</v>
      </c>
      <c r="F244" s="1">
        <v>1293</v>
      </c>
      <c r="G244" s="1">
        <v>239.73692321777344</v>
      </c>
      <c r="H244" s="1">
        <v>224.94145202636719</v>
      </c>
      <c r="I244" s="1">
        <v>232.55604553222656</v>
      </c>
      <c r="J244" s="1">
        <v>5.2748942375183105</v>
      </c>
      <c r="K244" s="1">
        <v>5.9341087341308594</v>
      </c>
      <c r="L244" s="1">
        <v>5.5651202201843262</v>
      </c>
      <c r="M244" s="1">
        <v>8</v>
      </c>
      <c r="N244" s="1">
        <v>32</v>
      </c>
      <c r="O244" s="1">
        <v>103</v>
      </c>
      <c r="P244" s="1">
        <v>232</v>
      </c>
      <c r="Q244" s="1">
        <v>220</v>
      </c>
      <c r="R244" s="1">
        <v>91</v>
      </c>
      <c r="S244" s="1">
        <v>6.0589537620544434</v>
      </c>
      <c r="T244" s="1">
        <v>76.762542724609375</v>
      </c>
      <c r="U244" s="1">
        <v>261.268798828125</v>
      </c>
      <c r="V244" s="1">
        <v>581.61395263671875</v>
      </c>
      <c r="W244" s="1">
        <v>996.42193603515625</v>
      </c>
      <c r="X244" s="1">
        <v>824.79833984375</v>
      </c>
      <c r="Y244" s="1">
        <v>1.0943912267684937</v>
      </c>
      <c r="Z244" s="1">
        <v>2.2130014896392822</v>
      </c>
      <c r="AA244" s="1">
        <v>4.059913158416748</v>
      </c>
      <c r="AB244" s="1">
        <v>5.5224947929382324</v>
      </c>
      <c r="AC244" s="1">
        <v>7.8319687843322754</v>
      </c>
      <c r="AD244" s="1">
        <v>7.1038250923156738</v>
      </c>
      <c r="AE244" s="1">
        <v>6</v>
      </c>
      <c r="AF244" s="1">
        <v>17</v>
      </c>
      <c r="AG244" s="1">
        <v>48</v>
      </c>
      <c r="AH244" s="1">
        <v>212</v>
      </c>
      <c r="AI244" s="1">
        <v>245</v>
      </c>
      <c r="AJ244" s="1">
        <v>79</v>
      </c>
      <c r="AK244" s="1">
        <v>4.5164737701416016</v>
      </c>
      <c r="AL244" s="1">
        <v>44.620594024658203</v>
      </c>
      <c r="AM244" s="1">
        <v>130.83297729492187</v>
      </c>
      <c r="AN244" s="1">
        <v>569.41796875</v>
      </c>
      <c r="AO244" s="1">
        <v>1304.2320556640625</v>
      </c>
      <c r="AP244" s="1">
        <v>1274.604736328125</v>
      </c>
      <c r="AQ244" s="1">
        <v>1.0889291763305664</v>
      </c>
      <c r="AR244" s="1">
        <v>2.5993883609771729</v>
      </c>
      <c r="AS244" s="1">
        <v>3.3660588264465332</v>
      </c>
      <c r="AT244" s="1">
        <v>6.0158910751342773</v>
      </c>
      <c r="AU244" s="1">
        <v>8.2159624099731445</v>
      </c>
      <c r="AV244" s="1">
        <v>7.2344322204589844</v>
      </c>
      <c r="AW244" s="1">
        <v>14</v>
      </c>
      <c r="AX244" s="1">
        <v>49</v>
      </c>
      <c r="AY244" s="1">
        <v>151</v>
      </c>
      <c r="AZ244" s="1">
        <v>444</v>
      </c>
      <c r="BA244" s="1">
        <v>465</v>
      </c>
      <c r="BB244" s="1">
        <v>170</v>
      </c>
      <c r="BC244" s="1">
        <v>5.2853522300720215</v>
      </c>
      <c r="BD244" s="1">
        <v>61.414283752441406</v>
      </c>
      <c r="BE244" s="1">
        <v>198.39445495605469</v>
      </c>
      <c r="BF244" s="1">
        <v>575.72613525390625</v>
      </c>
      <c r="BG244" s="1">
        <v>1137.9208984375</v>
      </c>
      <c r="BH244" s="1">
        <v>986.59393310546875</v>
      </c>
      <c r="BI244" s="1">
        <v>1.0920436382293701</v>
      </c>
      <c r="BJ244" s="1">
        <v>2.3333332538604736</v>
      </c>
      <c r="BK244" s="1">
        <v>3.8102447986602783</v>
      </c>
      <c r="BL244" s="1">
        <v>5.7475728988647461</v>
      </c>
      <c r="BM244" s="1">
        <v>8.0297012329101562</v>
      </c>
      <c r="BN244" s="1">
        <v>7.1639275550842285</v>
      </c>
      <c r="BO244" s="1"/>
      <c r="BP244" s="1"/>
      <c r="BQ244" s="1"/>
      <c r="BR244" s="1"/>
      <c r="BS244" s="1"/>
      <c r="BT244" s="1">
        <v>327</v>
      </c>
      <c r="BU244" s="1"/>
      <c r="BV244" s="1"/>
      <c r="BW244" s="1"/>
      <c r="BX244" s="1"/>
      <c r="BY244" s="1"/>
      <c r="BZ244" s="1">
        <v>114.27692413330078</v>
      </c>
      <c r="CA244" s="1"/>
      <c r="CB244" s="1"/>
      <c r="CC244" s="1"/>
      <c r="CD244" s="1"/>
      <c r="CE244" s="1"/>
      <c r="CF244" s="1">
        <v>3.533607006072998</v>
      </c>
      <c r="CG244" s="1"/>
      <c r="CH244" s="1"/>
      <c r="CI244" s="1"/>
      <c r="CJ244" s="1"/>
      <c r="CK244" s="1"/>
      <c r="CL244" s="1">
        <v>368</v>
      </c>
      <c r="CM244" s="1"/>
      <c r="CN244" s="1"/>
      <c r="CO244" s="1"/>
      <c r="CP244" s="1"/>
      <c r="CQ244" s="1"/>
      <c r="CR244" s="1">
        <v>136.37306213378906</v>
      </c>
      <c r="CS244" s="1"/>
      <c r="CT244" s="1"/>
      <c r="CU244" s="1"/>
      <c r="CV244" s="1"/>
      <c r="CW244" s="1"/>
      <c r="CX244" s="1">
        <v>4.5348119735717773</v>
      </c>
      <c r="CY244" s="1"/>
      <c r="CZ244" s="1"/>
      <c r="DA244" s="1"/>
      <c r="DB244" s="1"/>
      <c r="DC244" s="1"/>
      <c r="DD244" s="1">
        <v>695</v>
      </c>
      <c r="DE244" s="1"/>
      <c r="DF244" s="1"/>
      <c r="DG244" s="1"/>
      <c r="DH244" s="1"/>
      <c r="DI244" s="1"/>
      <c r="DJ244" s="1">
        <v>125.00112152099609</v>
      </c>
      <c r="DK244" s="1"/>
      <c r="DL244" s="1"/>
      <c r="DM244" s="1"/>
      <c r="DN244" s="1"/>
      <c r="DO244" s="1"/>
      <c r="DP244" s="1">
        <v>4.0013818740844727</v>
      </c>
      <c r="DQ244" s="1">
        <v>33</v>
      </c>
      <c r="DR244" s="1">
        <v>101</v>
      </c>
      <c r="DS244" s="1">
        <v>292</v>
      </c>
      <c r="DT244" s="1">
        <v>207</v>
      </c>
      <c r="DU244" s="1">
        <v>53</v>
      </c>
      <c r="DV244" s="1">
        <v>11.532533645629883</v>
      </c>
      <c r="DW244" s="1">
        <v>35.296543121337891</v>
      </c>
      <c r="DX244" s="1">
        <v>102.04545593261719</v>
      </c>
      <c r="DY244" s="1">
        <v>72.340438842773438</v>
      </c>
      <c r="DZ244" s="1">
        <v>18.521947860717773</v>
      </c>
      <c r="EA244" s="1">
        <v>10.543130874633789</v>
      </c>
      <c r="EB244" s="1">
        <v>4.8839459419250488</v>
      </c>
      <c r="EC244" s="1">
        <v>4.7441105842590332</v>
      </c>
      <c r="ED244" s="1">
        <v>6.136970043182373</v>
      </c>
      <c r="EE244" s="1">
        <v>4.8357663154602051</v>
      </c>
      <c r="EF244" s="1">
        <v>23</v>
      </c>
      <c r="EG244" s="1">
        <v>111</v>
      </c>
      <c r="EH244" s="1">
        <v>258</v>
      </c>
      <c r="EI244" s="1">
        <v>161</v>
      </c>
      <c r="EJ244" s="1">
        <v>54</v>
      </c>
      <c r="EK244" s="1">
        <v>8.5233163833618164</v>
      </c>
      <c r="EL244" s="1">
        <v>41.134269714355469</v>
      </c>
      <c r="EM244" s="1">
        <v>95.609382629394531</v>
      </c>
      <c r="EN244" s="1">
        <v>59.663219451904297</v>
      </c>
      <c r="EO244" s="1">
        <v>20.011264801025391</v>
      </c>
      <c r="EP244" s="1">
        <v>7.3717947006225586</v>
      </c>
      <c r="EQ244" s="1">
        <v>6.6706728935241699</v>
      </c>
      <c r="ER244" s="1">
        <v>5.3716425895690918</v>
      </c>
      <c r="ES244" s="1">
        <v>6.1923074722290039</v>
      </c>
      <c r="ET244" s="1">
        <v>6.3529410362243652</v>
      </c>
      <c r="EU244" s="1">
        <v>56</v>
      </c>
      <c r="EV244" s="1">
        <v>212</v>
      </c>
      <c r="EW244" s="1">
        <v>550</v>
      </c>
      <c r="EX244" s="1">
        <v>368</v>
      </c>
      <c r="EY244" s="1">
        <v>107</v>
      </c>
      <c r="EZ244" s="1">
        <v>10.072032928466797</v>
      </c>
      <c r="FA244" s="1">
        <v>38.129840850830078</v>
      </c>
      <c r="FB244" s="1">
        <v>98.9217529296875</v>
      </c>
      <c r="FC244" s="1">
        <v>66.187644958496094</v>
      </c>
      <c r="FD244" s="1">
        <v>19.244777679443359</v>
      </c>
      <c r="FE244" s="1">
        <v>8.9600000381469727</v>
      </c>
      <c r="FF244" s="1">
        <v>5.6806001663208008</v>
      </c>
      <c r="FG244" s="1">
        <v>5.0191640853881836</v>
      </c>
      <c r="FH244" s="1">
        <v>6.1610579490661621</v>
      </c>
      <c r="FI244" s="1">
        <v>5.4984583854675293</v>
      </c>
      <c r="FJ244" s="1">
        <v>38.129840850830078</v>
      </c>
      <c r="FK244" s="1">
        <v>98.9217529296875</v>
      </c>
      <c r="FL244" s="1">
        <v>66.187644958496094</v>
      </c>
      <c r="FM244" s="1">
        <v>19.244777679443359</v>
      </c>
      <c r="FN244" s="1">
        <v>8.9600000381469727</v>
      </c>
      <c r="FO244" s="1">
        <v>5.6806001663208008</v>
      </c>
      <c r="FP244" s="1">
        <v>5.0191640853881836</v>
      </c>
      <c r="FQ244" s="1">
        <v>6.1610579490661621</v>
      </c>
      <c r="FR244" s="1">
        <v>5.4984583854675293</v>
      </c>
    </row>
    <row r="245" spans="1:174">
      <c r="A245" t="s">
        <v>4</v>
      </c>
      <c r="B245" t="s">
        <v>243</v>
      </c>
      <c r="C245" t="s">
        <v>518</v>
      </c>
      <c r="D245" s="1">
        <v>708</v>
      </c>
      <c r="E245" s="1">
        <v>724</v>
      </c>
      <c r="F245" s="1">
        <v>1432</v>
      </c>
      <c r="G245" s="1">
        <v>155.19883728027344</v>
      </c>
      <c r="H245" s="1">
        <v>159.65704345703125</v>
      </c>
      <c r="I245" s="1">
        <v>157.42127990722656</v>
      </c>
      <c r="J245" s="1">
        <v>4.2836399078369141</v>
      </c>
      <c r="K245" s="1">
        <v>5.3749070167541504</v>
      </c>
      <c r="L245" s="1">
        <v>4.7736515998840332</v>
      </c>
      <c r="M245" s="1">
        <v>17</v>
      </c>
      <c r="N245" s="1">
        <v>45</v>
      </c>
      <c r="O245" s="1">
        <v>117</v>
      </c>
      <c r="P245" s="1">
        <v>242</v>
      </c>
      <c r="Q245" s="1">
        <v>208</v>
      </c>
      <c r="R245" s="1">
        <v>79</v>
      </c>
      <c r="S245" s="1">
        <v>6.6771669387817383</v>
      </c>
      <c r="T245" s="1">
        <v>72.180160522460938</v>
      </c>
      <c r="U245" s="1">
        <v>233.16526794433594</v>
      </c>
      <c r="V245" s="1">
        <v>523.36773681640625</v>
      </c>
      <c r="W245" s="1">
        <v>733.78961181640625</v>
      </c>
      <c r="X245" s="1">
        <v>545.5047607421875</v>
      </c>
      <c r="Y245" s="1">
        <v>1.3396375179290771</v>
      </c>
      <c r="Z245" s="1">
        <v>2.0062415599822998</v>
      </c>
      <c r="AA245" s="1">
        <v>3.6022167205810547</v>
      </c>
      <c r="AB245" s="1">
        <v>4.9438199996948242</v>
      </c>
      <c r="AC245" s="1">
        <v>6.1465721130371094</v>
      </c>
      <c r="AD245" s="1">
        <v>5.3055744171142578</v>
      </c>
      <c r="AE245" s="1">
        <v>9</v>
      </c>
      <c r="AF245" s="1">
        <v>16</v>
      </c>
      <c r="AG245" s="1">
        <v>67</v>
      </c>
      <c r="AH245" s="1">
        <v>238</v>
      </c>
      <c r="AI245" s="1">
        <v>289</v>
      </c>
      <c r="AJ245" s="1">
        <v>105</v>
      </c>
      <c r="AK245" s="1">
        <v>3.366915225982666</v>
      </c>
      <c r="AL245" s="1">
        <v>26.125007629394531</v>
      </c>
      <c r="AM245" s="1">
        <v>134.11802673339844</v>
      </c>
      <c r="AN245" s="1">
        <v>547.05096435546875</v>
      </c>
      <c r="AO245" s="1">
        <v>1225.510986328125</v>
      </c>
      <c r="AP245" s="1">
        <v>1332.9947509765625</v>
      </c>
      <c r="AQ245" s="1">
        <v>0.95440083742141724</v>
      </c>
      <c r="AR245" s="1">
        <v>1.6326531171798706</v>
      </c>
      <c r="AS245" s="1">
        <v>3.3821301460266113</v>
      </c>
      <c r="AT245" s="1">
        <v>5.421412467956543</v>
      </c>
      <c r="AU245" s="1">
        <v>7.3611817359924316</v>
      </c>
      <c r="AV245" s="1">
        <v>8.3999996185302734</v>
      </c>
      <c r="AW245" s="1">
        <v>26</v>
      </c>
      <c r="AX245" s="1">
        <v>61</v>
      </c>
      <c r="AY245" s="1">
        <v>184</v>
      </c>
      <c r="AZ245" s="1">
        <v>480</v>
      </c>
      <c r="BA245" s="1">
        <v>497</v>
      </c>
      <c r="BB245" s="1">
        <v>184</v>
      </c>
      <c r="BC245" s="1">
        <v>4.9817399978637695</v>
      </c>
      <c r="BD245" s="1">
        <v>49.3575439453125</v>
      </c>
      <c r="BE245" s="1">
        <v>183.75193786621094</v>
      </c>
      <c r="BF245" s="1">
        <v>534.8487548828125</v>
      </c>
      <c r="BG245" s="1">
        <v>957.09442138671875</v>
      </c>
      <c r="BH245" s="1">
        <v>822.934814453125</v>
      </c>
      <c r="BI245" s="1">
        <v>1.175406813621521</v>
      </c>
      <c r="BJ245" s="1">
        <v>1.8926465511322021</v>
      </c>
      <c r="BK245" s="1">
        <v>3.5188372135162354</v>
      </c>
      <c r="BL245" s="1">
        <v>5.1696286201477051</v>
      </c>
      <c r="BM245" s="1">
        <v>6.7989053726196289</v>
      </c>
      <c r="BN245" s="1">
        <v>6.7177801132202148</v>
      </c>
      <c r="BO245" s="1"/>
      <c r="BP245" s="1"/>
      <c r="BQ245" s="1"/>
      <c r="BR245" s="1"/>
      <c r="BS245" s="1"/>
      <c r="BT245" s="1">
        <v>323</v>
      </c>
      <c r="BU245" s="1"/>
      <c r="BV245" s="1"/>
      <c r="BW245" s="1"/>
      <c r="BX245" s="1"/>
      <c r="BY245" s="1"/>
      <c r="BZ245" s="1">
        <v>70.803985595703125</v>
      </c>
      <c r="CA245" s="1"/>
      <c r="CB245" s="1"/>
      <c r="CC245" s="1"/>
      <c r="CD245" s="1"/>
      <c r="CE245" s="1"/>
      <c r="CF245" s="1">
        <v>3.0483200550079346</v>
      </c>
      <c r="CG245" s="1"/>
      <c r="CH245" s="1"/>
      <c r="CI245" s="1"/>
      <c r="CJ245" s="1"/>
      <c r="CK245" s="1"/>
      <c r="CL245" s="1">
        <v>409</v>
      </c>
      <c r="CM245" s="1"/>
      <c r="CN245" s="1"/>
      <c r="CO245" s="1"/>
      <c r="CP245" s="1"/>
      <c r="CQ245" s="1"/>
      <c r="CR245" s="1">
        <v>90.193000793457031</v>
      </c>
      <c r="CS245" s="1"/>
      <c r="CT245" s="1"/>
      <c r="CU245" s="1"/>
      <c r="CV245" s="1"/>
      <c r="CW245" s="1"/>
      <c r="CX245" s="1">
        <v>4.3257536888122559</v>
      </c>
      <c r="CY245" s="1">
        <v>15</v>
      </c>
      <c r="CZ245" s="1"/>
      <c r="DA245" s="1"/>
      <c r="DB245" s="1">
        <v>8</v>
      </c>
      <c r="DC245" s="1">
        <v>11</v>
      </c>
      <c r="DD245" s="1">
        <v>732</v>
      </c>
      <c r="DE245" s="1">
        <v>1.6489659547805786</v>
      </c>
      <c r="DF245" s="1"/>
      <c r="DG245" s="1"/>
      <c r="DH245" s="1">
        <v>0.87944847345352173</v>
      </c>
      <c r="DI245" s="1">
        <v>1.2092416286468506</v>
      </c>
      <c r="DJ245" s="1">
        <v>80.469535827636719</v>
      </c>
      <c r="DK245" s="1">
        <v>2.0188424587249756</v>
      </c>
      <c r="DL245" s="1"/>
      <c r="DM245" s="1"/>
      <c r="DN245" s="1">
        <v>3.2128515243530273</v>
      </c>
      <c r="DO245" s="1">
        <v>0.9990917444229126</v>
      </c>
      <c r="DP245" s="1">
        <v>3.6506907939910889</v>
      </c>
      <c r="DQ245" s="1">
        <v>193</v>
      </c>
      <c r="DR245" s="1">
        <v>189</v>
      </c>
      <c r="DS245" s="1">
        <v>153</v>
      </c>
      <c r="DT245" s="1">
        <v>119</v>
      </c>
      <c r="DU245" s="1">
        <v>54</v>
      </c>
      <c r="DV245" s="1">
        <v>42.307025909423828</v>
      </c>
      <c r="DW245" s="1">
        <v>41.430194854736328</v>
      </c>
      <c r="DX245" s="1">
        <v>33.538730621337891</v>
      </c>
      <c r="DY245" s="1">
        <v>26.08568000793457</v>
      </c>
      <c r="DZ245" s="1">
        <v>11.837199211120605</v>
      </c>
      <c r="EA245" s="1">
        <v>4.6970067024230957</v>
      </c>
      <c r="EB245" s="1">
        <v>4.3448276519775391</v>
      </c>
      <c r="EC245" s="1">
        <v>4.0799999237060547</v>
      </c>
      <c r="ED245" s="1">
        <v>4.407407283782959</v>
      </c>
      <c r="EE245" s="1">
        <v>3.3353922367095947</v>
      </c>
      <c r="EF245" s="1">
        <v>183</v>
      </c>
      <c r="EG245" s="1">
        <v>223</v>
      </c>
      <c r="EH245" s="1">
        <v>159</v>
      </c>
      <c r="EI245" s="1">
        <v>107</v>
      </c>
      <c r="EJ245" s="1">
        <v>52</v>
      </c>
      <c r="EK245" s="1">
        <v>40.355304718017578</v>
      </c>
      <c r="EL245" s="1">
        <v>49.176136016845703</v>
      </c>
      <c r="EM245" s="1">
        <v>35.06280517578125</v>
      </c>
      <c r="EN245" s="1">
        <v>23.595724105834961</v>
      </c>
      <c r="EO245" s="1">
        <v>11.467081069946289</v>
      </c>
      <c r="EP245" s="1">
        <v>5.2345538139343262</v>
      </c>
      <c r="EQ245" s="1">
        <v>6.0680270195007324</v>
      </c>
      <c r="ER245" s="1">
        <v>5.5516757965087891</v>
      </c>
      <c r="ES245" s="1">
        <v>5.0117096900939941</v>
      </c>
      <c r="ET245" s="1">
        <v>4</v>
      </c>
      <c r="EU245" s="1">
        <v>376</v>
      </c>
      <c r="EV245" s="1">
        <v>412</v>
      </c>
      <c r="EW245" s="1">
        <v>312</v>
      </c>
      <c r="EX245" s="1">
        <v>226</v>
      </c>
      <c r="EY245" s="1">
        <v>106</v>
      </c>
      <c r="EZ245" s="1">
        <v>41.334079742431641</v>
      </c>
      <c r="FA245" s="1">
        <v>45.291599273681641</v>
      </c>
      <c r="FB245" s="1">
        <v>34.298492431640625</v>
      </c>
      <c r="FC245" s="1">
        <v>24.844419479370117</v>
      </c>
      <c r="FD245" s="1">
        <v>11.652692794799805</v>
      </c>
      <c r="FE245" s="1">
        <v>4.9441156387329102</v>
      </c>
      <c r="FF245" s="1">
        <v>5.1339564323425293</v>
      </c>
      <c r="FG245" s="1">
        <v>4.7172665596008301</v>
      </c>
      <c r="FH245" s="1">
        <v>4.6742501258850098</v>
      </c>
      <c r="FI245" s="1">
        <v>3.631380558013916</v>
      </c>
      <c r="FJ245" s="1">
        <v>45.291599273681641</v>
      </c>
      <c r="FK245" s="1">
        <v>34.298492431640625</v>
      </c>
      <c r="FL245" s="1">
        <v>24.844419479370117</v>
      </c>
      <c r="FM245" s="1">
        <v>11.652692794799805</v>
      </c>
      <c r="FN245" s="1">
        <v>4.9441156387329102</v>
      </c>
      <c r="FO245" s="1">
        <v>5.1339564323425293</v>
      </c>
      <c r="FP245" s="1">
        <v>4.7172665596008301</v>
      </c>
      <c r="FQ245" s="1">
        <v>4.6742501258850098</v>
      </c>
      <c r="FR245" s="1">
        <v>3.631380558013916</v>
      </c>
    </row>
    <row r="246" spans="1:174">
      <c r="A246" t="s">
        <v>4</v>
      </c>
      <c r="B246" t="s">
        <v>244</v>
      </c>
      <c r="C246" t="s">
        <v>519</v>
      </c>
      <c r="D246" s="1">
        <v>858</v>
      </c>
      <c r="E246" s="1">
        <v>936</v>
      </c>
      <c r="F246" s="1">
        <v>1794</v>
      </c>
      <c r="G246" s="1">
        <v>167.73406982421875</v>
      </c>
      <c r="H246" s="1">
        <v>188.23945617675781</v>
      </c>
      <c r="I246" s="1">
        <v>177.84156799316406</v>
      </c>
      <c r="J246" s="1">
        <v>4.3141593933105469</v>
      </c>
      <c r="K246" s="1">
        <v>5.9131975173950195</v>
      </c>
      <c r="L246" s="1">
        <v>5.0228180885314941</v>
      </c>
      <c r="M246" s="1">
        <v>18</v>
      </c>
      <c r="N246" s="1">
        <v>63</v>
      </c>
      <c r="O246" s="1">
        <v>138</v>
      </c>
      <c r="P246" s="1">
        <v>274</v>
      </c>
      <c r="Q246" s="1">
        <v>262</v>
      </c>
      <c r="R246" s="1">
        <v>103</v>
      </c>
      <c r="S246" s="1">
        <v>6.8498625755310059</v>
      </c>
      <c r="T246" s="1">
        <v>81.801185607910156</v>
      </c>
      <c r="U246" s="1">
        <v>220.23268127441406</v>
      </c>
      <c r="V246" s="1">
        <v>474.38494873046875</v>
      </c>
      <c r="W246" s="1">
        <v>759.486328125</v>
      </c>
      <c r="X246" s="1">
        <v>612.65765380859375</v>
      </c>
      <c r="Y246" s="1">
        <v>1.1650485992431641</v>
      </c>
      <c r="Z246" s="1">
        <v>2.3542602062225342</v>
      </c>
      <c r="AA246" s="1">
        <v>3.4595136642456055</v>
      </c>
      <c r="AB246" s="1">
        <v>4.581939697265625</v>
      </c>
      <c r="AC246" s="1">
        <v>6.5271549224853516</v>
      </c>
      <c r="AD246" s="1">
        <v>6.1163897514343262</v>
      </c>
      <c r="AE246" s="1">
        <v>9</v>
      </c>
      <c r="AF246" s="1">
        <v>22</v>
      </c>
      <c r="AG246" s="1">
        <v>81</v>
      </c>
      <c r="AH246" s="1">
        <v>331</v>
      </c>
      <c r="AI246" s="1">
        <v>375</v>
      </c>
      <c r="AJ246" s="1">
        <v>118</v>
      </c>
      <c r="AK246" s="1">
        <v>3.3729214668273926</v>
      </c>
      <c r="AL246" s="1">
        <v>29.026426315307617</v>
      </c>
      <c r="AM246" s="1">
        <v>129.80769348144531</v>
      </c>
      <c r="AN246" s="1">
        <v>603.4530029296875</v>
      </c>
      <c r="AO246" s="1">
        <v>1324.24609375</v>
      </c>
      <c r="AP246" s="1">
        <v>1304.4439697265625</v>
      </c>
      <c r="AQ246" s="1">
        <v>0.86042064428329468</v>
      </c>
      <c r="AR246" s="1">
        <v>1.901469349861145</v>
      </c>
      <c r="AS246" s="1">
        <v>3.3862876892089844</v>
      </c>
      <c r="AT246" s="1">
        <v>6.2653794288635254</v>
      </c>
      <c r="AU246" s="1">
        <v>8.325932502746582</v>
      </c>
      <c r="AV246" s="1">
        <v>8.1548032760620117</v>
      </c>
      <c r="AW246" s="1">
        <v>27</v>
      </c>
      <c r="AX246" s="1">
        <v>85</v>
      </c>
      <c r="AY246" s="1">
        <v>219</v>
      </c>
      <c r="AZ246" s="1">
        <v>605</v>
      </c>
      <c r="BA246" s="1">
        <v>637</v>
      </c>
      <c r="BB246" s="1">
        <v>221</v>
      </c>
      <c r="BC246" s="1">
        <v>5.0980911254882812</v>
      </c>
      <c r="BD246" s="1">
        <v>55.624996185302734</v>
      </c>
      <c r="BE246" s="1">
        <v>175.11454772949219</v>
      </c>
      <c r="BF246" s="1">
        <v>537.25244140625</v>
      </c>
      <c r="BG246" s="1">
        <v>1014.0889892578125</v>
      </c>
      <c r="BH246" s="1">
        <v>854.66778564453125</v>
      </c>
      <c r="BI246" s="1">
        <v>1.0420687198638916</v>
      </c>
      <c r="BJ246" s="1">
        <v>2.2175841331481934</v>
      </c>
      <c r="BK246" s="1">
        <v>3.4320640563964844</v>
      </c>
      <c r="BL246" s="1">
        <v>5.3715705871582031</v>
      </c>
      <c r="BM246" s="1">
        <v>7.4782814979553223</v>
      </c>
      <c r="BN246" s="1">
        <v>7.0584478378295898</v>
      </c>
      <c r="BO246" s="1"/>
      <c r="BP246" s="1"/>
      <c r="BQ246" s="1"/>
      <c r="BR246" s="1"/>
      <c r="BS246" s="1"/>
      <c r="BT246" s="1">
        <v>419</v>
      </c>
      <c r="BU246" s="1"/>
      <c r="BV246" s="1"/>
      <c r="BW246" s="1"/>
      <c r="BX246" s="1"/>
      <c r="BY246" s="1"/>
      <c r="BZ246" s="1">
        <v>81.912086486816406</v>
      </c>
      <c r="CA246" s="1"/>
      <c r="CB246" s="1"/>
      <c r="CC246" s="1"/>
      <c r="CD246" s="1"/>
      <c r="CE246" s="1"/>
      <c r="CF246" s="1">
        <v>3.0639853477478027</v>
      </c>
      <c r="CG246" s="1"/>
      <c r="CH246" s="1"/>
      <c r="CI246" s="1"/>
      <c r="CJ246" s="1"/>
      <c r="CK246" s="1"/>
      <c r="CL246" s="1">
        <v>601</v>
      </c>
      <c r="CM246" s="1"/>
      <c r="CN246" s="1"/>
      <c r="CO246" s="1"/>
      <c r="CP246" s="1"/>
      <c r="CQ246" s="1"/>
      <c r="CR246" s="1">
        <v>120.867431640625</v>
      </c>
      <c r="CS246" s="1"/>
      <c r="CT246" s="1"/>
      <c r="CU246" s="1"/>
      <c r="CV246" s="1"/>
      <c r="CW246" s="1"/>
      <c r="CX246" s="1">
        <v>5.003746509552002</v>
      </c>
      <c r="CY246" s="1">
        <v>10</v>
      </c>
      <c r="CZ246" s="1"/>
      <c r="DA246" s="1"/>
      <c r="DB246" s="1"/>
      <c r="DC246" s="1">
        <v>9</v>
      </c>
      <c r="DD246" s="1">
        <v>1020</v>
      </c>
      <c r="DE246" s="1">
        <v>0.99131309986114502</v>
      </c>
      <c r="DF246" s="1"/>
      <c r="DG246" s="1"/>
      <c r="DH246" s="1"/>
      <c r="DI246" s="1">
        <v>0.89218181371688843</v>
      </c>
      <c r="DJ246" s="1">
        <v>101.11393737792969</v>
      </c>
      <c r="DK246" s="1">
        <v>2.949852466583252</v>
      </c>
      <c r="DL246" s="1"/>
      <c r="DM246" s="1"/>
      <c r="DN246" s="1"/>
      <c r="DO246" s="1">
        <v>0.97508126497268677</v>
      </c>
      <c r="DP246" s="1">
        <v>3.9710347652435303</v>
      </c>
      <c r="DQ246" s="1">
        <v>195</v>
      </c>
      <c r="DR246" s="1">
        <v>203</v>
      </c>
      <c r="DS246" s="1">
        <v>171</v>
      </c>
      <c r="DT246" s="1">
        <v>184</v>
      </c>
      <c r="DU246" s="1">
        <v>105</v>
      </c>
      <c r="DV246" s="1">
        <v>38.121379852294922</v>
      </c>
      <c r="DW246" s="1">
        <v>39.685333251953125</v>
      </c>
      <c r="DX246" s="1">
        <v>33.429515838623047</v>
      </c>
      <c r="DY246" s="1">
        <v>35.970943450927734</v>
      </c>
      <c r="DZ246" s="1">
        <v>20.526895523071289</v>
      </c>
      <c r="EA246" s="1">
        <v>4.2763156890869141</v>
      </c>
      <c r="EB246" s="1">
        <v>4.48321533203125</v>
      </c>
      <c r="EC246" s="1">
        <v>4.1707315444946289</v>
      </c>
      <c r="ED246" s="1">
        <v>4.4358725547790527</v>
      </c>
      <c r="EE246" s="1">
        <v>4.1144199371337891</v>
      </c>
      <c r="EF246" s="1">
        <v>234</v>
      </c>
      <c r="EG246" s="1">
        <v>219</v>
      </c>
      <c r="EH246" s="1">
        <v>194</v>
      </c>
      <c r="EI246" s="1">
        <v>175</v>
      </c>
      <c r="EJ246" s="1">
        <v>114</v>
      </c>
      <c r="EK246" s="1">
        <v>47.059864044189453</v>
      </c>
      <c r="EL246" s="1">
        <v>44.043205261230469</v>
      </c>
      <c r="EM246" s="1">
        <v>39.01544189453125</v>
      </c>
      <c r="EN246" s="1">
        <v>35.194343566894531</v>
      </c>
      <c r="EO246" s="1">
        <v>22.926601409912109</v>
      </c>
      <c r="EP246" s="1">
        <v>5.9617834091186523</v>
      </c>
      <c r="EQ246" s="1">
        <v>5.8697400093078613</v>
      </c>
      <c r="ER246" s="1">
        <v>6.0285892486572266</v>
      </c>
      <c r="ES246" s="1">
        <v>5.6818180084228516</v>
      </c>
      <c r="ET246" s="1">
        <v>6.0799999237060547</v>
      </c>
      <c r="EU246" s="1">
        <v>429</v>
      </c>
      <c r="EV246" s="1">
        <v>422</v>
      </c>
      <c r="EW246" s="1">
        <v>365</v>
      </c>
      <c r="EX246" s="1">
        <v>359</v>
      </c>
      <c r="EY246" s="1">
        <v>219</v>
      </c>
      <c r="EZ246" s="1">
        <v>42.527332305908203</v>
      </c>
      <c r="FA246" s="1">
        <v>41.833412170410156</v>
      </c>
      <c r="FB246" s="1">
        <v>36.182929992675781</v>
      </c>
      <c r="FC246" s="1">
        <v>35.588142395019531</v>
      </c>
      <c r="FD246" s="1">
        <v>21.709756851196289</v>
      </c>
      <c r="FE246" s="1">
        <v>5.0559811592102051</v>
      </c>
      <c r="FF246" s="1">
        <v>5.1095776557922363</v>
      </c>
      <c r="FG246" s="1">
        <v>4.987701416015625</v>
      </c>
      <c r="FH246" s="1">
        <v>4.9667959213256836</v>
      </c>
      <c r="FI246" s="1">
        <v>4.9469165802001953</v>
      </c>
      <c r="FJ246" s="1">
        <v>41.833412170410156</v>
      </c>
      <c r="FK246" s="1">
        <v>36.182929992675781</v>
      </c>
      <c r="FL246" s="1">
        <v>35.588142395019531</v>
      </c>
      <c r="FM246" s="1">
        <v>21.709756851196289</v>
      </c>
      <c r="FN246" s="1">
        <v>5.0559811592102051</v>
      </c>
      <c r="FO246" s="1">
        <v>5.1095776557922363</v>
      </c>
      <c r="FP246" s="1">
        <v>4.987701416015625</v>
      </c>
      <c r="FQ246" s="1">
        <v>4.9667959213256836</v>
      </c>
      <c r="FR246" s="1">
        <v>4.9469165802001953</v>
      </c>
    </row>
    <row r="247" spans="1:174">
      <c r="A247" t="s">
        <v>4</v>
      </c>
      <c r="B247" t="s">
        <v>245</v>
      </c>
      <c r="C247" t="s">
        <v>520</v>
      </c>
      <c r="D247" s="1">
        <v>1373</v>
      </c>
      <c r="E247" s="1">
        <v>1441</v>
      </c>
      <c r="F247" s="1">
        <v>2814</v>
      </c>
      <c r="G247" s="1">
        <v>228.40354919433594</v>
      </c>
      <c r="H247" s="1">
        <v>249.83226013183594</v>
      </c>
      <c r="I247" s="1">
        <v>238.896484375</v>
      </c>
      <c r="J247" s="1">
        <v>5.0615644454956055</v>
      </c>
      <c r="K247" s="1">
        <v>6.3761062622070312</v>
      </c>
      <c r="L247" s="1">
        <v>5.6590113639831543</v>
      </c>
      <c r="M247" s="1">
        <v>16</v>
      </c>
      <c r="N247" s="1">
        <v>72</v>
      </c>
      <c r="O247" s="1">
        <v>180</v>
      </c>
      <c r="P247" s="1">
        <v>444</v>
      </c>
      <c r="Q247" s="1">
        <v>449</v>
      </c>
      <c r="R247" s="1">
        <v>212</v>
      </c>
      <c r="S247" s="1">
        <v>5.5630307197570801</v>
      </c>
      <c r="T247" s="1">
        <v>84.991851806640625</v>
      </c>
      <c r="U247" s="1">
        <v>228.12242126464844</v>
      </c>
      <c r="V247" s="1">
        <v>571.56097412109375</v>
      </c>
      <c r="W247" s="1">
        <v>957.39691162109375</v>
      </c>
      <c r="X247" s="1">
        <v>837.38201904296875</v>
      </c>
      <c r="Y247" s="1">
        <v>0.94618570804595947</v>
      </c>
      <c r="Z247" s="1">
        <v>2.307692289352417</v>
      </c>
      <c r="AA247" s="1">
        <v>3.5231943130493164</v>
      </c>
      <c r="AB247" s="1">
        <v>5.5272002220153809</v>
      </c>
      <c r="AC247" s="1">
        <v>7.4019122123718262</v>
      </c>
      <c r="AD247" s="1">
        <v>6.8233022689819336</v>
      </c>
      <c r="AE247" s="1">
        <v>14</v>
      </c>
      <c r="AF247" s="1">
        <v>23</v>
      </c>
      <c r="AG247" s="1">
        <v>90</v>
      </c>
      <c r="AH247" s="1">
        <v>468</v>
      </c>
      <c r="AI247" s="1">
        <v>611</v>
      </c>
      <c r="AJ247" s="1">
        <v>235</v>
      </c>
      <c r="AK247" s="1">
        <v>4.693120002746582</v>
      </c>
      <c r="AL247" s="1">
        <v>28.954490661621094</v>
      </c>
      <c r="AM247" s="1">
        <v>121.92478942871094</v>
      </c>
      <c r="AN247" s="1">
        <v>645.22357177734375</v>
      </c>
      <c r="AO247" s="1">
        <v>1568.4764404296875</v>
      </c>
      <c r="AP247" s="1">
        <v>1710.459228515625</v>
      </c>
      <c r="AQ247" s="1">
        <v>1.1494252681732178</v>
      </c>
      <c r="AR247" s="1">
        <v>1.6323633193969727</v>
      </c>
      <c r="AS247" s="1">
        <v>2.9211294651031494</v>
      </c>
      <c r="AT247" s="1">
        <v>6.255012035369873</v>
      </c>
      <c r="AU247" s="1">
        <v>8.9275274276733398</v>
      </c>
      <c r="AV247" s="1">
        <v>9.1582231521606445</v>
      </c>
      <c r="AW247" s="1">
        <v>30</v>
      </c>
      <c r="AX247" s="1">
        <v>95</v>
      </c>
      <c r="AY247" s="1">
        <v>270</v>
      </c>
      <c r="AZ247" s="1">
        <v>912</v>
      </c>
      <c r="BA247" s="1">
        <v>1060</v>
      </c>
      <c r="BB247" s="1">
        <v>447</v>
      </c>
      <c r="BC247" s="1">
        <v>5.1201353073120117</v>
      </c>
      <c r="BD247" s="1">
        <v>57.874248504638672</v>
      </c>
      <c r="BE247" s="1">
        <v>176.79296875</v>
      </c>
      <c r="BF247" s="1">
        <v>607.1297607421875</v>
      </c>
      <c r="BG247" s="1">
        <v>1234.6685791015625</v>
      </c>
      <c r="BH247" s="1">
        <v>1144.510498046875</v>
      </c>
      <c r="BI247" s="1">
        <v>1.0312821865081787</v>
      </c>
      <c r="BJ247" s="1">
        <v>2.0975933074951172</v>
      </c>
      <c r="BK247" s="1">
        <v>3.2967033386230469</v>
      </c>
      <c r="BL247" s="1">
        <v>5.8781824111938477</v>
      </c>
      <c r="BM247" s="1">
        <v>8.2106895446777344</v>
      </c>
      <c r="BN247" s="1">
        <v>7.8794288635253906</v>
      </c>
      <c r="BO247" s="1"/>
      <c r="BP247" s="1"/>
      <c r="BQ247" s="1"/>
      <c r="BR247" s="1"/>
      <c r="BS247" s="1"/>
      <c r="BT247" s="1">
        <v>666</v>
      </c>
      <c r="BU247" s="1"/>
      <c r="BV247" s="1"/>
      <c r="BW247" s="1"/>
      <c r="BX247" s="1"/>
      <c r="BY247" s="1"/>
      <c r="BZ247" s="1">
        <v>110.79152679443359</v>
      </c>
      <c r="CA247" s="1"/>
      <c r="CB247" s="1"/>
      <c r="CC247" s="1"/>
      <c r="CD247" s="1"/>
      <c r="CE247" s="1"/>
      <c r="CF247" s="1">
        <v>3.4552528858184814</v>
      </c>
      <c r="CG247" s="1"/>
      <c r="CH247" s="1"/>
      <c r="CI247" s="1"/>
      <c r="CJ247" s="1"/>
      <c r="CK247" s="1"/>
      <c r="CL247" s="1">
        <v>888</v>
      </c>
      <c r="CM247" s="1"/>
      <c r="CN247" s="1"/>
      <c r="CO247" s="1"/>
      <c r="CP247" s="1"/>
      <c r="CQ247" s="1"/>
      <c r="CR247" s="1">
        <v>153.95631408691406</v>
      </c>
      <c r="CS247" s="1"/>
      <c r="CT247" s="1"/>
      <c r="CU247" s="1"/>
      <c r="CV247" s="1"/>
      <c r="CW247" s="1"/>
      <c r="CX247" s="1">
        <v>4.9756259918212891</v>
      </c>
      <c r="CY247" s="1"/>
      <c r="CZ247" s="1"/>
      <c r="DA247" s="1"/>
      <c r="DB247" s="1"/>
      <c r="DC247" s="1">
        <v>6</v>
      </c>
      <c r="DD247" s="1">
        <v>1554</v>
      </c>
      <c r="DE247" s="1"/>
      <c r="DF247" s="1"/>
      <c r="DG247" s="1"/>
      <c r="DH247" s="1"/>
      <c r="DI247" s="1">
        <v>0.50937420129776001</v>
      </c>
      <c r="DJ247" s="1">
        <v>131.92791748046875</v>
      </c>
      <c r="DK247" s="1"/>
      <c r="DL247" s="1"/>
      <c r="DM247" s="1"/>
      <c r="DN247" s="1"/>
      <c r="DO247" s="1">
        <v>0.64655172824859619</v>
      </c>
      <c r="DP247" s="1">
        <v>4.1861968040466309</v>
      </c>
      <c r="DQ247" s="1">
        <v>180</v>
      </c>
      <c r="DR247" s="1">
        <v>388</v>
      </c>
      <c r="DS247" s="1">
        <v>415</v>
      </c>
      <c r="DT247" s="1">
        <v>277</v>
      </c>
      <c r="DU247" s="1">
        <v>113</v>
      </c>
      <c r="DV247" s="1">
        <v>29.943656921386719</v>
      </c>
      <c r="DW247" s="1">
        <v>64.545211791992188</v>
      </c>
      <c r="DX247" s="1">
        <v>69.036766052246094</v>
      </c>
      <c r="DY247" s="1">
        <v>46.079959869384766</v>
      </c>
      <c r="DZ247" s="1">
        <v>18.797962188720703</v>
      </c>
      <c r="EA247" s="1">
        <v>5.447941780090332</v>
      </c>
      <c r="EB247" s="1">
        <v>4.9232330322265625</v>
      </c>
      <c r="EC247" s="1">
        <v>5.1946425437927246</v>
      </c>
      <c r="ED247" s="1">
        <v>5.0947213172912598</v>
      </c>
      <c r="EE247" s="1">
        <v>4.4930415153503418</v>
      </c>
      <c r="EF247" s="1">
        <v>170</v>
      </c>
      <c r="EG247" s="1">
        <v>471</v>
      </c>
      <c r="EH247" s="1">
        <v>431</v>
      </c>
      <c r="EI247" s="1">
        <v>263</v>
      </c>
      <c r="EJ247" s="1">
        <v>106</v>
      </c>
      <c r="EK247" s="1">
        <v>29.47361946105957</v>
      </c>
      <c r="EL247" s="1">
        <v>81.659263610839844</v>
      </c>
      <c r="EM247" s="1">
        <v>74.724288940429688</v>
      </c>
      <c r="EN247" s="1">
        <v>45.597419738769531</v>
      </c>
      <c r="EO247" s="1">
        <v>18.377668380737305</v>
      </c>
      <c r="EP247" s="1">
        <v>5.7162070274353027</v>
      </c>
      <c r="EQ247" s="1">
        <v>6.6941442489624023</v>
      </c>
      <c r="ER247" s="1">
        <v>6.687354564666748</v>
      </c>
      <c r="ES247" s="1">
        <v>6.3742122650146484</v>
      </c>
      <c r="ET247" s="1">
        <v>5.2501239776611328</v>
      </c>
      <c r="EU247" s="1">
        <v>350</v>
      </c>
      <c r="EV247" s="1">
        <v>859</v>
      </c>
      <c r="EW247" s="1">
        <v>846</v>
      </c>
      <c r="EX247" s="1">
        <v>540</v>
      </c>
      <c r="EY247" s="1">
        <v>219</v>
      </c>
      <c r="EZ247" s="1">
        <v>29.713493347167969</v>
      </c>
      <c r="FA247" s="1">
        <v>72.925407409667969</v>
      </c>
      <c r="FB247" s="1">
        <v>71.821762084960938</v>
      </c>
      <c r="FC247" s="1">
        <v>45.843677520751953</v>
      </c>
      <c r="FD247" s="1">
        <v>18.592157363891602</v>
      </c>
      <c r="FE247" s="1">
        <v>5.5750241279602051</v>
      </c>
      <c r="FF247" s="1">
        <v>5.7585306167602539</v>
      </c>
      <c r="FG247" s="1">
        <v>5.8611612319946289</v>
      </c>
      <c r="FH247" s="1">
        <v>5.646763801574707</v>
      </c>
      <c r="FI247" s="1">
        <v>4.830172061920166</v>
      </c>
      <c r="FJ247" s="1">
        <v>72.925407409667969</v>
      </c>
      <c r="FK247" s="1">
        <v>71.821762084960938</v>
      </c>
      <c r="FL247" s="1">
        <v>45.843677520751953</v>
      </c>
      <c r="FM247" s="1">
        <v>18.592157363891602</v>
      </c>
      <c r="FN247" s="1">
        <v>5.5750241279602051</v>
      </c>
      <c r="FO247" s="1">
        <v>5.7585306167602539</v>
      </c>
      <c r="FP247" s="1">
        <v>5.8611612319946289</v>
      </c>
      <c r="FQ247" s="1">
        <v>5.646763801574707</v>
      </c>
      <c r="FR247" s="1">
        <v>4.830172061920166</v>
      </c>
    </row>
    <row r="248" spans="1:174">
      <c r="A248" t="s">
        <v>4</v>
      </c>
      <c r="B248" t="s">
        <v>246</v>
      </c>
      <c r="C248" t="s">
        <v>521</v>
      </c>
      <c r="D248" s="1">
        <v>983</v>
      </c>
      <c r="E248" s="1">
        <v>1212</v>
      </c>
      <c r="F248" s="1">
        <v>2195</v>
      </c>
      <c r="G248" s="1">
        <v>251.12725830078125</v>
      </c>
      <c r="H248" s="1">
        <v>318.57095336914063</v>
      </c>
      <c r="I248" s="1">
        <v>284.369140625</v>
      </c>
      <c r="J248" s="1">
        <v>5.3715848922729492</v>
      </c>
      <c r="K248" s="1">
        <v>7.0330181121826172</v>
      </c>
      <c r="L248" s="1">
        <v>6.1773562431335449</v>
      </c>
      <c r="M248" s="1">
        <v>15</v>
      </c>
      <c r="N248" s="1">
        <v>47</v>
      </c>
      <c r="O248" s="1">
        <v>117</v>
      </c>
      <c r="P248" s="1">
        <v>349</v>
      </c>
      <c r="Q248" s="1">
        <v>318</v>
      </c>
      <c r="R248" s="1">
        <v>137</v>
      </c>
      <c r="S248" s="1">
        <v>8.1272621154785156</v>
      </c>
      <c r="T248" s="1">
        <v>87.117698669433594</v>
      </c>
      <c r="U248" s="1">
        <v>232.85435485839844</v>
      </c>
      <c r="V248" s="1">
        <v>674.57861328125</v>
      </c>
      <c r="W248" s="1">
        <v>978.5518798828125</v>
      </c>
      <c r="X248" s="1">
        <v>742.8695068359375</v>
      </c>
      <c r="Y248" s="1">
        <v>1.4354066848754883</v>
      </c>
      <c r="Z248" s="1">
        <v>2.4581589698791504</v>
      </c>
      <c r="AA248" s="1">
        <v>3.5465292930603027</v>
      </c>
      <c r="AB248" s="1">
        <v>6.3327889442443848</v>
      </c>
      <c r="AC248" s="1">
        <v>7.5642247200012207</v>
      </c>
      <c r="AD248" s="1">
        <v>5.8823528289794922</v>
      </c>
      <c r="AE248" s="1">
        <v>10</v>
      </c>
      <c r="AF248" s="1">
        <v>18</v>
      </c>
      <c r="AG248" s="1">
        <v>82</v>
      </c>
      <c r="AH248" s="1">
        <v>356</v>
      </c>
      <c r="AI248" s="1">
        <v>520</v>
      </c>
      <c r="AJ248" s="1">
        <v>226</v>
      </c>
      <c r="AK248" s="1">
        <v>5.1598520278930664</v>
      </c>
      <c r="AL248" s="1">
        <v>33.557048797607422</v>
      </c>
      <c r="AM248" s="1">
        <v>173.59272766113281</v>
      </c>
      <c r="AN248" s="1">
        <v>745.0660400390625</v>
      </c>
      <c r="AO248" s="1">
        <v>1906.298095703125</v>
      </c>
      <c r="AP248" s="1">
        <v>2110.37451171875</v>
      </c>
      <c r="AQ248" s="1">
        <v>1.2468827962875366</v>
      </c>
      <c r="AR248" s="1">
        <v>1.8556700944900513</v>
      </c>
      <c r="AS248" s="1">
        <v>3.6754817962646484</v>
      </c>
      <c r="AT248" s="1">
        <v>6.4633259773254395</v>
      </c>
      <c r="AU248" s="1">
        <v>9.5220651626586914</v>
      </c>
      <c r="AV248" s="1">
        <v>9.9955768585205078</v>
      </c>
      <c r="AW248" s="1">
        <v>25</v>
      </c>
      <c r="AX248" s="1">
        <v>65</v>
      </c>
      <c r="AY248" s="1">
        <v>199</v>
      </c>
      <c r="AZ248" s="1">
        <v>705</v>
      </c>
      <c r="BA248" s="1">
        <v>838</v>
      </c>
      <c r="BB248" s="1">
        <v>363</v>
      </c>
      <c r="BC248" s="1">
        <v>6.6073241233825684</v>
      </c>
      <c r="BD248" s="1">
        <v>60.414535522460938</v>
      </c>
      <c r="BE248" s="1">
        <v>204.13815307617187</v>
      </c>
      <c r="BF248" s="1">
        <v>708.42169189453125</v>
      </c>
      <c r="BG248" s="1">
        <v>1401.923828125</v>
      </c>
      <c r="BH248" s="1">
        <v>1245.2403564453125</v>
      </c>
      <c r="BI248" s="1">
        <v>1.3535462617874146</v>
      </c>
      <c r="BJ248" s="1">
        <v>2.255378246307373</v>
      </c>
      <c r="BK248" s="1">
        <v>3.5985534191131592</v>
      </c>
      <c r="BL248" s="1">
        <v>6.3980398178100586</v>
      </c>
      <c r="BM248" s="1">
        <v>8.6704607009887695</v>
      </c>
      <c r="BN248" s="1">
        <v>7.9084968566894531</v>
      </c>
      <c r="BO248" s="1"/>
      <c r="BP248" s="1"/>
      <c r="BQ248" s="1"/>
      <c r="BR248" s="1"/>
      <c r="BS248" s="1"/>
      <c r="BT248" s="1">
        <v>454</v>
      </c>
      <c r="BU248" s="1"/>
      <c r="BV248" s="1"/>
      <c r="BW248" s="1"/>
      <c r="BX248" s="1"/>
      <c r="BY248" s="1"/>
      <c r="BZ248" s="1">
        <v>115.98349761962891</v>
      </c>
      <c r="CA248" s="1"/>
      <c r="CB248" s="1"/>
      <c r="CC248" s="1"/>
      <c r="CD248" s="1"/>
      <c r="CE248" s="1"/>
      <c r="CF248" s="1">
        <v>3.5577149391174316</v>
      </c>
      <c r="CG248" s="1"/>
      <c r="CH248" s="1"/>
      <c r="CI248" s="1"/>
      <c r="CJ248" s="1"/>
      <c r="CK248" s="1"/>
      <c r="CL248" s="1">
        <v>662</v>
      </c>
      <c r="CM248" s="1"/>
      <c r="CN248" s="1"/>
      <c r="CO248" s="1"/>
      <c r="CP248" s="1"/>
      <c r="CQ248" s="1"/>
      <c r="CR248" s="1">
        <v>174.00492858886719</v>
      </c>
      <c r="CS248" s="1"/>
      <c r="CT248" s="1"/>
      <c r="CU248" s="1"/>
      <c r="CV248" s="1"/>
      <c r="CW248" s="1"/>
      <c r="CX248" s="1">
        <v>5.1337728500366211</v>
      </c>
      <c r="CY248" s="1"/>
      <c r="CZ248" s="1"/>
      <c r="DA248" s="1"/>
      <c r="DB248" s="1"/>
      <c r="DC248" s="1">
        <v>11</v>
      </c>
      <c r="DD248" s="1">
        <v>1116</v>
      </c>
      <c r="DE248" s="1"/>
      <c r="DF248" s="1"/>
      <c r="DG248" s="1"/>
      <c r="DH248" s="1"/>
      <c r="DI248" s="1">
        <v>1.4250845909118652</v>
      </c>
      <c r="DJ248" s="1">
        <v>144.58131408691406</v>
      </c>
      <c r="DK248" s="1"/>
      <c r="DL248" s="1"/>
      <c r="DM248" s="1"/>
      <c r="DN248" s="1"/>
      <c r="DO248" s="1">
        <v>1.2035011053085327</v>
      </c>
      <c r="DP248" s="1">
        <v>4.3498597145080566</v>
      </c>
      <c r="DQ248" s="1">
        <v>248</v>
      </c>
      <c r="DR248" s="1">
        <v>304</v>
      </c>
      <c r="DS248" s="1">
        <v>251</v>
      </c>
      <c r="DT248" s="1">
        <v>133</v>
      </c>
      <c r="DU248" s="1">
        <v>47</v>
      </c>
      <c r="DV248" s="1">
        <v>63.356624603271484</v>
      </c>
      <c r="DW248" s="1">
        <v>77.662956237792969</v>
      </c>
      <c r="DX248" s="1">
        <v>64.123031616210938</v>
      </c>
      <c r="DY248" s="1">
        <v>33.977542877197266</v>
      </c>
      <c r="DZ248" s="1">
        <v>12.007102012634277</v>
      </c>
      <c r="EA248" s="1">
        <v>6.1401338577270508</v>
      </c>
      <c r="EB248" s="1">
        <v>5.4794521331787109</v>
      </c>
      <c r="EC248" s="1">
        <v>4.9940309524536133</v>
      </c>
      <c r="ED248" s="1">
        <v>4.6180553436279297</v>
      </c>
      <c r="EE248" s="1">
        <v>5.8240394592285156</v>
      </c>
      <c r="EF248" s="1">
        <v>309</v>
      </c>
      <c r="EG248" s="1">
        <v>388</v>
      </c>
      <c r="EH248" s="1">
        <v>297</v>
      </c>
      <c r="EI248" s="1">
        <v>172</v>
      </c>
      <c r="EJ248" s="1">
        <v>46</v>
      </c>
      <c r="EK248" s="1">
        <v>81.219818115234375</v>
      </c>
      <c r="EL248" s="1">
        <v>101.98475646972656</v>
      </c>
      <c r="EM248" s="1">
        <v>78.065650939941406</v>
      </c>
      <c r="EN248" s="1">
        <v>45.209739685058594</v>
      </c>
      <c r="EO248" s="1">
        <v>12.090976715087891</v>
      </c>
      <c r="EP248" s="1">
        <v>7.547630786895752</v>
      </c>
      <c r="EQ248" s="1">
        <v>7.1586713790893555</v>
      </c>
      <c r="ER248" s="1">
        <v>6.6205973625183105</v>
      </c>
      <c r="ES248" s="1">
        <v>6.7796611785888672</v>
      </c>
      <c r="ET248" s="1">
        <v>6.6091952323913574</v>
      </c>
      <c r="EU248" s="1">
        <v>557</v>
      </c>
      <c r="EV248" s="1">
        <v>692</v>
      </c>
      <c r="EW248" s="1">
        <v>548</v>
      </c>
      <c r="EX248" s="1">
        <v>305</v>
      </c>
      <c r="EY248" s="1">
        <v>93</v>
      </c>
      <c r="EZ248" s="1">
        <v>72.161102294921875</v>
      </c>
      <c r="FA248" s="1">
        <v>89.650779724121094</v>
      </c>
      <c r="FB248" s="1">
        <v>70.995124816894531</v>
      </c>
      <c r="FC248" s="1">
        <v>39.513710021972656</v>
      </c>
      <c r="FD248" s="1">
        <v>12.048442840576172</v>
      </c>
      <c r="FE248" s="1">
        <v>6.8486413955688477</v>
      </c>
      <c r="FF248" s="1">
        <v>6.3092632293701172</v>
      </c>
      <c r="FG248" s="1">
        <v>5.761143684387207</v>
      </c>
      <c r="FH248" s="1">
        <v>5.6304225921630859</v>
      </c>
      <c r="FI248" s="1">
        <v>6.1876249313354492</v>
      </c>
      <c r="FJ248" s="1">
        <v>89.650779724121094</v>
      </c>
      <c r="FK248" s="1">
        <v>70.995124816894531</v>
      </c>
      <c r="FL248" s="1">
        <v>39.513710021972656</v>
      </c>
      <c r="FM248" s="1">
        <v>12.048442840576172</v>
      </c>
      <c r="FN248" s="1">
        <v>6.8486413955688477</v>
      </c>
      <c r="FO248" s="1">
        <v>6.3092632293701172</v>
      </c>
      <c r="FP248" s="1">
        <v>5.761143684387207</v>
      </c>
      <c r="FQ248" s="1">
        <v>5.6304225921630859</v>
      </c>
      <c r="FR248" s="1">
        <v>6.1876249313354492</v>
      </c>
    </row>
    <row r="249" spans="1:174">
      <c r="A249" t="s">
        <v>4</v>
      </c>
      <c r="B249" t="s">
        <v>247</v>
      </c>
      <c r="C249" t="s">
        <v>522</v>
      </c>
      <c r="D249" s="1">
        <v>981</v>
      </c>
      <c r="E249" s="1">
        <v>1066</v>
      </c>
      <c r="F249" s="1">
        <v>2047</v>
      </c>
      <c r="G249" s="1">
        <v>176.05160522460937</v>
      </c>
      <c r="H249" s="1">
        <v>197.23135375976563</v>
      </c>
      <c r="I249" s="1">
        <v>186.47998046875</v>
      </c>
      <c r="J249" s="1">
        <v>4.4509983062744141</v>
      </c>
      <c r="K249" s="1">
        <v>5.9914569854736328</v>
      </c>
      <c r="L249" s="1">
        <v>5.1390843391418457</v>
      </c>
      <c r="M249" s="1">
        <v>11</v>
      </c>
      <c r="N249" s="1">
        <v>70</v>
      </c>
      <c r="O249" s="1">
        <v>164</v>
      </c>
      <c r="P249" s="1">
        <v>333</v>
      </c>
      <c r="Q249" s="1">
        <v>297</v>
      </c>
      <c r="R249" s="1">
        <v>106</v>
      </c>
      <c r="S249" s="1">
        <v>3.8684582710266113</v>
      </c>
      <c r="T249" s="1">
        <v>85.544242858886719</v>
      </c>
      <c r="U249" s="1">
        <v>225.24996948242187</v>
      </c>
      <c r="V249" s="1">
        <v>535.73150634765625</v>
      </c>
      <c r="W249" s="1">
        <v>761.28472900390625</v>
      </c>
      <c r="X249" s="1">
        <v>621.1907958984375</v>
      </c>
      <c r="Y249" s="1">
        <v>0.60908085107803345</v>
      </c>
      <c r="Z249" s="1">
        <v>2.3817625045776367</v>
      </c>
      <c r="AA249" s="1">
        <v>3.5551700592041016</v>
      </c>
      <c r="AB249" s="1">
        <v>5.3160920143127441</v>
      </c>
      <c r="AC249" s="1">
        <v>6.3898448944091797</v>
      </c>
      <c r="AD249" s="1">
        <v>5.9887003898620605</v>
      </c>
      <c r="AE249" s="1">
        <v>9</v>
      </c>
      <c r="AF249" s="1">
        <v>32</v>
      </c>
      <c r="AG249" s="1">
        <v>106</v>
      </c>
      <c r="AH249" s="1">
        <v>350</v>
      </c>
      <c r="AI249" s="1">
        <v>432</v>
      </c>
      <c r="AJ249" s="1">
        <v>137</v>
      </c>
      <c r="AK249" s="1">
        <v>3.0687294006347656</v>
      </c>
      <c r="AL249" s="1">
        <v>41.169734954833984</v>
      </c>
      <c r="AM249" s="1">
        <v>152.70693969726562</v>
      </c>
      <c r="AN249" s="1">
        <v>594.53033447265625</v>
      </c>
      <c r="AO249" s="1">
        <v>1361.4447021484375</v>
      </c>
      <c r="AP249" s="1">
        <v>1448.3560791015625</v>
      </c>
      <c r="AQ249" s="1">
        <v>0.79295152425765991</v>
      </c>
      <c r="AR249" s="1">
        <v>2.4169185161590576</v>
      </c>
      <c r="AS249" s="1">
        <v>3.8742690086364746</v>
      </c>
      <c r="AT249" s="1">
        <v>6.2634215354919434</v>
      </c>
      <c r="AU249" s="1">
        <v>8.2726926803588867</v>
      </c>
      <c r="AV249" s="1">
        <v>7.6664800643920898</v>
      </c>
      <c r="AW249" s="1">
        <v>20</v>
      </c>
      <c r="AX249" s="1">
        <v>102</v>
      </c>
      <c r="AY249" s="1">
        <v>270</v>
      </c>
      <c r="AZ249" s="1">
        <v>683</v>
      </c>
      <c r="BA249" s="1">
        <v>729</v>
      </c>
      <c r="BB249" s="1">
        <v>243</v>
      </c>
      <c r="BC249" s="1">
        <v>3.4624121189117432</v>
      </c>
      <c r="BD249" s="1">
        <v>63.927398681640625</v>
      </c>
      <c r="BE249" s="1">
        <v>189.84403991699219</v>
      </c>
      <c r="BF249" s="1">
        <v>564.33221435546875</v>
      </c>
      <c r="BG249" s="1">
        <v>1030.47607421875</v>
      </c>
      <c r="BH249" s="1">
        <v>916.18597412109375</v>
      </c>
      <c r="BI249" s="1">
        <v>0.68004077672958374</v>
      </c>
      <c r="BJ249" s="1">
        <v>2.3926811218261719</v>
      </c>
      <c r="BK249" s="1">
        <v>3.6739692687988281</v>
      </c>
      <c r="BL249" s="1">
        <v>5.7627406120300293</v>
      </c>
      <c r="BM249" s="1">
        <v>7.3860182762145996</v>
      </c>
      <c r="BN249" s="1">
        <v>6.8315997123718262</v>
      </c>
      <c r="BO249" s="1"/>
      <c r="BP249" s="1"/>
      <c r="BQ249" s="1"/>
      <c r="BR249" s="1"/>
      <c r="BS249" s="1"/>
      <c r="BT249" s="1">
        <v>504</v>
      </c>
      <c r="BU249" s="1"/>
      <c r="BV249" s="1"/>
      <c r="BW249" s="1"/>
      <c r="BX249" s="1"/>
      <c r="BY249" s="1"/>
      <c r="BZ249" s="1">
        <v>90.448524475097656</v>
      </c>
      <c r="CA249" s="1"/>
      <c r="CB249" s="1"/>
      <c r="CC249" s="1"/>
      <c r="CD249" s="1"/>
      <c r="CE249" s="1"/>
      <c r="CF249" s="1">
        <v>3.2330489158630371</v>
      </c>
      <c r="CG249" s="1"/>
      <c r="CH249" s="1"/>
      <c r="CI249" s="1"/>
      <c r="CJ249" s="1"/>
      <c r="CK249" s="1"/>
      <c r="CL249" s="1">
        <v>670</v>
      </c>
      <c r="CM249" s="1"/>
      <c r="CN249" s="1"/>
      <c r="CO249" s="1"/>
      <c r="CP249" s="1"/>
      <c r="CQ249" s="1"/>
      <c r="CR249" s="1">
        <v>123.96342468261719</v>
      </c>
      <c r="CS249" s="1"/>
      <c r="CT249" s="1"/>
      <c r="CU249" s="1"/>
      <c r="CV249" s="1"/>
      <c r="CW249" s="1"/>
      <c r="CX249" s="1">
        <v>4.8645901679992676</v>
      </c>
      <c r="CY249" s="1"/>
      <c r="CZ249" s="1"/>
      <c r="DA249" s="1"/>
      <c r="DB249" s="1"/>
      <c r="DC249" s="1"/>
      <c r="DD249" s="1">
        <v>1174</v>
      </c>
      <c r="DE249" s="1"/>
      <c r="DF249" s="1"/>
      <c r="DG249" s="1"/>
      <c r="DH249" s="1"/>
      <c r="DI249" s="1"/>
      <c r="DJ249" s="1">
        <v>106.95040893554687</v>
      </c>
      <c r="DK249" s="1"/>
      <c r="DL249" s="1"/>
      <c r="DM249" s="1"/>
      <c r="DN249" s="1"/>
      <c r="DO249" s="1"/>
      <c r="DP249" s="1">
        <v>3.9983651638031006</v>
      </c>
      <c r="DQ249" s="1">
        <v>163</v>
      </c>
      <c r="DR249" s="1">
        <v>191</v>
      </c>
      <c r="DS249" s="1">
        <v>152</v>
      </c>
      <c r="DT249" s="1">
        <v>190</v>
      </c>
      <c r="DU249" s="1">
        <v>285</v>
      </c>
      <c r="DV249" s="1">
        <v>29.252202987670898</v>
      </c>
      <c r="DW249" s="1">
        <v>34.277122497558594</v>
      </c>
      <c r="DX249" s="1">
        <v>27.278127670288086</v>
      </c>
      <c r="DY249" s="1">
        <v>34.097660064697266</v>
      </c>
      <c r="DZ249" s="1">
        <v>51.146488189697266</v>
      </c>
      <c r="EA249" s="1">
        <v>4.0009818077087402</v>
      </c>
      <c r="EB249" s="1">
        <v>4.8811655044555664</v>
      </c>
      <c r="EC249" s="1">
        <v>4.3503146171569824</v>
      </c>
      <c r="ED249" s="1">
        <v>4.3181819915771484</v>
      </c>
      <c r="EE249" s="1">
        <v>4.6273746490478516</v>
      </c>
      <c r="EF249" s="1">
        <v>199</v>
      </c>
      <c r="EG249" s="1">
        <v>219</v>
      </c>
      <c r="EH249" s="1">
        <v>175</v>
      </c>
      <c r="EI249" s="1">
        <v>189</v>
      </c>
      <c r="EJ249" s="1">
        <v>284</v>
      </c>
      <c r="EK249" s="1">
        <v>36.818988800048828</v>
      </c>
      <c r="EL249" s="1">
        <v>40.519390106201172</v>
      </c>
      <c r="EM249" s="1">
        <v>32.378505706787109</v>
      </c>
      <c r="EN249" s="1">
        <v>34.968788146972656</v>
      </c>
      <c r="EO249" s="1">
        <v>52.545692443847656</v>
      </c>
      <c r="EP249" s="1">
        <v>5.5354657173156738</v>
      </c>
      <c r="EQ249" s="1">
        <v>6.4658989906311035</v>
      </c>
      <c r="ER249" s="1">
        <v>6.3752274513244629</v>
      </c>
      <c r="ES249" s="1">
        <v>5.5360279083251953</v>
      </c>
      <c r="ET249" s="1">
        <v>6.1062135696411133</v>
      </c>
      <c r="EU249" s="1">
        <v>362</v>
      </c>
      <c r="EV249" s="1">
        <v>410</v>
      </c>
      <c r="EW249" s="1">
        <v>327</v>
      </c>
      <c r="EX249" s="1">
        <v>379</v>
      </c>
      <c r="EY249" s="1">
        <v>569</v>
      </c>
      <c r="EZ249" s="1">
        <v>32.977893829345703</v>
      </c>
      <c r="FA249" s="1">
        <v>37.350654602050781</v>
      </c>
      <c r="FB249" s="1">
        <v>29.789424896240234</v>
      </c>
      <c r="FC249" s="1">
        <v>34.526580810546875</v>
      </c>
      <c r="FD249" s="1">
        <v>51.835418701171875</v>
      </c>
      <c r="FE249" s="1">
        <v>4.7203025817871094</v>
      </c>
      <c r="FF249" s="1">
        <v>5.6164383888244629</v>
      </c>
      <c r="FG249" s="1">
        <v>5.2412247657775879</v>
      </c>
      <c r="FH249" s="1">
        <v>4.8502688407897949</v>
      </c>
      <c r="FI249" s="1">
        <v>5.2636446952819824</v>
      </c>
      <c r="FJ249" s="1">
        <v>37.350654602050781</v>
      </c>
      <c r="FK249" s="1">
        <v>29.789424896240234</v>
      </c>
      <c r="FL249" s="1">
        <v>34.526580810546875</v>
      </c>
      <c r="FM249" s="1">
        <v>51.835418701171875</v>
      </c>
      <c r="FN249" s="1">
        <v>4.7203025817871094</v>
      </c>
      <c r="FO249" s="1">
        <v>5.6164383888244629</v>
      </c>
      <c r="FP249" s="1">
        <v>5.2412247657775879</v>
      </c>
      <c r="FQ249" s="1">
        <v>4.8502688407897949</v>
      </c>
      <c r="FR249" s="1">
        <v>5.2636446952819824</v>
      </c>
    </row>
    <row r="250" spans="1:174">
      <c r="A250" t="s">
        <v>4</v>
      </c>
      <c r="B250" t="s">
        <v>248</v>
      </c>
      <c r="C250" t="s">
        <v>523</v>
      </c>
      <c r="D250" s="1">
        <v>517</v>
      </c>
      <c r="E250" s="1">
        <v>581</v>
      </c>
      <c r="F250" s="1">
        <v>1098</v>
      </c>
      <c r="G250" s="1">
        <v>139.99534606933594</v>
      </c>
      <c r="H250" s="1">
        <v>158.90251159667969</v>
      </c>
      <c r="I250" s="1">
        <v>149.40177917480469</v>
      </c>
      <c r="J250" s="1">
        <v>3.9598650932312012</v>
      </c>
      <c r="K250" s="1">
        <v>5.3831186294555664</v>
      </c>
      <c r="L250" s="1">
        <v>4.6039667129516602</v>
      </c>
      <c r="M250" s="1">
        <v>9</v>
      </c>
      <c r="N250" s="1">
        <v>37</v>
      </c>
      <c r="O250" s="1">
        <v>69</v>
      </c>
      <c r="P250" s="1">
        <v>169</v>
      </c>
      <c r="Q250" s="1">
        <v>162</v>
      </c>
      <c r="R250" s="1">
        <v>71</v>
      </c>
      <c r="S250" s="1">
        <v>4.2029953002929687</v>
      </c>
      <c r="T250" s="1">
        <v>69.028564453125</v>
      </c>
      <c r="U250" s="1">
        <v>174.66586303710937</v>
      </c>
      <c r="V250" s="1">
        <v>528.07550048828125</v>
      </c>
      <c r="W250" s="1">
        <v>807.73834228515625</v>
      </c>
      <c r="X250" s="1">
        <v>709.92901611328125</v>
      </c>
      <c r="Y250" s="1">
        <v>0.76013511419296265</v>
      </c>
      <c r="Z250" s="1">
        <v>1.9210799932479858</v>
      </c>
      <c r="AA250" s="1">
        <v>2.5842697620391846</v>
      </c>
      <c r="AB250" s="1">
        <v>4.6403074264526367</v>
      </c>
      <c r="AC250" s="1">
        <v>6.400632381439209</v>
      </c>
      <c r="AD250" s="1">
        <v>6.4369902610778809</v>
      </c>
      <c r="AE250" s="1">
        <v>8</v>
      </c>
      <c r="AF250" s="1">
        <v>15</v>
      </c>
      <c r="AG250" s="1">
        <v>62</v>
      </c>
      <c r="AH250" s="1">
        <v>178</v>
      </c>
      <c r="AI250" s="1">
        <v>232</v>
      </c>
      <c r="AJ250" s="1">
        <v>86</v>
      </c>
      <c r="AK250" s="1">
        <v>3.6345794200897217</v>
      </c>
      <c r="AL250" s="1">
        <v>27.618715286254883</v>
      </c>
      <c r="AM250" s="1">
        <v>157.25263977050781</v>
      </c>
      <c r="AN250" s="1">
        <v>597.43572998046875</v>
      </c>
      <c r="AO250" s="1">
        <v>1415.3245849609375</v>
      </c>
      <c r="AP250" s="1">
        <v>1535.4400634765625</v>
      </c>
      <c r="AQ250" s="1">
        <v>0.90191656351089478</v>
      </c>
      <c r="AR250" s="1">
        <v>1.6538037061691284</v>
      </c>
      <c r="AS250" s="1">
        <v>3.6321032047271729</v>
      </c>
      <c r="AT250" s="1">
        <v>5.4317975044250488</v>
      </c>
      <c r="AU250" s="1">
        <v>7.7800135612487793</v>
      </c>
      <c r="AV250" s="1">
        <v>8.3252658843994141</v>
      </c>
      <c r="AW250" s="1">
        <v>17</v>
      </c>
      <c r="AX250" s="1">
        <v>52</v>
      </c>
      <c r="AY250" s="1">
        <v>131</v>
      </c>
      <c r="AZ250" s="1">
        <v>347</v>
      </c>
      <c r="BA250" s="1">
        <v>394</v>
      </c>
      <c r="BB250" s="1">
        <v>157</v>
      </c>
      <c r="BC250" s="1">
        <v>3.9148766994476318</v>
      </c>
      <c r="BD250" s="1">
        <v>48.187412261962891</v>
      </c>
      <c r="BE250" s="1">
        <v>165.96774291992187</v>
      </c>
      <c r="BF250" s="1">
        <v>561.51593017578125</v>
      </c>
      <c r="BG250" s="1">
        <v>1080.9920654296875</v>
      </c>
      <c r="BH250" s="1">
        <v>1006.28125</v>
      </c>
      <c r="BI250" s="1">
        <v>0.82085949182510376</v>
      </c>
      <c r="BJ250" s="1">
        <v>1.8355100154876709</v>
      </c>
      <c r="BK250" s="1">
        <v>2.992917537689209</v>
      </c>
      <c r="BL250" s="1">
        <v>5.0151758193969727</v>
      </c>
      <c r="BM250" s="1">
        <v>7.1467442512512207</v>
      </c>
      <c r="BN250" s="1">
        <v>7.3501873016357422</v>
      </c>
      <c r="BO250" s="1">
        <v>6</v>
      </c>
      <c r="BP250" s="1"/>
      <c r="BQ250" s="1"/>
      <c r="BR250" s="1"/>
      <c r="BS250" s="1"/>
      <c r="BT250" s="1">
        <v>241</v>
      </c>
      <c r="BU250" s="1">
        <v>1.624704122543335</v>
      </c>
      <c r="BV250" s="1"/>
      <c r="BW250" s="1"/>
      <c r="BX250" s="1"/>
      <c r="BY250" s="1"/>
      <c r="BZ250" s="1">
        <v>65.258949279785156</v>
      </c>
      <c r="CA250" s="1">
        <v>1.2096774578094482</v>
      </c>
      <c r="CB250" s="1"/>
      <c r="CC250" s="1"/>
      <c r="CD250" s="1"/>
      <c r="CE250" s="1"/>
      <c r="CF250" s="1">
        <v>3.0125000476837158</v>
      </c>
      <c r="CG250" s="1">
        <v>10</v>
      </c>
      <c r="CH250" s="1"/>
      <c r="CI250" s="1"/>
      <c r="CJ250" s="1"/>
      <c r="CK250" s="1"/>
      <c r="CL250" s="1">
        <v>334</v>
      </c>
      <c r="CM250" s="1">
        <v>2.734982967376709</v>
      </c>
      <c r="CN250" s="1"/>
      <c r="CO250" s="1"/>
      <c r="CP250" s="1"/>
      <c r="CQ250" s="1"/>
      <c r="CR250" s="1">
        <v>91.348426818847656</v>
      </c>
      <c r="CS250" s="1">
        <v>2.6666667461395264</v>
      </c>
      <c r="CT250" s="1"/>
      <c r="CU250" s="1"/>
      <c r="CV250" s="1"/>
      <c r="CW250" s="1"/>
      <c r="CX250" s="1">
        <v>4.6818056106567383</v>
      </c>
      <c r="CY250" s="1">
        <v>16</v>
      </c>
      <c r="CZ250" s="1">
        <v>7</v>
      </c>
      <c r="DA250" s="1"/>
      <c r="DB250" s="1">
        <v>8</v>
      </c>
      <c r="DC250" s="1"/>
      <c r="DD250" s="1">
        <v>575</v>
      </c>
      <c r="DE250" s="1">
        <v>2.1770751476287842</v>
      </c>
      <c r="DF250" s="1">
        <v>0.95247036218643188</v>
      </c>
      <c r="DG250" s="1"/>
      <c r="DH250" s="1">
        <v>1.0885375738143921</v>
      </c>
      <c r="DI250" s="1"/>
      <c r="DJ250" s="1">
        <v>78.238639831542969</v>
      </c>
      <c r="DK250" s="1">
        <v>1.8369690179824829</v>
      </c>
      <c r="DL250" s="1">
        <v>3.1531531810760498</v>
      </c>
      <c r="DM250" s="1"/>
      <c r="DN250" s="1">
        <v>2.3391811847686768</v>
      </c>
      <c r="DO250" s="1"/>
      <c r="DP250" s="1">
        <v>3.7993919849395752</v>
      </c>
      <c r="DQ250" s="1">
        <v>276</v>
      </c>
      <c r="DR250" s="1">
        <v>96</v>
      </c>
      <c r="DS250" s="1">
        <v>80</v>
      </c>
      <c r="DT250" s="1">
        <v>55</v>
      </c>
      <c r="DU250" s="1">
        <v>10</v>
      </c>
      <c r="DV250" s="1">
        <v>74.73638916015625</v>
      </c>
      <c r="DW250" s="1">
        <v>25.995265960693359</v>
      </c>
      <c r="DX250" s="1">
        <v>21.662721633911133</v>
      </c>
      <c r="DY250" s="1">
        <v>14.893121719360352</v>
      </c>
      <c r="DZ250" s="1">
        <v>2.7078402042388916</v>
      </c>
      <c r="EA250" s="1">
        <v>4.1875286102294922</v>
      </c>
      <c r="EB250" s="1">
        <v>4.1131105422973633</v>
      </c>
      <c r="EC250" s="1">
        <v>3.7807183265686035</v>
      </c>
      <c r="ED250" s="1">
        <v>3.2126169204711914</v>
      </c>
      <c r="EE250" s="1">
        <v>3.3003299236297607</v>
      </c>
      <c r="EF250" s="1">
        <v>277</v>
      </c>
      <c r="EG250" s="1">
        <v>119</v>
      </c>
      <c r="EH250" s="1">
        <v>115</v>
      </c>
      <c r="EI250" s="1">
        <v>57</v>
      </c>
      <c r="EJ250" s="1">
        <v>13</v>
      </c>
      <c r="EK250" s="1">
        <v>75.759025573730469</v>
      </c>
      <c r="EL250" s="1">
        <v>32.546295166015625</v>
      </c>
      <c r="EM250" s="1">
        <v>31.452302932739258</v>
      </c>
      <c r="EN250" s="1">
        <v>15.589402198791504</v>
      </c>
      <c r="EO250" s="1">
        <v>3.5554778575897217</v>
      </c>
      <c r="EP250" s="1">
        <v>4.9218196868896484</v>
      </c>
      <c r="EQ250" s="1">
        <v>6.4150943756103516</v>
      </c>
      <c r="ER250" s="1">
        <v>6.6016073226928711</v>
      </c>
      <c r="ES250" s="1">
        <v>4.3051357269287109</v>
      </c>
      <c r="ET250" s="1">
        <v>5.3278689384460449</v>
      </c>
      <c r="EU250" s="1">
        <v>553</v>
      </c>
      <c r="EV250" s="1">
        <v>215</v>
      </c>
      <c r="EW250" s="1">
        <v>195</v>
      </c>
      <c r="EX250" s="1">
        <v>112</v>
      </c>
      <c r="EY250" s="1">
        <v>23</v>
      </c>
      <c r="EZ250" s="1">
        <v>75.245155334472656</v>
      </c>
      <c r="FA250" s="1">
        <v>29.254447937011719</v>
      </c>
      <c r="FB250" s="1">
        <v>26.533103942871094</v>
      </c>
      <c r="FC250" s="1">
        <v>15.23952579498291</v>
      </c>
      <c r="FD250" s="1">
        <v>3.1295454502105713</v>
      </c>
      <c r="FE250" s="1">
        <v>4.5257387161254883</v>
      </c>
      <c r="FF250" s="1">
        <v>5.1324896812438965</v>
      </c>
      <c r="FG250" s="1">
        <v>5.0544323921203613</v>
      </c>
      <c r="FH250" s="1">
        <v>3.6890645027160645</v>
      </c>
      <c r="FI250" s="1">
        <v>4.2047533988952637</v>
      </c>
      <c r="FJ250" s="1">
        <v>29.254447937011719</v>
      </c>
      <c r="FK250" s="1">
        <v>26.533103942871094</v>
      </c>
      <c r="FL250" s="1">
        <v>15.23952579498291</v>
      </c>
      <c r="FM250" s="1">
        <v>3.1295454502105713</v>
      </c>
      <c r="FN250" s="1">
        <v>4.5257387161254883</v>
      </c>
      <c r="FO250" s="1">
        <v>5.1324896812438965</v>
      </c>
      <c r="FP250" s="1">
        <v>5.0544323921203613</v>
      </c>
      <c r="FQ250" s="1">
        <v>3.6890645027160645</v>
      </c>
      <c r="FR250" s="1">
        <v>4.2047533988952637</v>
      </c>
    </row>
    <row r="251" spans="1:174">
      <c r="A251" t="s">
        <v>4</v>
      </c>
      <c r="B251" t="s">
        <v>249</v>
      </c>
      <c r="C251" t="s">
        <v>524</v>
      </c>
      <c r="D251" s="1">
        <v>551</v>
      </c>
      <c r="E251" s="1">
        <v>564</v>
      </c>
      <c r="F251" s="1">
        <v>1115</v>
      </c>
      <c r="G251" s="1">
        <v>173.34620666503906</v>
      </c>
      <c r="H251" s="1">
        <v>184.75569152832031</v>
      </c>
      <c r="I251" s="1">
        <v>178.9356689453125</v>
      </c>
      <c r="J251" s="1">
        <v>4.27496337890625</v>
      </c>
      <c r="K251" s="1">
        <v>5.6309905052185059</v>
      </c>
      <c r="L251" s="1">
        <v>4.8679327964782715</v>
      </c>
      <c r="M251" s="1">
        <v>14</v>
      </c>
      <c r="N251" s="1">
        <v>35</v>
      </c>
      <c r="O251" s="1">
        <v>71</v>
      </c>
      <c r="P251" s="1">
        <v>200</v>
      </c>
      <c r="Q251" s="1">
        <v>164</v>
      </c>
      <c r="R251" s="1">
        <v>67</v>
      </c>
      <c r="S251" s="1">
        <v>8.7839279174804687</v>
      </c>
      <c r="T251" s="1">
        <v>74.146255493164063</v>
      </c>
      <c r="U251" s="1">
        <v>175.52099609375</v>
      </c>
      <c r="V251" s="1">
        <v>539.316162109375</v>
      </c>
      <c r="W251" s="1">
        <v>737.1448974609375</v>
      </c>
      <c r="X251" s="1">
        <v>583.0142822265625</v>
      </c>
      <c r="Y251" s="1">
        <v>1.6355140209197998</v>
      </c>
      <c r="Z251" s="1">
        <v>2.1671826839447021</v>
      </c>
      <c r="AA251" s="1">
        <v>2.7919778823852539</v>
      </c>
      <c r="AB251" s="1">
        <v>5.1546392440795898</v>
      </c>
      <c r="AC251" s="1">
        <v>6.1677322387695313</v>
      </c>
      <c r="AD251" s="1">
        <v>5.0149698257446289</v>
      </c>
      <c r="AE251" s="1">
        <v>10</v>
      </c>
      <c r="AF251" s="1">
        <v>16</v>
      </c>
      <c r="AG251" s="1">
        <v>48</v>
      </c>
      <c r="AH251" s="1">
        <v>186</v>
      </c>
      <c r="AI251" s="1">
        <v>229</v>
      </c>
      <c r="AJ251" s="1">
        <v>75</v>
      </c>
      <c r="AK251" s="1">
        <v>6.1968235969543457</v>
      </c>
      <c r="AL251" s="1">
        <v>34.730514526367188</v>
      </c>
      <c r="AM251" s="1">
        <v>122.99177551269531</v>
      </c>
      <c r="AN251" s="1">
        <v>547.52581787109375</v>
      </c>
      <c r="AO251" s="1">
        <v>1232.508056640625</v>
      </c>
      <c r="AP251" s="1">
        <v>1200.3841552734375</v>
      </c>
      <c r="AQ251" s="1">
        <v>1.5898251533508301</v>
      </c>
      <c r="AR251" s="1">
        <v>2.2792022228240967</v>
      </c>
      <c r="AS251" s="1">
        <v>3.4042553901672363</v>
      </c>
      <c r="AT251" s="1">
        <v>5.7980051040649414</v>
      </c>
      <c r="AU251" s="1">
        <v>7.67169189453125</v>
      </c>
      <c r="AV251" s="1">
        <v>6.9316082000732422</v>
      </c>
      <c r="AW251" s="1">
        <v>24</v>
      </c>
      <c r="AX251" s="1">
        <v>51</v>
      </c>
      <c r="AY251" s="1">
        <v>119</v>
      </c>
      <c r="AZ251" s="1">
        <v>386</v>
      </c>
      <c r="BA251" s="1">
        <v>393</v>
      </c>
      <c r="BB251" s="1">
        <v>142</v>
      </c>
      <c r="BC251" s="1">
        <v>7.4823465347290039</v>
      </c>
      <c r="BD251" s="1">
        <v>54.678203582763672</v>
      </c>
      <c r="BE251" s="1">
        <v>149.72697448730469</v>
      </c>
      <c r="BF251" s="1">
        <v>543.24114990234375</v>
      </c>
      <c r="BG251" s="1">
        <v>962.57470703125</v>
      </c>
      <c r="BH251" s="1">
        <v>800.45098876953125</v>
      </c>
      <c r="BI251" s="1">
        <v>1.616161584854126</v>
      </c>
      <c r="BJ251" s="1">
        <v>2.2011220455169678</v>
      </c>
      <c r="BK251" s="1">
        <v>3.0103719234466553</v>
      </c>
      <c r="BL251" s="1">
        <v>5.445824146270752</v>
      </c>
      <c r="BM251" s="1">
        <v>6.9631466865539551</v>
      </c>
      <c r="BN251" s="1">
        <v>5.872622013092041</v>
      </c>
      <c r="BO251" s="1"/>
      <c r="BP251" s="1"/>
      <c r="BQ251" s="1"/>
      <c r="BR251" s="1"/>
      <c r="BS251" s="1"/>
      <c r="BT251" s="1">
        <v>256</v>
      </c>
      <c r="BU251" s="1"/>
      <c r="BV251" s="1"/>
      <c r="BW251" s="1"/>
      <c r="BX251" s="1"/>
      <c r="BY251" s="1"/>
      <c r="BZ251" s="1">
        <v>80.538345336914063</v>
      </c>
      <c r="CA251" s="1"/>
      <c r="CB251" s="1"/>
      <c r="CC251" s="1"/>
      <c r="CD251" s="1"/>
      <c r="CE251" s="1"/>
      <c r="CF251" s="1">
        <v>2.9280567169189453</v>
      </c>
      <c r="CG251" s="1"/>
      <c r="CH251" s="1"/>
      <c r="CI251" s="1"/>
      <c r="CJ251" s="1"/>
      <c r="CK251" s="1"/>
      <c r="CL251" s="1">
        <v>351</v>
      </c>
      <c r="CM251" s="1"/>
      <c r="CN251" s="1"/>
      <c r="CO251" s="1"/>
      <c r="CP251" s="1"/>
      <c r="CQ251" s="1"/>
      <c r="CR251" s="1">
        <v>114.98093414306641</v>
      </c>
      <c r="CS251" s="1"/>
      <c r="CT251" s="1"/>
      <c r="CU251" s="1"/>
      <c r="CV251" s="1"/>
      <c r="CW251" s="1"/>
      <c r="CX251" s="1">
        <v>4.6737685203552246</v>
      </c>
      <c r="CY251" s="1"/>
      <c r="CZ251" s="1"/>
      <c r="DA251" s="1"/>
      <c r="DB251" s="1"/>
      <c r="DC251" s="1"/>
      <c r="DD251" s="1">
        <v>607</v>
      </c>
      <c r="DE251" s="1"/>
      <c r="DF251" s="1"/>
      <c r="DG251" s="1"/>
      <c r="DH251" s="1"/>
      <c r="DI251" s="1"/>
      <c r="DJ251" s="1">
        <v>97.411613464355469</v>
      </c>
      <c r="DK251" s="1"/>
      <c r="DL251" s="1"/>
      <c r="DM251" s="1"/>
      <c r="DN251" s="1"/>
      <c r="DO251" s="1"/>
      <c r="DP251" s="1">
        <v>3.7346951961517334</v>
      </c>
      <c r="DQ251" s="1">
        <v>173</v>
      </c>
      <c r="DR251" s="1">
        <v>187</v>
      </c>
      <c r="DS251" s="1">
        <v>101</v>
      </c>
      <c r="DT251" s="1">
        <v>55</v>
      </c>
      <c r="DU251" s="1">
        <v>35</v>
      </c>
      <c r="DV251" s="1">
        <v>54.426307678222656</v>
      </c>
      <c r="DW251" s="1">
        <v>58.830745697021484</v>
      </c>
      <c r="DX251" s="1">
        <v>31.774894714355469</v>
      </c>
      <c r="DY251" s="1">
        <v>17.30316162109375</v>
      </c>
      <c r="DZ251" s="1">
        <v>11.011102676391602</v>
      </c>
      <c r="EA251" s="1">
        <v>4.4564657211303711</v>
      </c>
      <c r="EB251" s="1">
        <v>4.5212764739990234</v>
      </c>
      <c r="EC251" s="1">
        <v>3.8012795448303223</v>
      </c>
      <c r="ED251" s="1">
        <v>3.8220987319946289</v>
      </c>
      <c r="EE251" s="1">
        <v>4.5161290168762207</v>
      </c>
      <c r="EF251" s="1">
        <v>179</v>
      </c>
      <c r="EG251" s="1">
        <v>179</v>
      </c>
      <c r="EH251" s="1">
        <v>113</v>
      </c>
      <c r="EI251" s="1">
        <v>56</v>
      </c>
      <c r="EJ251" s="1">
        <v>37</v>
      </c>
      <c r="EK251" s="1">
        <v>58.637001037597656</v>
      </c>
      <c r="EL251" s="1">
        <v>58.637001037597656</v>
      </c>
      <c r="EM251" s="1">
        <v>37.016654968261719</v>
      </c>
      <c r="EN251" s="1">
        <v>18.344535827636719</v>
      </c>
      <c r="EO251" s="1">
        <v>12.120497703552246</v>
      </c>
      <c r="EP251" s="1">
        <v>5.8746309280395508</v>
      </c>
      <c r="EQ251" s="1">
        <v>5.5469474792480469</v>
      </c>
      <c r="ER251" s="1">
        <v>5.6556558609008789</v>
      </c>
      <c r="ES251" s="1">
        <v>5</v>
      </c>
      <c r="ET251" s="1">
        <v>5.9294872283935547</v>
      </c>
      <c r="EU251" s="1">
        <v>352</v>
      </c>
      <c r="EV251" s="1">
        <v>366</v>
      </c>
      <c r="EW251" s="1">
        <v>214</v>
      </c>
      <c r="EX251" s="1">
        <v>111</v>
      </c>
      <c r="EY251" s="1">
        <v>72</v>
      </c>
      <c r="EZ251" s="1">
        <v>56.489105224609375</v>
      </c>
      <c r="FA251" s="1">
        <v>58.735832214355469</v>
      </c>
      <c r="FB251" s="1">
        <v>34.342807769775391</v>
      </c>
      <c r="FC251" s="1">
        <v>17.813325881958008</v>
      </c>
      <c r="FD251" s="1">
        <v>11.554590225219727</v>
      </c>
      <c r="FE251" s="1">
        <v>5.0800981521606445</v>
      </c>
      <c r="FF251" s="1">
        <v>4.9707999229431152</v>
      </c>
      <c r="FG251" s="1">
        <v>4.5972070693969727</v>
      </c>
      <c r="FH251" s="1">
        <v>4.3376317024230957</v>
      </c>
      <c r="FI251" s="1">
        <v>5.1465330123901367</v>
      </c>
      <c r="FJ251" s="1">
        <v>58.735832214355469</v>
      </c>
      <c r="FK251" s="1">
        <v>34.342807769775391</v>
      </c>
      <c r="FL251" s="1">
        <v>17.813325881958008</v>
      </c>
      <c r="FM251" s="1">
        <v>11.554590225219727</v>
      </c>
      <c r="FN251" s="1">
        <v>5.0800981521606445</v>
      </c>
      <c r="FO251" s="1">
        <v>4.9707999229431152</v>
      </c>
      <c r="FP251" s="1">
        <v>4.5972070693969727</v>
      </c>
      <c r="FQ251" s="1">
        <v>4.3376317024230957</v>
      </c>
      <c r="FR251" s="1">
        <v>5.1465330123901367</v>
      </c>
    </row>
    <row r="252" spans="1:174">
      <c r="A252" t="s">
        <v>4</v>
      </c>
      <c r="B252" t="s">
        <v>250</v>
      </c>
      <c r="C252" t="s">
        <v>525</v>
      </c>
      <c r="D252" s="1">
        <v>2202</v>
      </c>
      <c r="E252" s="1">
        <v>2273</v>
      </c>
      <c r="F252" s="1">
        <v>4475</v>
      </c>
      <c r="G252" s="1">
        <v>155.35969543457031</v>
      </c>
      <c r="H252" s="1">
        <v>162.58708190917969</v>
      </c>
      <c r="I252" s="1">
        <v>158.94857788085937</v>
      </c>
      <c r="J252" s="1">
        <v>4.4881072044372559</v>
      </c>
      <c r="K252" s="1">
        <v>5.858851432800293</v>
      </c>
      <c r="L252" s="1">
        <v>5.0933880805969238</v>
      </c>
      <c r="M252" s="1">
        <v>43</v>
      </c>
      <c r="N252" s="1">
        <v>135</v>
      </c>
      <c r="O252" s="1">
        <v>380</v>
      </c>
      <c r="P252" s="1">
        <v>767</v>
      </c>
      <c r="Q252" s="1">
        <v>643</v>
      </c>
      <c r="R252" s="1">
        <v>234</v>
      </c>
      <c r="S252" s="1">
        <v>5.1796870231628418</v>
      </c>
      <c r="T252" s="1">
        <v>69.176490783691406</v>
      </c>
      <c r="U252" s="1">
        <v>252.23191833496094</v>
      </c>
      <c r="V252" s="1">
        <v>599.08770751953125</v>
      </c>
      <c r="W252" s="1">
        <v>824.0948486328125</v>
      </c>
      <c r="X252" s="1">
        <v>662.34539794921875</v>
      </c>
      <c r="Y252" s="1">
        <v>0.95301419496536255</v>
      </c>
      <c r="Z252" s="1">
        <v>1.9252709150314331</v>
      </c>
      <c r="AA252" s="1">
        <v>3.6950602531433105</v>
      </c>
      <c r="AB252" s="1">
        <v>5.4243283271789551</v>
      </c>
      <c r="AC252" s="1">
        <v>6.8910083770751953</v>
      </c>
      <c r="AD252" s="1">
        <v>6.1839323043823242</v>
      </c>
      <c r="AE252" s="1">
        <v>39</v>
      </c>
      <c r="AF252" s="1">
        <v>62</v>
      </c>
      <c r="AG252" s="1">
        <v>250</v>
      </c>
      <c r="AH252" s="1">
        <v>723</v>
      </c>
      <c r="AI252" s="1">
        <v>906</v>
      </c>
      <c r="AJ252" s="1">
        <v>293</v>
      </c>
      <c r="AK252" s="1">
        <v>4.5629353523254395</v>
      </c>
      <c r="AL252" s="1">
        <v>32.355197906494141</v>
      </c>
      <c r="AM252" s="1">
        <v>166.10191345214844</v>
      </c>
      <c r="AN252" s="1">
        <v>600.42852783203125</v>
      </c>
      <c r="AO252" s="1">
        <v>1463.7220458984375</v>
      </c>
      <c r="AP252" s="1">
        <v>1553.305419921875</v>
      </c>
      <c r="AQ252" s="1">
        <v>1.2472018003463745</v>
      </c>
      <c r="AR252" s="1">
        <v>1.9344773292541504</v>
      </c>
      <c r="AS252" s="1">
        <v>3.9363880157470703</v>
      </c>
      <c r="AT252" s="1">
        <v>5.8585205078125</v>
      </c>
      <c r="AU252" s="1">
        <v>8.6023550033569336</v>
      </c>
      <c r="AV252" s="1">
        <v>9.0432100296020508</v>
      </c>
      <c r="AW252" s="1">
        <v>82</v>
      </c>
      <c r="AX252" s="1">
        <v>197</v>
      </c>
      <c r="AY252" s="1">
        <v>630</v>
      </c>
      <c r="AZ252" s="1">
        <v>1490</v>
      </c>
      <c r="BA252" s="1">
        <v>1549</v>
      </c>
      <c r="BB252" s="1">
        <v>527</v>
      </c>
      <c r="BC252" s="1">
        <v>4.8668184280395508</v>
      </c>
      <c r="BD252" s="1">
        <v>50.933872222900391</v>
      </c>
      <c r="BE252" s="1">
        <v>209.18765258789062</v>
      </c>
      <c r="BF252" s="1">
        <v>599.737548828125</v>
      </c>
      <c r="BG252" s="1">
        <v>1107.04541015625</v>
      </c>
      <c r="BH252" s="1">
        <v>972.46826171875</v>
      </c>
      <c r="BI252" s="1">
        <v>1.0734388828277588</v>
      </c>
      <c r="BJ252" s="1">
        <v>1.9281589984893799</v>
      </c>
      <c r="BK252" s="1">
        <v>3.7871956825256348</v>
      </c>
      <c r="BL252" s="1">
        <v>5.6266756057739258</v>
      </c>
      <c r="BM252" s="1">
        <v>7.7984189987182617</v>
      </c>
      <c r="BN252" s="1">
        <v>7.5028471946716309</v>
      </c>
      <c r="BO252" s="1">
        <v>17</v>
      </c>
      <c r="BP252" s="1">
        <v>11</v>
      </c>
      <c r="BQ252" s="1"/>
      <c r="BR252" s="1">
        <v>11</v>
      </c>
      <c r="BS252" s="1"/>
      <c r="BT252" s="1">
        <v>1066</v>
      </c>
      <c r="BU252" s="1">
        <v>1.1994163990020752</v>
      </c>
      <c r="BV252" s="1">
        <v>0.77609294652938843</v>
      </c>
      <c r="BW252" s="1"/>
      <c r="BX252" s="1">
        <v>0.77609294652938843</v>
      </c>
      <c r="BY252" s="1"/>
      <c r="BZ252" s="1">
        <v>75.210464477539063</v>
      </c>
      <c r="CA252" s="1">
        <v>1.3535032272338867</v>
      </c>
      <c r="CB252" s="1">
        <v>2.4070022106170654</v>
      </c>
      <c r="CC252" s="1"/>
      <c r="CD252" s="1">
        <v>2.5</v>
      </c>
      <c r="CE252" s="1"/>
      <c r="CF252" s="1">
        <v>3.2500991821289062</v>
      </c>
      <c r="CG252" s="1">
        <v>25</v>
      </c>
      <c r="CH252" s="1">
        <v>18</v>
      </c>
      <c r="CI252" s="1"/>
      <c r="CJ252" s="1">
        <v>11</v>
      </c>
      <c r="CK252" s="1"/>
      <c r="CL252" s="1">
        <v>1385</v>
      </c>
      <c r="CM252" s="1">
        <v>1.7882434129714966</v>
      </c>
      <c r="CN252" s="1">
        <v>1.2875351905822754</v>
      </c>
      <c r="CO252" s="1"/>
      <c r="CP252" s="1">
        <v>0.78682708740234375</v>
      </c>
      <c r="CQ252" s="1"/>
      <c r="CR252" s="1">
        <v>99.068679809570313</v>
      </c>
      <c r="CS252" s="1">
        <v>2.8538813591003418</v>
      </c>
      <c r="CT252" s="1">
        <v>3.1413612365722656</v>
      </c>
      <c r="CU252" s="1"/>
      <c r="CV252" s="1">
        <v>3.0136985778808594</v>
      </c>
      <c r="CW252" s="1"/>
      <c r="CX252" s="1">
        <v>4.8362317085266113</v>
      </c>
      <c r="CY252" s="1">
        <v>42</v>
      </c>
      <c r="CZ252" s="1">
        <v>29</v>
      </c>
      <c r="DA252" s="1"/>
      <c r="DB252" s="1">
        <v>22</v>
      </c>
      <c r="DC252" s="1"/>
      <c r="DD252" s="1">
        <v>2451</v>
      </c>
      <c r="DE252" s="1">
        <v>1.4918078184127808</v>
      </c>
      <c r="DF252" s="1">
        <v>1.0300577878952026</v>
      </c>
      <c r="DG252" s="1"/>
      <c r="DH252" s="1">
        <v>0.78142315149307251</v>
      </c>
      <c r="DI252" s="1"/>
      <c r="DJ252" s="1">
        <v>87.057640075683594</v>
      </c>
      <c r="DK252" s="1">
        <v>1.9699811935424805</v>
      </c>
      <c r="DL252" s="1">
        <v>2.8155338764190674</v>
      </c>
      <c r="DM252" s="1"/>
      <c r="DN252" s="1">
        <v>2.7329192161560059</v>
      </c>
      <c r="DO252" s="1"/>
      <c r="DP252" s="1">
        <v>3.989452600479126</v>
      </c>
      <c r="DQ252" s="1">
        <v>399</v>
      </c>
      <c r="DR252" s="1">
        <v>396</v>
      </c>
      <c r="DS252" s="1">
        <v>374</v>
      </c>
      <c r="DT252" s="1">
        <v>437</v>
      </c>
      <c r="DU252" s="1">
        <v>596</v>
      </c>
      <c r="DV252" s="1">
        <v>28.151008605957031</v>
      </c>
      <c r="DW252" s="1">
        <v>27.939346313476563</v>
      </c>
      <c r="DX252" s="1">
        <v>26.387161254882813</v>
      </c>
      <c r="DY252" s="1">
        <v>30.832056045532227</v>
      </c>
      <c r="DZ252" s="1">
        <v>42.050128936767578</v>
      </c>
      <c r="EA252" s="1">
        <v>4.3937892913818359</v>
      </c>
      <c r="EB252" s="1">
        <v>4.5971674919128418</v>
      </c>
      <c r="EC252" s="1">
        <v>4.581087589263916</v>
      </c>
      <c r="ED252" s="1">
        <v>4.5487666130065918</v>
      </c>
      <c r="EE252" s="1">
        <v>4.3833198547363281</v>
      </c>
      <c r="EF252" s="1">
        <v>495</v>
      </c>
      <c r="EG252" s="1">
        <v>430</v>
      </c>
      <c r="EH252" s="1">
        <v>367</v>
      </c>
      <c r="EI252" s="1">
        <v>399</v>
      </c>
      <c r="EJ252" s="1">
        <v>582</v>
      </c>
      <c r="EK252" s="1">
        <v>35.407218933105469</v>
      </c>
      <c r="EL252" s="1">
        <v>30.757785797119141</v>
      </c>
      <c r="EM252" s="1">
        <v>26.251413345336914</v>
      </c>
      <c r="EN252" s="1">
        <v>28.540363311767578</v>
      </c>
      <c r="EO252" s="1">
        <v>41.630306243896484</v>
      </c>
      <c r="EP252" s="1">
        <v>6.3870968818664551</v>
      </c>
      <c r="EQ252" s="1">
        <v>6.1843810081481934</v>
      </c>
      <c r="ER252" s="1">
        <v>5.5496749877929687</v>
      </c>
      <c r="ES252" s="1">
        <v>5.5332131385803223</v>
      </c>
      <c r="ET252" s="1">
        <v>5.6675429344177246</v>
      </c>
      <c r="EU252" s="1">
        <v>894</v>
      </c>
      <c r="EV252" s="1">
        <v>826</v>
      </c>
      <c r="EW252" s="1">
        <v>741</v>
      </c>
      <c r="EX252" s="1">
        <v>836</v>
      </c>
      <c r="EY252" s="1">
        <v>1178</v>
      </c>
      <c r="EZ252" s="1">
        <v>31.754196166992188</v>
      </c>
      <c r="FA252" s="1">
        <v>29.338888168334961</v>
      </c>
      <c r="FB252" s="1">
        <v>26.319751739501953</v>
      </c>
      <c r="FC252" s="1">
        <v>29.694080352783203</v>
      </c>
      <c r="FD252" s="1">
        <v>41.841659545898437</v>
      </c>
      <c r="FE252" s="1">
        <v>5.3116273880004883</v>
      </c>
      <c r="FF252" s="1">
        <v>5.306096076965332</v>
      </c>
      <c r="FG252" s="1">
        <v>5.014549732208252</v>
      </c>
      <c r="FH252" s="1">
        <v>4.9708647727966309</v>
      </c>
      <c r="FI252" s="1">
        <v>4.9358921051025391</v>
      </c>
      <c r="FJ252" s="1">
        <v>29.338888168334961</v>
      </c>
      <c r="FK252" s="1">
        <v>26.319751739501953</v>
      </c>
      <c r="FL252" s="1">
        <v>29.694080352783203</v>
      </c>
      <c r="FM252" s="1">
        <v>41.841659545898437</v>
      </c>
      <c r="FN252" s="1">
        <v>5.3116273880004883</v>
      </c>
      <c r="FO252" s="1">
        <v>5.306096076965332</v>
      </c>
      <c r="FP252" s="1">
        <v>5.014549732208252</v>
      </c>
      <c r="FQ252" s="1">
        <v>4.9708647727966309</v>
      </c>
      <c r="FR252" s="1">
        <v>4.9358921051025391</v>
      </c>
    </row>
    <row r="253" spans="1:174">
      <c r="A253" t="s">
        <v>4</v>
      </c>
      <c r="B253" t="s">
        <v>251</v>
      </c>
      <c r="C253" t="s">
        <v>526</v>
      </c>
      <c r="D253" s="1">
        <v>1683</v>
      </c>
      <c r="E253" s="1">
        <v>1864</v>
      </c>
      <c r="F253" s="1">
        <v>3547</v>
      </c>
      <c r="G253" s="1">
        <v>184.56517028808594</v>
      </c>
      <c r="H253" s="1">
        <v>209.37420654296875</v>
      </c>
      <c r="I253" s="1">
        <v>196.82101440429688</v>
      </c>
      <c r="J253" s="1">
        <v>4.5002408027648926</v>
      </c>
      <c r="K253" s="1">
        <v>6.1542525291442871</v>
      </c>
      <c r="L253" s="1">
        <v>5.2403745651245117</v>
      </c>
      <c r="M253" s="1">
        <v>31</v>
      </c>
      <c r="N253" s="1">
        <v>100</v>
      </c>
      <c r="O253" s="1">
        <v>229</v>
      </c>
      <c r="P253" s="1">
        <v>569</v>
      </c>
      <c r="Q253" s="1">
        <v>497</v>
      </c>
      <c r="R253" s="1">
        <v>257</v>
      </c>
      <c r="S253" s="1">
        <v>6.4979028701782227</v>
      </c>
      <c r="T253" s="1">
        <v>76.985260009765625</v>
      </c>
      <c r="U253" s="1">
        <v>210.40444946289062</v>
      </c>
      <c r="V253" s="1">
        <v>561.9420166015625</v>
      </c>
      <c r="W253" s="1">
        <v>802.7781982421875</v>
      </c>
      <c r="X253" s="1">
        <v>781.22625732421875</v>
      </c>
      <c r="Y253" s="1">
        <v>1.1541324853897095</v>
      </c>
      <c r="Z253" s="1">
        <v>2.099076509475708</v>
      </c>
      <c r="AA253" s="1">
        <v>3.0713520050048828</v>
      </c>
      <c r="AB253" s="1">
        <v>5.2125320434570313</v>
      </c>
      <c r="AC253" s="1">
        <v>6.3563113212585449</v>
      </c>
      <c r="AD253" s="1">
        <v>6.8405642509460449</v>
      </c>
      <c r="AE253" s="1">
        <v>21</v>
      </c>
      <c r="AF253" s="1">
        <v>43</v>
      </c>
      <c r="AG253" s="1">
        <v>150</v>
      </c>
      <c r="AH253" s="1">
        <v>573</v>
      </c>
      <c r="AI253" s="1">
        <v>757</v>
      </c>
      <c r="AJ253" s="1">
        <v>320</v>
      </c>
      <c r="AK253" s="1">
        <v>4.2375187873840332</v>
      </c>
      <c r="AL253" s="1">
        <v>34.409908294677734</v>
      </c>
      <c r="AM253" s="1">
        <v>140.73274230957031</v>
      </c>
      <c r="AN253" s="1">
        <v>611.62408447265625</v>
      </c>
      <c r="AO253" s="1">
        <v>1483.1795654296875</v>
      </c>
      <c r="AP253" s="1">
        <v>1736.6763916015625</v>
      </c>
      <c r="AQ253" s="1">
        <v>1.0289074182510376</v>
      </c>
      <c r="AR253" s="1">
        <v>2.0112254619598389</v>
      </c>
      <c r="AS253" s="1">
        <v>3.3572068214416504</v>
      </c>
      <c r="AT253" s="1">
        <v>5.9699935913085937</v>
      </c>
      <c r="AU253" s="1">
        <v>8.6042280197143555</v>
      </c>
      <c r="AV253" s="1">
        <v>9.8613252639770508</v>
      </c>
      <c r="AW253" s="1">
        <v>52</v>
      </c>
      <c r="AX253" s="1">
        <v>143</v>
      </c>
      <c r="AY253" s="1">
        <v>379</v>
      </c>
      <c r="AZ253" s="1">
        <v>1142</v>
      </c>
      <c r="BA253" s="1">
        <v>1254</v>
      </c>
      <c r="BB253" s="1">
        <v>577</v>
      </c>
      <c r="BC253" s="1">
        <v>5.3462190628051758</v>
      </c>
      <c r="BD253" s="1">
        <v>56.109455108642578</v>
      </c>
      <c r="BE253" s="1">
        <v>175.93293762207031</v>
      </c>
      <c r="BF253" s="1">
        <v>585.81829833984375</v>
      </c>
      <c r="BG253" s="1">
        <v>1110.235595703125</v>
      </c>
      <c r="BH253" s="1">
        <v>1124.2523193359375</v>
      </c>
      <c r="BI253" s="1">
        <v>1.1000634431838989</v>
      </c>
      <c r="BJ253" s="1">
        <v>2.0718631744384766</v>
      </c>
      <c r="BK253" s="1">
        <v>3.1784636974334717</v>
      </c>
      <c r="BL253" s="1">
        <v>5.566929817199707</v>
      </c>
      <c r="BM253" s="1">
        <v>7.5464887619018555</v>
      </c>
      <c r="BN253" s="1">
        <v>8.2405023574829102</v>
      </c>
      <c r="BO253" s="1"/>
      <c r="BP253" s="1"/>
      <c r="BQ253" s="1"/>
      <c r="BR253" s="1">
        <v>8</v>
      </c>
      <c r="BS253" s="1">
        <v>33</v>
      </c>
      <c r="BT253" s="1">
        <v>786</v>
      </c>
      <c r="BU253" s="1"/>
      <c r="BV253" s="1"/>
      <c r="BW253" s="1"/>
      <c r="BX253" s="1">
        <v>0.87731516361236572</v>
      </c>
      <c r="BY253" s="1">
        <v>3.6189250946044922</v>
      </c>
      <c r="BZ253" s="1">
        <v>86.196212768554688</v>
      </c>
      <c r="CA253" s="1"/>
      <c r="CB253" s="1"/>
      <c r="CC253" s="1"/>
      <c r="CD253" s="1">
        <v>2.0100502967834473</v>
      </c>
      <c r="CE253" s="1">
        <v>1.466015100479126</v>
      </c>
      <c r="CF253" s="1">
        <v>3.2700948715209961</v>
      </c>
      <c r="CG253" s="1"/>
      <c r="CH253" s="1"/>
      <c r="CI253" s="1"/>
      <c r="CJ253" s="1">
        <v>6</v>
      </c>
      <c r="CK253" s="1">
        <v>53</v>
      </c>
      <c r="CL253" s="1">
        <v>1065</v>
      </c>
      <c r="CM253" s="1"/>
      <c r="CN253" s="1"/>
      <c r="CO253" s="1"/>
      <c r="CP253" s="1">
        <v>0.67395132780075073</v>
      </c>
      <c r="CQ253" s="1">
        <v>5.9532365798950195</v>
      </c>
      <c r="CR253" s="1">
        <v>119.62635803222656</v>
      </c>
      <c r="CS253" s="1"/>
      <c r="CT253" s="1"/>
      <c r="CU253" s="1"/>
      <c r="CV253" s="1">
        <v>1.9867550134658813</v>
      </c>
      <c r="CW253" s="1">
        <v>2.5554482936859131</v>
      </c>
      <c r="CX253" s="1">
        <v>4.9915633201599121</v>
      </c>
      <c r="CY253" s="1">
        <v>8</v>
      </c>
      <c r="CZ253" s="1"/>
      <c r="DA253" s="1"/>
      <c r="DB253" s="1">
        <v>14</v>
      </c>
      <c r="DC253" s="1">
        <v>86</v>
      </c>
      <c r="DD253" s="1">
        <v>1851</v>
      </c>
      <c r="DE253" s="1">
        <v>0.44391545653343201</v>
      </c>
      <c r="DF253" s="1"/>
      <c r="DG253" s="1"/>
      <c r="DH253" s="1">
        <v>0.77685201168060303</v>
      </c>
      <c r="DI253" s="1">
        <v>4.7720909118652344</v>
      </c>
      <c r="DJ253" s="1">
        <v>102.7109375</v>
      </c>
      <c r="DK253" s="1">
        <v>2.461538553237915</v>
      </c>
      <c r="DL253" s="1"/>
      <c r="DM253" s="1"/>
      <c r="DN253" s="1">
        <v>2</v>
      </c>
      <c r="DO253" s="1">
        <v>1.9884393215179443</v>
      </c>
      <c r="DP253" s="1">
        <v>4.0796084403991699</v>
      </c>
      <c r="DQ253" s="1">
        <v>556</v>
      </c>
      <c r="DR253" s="1">
        <v>370</v>
      </c>
      <c r="DS253" s="1">
        <v>368</v>
      </c>
      <c r="DT253" s="1">
        <v>276</v>
      </c>
      <c r="DU253" s="1">
        <v>113</v>
      </c>
      <c r="DV253" s="1">
        <v>60.973403930664063</v>
      </c>
      <c r="DW253" s="1">
        <v>40.575824737548828</v>
      </c>
      <c r="DX253" s="1">
        <v>40.356498718261719</v>
      </c>
      <c r="DY253" s="1">
        <v>30.267372131347656</v>
      </c>
      <c r="DZ253" s="1">
        <v>12.39207649230957</v>
      </c>
      <c r="EA253" s="1">
        <v>4.294431209564209</v>
      </c>
      <c r="EB253" s="1">
        <v>4.3188982009887695</v>
      </c>
      <c r="EC253" s="1">
        <v>4.620213508605957</v>
      </c>
      <c r="ED253" s="1">
        <v>5.0438594818115234</v>
      </c>
      <c r="EE253" s="1">
        <v>4.6178994178771973</v>
      </c>
      <c r="EF253" s="1">
        <v>668</v>
      </c>
      <c r="EG253" s="1">
        <v>462</v>
      </c>
      <c r="EH253" s="1">
        <v>389</v>
      </c>
      <c r="EI253" s="1">
        <v>248</v>
      </c>
      <c r="EJ253" s="1">
        <v>97</v>
      </c>
      <c r="EK253" s="1">
        <v>75.033248901367188</v>
      </c>
      <c r="EL253" s="1">
        <v>51.894252777099609</v>
      </c>
      <c r="EM253" s="1">
        <v>43.694511413574219</v>
      </c>
      <c r="EN253" s="1">
        <v>27.856655120849609</v>
      </c>
      <c r="EO253" s="1">
        <v>10.895546913146973</v>
      </c>
      <c r="EP253" s="1">
        <v>6.1368856430053711</v>
      </c>
      <c r="EQ253" s="1">
        <v>6.5024628639221191</v>
      </c>
      <c r="ER253" s="1">
        <v>6.2090983390808105</v>
      </c>
      <c r="ES253" s="1">
        <v>5.8949370384216309</v>
      </c>
      <c r="ET253" s="1">
        <v>5.3121576309204102</v>
      </c>
      <c r="EU253" s="1">
        <v>1224</v>
      </c>
      <c r="EV253" s="1">
        <v>832</v>
      </c>
      <c r="EW253" s="1">
        <v>757</v>
      </c>
      <c r="EX253" s="1">
        <v>524</v>
      </c>
      <c r="EY253" s="1">
        <v>210</v>
      </c>
      <c r="EZ253" s="1">
        <v>67.919059753417969</v>
      </c>
      <c r="FA253" s="1">
        <v>46.167205810546875</v>
      </c>
      <c r="FB253" s="1">
        <v>42.005500793457031</v>
      </c>
      <c r="FC253" s="1">
        <v>29.076461791992188</v>
      </c>
      <c r="FD253" s="1">
        <v>11.652780532836914</v>
      </c>
      <c r="FE253" s="1">
        <v>5.1359515190124512</v>
      </c>
      <c r="FF253" s="1">
        <v>5.3088312149047852</v>
      </c>
      <c r="FG253" s="1">
        <v>5.3197469711303711</v>
      </c>
      <c r="FH253" s="1">
        <v>5.4137825965881348</v>
      </c>
      <c r="FI253" s="1">
        <v>4.9145798683166504</v>
      </c>
      <c r="FJ253" s="1">
        <v>46.167205810546875</v>
      </c>
      <c r="FK253" s="1">
        <v>42.005500793457031</v>
      </c>
      <c r="FL253" s="1">
        <v>29.076461791992188</v>
      </c>
      <c r="FM253" s="1">
        <v>11.652780532836914</v>
      </c>
      <c r="FN253" s="1">
        <v>5.1359515190124512</v>
      </c>
      <c r="FO253" s="1">
        <v>5.3088312149047852</v>
      </c>
      <c r="FP253" s="1">
        <v>5.3197469711303711</v>
      </c>
      <c r="FQ253" s="1">
        <v>5.4137825965881348</v>
      </c>
      <c r="FR253" s="1">
        <v>4.9145798683166504</v>
      </c>
    </row>
    <row r="254" spans="1:174">
      <c r="A254" t="s">
        <v>4</v>
      </c>
      <c r="B254" t="s">
        <v>252</v>
      </c>
      <c r="C254" t="s">
        <v>527</v>
      </c>
      <c r="D254" s="1">
        <v>680</v>
      </c>
      <c r="E254" s="1">
        <v>850</v>
      </c>
      <c r="F254" s="1">
        <v>1530</v>
      </c>
      <c r="G254" s="1">
        <v>173.64347839355469</v>
      </c>
      <c r="H254" s="1">
        <v>223.24066162109375</v>
      </c>
      <c r="I254" s="1">
        <v>198.09364318847656</v>
      </c>
      <c r="J254" s="1">
        <v>4.1137328147888184</v>
      </c>
      <c r="K254" s="1">
        <v>5.9762358665466309</v>
      </c>
      <c r="L254" s="1">
        <v>4.9751243591308594</v>
      </c>
      <c r="M254" s="1"/>
      <c r="N254" s="1"/>
      <c r="O254" s="1">
        <v>102</v>
      </c>
      <c r="P254" s="1">
        <v>241</v>
      </c>
      <c r="Q254" s="1">
        <v>197</v>
      </c>
      <c r="R254" s="1">
        <v>94</v>
      </c>
      <c r="S254" s="1"/>
      <c r="T254" s="1"/>
      <c r="U254" s="1">
        <v>199.44857788085937</v>
      </c>
      <c r="V254" s="1">
        <v>492.5906982421875</v>
      </c>
      <c r="W254" s="1">
        <v>685.0029296875</v>
      </c>
      <c r="X254" s="1">
        <v>626.0406494140625</v>
      </c>
      <c r="Y254" s="1"/>
      <c r="Z254" s="1"/>
      <c r="AA254" s="1">
        <v>3.0159668922424316</v>
      </c>
      <c r="AB254" s="1">
        <v>4.7874455451965332</v>
      </c>
      <c r="AC254" s="1">
        <v>5.8180742263793945</v>
      </c>
      <c r="AD254" s="1">
        <v>5.8494086265563965</v>
      </c>
      <c r="AE254" s="1"/>
      <c r="AF254" s="1"/>
      <c r="AG254" s="1">
        <v>76</v>
      </c>
      <c r="AH254" s="1">
        <v>298</v>
      </c>
      <c r="AI254" s="1">
        <v>344</v>
      </c>
      <c r="AJ254" s="1">
        <v>116</v>
      </c>
      <c r="AK254" s="1"/>
      <c r="AL254" s="1"/>
      <c r="AM254" s="1">
        <v>153.77455139160156</v>
      </c>
      <c r="AN254" s="1">
        <v>633.40911865234375</v>
      </c>
      <c r="AO254" s="1">
        <v>1374.4056396484375</v>
      </c>
      <c r="AP254" s="1">
        <v>1436.888427734375</v>
      </c>
      <c r="AQ254" s="1"/>
      <c r="AR254" s="1"/>
      <c r="AS254" s="1">
        <v>3.6929056644439697</v>
      </c>
      <c r="AT254" s="1">
        <v>6.1040558815002441</v>
      </c>
      <c r="AU254" s="1">
        <v>7.908045768737793</v>
      </c>
      <c r="AV254" s="1">
        <v>8.405797004699707</v>
      </c>
      <c r="AW254" s="1">
        <v>11</v>
      </c>
      <c r="AX254" s="1">
        <v>51</v>
      </c>
      <c r="AY254" s="1">
        <v>178</v>
      </c>
      <c r="AZ254" s="1">
        <v>539</v>
      </c>
      <c r="BA254" s="1">
        <v>541</v>
      </c>
      <c r="BB254" s="1">
        <v>210</v>
      </c>
      <c r="BC254" s="1">
        <v>2.8568089008331299</v>
      </c>
      <c r="BD254" s="1">
        <v>44.774154663085937</v>
      </c>
      <c r="BE254" s="1">
        <v>177.001708984375</v>
      </c>
      <c r="BF254" s="1">
        <v>561.62213134765625</v>
      </c>
      <c r="BG254" s="1">
        <v>1005.800537109375</v>
      </c>
      <c r="BH254" s="1">
        <v>909.56341552734375</v>
      </c>
      <c r="BI254" s="1">
        <v>0.62821245193481445</v>
      </c>
      <c r="BJ254" s="1">
        <v>1.7447828054428101</v>
      </c>
      <c r="BK254" s="1">
        <v>3.2720587253570557</v>
      </c>
      <c r="BL254" s="1">
        <v>5.4356594085693359</v>
      </c>
      <c r="BM254" s="1">
        <v>6.9932780265808105</v>
      </c>
      <c r="BN254" s="1">
        <v>7.0304651260375977</v>
      </c>
      <c r="BO254" s="1"/>
      <c r="BP254" s="1"/>
      <c r="BQ254" s="1"/>
      <c r="BR254" s="1"/>
      <c r="BS254" s="1"/>
      <c r="BT254" s="1">
        <v>298</v>
      </c>
      <c r="BU254" s="1"/>
      <c r="BV254" s="1"/>
      <c r="BW254" s="1"/>
      <c r="BX254" s="1"/>
      <c r="BY254" s="1"/>
      <c r="BZ254" s="1">
        <v>76.096702575683594</v>
      </c>
      <c r="CA254" s="1"/>
      <c r="CB254" s="1"/>
      <c r="CC254" s="1"/>
      <c r="CD254" s="1"/>
      <c r="CE254" s="1"/>
      <c r="CF254" s="1">
        <v>2.6388027667999268</v>
      </c>
      <c r="CG254" s="1"/>
      <c r="CH254" s="1"/>
      <c r="CI254" s="1"/>
      <c r="CJ254" s="1"/>
      <c r="CK254" s="1"/>
      <c r="CL254" s="1">
        <v>496</v>
      </c>
      <c r="CM254" s="1"/>
      <c r="CN254" s="1"/>
      <c r="CO254" s="1"/>
      <c r="CP254" s="1"/>
      <c r="CQ254" s="1"/>
      <c r="CR254" s="1">
        <v>130.26750183105469</v>
      </c>
      <c r="CS254" s="1"/>
      <c r="CT254" s="1"/>
      <c r="CU254" s="1"/>
      <c r="CV254" s="1"/>
      <c r="CW254" s="1"/>
      <c r="CX254" s="1">
        <v>4.5917420387268066</v>
      </c>
      <c r="CY254" s="1"/>
      <c r="CZ254" s="1"/>
      <c r="DA254" s="1"/>
      <c r="DB254" s="1">
        <v>11</v>
      </c>
      <c r="DC254" s="1"/>
      <c r="DD254" s="1">
        <v>794</v>
      </c>
      <c r="DE254" s="1"/>
      <c r="DF254" s="1"/>
      <c r="DG254" s="1"/>
      <c r="DH254" s="1">
        <v>1.4242026805877686</v>
      </c>
      <c r="DI254" s="1"/>
      <c r="DJ254" s="1">
        <v>102.80153656005859</v>
      </c>
      <c r="DK254" s="1"/>
      <c r="DL254" s="1"/>
      <c r="DM254" s="1"/>
      <c r="DN254" s="1">
        <v>3.0555555820465088</v>
      </c>
      <c r="DO254" s="1"/>
      <c r="DP254" s="1">
        <v>3.5935730934143066</v>
      </c>
      <c r="DQ254" s="1">
        <v>166</v>
      </c>
      <c r="DR254" s="1">
        <v>222</v>
      </c>
      <c r="DS254" s="1">
        <v>150</v>
      </c>
      <c r="DT254" s="1">
        <v>97</v>
      </c>
      <c r="DU254" s="1">
        <v>45</v>
      </c>
      <c r="DV254" s="1">
        <v>42.389434814453125</v>
      </c>
      <c r="DW254" s="1">
        <v>56.689487457275391</v>
      </c>
      <c r="DX254" s="1">
        <v>38.303707122802734</v>
      </c>
      <c r="DY254" s="1">
        <v>24.769731521606445</v>
      </c>
      <c r="DZ254" s="1">
        <v>11.49111270904541</v>
      </c>
      <c r="EA254" s="1">
        <v>4.1940374374389648</v>
      </c>
      <c r="EB254" s="1">
        <v>3.982062816619873</v>
      </c>
      <c r="EC254" s="1">
        <v>4.1459369659423828</v>
      </c>
      <c r="ED254" s="1">
        <v>4.2192258834838867</v>
      </c>
      <c r="EE254" s="1">
        <v>4.1666665077209473</v>
      </c>
      <c r="EF254" s="1">
        <v>205</v>
      </c>
      <c r="EG254" s="1">
        <v>319</v>
      </c>
      <c r="EH254" s="1">
        <v>170</v>
      </c>
      <c r="EI254" s="1">
        <v>94</v>
      </c>
      <c r="EJ254" s="1">
        <v>62</v>
      </c>
      <c r="EK254" s="1">
        <v>53.840396881103516</v>
      </c>
      <c r="EL254" s="1">
        <v>83.780906677246094</v>
      </c>
      <c r="EM254" s="1">
        <v>44.64813232421875</v>
      </c>
      <c r="EN254" s="1">
        <v>24.68779182434082</v>
      </c>
      <c r="EO254" s="1">
        <v>16.283437728881836</v>
      </c>
      <c r="EP254" s="1">
        <v>5.8338074684143066</v>
      </c>
      <c r="EQ254" s="1">
        <v>6.3432092666625977</v>
      </c>
      <c r="ER254" s="1">
        <v>5.7277626991271973</v>
      </c>
      <c r="ES254" s="1">
        <v>5.0893340110778809</v>
      </c>
      <c r="ET254" s="1">
        <v>7.1676301956176758</v>
      </c>
      <c r="EU254" s="1">
        <v>371</v>
      </c>
      <c r="EV254" s="1">
        <v>541</v>
      </c>
      <c r="EW254" s="1">
        <v>320</v>
      </c>
      <c r="EX254" s="1">
        <v>191</v>
      </c>
      <c r="EY254" s="1">
        <v>107</v>
      </c>
      <c r="EZ254" s="1">
        <v>48.034469604492188</v>
      </c>
      <c r="FA254" s="1">
        <v>70.044876098632813</v>
      </c>
      <c r="FB254" s="1">
        <v>41.431350708007813</v>
      </c>
      <c r="FC254" s="1">
        <v>24.729337692260742</v>
      </c>
      <c r="FD254" s="1">
        <v>13.853607177734375</v>
      </c>
      <c r="FE254" s="1">
        <v>4.9652032852172852</v>
      </c>
      <c r="FF254" s="1">
        <v>5.1018481254577637</v>
      </c>
      <c r="FG254" s="1">
        <v>4.8587913513183594</v>
      </c>
      <c r="FH254" s="1">
        <v>4.6068501472473145</v>
      </c>
      <c r="FI254" s="1">
        <v>5.5012855529785156</v>
      </c>
      <c r="FJ254" s="1">
        <v>70.044876098632813</v>
      </c>
      <c r="FK254" s="1">
        <v>41.431350708007813</v>
      </c>
      <c r="FL254" s="1">
        <v>24.729337692260742</v>
      </c>
      <c r="FM254" s="1">
        <v>13.853607177734375</v>
      </c>
      <c r="FN254" s="1">
        <v>4.9652032852172852</v>
      </c>
      <c r="FO254" s="1">
        <v>5.1018481254577637</v>
      </c>
      <c r="FP254" s="1">
        <v>4.8587913513183594</v>
      </c>
      <c r="FQ254" s="1">
        <v>4.6068501472473145</v>
      </c>
      <c r="FR254" s="1">
        <v>5.5012855529785156</v>
      </c>
    </row>
    <row r="255" spans="1:174">
      <c r="A255" t="s">
        <v>4</v>
      </c>
      <c r="B255" t="s">
        <v>253</v>
      </c>
      <c r="C255" t="s">
        <v>528</v>
      </c>
      <c r="D255" s="1">
        <v>1011</v>
      </c>
      <c r="E255" s="1">
        <v>1190</v>
      </c>
      <c r="F255" s="1">
        <v>2201</v>
      </c>
      <c r="G255" s="1">
        <v>135.59004211425781</v>
      </c>
      <c r="H255" s="1">
        <v>166.58221435546875</v>
      </c>
      <c r="I255" s="1">
        <v>150.75425720214844</v>
      </c>
      <c r="J255" s="1">
        <v>3.8590731620788574</v>
      </c>
      <c r="K255" s="1">
        <v>5.4821023941040039</v>
      </c>
      <c r="L255" s="1">
        <v>4.5945100784301758</v>
      </c>
      <c r="M255" s="1">
        <v>21</v>
      </c>
      <c r="N255" s="1">
        <v>51</v>
      </c>
      <c r="O255" s="1">
        <v>179</v>
      </c>
      <c r="P255" s="1">
        <v>308</v>
      </c>
      <c r="Q255" s="1">
        <v>310</v>
      </c>
      <c r="R255" s="1">
        <v>142</v>
      </c>
      <c r="S255" s="1">
        <v>5.0545411109924316</v>
      </c>
      <c r="T255" s="1">
        <v>46.517143249511719</v>
      </c>
      <c r="U255" s="1">
        <v>215.35906982421875</v>
      </c>
      <c r="V255" s="1">
        <v>449.7991943359375</v>
      </c>
      <c r="W255" s="1">
        <v>689.225830078125</v>
      </c>
      <c r="X255" s="1">
        <v>592.77813720703125</v>
      </c>
      <c r="Y255" s="1">
        <v>1.0344827175140381</v>
      </c>
      <c r="Z255" s="1">
        <v>1.3904035091400146</v>
      </c>
      <c r="AA255" s="1">
        <v>3.2825968265533447</v>
      </c>
      <c r="AB255" s="1">
        <v>4.2559070587158203</v>
      </c>
      <c r="AC255" s="1">
        <v>5.8901767730712891</v>
      </c>
      <c r="AD255" s="1">
        <v>5.5751867294311523</v>
      </c>
      <c r="AE255" s="1">
        <v>13</v>
      </c>
      <c r="AF255" s="1">
        <v>37</v>
      </c>
      <c r="AG255" s="1">
        <v>118</v>
      </c>
      <c r="AH255" s="1">
        <v>328</v>
      </c>
      <c r="AI255" s="1">
        <v>506</v>
      </c>
      <c r="AJ255" s="1">
        <v>188</v>
      </c>
      <c r="AK255" s="1">
        <v>3.1298677921295166</v>
      </c>
      <c r="AL255" s="1">
        <v>34.930046081542969</v>
      </c>
      <c r="AM255" s="1">
        <v>144.08341979980469</v>
      </c>
      <c r="AN255" s="1">
        <v>524.968017578125</v>
      </c>
      <c r="AO255" s="1">
        <v>1427.6041259765625</v>
      </c>
      <c r="AP255" s="1">
        <v>1417.5841064453125</v>
      </c>
      <c r="AQ255" s="1">
        <v>0.90972709655761719</v>
      </c>
      <c r="AR255" s="1">
        <v>2.2519781589508057</v>
      </c>
      <c r="AS255" s="1">
        <v>3.470588207244873</v>
      </c>
      <c r="AT255" s="1">
        <v>4.8744239807128906</v>
      </c>
      <c r="AU255" s="1">
        <v>8.1837291717529297</v>
      </c>
      <c r="AV255" s="1">
        <v>8.0929832458496094</v>
      </c>
      <c r="AW255" s="1">
        <v>34</v>
      </c>
      <c r="AX255" s="1">
        <v>88</v>
      </c>
      <c r="AY255" s="1">
        <v>297</v>
      </c>
      <c r="AZ255" s="1">
        <v>636</v>
      </c>
      <c r="BA255" s="1">
        <v>816</v>
      </c>
      <c r="BB255" s="1">
        <v>330</v>
      </c>
      <c r="BC255" s="1">
        <v>4.0923376083374023</v>
      </c>
      <c r="BD255" s="1">
        <v>40.823333740234375</v>
      </c>
      <c r="BE255" s="1">
        <v>179.98472595214844</v>
      </c>
      <c r="BF255" s="1">
        <v>485.66302490234375</v>
      </c>
      <c r="BG255" s="1">
        <v>1014.647705078125</v>
      </c>
      <c r="BH255" s="1">
        <v>886.69158935546875</v>
      </c>
      <c r="BI255" s="1">
        <v>0.98294305801391602</v>
      </c>
      <c r="BJ255" s="1">
        <v>1.6569384336471558</v>
      </c>
      <c r="BK255" s="1">
        <v>3.354794979095459</v>
      </c>
      <c r="BL255" s="1">
        <v>4.5539164543151855</v>
      </c>
      <c r="BM255" s="1">
        <v>7.1291279792785645</v>
      </c>
      <c r="BN255" s="1">
        <v>6.7761807441711426</v>
      </c>
      <c r="BO255" s="1">
        <v>10</v>
      </c>
      <c r="BP255" s="1"/>
      <c r="BQ255" s="1"/>
      <c r="BR255" s="1"/>
      <c r="BS255" s="1"/>
      <c r="BT255" s="1">
        <v>526</v>
      </c>
      <c r="BU255" s="1">
        <v>1.341147780418396</v>
      </c>
      <c r="BV255" s="1"/>
      <c r="BW255" s="1"/>
      <c r="BX255" s="1"/>
      <c r="BY255" s="1"/>
      <c r="BZ255" s="1">
        <v>70.54437255859375</v>
      </c>
      <c r="CA255" s="1">
        <v>2.3364486694335937</v>
      </c>
      <c r="CB255" s="1"/>
      <c r="CC255" s="1"/>
      <c r="CD255" s="1"/>
      <c r="CE255" s="1"/>
      <c r="CF255" s="1">
        <v>3.0565402507781982</v>
      </c>
      <c r="CG255" s="1">
        <v>14</v>
      </c>
      <c r="CH255" s="1"/>
      <c r="CI255" s="1"/>
      <c r="CJ255" s="1"/>
      <c r="CK255" s="1"/>
      <c r="CL255" s="1">
        <v>746</v>
      </c>
      <c r="CM255" s="1">
        <v>1.9597907066345215</v>
      </c>
      <c r="CN255" s="1"/>
      <c r="CO255" s="1"/>
      <c r="CP255" s="1"/>
      <c r="CQ255" s="1"/>
      <c r="CR255" s="1">
        <v>104.42884826660156</v>
      </c>
      <c r="CS255" s="1">
        <v>4</v>
      </c>
      <c r="CT255" s="1"/>
      <c r="CU255" s="1"/>
      <c r="CV255" s="1"/>
      <c r="CW255" s="1"/>
      <c r="CX255" s="1">
        <v>4.7122735977172852</v>
      </c>
      <c r="CY255" s="1">
        <v>24</v>
      </c>
      <c r="CZ255" s="1">
        <v>13</v>
      </c>
      <c r="DA255" s="1"/>
      <c r="DB255" s="1"/>
      <c r="DC255" s="1">
        <v>16</v>
      </c>
      <c r="DD255" s="1">
        <v>1272</v>
      </c>
      <c r="DE255" s="1">
        <v>1.6438446044921875</v>
      </c>
      <c r="DF255" s="1">
        <v>0.89041584730148315</v>
      </c>
      <c r="DG255" s="1"/>
      <c r="DH255" s="1"/>
      <c r="DI255" s="1">
        <v>1.0958963632583618</v>
      </c>
      <c r="DJ255" s="1">
        <v>87.123764038085938</v>
      </c>
      <c r="DK255" s="1">
        <v>3.0848329067230225</v>
      </c>
      <c r="DL255" s="1">
        <v>2.2927689552307129</v>
      </c>
      <c r="DM255" s="1"/>
      <c r="DN255" s="1"/>
      <c r="DO255" s="1">
        <v>0.81674325466156006</v>
      </c>
      <c r="DP255" s="1">
        <v>3.8498790264129639</v>
      </c>
      <c r="DQ255" s="1">
        <v>329</v>
      </c>
      <c r="DR255" s="1">
        <v>227</v>
      </c>
      <c r="DS255" s="1">
        <v>235</v>
      </c>
      <c r="DT255" s="1">
        <v>187</v>
      </c>
      <c r="DU255" s="1">
        <v>33</v>
      </c>
      <c r="DV255" s="1">
        <v>44.123760223388672</v>
      </c>
      <c r="DW255" s="1">
        <v>30.444053649902344</v>
      </c>
      <c r="DX255" s="1">
        <v>31.516971588134766</v>
      </c>
      <c r="DY255" s="1">
        <v>25.079462051391602</v>
      </c>
      <c r="DZ255" s="1">
        <v>4.4257874488830566</v>
      </c>
      <c r="EA255" s="1">
        <v>3.6345558166503906</v>
      </c>
      <c r="EB255" s="1">
        <v>3.9239411354064941</v>
      </c>
      <c r="EC255" s="1">
        <v>4.0081868171691895</v>
      </c>
      <c r="ED255" s="1">
        <v>3.8869256973266602</v>
      </c>
      <c r="EE255" s="1">
        <v>4.8034934997558594</v>
      </c>
      <c r="EF255" s="1">
        <v>443</v>
      </c>
      <c r="EG255" s="1">
        <v>279</v>
      </c>
      <c r="EH255" s="1">
        <v>231</v>
      </c>
      <c r="EI255" s="1">
        <v>212</v>
      </c>
      <c r="EJ255" s="1">
        <v>25</v>
      </c>
      <c r="EK255" s="1">
        <v>62.013378143310547</v>
      </c>
      <c r="EL255" s="1">
        <v>39.055828094482422</v>
      </c>
      <c r="EM255" s="1">
        <v>32.3365478515625</v>
      </c>
      <c r="EN255" s="1">
        <v>29.676830291748047</v>
      </c>
      <c r="EO255" s="1">
        <v>3.4996261596679687</v>
      </c>
      <c r="EP255" s="1">
        <v>5.5506830215454102</v>
      </c>
      <c r="EQ255" s="1">
        <v>5.681124210357666</v>
      </c>
      <c r="ER255" s="1">
        <v>5.0217390060424805</v>
      </c>
      <c r="ES255" s="1">
        <v>5.8225760459899902</v>
      </c>
      <c r="ET255" s="1">
        <v>4.355400562286377</v>
      </c>
      <c r="EU255" s="1">
        <v>772</v>
      </c>
      <c r="EV255" s="1">
        <v>506</v>
      </c>
      <c r="EW255" s="1">
        <v>466</v>
      </c>
      <c r="EX255" s="1">
        <v>399</v>
      </c>
      <c r="EY255" s="1">
        <v>58</v>
      </c>
      <c r="EZ255" s="1">
        <v>52.877002716064453</v>
      </c>
      <c r="FA255" s="1">
        <v>34.657722473144531</v>
      </c>
      <c r="FB255" s="1">
        <v>31.917984008789063</v>
      </c>
      <c r="FC255" s="1">
        <v>27.328916549682617</v>
      </c>
      <c r="FD255" s="1">
        <v>3.9726245403289795</v>
      </c>
      <c r="FE255" s="1">
        <v>4.5323781967163086</v>
      </c>
      <c r="FF255" s="1">
        <v>4.7307405471801758</v>
      </c>
      <c r="FG255" s="1">
        <v>4.4537897109985352</v>
      </c>
      <c r="FH255" s="1">
        <v>4.7207760810852051</v>
      </c>
      <c r="FI255" s="1">
        <v>4.5995240211486816</v>
      </c>
      <c r="FJ255" s="1">
        <v>34.657722473144531</v>
      </c>
      <c r="FK255" s="1">
        <v>31.917984008789063</v>
      </c>
      <c r="FL255" s="1">
        <v>27.328916549682617</v>
      </c>
      <c r="FM255" s="1">
        <v>3.9726245403289795</v>
      </c>
      <c r="FN255" s="1">
        <v>4.5323781967163086</v>
      </c>
      <c r="FO255" s="1">
        <v>4.7307405471801758</v>
      </c>
      <c r="FP255" s="1">
        <v>4.4537897109985352</v>
      </c>
      <c r="FQ255" s="1">
        <v>4.7207760810852051</v>
      </c>
      <c r="FR255" s="1">
        <v>4.5995240211486816</v>
      </c>
    </row>
    <row r="256" spans="1:174">
      <c r="A256" t="s">
        <v>4</v>
      </c>
      <c r="B256" t="s">
        <v>216</v>
      </c>
      <c r="C256" t="s">
        <v>529</v>
      </c>
      <c r="D256" s="1">
        <v>1260</v>
      </c>
      <c r="E256" s="1">
        <v>1483</v>
      </c>
      <c r="F256" s="1">
        <v>2743</v>
      </c>
      <c r="G256" s="1">
        <v>180.70941162109375</v>
      </c>
      <c r="H256" s="1">
        <v>218.71156311035156</v>
      </c>
      <c r="I256" s="1">
        <v>199.44535827636719</v>
      </c>
      <c r="J256" s="1">
        <v>4.5234251022338867</v>
      </c>
      <c r="K256" s="1">
        <v>6.3719172477722168</v>
      </c>
      <c r="L256" s="1">
        <v>5.3648614883422852</v>
      </c>
      <c r="M256" s="1">
        <v>19</v>
      </c>
      <c r="N256" s="1">
        <v>74</v>
      </c>
      <c r="O256" s="1">
        <v>181</v>
      </c>
      <c r="P256" s="1">
        <v>443</v>
      </c>
      <c r="Q256" s="1">
        <v>403</v>
      </c>
      <c r="R256" s="1">
        <v>140</v>
      </c>
      <c r="S256" s="1">
        <v>5.3478794097900391</v>
      </c>
      <c r="T256" s="1">
        <v>74.000740051269531</v>
      </c>
      <c r="U256" s="1">
        <v>205.83151245117187</v>
      </c>
      <c r="V256" s="1">
        <v>549.00115966796875</v>
      </c>
      <c r="W256" s="1">
        <v>802.30938720703125</v>
      </c>
      <c r="X256" s="1">
        <v>605.69354248046875</v>
      </c>
      <c r="Y256" s="1">
        <v>0.94480359554290771</v>
      </c>
      <c r="Z256" s="1">
        <v>2.0498614311218262</v>
      </c>
      <c r="AA256" s="1">
        <v>3.2530553340911865</v>
      </c>
      <c r="AB256" s="1">
        <v>5.4302525520324707</v>
      </c>
      <c r="AC256" s="1">
        <v>6.7066068649291992</v>
      </c>
      <c r="AD256" s="1">
        <v>5.5932879447937012</v>
      </c>
      <c r="AE256" s="1">
        <v>11</v>
      </c>
      <c r="AF256" s="1">
        <v>32</v>
      </c>
      <c r="AG256" s="1">
        <v>139</v>
      </c>
      <c r="AH256" s="1">
        <v>447</v>
      </c>
      <c r="AI256" s="1">
        <v>658</v>
      </c>
      <c r="AJ256" s="1">
        <v>196</v>
      </c>
      <c r="AK256" s="1">
        <v>3.0082013607025146</v>
      </c>
      <c r="AL256" s="1">
        <v>32.833644866943359</v>
      </c>
      <c r="AM256" s="1">
        <v>161.86883544921875</v>
      </c>
      <c r="AN256" s="1">
        <v>588.27398681640625</v>
      </c>
      <c r="AO256" s="1">
        <v>1627.826416015625</v>
      </c>
      <c r="AP256" s="1">
        <v>1548.794921875</v>
      </c>
      <c r="AQ256" s="1">
        <v>0.82831323146820068</v>
      </c>
      <c r="AR256" s="1">
        <v>2.1052632331848145</v>
      </c>
      <c r="AS256" s="1">
        <v>3.9748356342315674</v>
      </c>
      <c r="AT256" s="1">
        <v>5.8877763748168945</v>
      </c>
      <c r="AU256" s="1">
        <v>9.3293638229370117</v>
      </c>
      <c r="AV256" s="1">
        <v>8.5814361572265625</v>
      </c>
      <c r="AW256" s="1">
        <v>30</v>
      </c>
      <c r="AX256" s="1">
        <v>106</v>
      </c>
      <c r="AY256" s="1">
        <v>320</v>
      </c>
      <c r="AZ256" s="1">
        <v>890</v>
      </c>
      <c r="BA256" s="1">
        <v>1061</v>
      </c>
      <c r="BB256" s="1">
        <v>336</v>
      </c>
      <c r="BC256" s="1">
        <v>4.1611876487731934</v>
      </c>
      <c r="BD256" s="1">
        <v>53.681758880615234</v>
      </c>
      <c r="BE256" s="1">
        <v>184.1112060546875</v>
      </c>
      <c r="BF256" s="1">
        <v>568.04766845703125</v>
      </c>
      <c r="BG256" s="1">
        <v>1170.409912109375</v>
      </c>
      <c r="BH256" s="1">
        <v>939.36090087890625</v>
      </c>
      <c r="BI256" s="1">
        <v>0.89847260713577271</v>
      </c>
      <c r="BJ256" s="1">
        <v>2.0662767887115479</v>
      </c>
      <c r="BK256" s="1">
        <v>3.5316190719604492</v>
      </c>
      <c r="BL256" s="1">
        <v>5.6507935523986816</v>
      </c>
      <c r="BM256" s="1">
        <v>8.1227989196777344</v>
      </c>
      <c r="BN256" s="1">
        <v>7.0190095901489258</v>
      </c>
      <c r="BO256" s="1"/>
      <c r="BP256" s="1"/>
      <c r="BQ256" s="1"/>
      <c r="BR256" s="1"/>
      <c r="BS256" s="1">
        <v>11</v>
      </c>
      <c r="BT256" s="1">
        <v>619</v>
      </c>
      <c r="BU256" s="1"/>
      <c r="BV256" s="1"/>
      <c r="BW256" s="1"/>
      <c r="BX256" s="1"/>
      <c r="BY256" s="1">
        <v>1.5776218175888062</v>
      </c>
      <c r="BZ256" s="1">
        <v>88.777084350585937</v>
      </c>
      <c r="CA256" s="1"/>
      <c r="CB256" s="1"/>
      <c r="CC256" s="1"/>
      <c r="CD256" s="1"/>
      <c r="CE256" s="1">
        <v>0.94339621067047119</v>
      </c>
      <c r="CF256" s="1">
        <v>3.280339241027832</v>
      </c>
      <c r="CG256" s="1"/>
      <c r="CH256" s="1"/>
      <c r="CI256" s="1"/>
      <c r="CJ256" s="1"/>
      <c r="CK256" s="1">
        <v>10</v>
      </c>
      <c r="CL256" s="1">
        <v>942</v>
      </c>
      <c r="CM256" s="1"/>
      <c r="CN256" s="1"/>
      <c r="CO256" s="1"/>
      <c r="CP256" s="1"/>
      <c r="CQ256" s="1">
        <v>1.474791407585144</v>
      </c>
      <c r="CR256" s="1">
        <v>138.92535400390625</v>
      </c>
      <c r="CS256" s="1"/>
      <c r="CT256" s="1"/>
      <c r="CU256" s="1"/>
      <c r="CV256" s="1"/>
      <c r="CW256" s="1">
        <v>0.92165899276733398</v>
      </c>
      <c r="CX256" s="1">
        <v>5.3362035751342773</v>
      </c>
      <c r="CY256" s="1"/>
      <c r="CZ256" s="1"/>
      <c r="DA256" s="1"/>
      <c r="DB256" s="1"/>
      <c r="DC256" s="1">
        <v>21</v>
      </c>
      <c r="DD256" s="1">
        <v>1561</v>
      </c>
      <c r="DE256" s="1"/>
      <c r="DF256" s="1"/>
      <c r="DG256" s="1"/>
      <c r="DH256" s="1"/>
      <c r="DI256" s="1">
        <v>1.5269240140914917</v>
      </c>
      <c r="DJ256" s="1">
        <v>113.50135040283203</v>
      </c>
      <c r="DK256" s="1"/>
      <c r="DL256" s="1"/>
      <c r="DM256" s="1"/>
      <c r="DN256" s="1"/>
      <c r="DO256" s="1">
        <v>0.9329187273979187</v>
      </c>
      <c r="DP256" s="1">
        <v>4.2740192413330078</v>
      </c>
      <c r="DQ256" s="1">
        <v>257</v>
      </c>
      <c r="DR256" s="1">
        <v>368</v>
      </c>
      <c r="DS256" s="1">
        <v>260</v>
      </c>
      <c r="DT256" s="1">
        <v>178</v>
      </c>
      <c r="DU256" s="1">
        <v>197</v>
      </c>
      <c r="DV256" s="1">
        <v>36.858982086181641</v>
      </c>
      <c r="DW256" s="1">
        <v>52.778621673583984</v>
      </c>
      <c r="DX256" s="1">
        <v>37.28924560546875</v>
      </c>
      <c r="DY256" s="1">
        <v>25.528789520263672</v>
      </c>
      <c r="DZ256" s="1">
        <v>28.253772735595703</v>
      </c>
      <c r="EA256" s="1">
        <v>4.1371541023254395</v>
      </c>
      <c r="EB256" s="1">
        <v>5.1303501129150391</v>
      </c>
      <c r="EC256" s="1">
        <v>4.3918919563293457</v>
      </c>
      <c r="ED256" s="1">
        <v>4.4611530303955078</v>
      </c>
      <c r="EE256" s="1">
        <v>4.3201756477355957</v>
      </c>
      <c r="EF256" s="1">
        <v>366</v>
      </c>
      <c r="EG256" s="1">
        <v>390</v>
      </c>
      <c r="EH256" s="1">
        <v>325</v>
      </c>
      <c r="EI256" s="1">
        <v>193</v>
      </c>
      <c r="EJ256" s="1">
        <v>209</v>
      </c>
      <c r="EK256" s="1">
        <v>53.977363586425781</v>
      </c>
      <c r="EL256" s="1">
        <v>57.516864776611328</v>
      </c>
      <c r="EM256" s="1">
        <v>47.930721282958984</v>
      </c>
      <c r="EN256" s="1">
        <v>28.463474273681641</v>
      </c>
      <c r="EO256" s="1">
        <v>30.823139190673828</v>
      </c>
      <c r="EP256" s="1">
        <v>6.6448802947998047</v>
      </c>
      <c r="EQ256" s="1">
        <v>6.5086784362792969</v>
      </c>
      <c r="ER256" s="1">
        <v>6.4560985565185547</v>
      </c>
      <c r="ES256" s="1">
        <v>5.9826412200927734</v>
      </c>
      <c r="ET256" s="1">
        <v>5.9476380348205566</v>
      </c>
      <c r="EU256" s="1">
        <v>623</v>
      </c>
      <c r="EV256" s="1">
        <v>758</v>
      </c>
      <c r="EW256" s="1">
        <v>585</v>
      </c>
      <c r="EX256" s="1">
        <v>371</v>
      </c>
      <c r="EY256" s="1">
        <v>406</v>
      </c>
      <c r="EZ256" s="1">
        <v>45.298748016357422</v>
      </c>
      <c r="FA256" s="1">
        <v>55.11468505859375</v>
      </c>
      <c r="FB256" s="1">
        <v>42.535739898681641</v>
      </c>
      <c r="FC256" s="1">
        <v>26.975658416748047</v>
      </c>
      <c r="FD256" s="1">
        <v>29.520530700683594</v>
      </c>
      <c r="FE256" s="1">
        <v>5.315699577331543</v>
      </c>
      <c r="FF256" s="1">
        <v>5.7576909065246582</v>
      </c>
      <c r="FG256" s="1">
        <v>5.3405146598815918</v>
      </c>
      <c r="FH256" s="1">
        <v>5.141352653503418</v>
      </c>
      <c r="FI256" s="1">
        <v>5.0284867286682129</v>
      </c>
      <c r="FJ256" s="1">
        <v>55.11468505859375</v>
      </c>
      <c r="FK256" s="1">
        <v>42.535739898681641</v>
      </c>
      <c r="FL256" s="1">
        <v>26.975658416748047</v>
      </c>
      <c r="FM256" s="1">
        <v>29.520530700683594</v>
      </c>
      <c r="FN256" s="1">
        <v>5.315699577331543</v>
      </c>
      <c r="FO256" s="1">
        <v>5.7576909065246582</v>
      </c>
      <c r="FP256" s="1">
        <v>5.3405146598815918</v>
      </c>
      <c r="FQ256" s="1">
        <v>5.141352653503418</v>
      </c>
      <c r="FR256" s="1">
        <v>5.0284867286682129</v>
      </c>
    </row>
    <row r="257" spans="1:174">
      <c r="A257" t="s">
        <v>4</v>
      </c>
      <c r="B257" t="s">
        <v>217</v>
      </c>
      <c r="C257" t="s">
        <v>530</v>
      </c>
      <c r="D257" s="1">
        <v>1428</v>
      </c>
      <c r="E257" s="1">
        <v>1559</v>
      </c>
      <c r="F257" s="1">
        <v>2987</v>
      </c>
      <c r="G257" s="1">
        <v>154.2774658203125</v>
      </c>
      <c r="H257" s="1">
        <v>174.22303771972656</v>
      </c>
      <c r="I257" s="1">
        <v>164.0816650390625</v>
      </c>
      <c r="J257" s="1">
        <v>4.2984857559204102</v>
      </c>
      <c r="K257" s="1">
        <v>5.336665153503418</v>
      </c>
      <c r="L257" s="1">
        <v>4.7842521667480469</v>
      </c>
      <c r="M257" s="1">
        <v>24</v>
      </c>
      <c r="N257" s="1">
        <v>79</v>
      </c>
      <c r="O257" s="1">
        <v>221</v>
      </c>
      <c r="P257" s="1">
        <v>480</v>
      </c>
      <c r="Q257" s="1">
        <v>445</v>
      </c>
      <c r="R257" s="1">
        <v>179</v>
      </c>
      <c r="S257" s="1">
        <v>4.8539566993713379</v>
      </c>
      <c r="T257" s="1">
        <v>59.538166046142578</v>
      </c>
      <c r="U257" s="1">
        <v>204.30047607421875</v>
      </c>
      <c r="V257" s="1">
        <v>476.34170532226562</v>
      </c>
      <c r="W257" s="1">
        <v>749.6883544921875</v>
      </c>
      <c r="X257" s="1">
        <v>593.206298828125</v>
      </c>
      <c r="Y257" s="1">
        <v>0.98159509897232056</v>
      </c>
      <c r="Z257" s="1">
        <v>1.8337975740432739</v>
      </c>
      <c r="AA257" s="1">
        <v>3.3474705219268799</v>
      </c>
      <c r="AB257" s="1">
        <v>4.9059691429138184</v>
      </c>
      <c r="AC257" s="1">
        <v>6.3562350273132324</v>
      </c>
      <c r="AD257" s="1">
        <v>5.8098020553588867</v>
      </c>
      <c r="AE257" s="1">
        <v>15</v>
      </c>
      <c r="AF257" s="1">
        <v>37</v>
      </c>
      <c r="AG257" s="1">
        <v>139</v>
      </c>
      <c r="AH257" s="1">
        <v>555</v>
      </c>
      <c r="AI257" s="1">
        <v>605</v>
      </c>
      <c r="AJ257" s="1">
        <v>208</v>
      </c>
      <c r="AK257" s="1">
        <v>2.9989442825317383</v>
      </c>
      <c r="AL257" s="1">
        <v>28.319938659667969</v>
      </c>
      <c r="AM257" s="1">
        <v>132.19964599609375</v>
      </c>
      <c r="AN257" s="1">
        <v>592.97406005859375</v>
      </c>
      <c r="AO257" s="1">
        <v>1238.2823486328125</v>
      </c>
      <c r="AP257" s="1">
        <v>1267.828857421875</v>
      </c>
      <c r="AQ257" s="1">
        <v>0.85372793674468994</v>
      </c>
      <c r="AR257" s="1">
        <v>1.8896833658218384</v>
      </c>
      <c r="AS257" s="1">
        <v>3.0623486042022705</v>
      </c>
      <c r="AT257" s="1">
        <v>5.5919394493103027</v>
      </c>
      <c r="AU257" s="1">
        <v>7.2463769912719727</v>
      </c>
      <c r="AV257" s="1">
        <v>7.7467412948608398</v>
      </c>
      <c r="AW257" s="1">
        <v>39</v>
      </c>
      <c r="AX257" s="1">
        <v>116</v>
      </c>
      <c r="AY257" s="1">
        <v>360</v>
      </c>
      <c r="AZ257" s="1">
        <v>1035</v>
      </c>
      <c r="BA257" s="1">
        <v>1050</v>
      </c>
      <c r="BB257" s="1">
        <v>387</v>
      </c>
      <c r="BC257" s="1">
        <v>3.9211034774780273</v>
      </c>
      <c r="BD257" s="1">
        <v>44.049850463867188</v>
      </c>
      <c r="BE257" s="1">
        <v>168.76213073730469</v>
      </c>
      <c r="BF257" s="1">
        <v>532.50604248046875</v>
      </c>
      <c r="BG257" s="1">
        <v>970.28167724609375</v>
      </c>
      <c r="BH257" s="1">
        <v>830.81085205078125</v>
      </c>
      <c r="BI257" s="1">
        <v>0.92812943458557129</v>
      </c>
      <c r="BJ257" s="1">
        <v>1.851260781288147</v>
      </c>
      <c r="BK257" s="1">
        <v>3.2313077449798584</v>
      </c>
      <c r="BL257" s="1">
        <v>5.2514081001281738</v>
      </c>
      <c r="BM257" s="1">
        <v>6.840390682220459</v>
      </c>
      <c r="BN257" s="1">
        <v>6.7117586135864258</v>
      </c>
      <c r="BO257" s="1"/>
      <c r="BP257" s="1"/>
      <c r="BQ257" s="1"/>
      <c r="BR257" s="1"/>
      <c r="BS257" s="1">
        <v>15</v>
      </c>
      <c r="BT257" s="1">
        <v>750</v>
      </c>
      <c r="BU257" s="1"/>
      <c r="BV257" s="1"/>
      <c r="BW257" s="1"/>
      <c r="BX257" s="1"/>
      <c r="BY257" s="1">
        <v>1.6205617189407349</v>
      </c>
      <c r="BZ257" s="1">
        <v>81.028083801269531</v>
      </c>
      <c r="CA257" s="1"/>
      <c r="CB257" s="1"/>
      <c r="CC257" s="1"/>
      <c r="CD257" s="1"/>
      <c r="CE257" s="1">
        <v>1.2406947612762451</v>
      </c>
      <c r="CF257" s="1">
        <v>3.2749662399291992</v>
      </c>
      <c r="CG257" s="1">
        <v>10</v>
      </c>
      <c r="CH257" s="1"/>
      <c r="CI257" s="1"/>
      <c r="CJ257" s="1"/>
      <c r="CK257" s="1">
        <v>12</v>
      </c>
      <c r="CL257" s="1">
        <v>1000</v>
      </c>
      <c r="CM257" s="1">
        <v>1.1175307035446167</v>
      </c>
      <c r="CN257" s="1"/>
      <c r="CO257" s="1"/>
      <c r="CP257" s="1"/>
      <c r="CQ257" s="1">
        <v>1.3410367965698242</v>
      </c>
      <c r="CR257" s="1">
        <v>111.75306701660156</v>
      </c>
      <c r="CS257" s="1">
        <v>4.8543691635131836</v>
      </c>
      <c r="CT257" s="1"/>
      <c r="CU257" s="1"/>
      <c r="CV257" s="1"/>
      <c r="CW257" s="1">
        <v>0.81688225269317627</v>
      </c>
      <c r="CX257" s="1">
        <v>4.5156922340393066</v>
      </c>
      <c r="CY257" s="1">
        <v>14</v>
      </c>
      <c r="CZ257" s="1"/>
      <c r="DA257" s="1"/>
      <c r="DB257" s="1"/>
      <c r="DC257" s="1">
        <v>27</v>
      </c>
      <c r="DD257" s="1">
        <v>1750</v>
      </c>
      <c r="DE257" s="1">
        <v>0.76904696226119995</v>
      </c>
      <c r="DF257" s="1"/>
      <c r="DG257" s="1"/>
      <c r="DH257" s="1"/>
      <c r="DI257" s="1">
        <v>1.4831620454788208</v>
      </c>
      <c r="DJ257" s="1">
        <v>96.130867004394531</v>
      </c>
      <c r="DK257" s="1">
        <v>2.8925619125366211</v>
      </c>
      <c r="DL257" s="1"/>
      <c r="DM257" s="1"/>
      <c r="DN257" s="1"/>
      <c r="DO257" s="1">
        <v>1.008215069770813</v>
      </c>
      <c r="DP257" s="1">
        <v>3.8849177360534668</v>
      </c>
      <c r="DQ257" s="1">
        <v>273</v>
      </c>
      <c r="DR257" s="1">
        <v>388</v>
      </c>
      <c r="DS257" s="1">
        <v>332</v>
      </c>
      <c r="DT257" s="1">
        <v>293</v>
      </c>
      <c r="DU257" s="1">
        <v>142</v>
      </c>
      <c r="DV257" s="1">
        <v>29.494222640991211</v>
      </c>
      <c r="DW257" s="1">
        <v>41.918529510498047</v>
      </c>
      <c r="DX257" s="1">
        <v>35.868431091308594</v>
      </c>
      <c r="DY257" s="1">
        <v>31.654972076416016</v>
      </c>
      <c r="DZ257" s="1">
        <v>15.341317176818848</v>
      </c>
      <c r="EA257" s="1">
        <v>4.1313557624816895</v>
      </c>
      <c r="EB257" s="1">
        <v>4.4607954025268555</v>
      </c>
      <c r="EC257" s="1">
        <v>4.1692829132080078</v>
      </c>
      <c r="ED257" s="1">
        <v>4.5560564994812012</v>
      </c>
      <c r="EE257" s="1">
        <v>4.0329451560974121</v>
      </c>
      <c r="EF257" s="1">
        <v>320</v>
      </c>
      <c r="EG257" s="1">
        <v>445</v>
      </c>
      <c r="EH257" s="1">
        <v>378</v>
      </c>
      <c r="EI257" s="1">
        <v>279</v>
      </c>
      <c r="EJ257" s="1">
        <v>137</v>
      </c>
      <c r="EK257" s="1">
        <v>35.760982513427734</v>
      </c>
      <c r="EL257" s="1">
        <v>49.730117797851562</v>
      </c>
      <c r="EM257" s="1">
        <v>42.242660522460938</v>
      </c>
      <c r="EN257" s="1">
        <v>31.179105758666992</v>
      </c>
      <c r="EO257" s="1">
        <v>15.31017017364502</v>
      </c>
      <c r="EP257" s="1">
        <v>5.2108778953552246</v>
      </c>
      <c r="EQ257" s="1">
        <v>5.6738491058349609</v>
      </c>
      <c r="ER257" s="1">
        <v>5.3299493789672852</v>
      </c>
      <c r="ES257" s="1">
        <v>5.3203659057617188</v>
      </c>
      <c r="ET257" s="1">
        <v>4.7355685234069824</v>
      </c>
      <c r="EU257" s="1">
        <v>593</v>
      </c>
      <c r="EV257" s="1">
        <v>833</v>
      </c>
      <c r="EW257" s="1">
        <v>710</v>
      </c>
      <c r="EX257" s="1">
        <v>572</v>
      </c>
      <c r="EY257" s="1">
        <v>279</v>
      </c>
      <c r="EZ257" s="1">
        <v>32.574630737304688</v>
      </c>
      <c r="FA257" s="1">
        <v>45.758293151855469</v>
      </c>
      <c r="FB257" s="1">
        <v>39.001667022705078</v>
      </c>
      <c r="FC257" s="1">
        <v>31.421060562133789</v>
      </c>
      <c r="FD257" s="1">
        <v>15.326006889343262</v>
      </c>
      <c r="FE257" s="1">
        <v>4.6513452529907227</v>
      </c>
      <c r="FF257" s="1">
        <v>5.0359711647033691</v>
      </c>
      <c r="FG257" s="1">
        <v>4.716041088104248</v>
      </c>
      <c r="FH257" s="1">
        <v>4.899357795715332</v>
      </c>
      <c r="FI257" s="1">
        <v>4.3498597145080566</v>
      </c>
      <c r="FJ257" s="1">
        <v>45.758293151855469</v>
      </c>
      <c r="FK257" s="1">
        <v>39.001667022705078</v>
      </c>
      <c r="FL257" s="1">
        <v>31.421060562133789</v>
      </c>
      <c r="FM257" s="1">
        <v>15.326006889343262</v>
      </c>
      <c r="FN257" s="1">
        <v>4.6513452529907227</v>
      </c>
      <c r="FO257" s="1">
        <v>5.0359711647033691</v>
      </c>
      <c r="FP257" s="1">
        <v>4.716041088104248</v>
      </c>
      <c r="FQ257" s="1">
        <v>4.899357795715332</v>
      </c>
      <c r="FR257" s="1">
        <v>4.3498597145080566</v>
      </c>
    </row>
    <row r="258" spans="1:174">
      <c r="A258" t="s">
        <v>4</v>
      </c>
      <c r="B258" t="s">
        <v>218</v>
      </c>
      <c r="C258" t="s">
        <v>531</v>
      </c>
      <c r="D258" s="1">
        <v>1503</v>
      </c>
      <c r="E258" s="1">
        <v>1673</v>
      </c>
      <c r="F258" s="1">
        <v>3176</v>
      </c>
      <c r="G258" s="1">
        <v>177.83804321289062</v>
      </c>
      <c r="H258" s="1">
        <v>202.63339233398438</v>
      </c>
      <c r="I258" s="1">
        <v>190.09085083007812</v>
      </c>
      <c r="J258" s="1">
        <v>4.4797472953796387</v>
      </c>
      <c r="K258" s="1">
        <v>6.0978274345397949</v>
      </c>
      <c r="L258" s="1">
        <v>5.207667350769043</v>
      </c>
      <c r="M258" s="1">
        <v>30</v>
      </c>
      <c r="N258" s="1">
        <v>100</v>
      </c>
      <c r="O258" s="1">
        <v>240</v>
      </c>
      <c r="P258" s="1">
        <v>482</v>
      </c>
      <c r="Q258" s="1">
        <v>482</v>
      </c>
      <c r="R258" s="1">
        <v>169</v>
      </c>
      <c r="S258" s="1">
        <v>6.8892979621887207</v>
      </c>
      <c r="T258" s="1">
        <v>81.729393005371094</v>
      </c>
      <c r="U258" s="1">
        <v>229.20228576660156</v>
      </c>
      <c r="V258" s="1">
        <v>501.36260986328125</v>
      </c>
      <c r="W258" s="1">
        <v>823.34051513671875</v>
      </c>
      <c r="X258" s="1">
        <v>604.716064453125</v>
      </c>
      <c r="Y258" s="1">
        <v>1.1350737810134888</v>
      </c>
      <c r="Z258" s="1">
        <v>2.2401432991027832</v>
      </c>
      <c r="AA258" s="1">
        <v>3.5216434001922607</v>
      </c>
      <c r="AB258" s="1">
        <v>4.935490608215332</v>
      </c>
      <c r="AC258" s="1">
        <v>6.9402446746826172</v>
      </c>
      <c r="AD258" s="1">
        <v>5.7916378974914551</v>
      </c>
      <c r="AE258" s="1">
        <v>17</v>
      </c>
      <c r="AF258" s="1">
        <v>44</v>
      </c>
      <c r="AG258" s="1">
        <v>137</v>
      </c>
      <c r="AH258" s="1">
        <v>582</v>
      </c>
      <c r="AI258" s="1">
        <v>673</v>
      </c>
      <c r="AJ258" s="1">
        <v>220</v>
      </c>
      <c r="AK258" s="1">
        <v>3.7966175079345703</v>
      </c>
      <c r="AL258" s="1">
        <v>36.707351684570313</v>
      </c>
      <c r="AM258" s="1">
        <v>133.65592956542969</v>
      </c>
      <c r="AN258" s="1">
        <v>631.8394775390625</v>
      </c>
      <c r="AO258" s="1">
        <v>1386.1427001953125</v>
      </c>
      <c r="AP258" s="1">
        <v>1483.5794677734375</v>
      </c>
      <c r="AQ258" s="1">
        <v>1.0253317356109619</v>
      </c>
      <c r="AR258" s="1">
        <v>2.3121387958526611</v>
      </c>
      <c r="AS258" s="1">
        <v>3.2901055812835693</v>
      </c>
      <c r="AT258" s="1">
        <v>6.442328929901123</v>
      </c>
      <c r="AU258" s="1">
        <v>8.3904752731323242</v>
      </c>
      <c r="AV258" s="1">
        <v>8.2831325531005859</v>
      </c>
      <c r="AW258" s="1">
        <v>47</v>
      </c>
      <c r="AX258" s="1">
        <v>144</v>
      </c>
      <c r="AY258" s="1">
        <v>377</v>
      </c>
      <c r="AZ258" s="1">
        <v>1064</v>
      </c>
      <c r="BA258" s="1">
        <v>1155</v>
      </c>
      <c r="BB258" s="1">
        <v>389</v>
      </c>
      <c r="BC258" s="1">
        <v>5.3214073181152344</v>
      </c>
      <c r="BD258" s="1">
        <v>59.449596405029297</v>
      </c>
      <c r="BE258" s="1">
        <v>181.93838500976562</v>
      </c>
      <c r="BF258" s="1">
        <v>565.20587158203125</v>
      </c>
      <c r="BG258" s="1">
        <v>1078.4918212890625</v>
      </c>
      <c r="BH258" s="1">
        <v>909.388427734375</v>
      </c>
      <c r="BI258" s="1">
        <v>1.0927691459655762</v>
      </c>
      <c r="BJ258" s="1">
        <v>2.2616617679595947</v>
      </c>
      <c r="BK258" s="1">
        <v>3.4338281154632568</v>
      </c>
      <c r="BL258" s="1">
        <v>5.6595745086669922</v>
      </c>
      <c r="BM258" s="1">
        <v>7.7174930572509766</v>
      </c>
      <c r="BN258" s="1">
        <v>6.9788303375244141</v>
      </c>
      <c r="BO258" s="1">
        <v>11</v>
      </c>
      <c r="BP258" s="1"/>
      <c r="BQ258" s="1"/>
      <c r="BR258" s="1"/>
      <c r="BS258" s="1"/>
      <c r="BT258" s="1">
        <v>729</v>
      </c>
      <c r="BU258" s="1">
        <v>1.3015425205230713</v>
      </c>
      <c r="BV258" s="1"/>
      <c r="BW258" s="1"/>
      <c r="BX258" s="1"/>
      <c r="BY258" s="1"/>
      <c r="BZ258" s="1">
        <v>86.25677490234375</v>
      </c>
      <c r="CA258" s="1">
        <v>2.0370371341705322</v>
      </c>
      <c r="CB258" s="1"/>
      <c r="CC258" s="1"/>
      <c r="CD258" s="1"/>
      <c r="CE258" s="1"/>
      <c r="CF258" s="1">
        <v>3.0905544757843018</v>
      </c>
      <c r="CG258" s="1">
        <v>7</v>
      </c>
      <c r="CH258" s="1"/>
      <c r="CI258" s="1"/>
      <c r="CJ258" s="1"/>
      <c r="CK258" s="1"/>
      <c r="CL258" s="1">
        <v>1053</v>
      </c>
      <c r="CM258" s="1">
        <v>0.84783846139907837</v>
      </c>
      <c r="CN258" s="1"/>
      <c r="CO258" s="1"/>
      <c r="CP258" s="1"/>
      <c r="CQ258" s="1"/>
      <c r="CR258" s="1">
        <v>127.53912353515625</v>
      </c>
      <c r="CS258" s="1">
        <v>1.7283951044082642</v>
      </c>
      <c r="CT258" s="1"/>
      <c r="CU258" s="1"/>
      <c r="CV258" s="1"/>
      <c r="CW258" s="1"/>
      <c r="CX258" s="1">
        <v>5.0537528991699219</v>
      </c>
      <c r="CY258" s="1">
        <v>18</v>
      </c>
      <c r="CZ258" s="1"/>
      <c r="DA258" s="1"/>
      <c r="DB258" s="1"/>
      <c r="DC258" s="1">
        <v>10</v>
      </c>
      <c r="DD258" s="1">
        <v>1782</v>
      </c>
      <c r="DE258" s="1">
        <v>1.0773410797119141</v>
      </c>
      <c r="DF258" s="1"/>
      <c r="DG258" s="1"/>
      <c r="DH258" s="1"/>
      <c r="DI258" s="1">
        <v>0.5985228419303894</v>
      </c>
      <c r="DJ258" s="1">
        <v>106.65676879882812</v>
      </c>
      <c r="DK258" s="1">
        <v>1.9047619104385376</v>
      </c>
      <c r="DL258" s="1"/>
      <c r="DM258" s="1"/>
      <c r="DN258" s="1"/>
      <c r="DO258" s="1">
        <v>0.84459459781646729</v>
      </c>
      <c r="DP258" s="1">
        <v>4.011345386505127</v>
      </c>
      <c r="DQ258" s="1">
        <v>341</v>
      </c>
      <c r="DR258" s="1">
        <v>382</v>
      </c>
      <c r="DS258" s="1">
        <v>274</v>
      </c>
      <c r="DT258" s="1">
        <v>261</v>
      </c>
      <c r="DU258" s="1">
        <v>245</v>
      </c>
      <c r="DV258" s="1">
        <v>40.347820281982422</v>
      </c>
      <c r="DW258" s="1">
        <v>45.199024200439453</v>
      </c>
      <c r="DX258" s="1">
        <v>32.420242309570313</v>
      </c>
      <c r="DY258" s="1">
        <v>30.882055282592773</v>
      </c>
      <c r="DZ258" s="1">
        <v>28.988903045654297</v>
      </c>
      <c r="EA258" s="1">
        <v>4.5387992858886719</v>
      </c>
      <c r="EB258" s="1">
        <v>4.6574006080627441</v>
      </c>
      <c r="EC258" s="1">
        <v>4.5050969123840332</v>
      </c>
      <c r="ED258" s="1">
        <v>4.3983821868896484</v>
      </c>
      <c r="EE258" s="1">
        <v>4.2096219062805176</v>
      </c>
      <c r="EF258" s="1">
        <v>387</v>
      </c>
      <c r="EG258" s="1">
        <v>422</v>
      </c>
      <c r="EH258" s="1">
        <v>331</v>
      </c>
      <c r="EI258" s="1">
        <v>295</v>
      </c>
      <c r="EJ258" s="1">
        <v>238</v>
      </c>
      <c r="EK258" s="1">
        <v>46.87335205078125</v>
      </c>
      <c r="EL258" s="1">
        <v>51.112545013427734</v>
      </c>
      <c r="EM258" s="1">
        <v>40.090644836425781</v>
      </c>
      <c r="EN258" s="1">
        <v>35.730335235595703</v>
      </c>
      <c r="EO258" s="1">
        <v>28.826507568359375</v>
      </c>
      <c r="EP258" s="1">
        <v>5.9694585800170898</v>
      </c>
      <c r="EQ258" s="1">
        <v>6.0684499740600586</v>
      </c>
      <c r="ER258" s="1">
        <v>6.7995071411132813</v>
      </c>
      <c r="ES258" s="1">
        <v>6.3894305229187012</v>
      </c>
      <c r="ET258" s="1">
        <v>5.2724857330322266</v>
      </c>
      <c r="EU258" s="1">
        <v>728</v>
      </c>
      <c r="EV258" s="1">
        <v>804</v>
      </c>
      <c r="EW258" s="1">
        <v>605</v>
      </c>
      <c r="EX258" s="1">
        <v>556</v>
      </c>
      <c r="EY258" s="1">
        <v>483</v>
      </c>
      <c r="EZ258" s="1">
        <v>43.572463989257813</v>
      </c>
      <c r="FA258" s="1">
        <v>48.121234893798828</v>
      </c>
      <c r="FB258" s="1">
        <v>36.21063232421875</v>
      </c>
      <c r="FC258" s="1">
        <v>33.277870178222656</v>
      </c>
      <c r="FD258" s="1">
        <v>28.908653259277344</v>
      </c>
      <c r="FE258" s="1">
        <v>5.2014861106872559</v>
      </c>
      <c r="FF258" s="1">
        <v>5.3048295974731445</v>
      </c>
      <c r="FG258" s="1">
        <v>5.5251140594482422</v>
      </c>
      <c r="FH258" s="1">
        <v>5.2696428298950195</v>
      </c>
      <c r="FI258" s="1">
        <v>4.6738920211791992</v>
      </c>
      <c r="FJ258" s="1">
        <v>48.121234893798828</v>
      </c>
      <c r="FK258" s="1">
        <v>36.21063232421875</v>
      </c>
      <c r="FL258" s="1">
        <v>33.277870178222656</v>
      </c>
      <c r="FM258" s="1">
        <v>28.908653259277344</v>
      </c>
      <c r="FN258" s="1">
        <v>5.2014861106872559</v>
      </c>
      <c r="FO258" s="1">
        <v>5.3048295974731445</v>
      </c>
      <c r="FP258" s="1">
        <v>5.5251140594482422</v>
      </c>
      <c r="FQ258" s="1">
        <v>5.2696428298950195</v>
      </c>
      <c r="FR258" s="1">
        <v>4.6738920211791992</v>
      </c>
    </row>
    <row r="259" spans="1:174">
      <c r="A259" t="s">
        <v>4</v>
      </c>
      <c r="B259" t="s">
        <v>254</v>
      </c>
      <c r="C259" t="s">
        <v>532</v>
      </c>
      <c r="D259" s="1">
        <v>804</v>
      </c>
      <c r="E259" s="1">
        <v>696</v>
      </c>
      <c r="F259" s="1">
        <v>1500</v>
      </c>
      <c r="G259" s="1">
        <v>149.45849609375</v>
      </c>
      <c r="H259" s="1">
        <v>130.83592224121094</v>
      </c>
      <c r="I259" s="1">
        <v>140.19923400878906</v>
      </c>
      <c r="J259" s="1">
        <v>4.3263020515441895</v>
      </c>
      <c r="K259" s="1">
        <v>5.1022653579711914</v>
      </c>
      <c r="L259" s="1">
        <v>4.6547713279724121</v>
      </c>
      <c r="M259" s="1">
        <v>12</v>
      </c>
      <c r="N259" s="1">
        <v>45</v>
      </c>
      <c r="O259" s="1">
        <v>143</v>
      </c>
      <c r="P259" s="1">
        <v>262</v>
      </c>
      <c r="Q259" s="1">
        <v>246</v>
      </c>
      <c r="R259" s="1">
        <v>96</v>
      </c>
      <c r="S259" s="1">
        <v>3.9926135540008545</v>
      </c>
      <c r="T259" s="1">
        <v>60.358936309814453</v>
      </c>
      <c r="U259" s="1">
        <v>231.7515869140625</v>
      </c>
      <c r="V259" s="1">
        <v>493.51089477539062</v>
      </c>
      <c r="W259" s="1">
        <v>771.7889404296875</v>
      </c>
      <c r="X259" s="1">
        <v>593.83892822265625</v>
      </c>
      <c r="Y259" s="1">
        <v>0.80536913871765137</v>
      </c>
      <c r="Z259" s="1">
        <v>1.7814726829528809</v>
      </c>
      <c r="AA259" s="1">
        <v>3.7142856121063232</v>
      </c>
      <c r="AB259" s="1">
        <v>4.8268237113952637</v>
      </c>
      <c r="AC259" s="1">
        <v>6.6396760940551758</v>
      </c>
      <c r="AD259" s="1">
        <v>6.0567822456359863</v>
      </c>
      <c r="AE259" s="1">
        <v>8</v>
      </c>
      <c r="AF259" s="1">
        <v>15</v>
      </c>
      <c r="AG259" s="1">
        <v>51</v>
      </c>
      <c r="AH259" s="1">
        <v>231</v>
      </c>
      <c r="AI259" s="1">
        <v>300</v>
      </c>
      <c r="AJ259" s="1">
        <v>91</v>
      </c>
      <c r="AK259" s="1">
        <v>2.5654757022857666</v>
      </c>
      <c r="AL259" s="1">
        <v>20.544004440307617</v>
      </c>
      <c r="AM259" s="1">
        <v>82.812370300292969</v>
      </c>
      <c r="AN259" s="1">
        <v>455.72915649414062</v>
      </c>
      <c r="AO259" s="1">
        <v>1142.900634765625</v>
      </c>
      <c r="AP259" s="1">
        <v>1058.755126953125</v>
      </c>
      <c r="AQ259" s="1">
        <v>0.79365080595016479</v>
      </c>
      <c r="AR259" s="1">
        <v>1.485148549079895</v>
      </c>
      <c r="AS259" s="1">
        <v>2.4182076454162598</v>
      </c>
      <c r="AT259" s="1">
        <v>5.1712560653686523</v>
      </c>
      <c r="AU259" s="1">
        <v>7.8678207397460938</v>
      </c>
      <c r="AV259" s="1">
        <v>7.374392032623291</v>
      </c>
      <c r="AW259" s="1">
        <v>20</v>
      </c>
      <c r="AX259" s="1">
        <v>60</v>
      </c>
      <c r="AY259" s="1">
        <v>194</v>
      </c>
      <c r="AZ259" s="1">
        <v>493</v>
      </c>
      <c r="BA259" s="1">
        <v>546</v>
      </c>
      <c r="BB259" s="1">
        <v>187</v>
      </c>
      <c r="BC259" s="1">
        <v>3.2659032344818115</v>
      </c>
      <c r="BD259" s="1">
        <v>40.659221649169922</v>
      </c>
      <c r="BE259" s="1">
        <v>157.35386657714844</v>
      </c>
      <c r="BF259" s="1">
        <v>475.05709838867187</v>
      </c>
      <c r="BG259" s="1">
        <v>939.38714599609375</v>
      </c>
      <c r="BH259" s="1">
        <v>755.21990966796875</v>
      </c>
      <c r="BI259" s="1">
        <v>0.8006405234336853</v>
      </c>
      <c r="BJ259" s="1">
        <v>1.696832537651062</v>
      </c>
      <c r="BK259" s="1">
        <v>3.2555797100067139</v>
      </c>
      <c r="BL259" s="1">
        <v>4.9823141098022461</v>
      </c>
      <c r="BM259" s="1">
        <v>7.2625699043273926</v>
      </c>
      <c r="BN259" s="1">
        <v>6.6335577964782715</v>
      </c>
      <c r="BO259" s="1">
        <v>27</v>
      </c>
      <c r="BP259" s="1"/>
      <c r="BQ259" s="1"/>
      <c r="BR259" s="1"/>
      <c r="BS259" s="1"/>
      <c r="BT259" s="1">
        <v>357</v>
      </c>
      <c r="BU259" s="1">
        <v>5.0191283226013184</v>
      </c>
      <c r="BV259" s="1"/>
      <c r="BW259" s="1"/>
      <c r="BX259" s="1"/>
      <c r="BY259" s="1"/>
      <c r="BZ259" s="1">
        <v>66.364028930664062</v>
      </c>
      <c r="CA259" s="1">
        <v>2.2727272510528564</v>
      </c>
      <c r="CB259" s="1"/>
      <c r="CC259" s="1"/>
      <c r="CD259" s="1"/>
      <c r="CE259" s="1"/>
      <c r="CF259" s="1">
        <v>2.9839518070220947</v>
      </c>
      <c r="CG259" s="1">
        <v>17</v>
      </c>
      <c r="CH259" s="1"/>
      <c r="CI259" s="1"/>
      <c r="CJ259" s="1"/>
      <c r="CK259" s="1"/>
      <c r="CL259" s="1">
        <v>395</v>
      </c>
      <c r="CM259" s="1">
        <v>3.1957049369812012</v>
      </c>
      <c r="CN259" s="1"/>
      <c r="CO259" s="1"/>
      <c r="CP259" s="1"/>
      <c r="CQ259" s="1"/>
      <c r="CR259" s="1">
        <v>74.253143310546875</v>
      </c>
      <c r="CS259" s="1">
        <v>2.3513140678405762</v>
      </c>
      <c r="CT259" s="1"/>
      <c r="CU259" s="1"/>
      <c r="CV259" s="1"/>
      <c r="CW259" s="1"/>
      <c r="CX259" s="1">
        <v>4.13482666015625</v>
      </c>
      <c r="CY259" s="1">
        <v>44</v>
      </c>
      <c r="CZ259" s="1"/>
      <c r="DA259" s="1"/>
      <c r="DB259" s="1"/>
      <c r="DC259" s="1"/>
      <c r="DD259" s="1">
        <v>752</v>
      </c>
      <c r="DE259" s="1">
        <v>4.1125106811523437</v>
      </c>
      <c r="DF259" s="1"/>
      <c r="DG259" s="1"/>
      <c r="DH259" s="1"/>
      <c r="DI259" s="1"/>
      <c r="DJ259" s="1">
        <v>70.286544799804688</v>
      </c>
      <c r="DK259" s="1">
        <v>2.3024594783782959</v>
      </c>
      <c r="DL259" s="1"/>
      <c r="DM259" s="1"/>
      <c r="DN259" s="1"/>
      <c r="DO259" s="1"/>
      <c r="DP259" s="1">
        <v>3.4949109554290771</v>
      </c>
      <c r="DQ259" s="1">
        <v>220</v>
      </c>
      <c r="DR259" s="1">
        <v>259</v>
      </c>
      <c r="DS259" s="1">
        <v>145</v>
      </c>
      <c r="DT259" s="1">
        <v>97</v>
      </c>
      <c r="DU259" s="1">
        <v>83</v>
      </c>
      <c r="DV259" s="1">
        <v>40.896602630615234</v>
      </c>
      <c r="DW259" s="1">
        <v>48.146453857421875</v>
      </c>
      <c r="DX259" s="1">
        <v>26.954578399658203</v>
      </c>
      <c r="DY259" s="1">
        <v>18.031682968139648</v>
      </c>
      <c r="DZ259" s="1">
        <v>15.429172515869141</v>
      </c>
      <c r="EA259" s="1">
        <v>4.158790111541748</v>
      </c>
      <c r="EB259" s="1">
        <v>4.7108039855957031</v>
      </c>
      <c r="EC259" s="1">
        <v>4.409975528717041</v>
      </c>
      <c r="ED259" s="1">
        <v>4.0182271003723145</v>
      </c>
      <c r="EE259" s="1">
        <v>3.9637057781219482</v>
      </c>
      <c r="EF259" s="1">
        <v>215</v>
      </c>
      <c r="EG259" s="1">
        <v>222</v>
      </c>
      <c r="EH259" s="1">
        <v>119</v>
      </c>
      <c r="EI259" s="1">
        <v>74</v>
      </c>
      <c r="EJ259" s="1">
        <v>66</v>
      </c>
      <c r="EK259" s="1">
        <v>40.416267395019531</v>
      </c>
      <c r="EL259" s="1">
        <v>41.732147216796875</v>
      </c>
      <c r="EM259" s="1">
        <v>22.36993408203125</v>
      </c>
      <c r="EN259" s="1">
        <v>13.91071605682373</v>
      </c>
      <c r="EO259" s="1">
        <v>12.406854629516602</v>
      </c>
      <c r="EP259" s="1">
        <v>5.3402881622314453</v>
      </c>
      <c r="EQ259" s="1">
        <v>5.4760727882385254</v>
      </c>
      <c r="ER259" s="1">
        <v>5.1694178581237793</v>
      </c>
      <c r="ES259" s="1">
        <v>4.1042704582214355</v>
      </c>
      <c r="ET259" s="1">
        <v>4.5329670906066895</v>
      </c>
      <c r="EU259" s="1">
        <v>435</v>
      </c>
      <c r="EV259" s="1">
        <v>481</v>
      </c>
      <c r="EW259" s="1">
        <v>264</v>
      </c>
      <c r="EX259" s="1">
        <v>171</v>
      </c>
      <c r="EY259" s="1">
        <v>149</v>
      </c>
      <c r="EZ259" s="1">
        <v>40.65777587890625</v>
      </c>
      <c r="FA259" s="1">
        <v>44.957221984863281</v>
      </c>
      <c r="FB259" s="1">
        <v>24.675064086914063</v>
      </c>
      <c r="FC259" s="1">
        <v>15.982712745666504</v>
      </c>
      <c r="FD259" s="1">
        <v>13.926457405090332</v>
      </c>
      <c r="FE259" s="1">
        <v>4.6693859100341797</v>
      </c>
      <c r="FF259" s="1">
        <v>5.0355944633483887</v>
      </c>
      <c r="FG259" s="1">
        <v>4.7227191925048828</v>
      </c>
      <c r="FH259" s="1">
        <v>4.0550155639648437</v>
      </c>
      <c r="FI259" s="1">
        <v>4.1971831321716309</v>
      </c>
      <c r="FJ259" s="1">
        <v>44.957221984863281</v>
      </c>
      <c r="FK259" s="1">
        <v>24.675064086914063</v>
      </c>
      <c r="FL259" s="1">
        <v>15.982712745666504</v>
      </c>
      <c r="FM259" s="1">
        <v>13.926457405090332</v>
      </c>
      <c r="FN259" s="1">
        <v>4.6693859100341797</v>
      </c>
      <c r="FO259" s="1">
        <v>5.0355944633483887</v>
      </c>
      <c r="FP259" s="1">
        <v>4.7227191925048828</v>
      </c>
      <c r="FQ259" s="1">
        <v>4.0550155639648437</v>
      </c>
      <c r="FR259" s="1">
        <v>4.1971831321716309</v>
      </c>
    </row>
    <row r="260" spans="1:174">
      <c r="A260" t="s">
        <v>4</v>
      </c>
      <c r="B260" t="s">
        <v>255</v>
      </c>
      <c r="C260" t="s">
        <v>533</v>
      </c>
      <c r="D260" s="1">
        <v>720</v>
      </c>
      <c r="E260" s="1">
        <v>769</v>
      </c>
      <c r="F260" s="1">
        <v>1489</v>
      </c>
      <c r="G260" s="1">
        <v>189.54949951171875</v>
      </c>
      <c r="H260" s="1">
        <v>211.51651000976563</v>
      </c>
      <c r="I260" s="1">
        <v>200.29243469238281</v>
      </c>
      <c r="J260" s="1">
        <v>4.6820130348205566</v>
      </c>
      <c r="K260" s="1">
        <v>5.7102546691894531</v>
      </c>
      <c r="L260" s="1">
        <v>5.1620731353759766</v>
      </c>
      <c r="M260" s="1"/>
      <c r="N260" s="1"/>
      <c r="O260" s="1">
        <v>110</v>
      </c>
      <c r="P260" s="1">
        <v>278</v>
      </c>
      <c r="Q260" s="1">
        <v>231</v>
      </c>
      <c r="R260" s="1">
        <v>59</v>
      </c>
      <c r="S260" s="1"/>
      <c r="T260" s="1"/>
      <c r="U260" s="1">
        <v>218.97518920898437</v>
      </c>
      <c r="V260" s="1">
        <v>568.8677978515625</v>
      </c>
      <c r="W260" s="1">
        <v>812.03643798828125</v>
      </c>
      <c r="X260" s="1">
        <v>438.92279052734375</v>
      </c>
      <c r="Y260" s="1"/>
      <c r="Z260" s="1"/>
      <c r="AA260" s="1">
        <v>3.6813921928405762</v>
      </c>
      <c r="AB260" s="1">
        <v>5.8526315689086914</v>
      </c>
      <c r="AC260" s="1">
        <v>6.7921199798583984</v>
      </c>
      <c r="AD260" s="1">
        <v>4.13165283203125</v>
      </c>
      <c r="AE260" s="1"/>
      <c r="AF260" s="1"/>
      <c r="AG260" s="1">
        <v>72</v>
      </c>
      <c r="AH260" s="1">
        <v>251</v>
      </c>
      <c r="AI260" s="1">
        <v>325</v>
      </c>
      <c r="AJ260" s="1">
        <v>109</v>
      </c>
      <c r="AK260" s="1"/>
      <c r="AL260" s="1"/>
      <c r="AM260" s="1">
        <v>153.80999755859375</v>
      </c>
      <c r="AN260" s="1">
        <v>529.18975830078125</v>
      </c>
      <c r="AO260" s="1">
        <v>1303.7025146484375</v>
      </c>
      <c r="AP260" s="1">
        <v>1374.353759765625</v>
      </c>
      <c r="AQ260" s="1"/>
      <c r="AR260" s="1"/>
      <c r="AS260" s="1">
        <v>3.936577320098877</v>
      </c>
      <c r="AT260" s="1">
        <v>5.6455240249633789</v>
      </c>
      <c r="AU260" s="1">
        <v>7.5669384002685547</v>
      </c>
      <c r="AV260" s="1">
        <v>7.5380358695983887</v>
      </c>
      <c r="AW260" s="1">
        <v>14</v>
      </c>
      <c r="AX260" s="1">
        <v>40</v>
      </c>
      <c r="AY260" s="1">
        <v>182</v>
      </c>
      <c r="AZ260" s="1">
        <v>529</v>
      </c>
      <c r="BA260" s="1">
        <v>556</v>
      </c>
      <c r="BB260" s="1">
        <v>168</v>
      </c>
      <c r="BC260" s="1">
        <v>3.7990827560424805</v>
      </c>
      <c r="BD260" s="1">
        <v>37.450027465820313</v>
      </c>
      <c r="BE260" s="1">
        <v>187.54185485839844</v>
      </c>
      <c r="BF260" s="1">
        <v>549.32501220703125</v>
      </c>
      <c r="BG260" s="1">
        <v>1041.6666259765625</v>
      </c>
      <c r="BH260" s="1">
        <v>786.0384521484375</v>
      </c>
      <c r="BI260" s="1">
        <v>0.90850096940994263</v>
      </c>
      <c r="BJ260" s="1">
        <v>1.4700478315353394</v>
      </c>
      <c r="BK260" s="1">
        <v>3.7782852649688721</v>
      </c>
      <c r="BL260" s="1">
        <v>5.7525010108947754</v>
      </c>
      <c r="BM260" s="1">
        <v>7.2245321273803711</v>
      </c>
      <c r="BN260" s="1">
        <v>5.8455114364624023</v>
      </c>
      <c r="BO260" s="1"/>
      <c r="BP260" s="1"/>
      <c r="BQ260" s="1"/>
      <c r="BR260" s="1"/>
      <c r="BS260" s="1"/>
      <c r="BT260" s="1">
        <v>374</v>
      </c>
      <c r="BU260" s="1"/>
      <c r="BV260" s="1"/>
      <c r="BW260" s="1"/>
      <c r="BX260" s="1"/>
      <c r="BY260" s="1"/>
      <c r="BZ260" s="1">
        <v>98.460433959960938</v>
      </c>
      <c r="CA260" s="1"/>
      <c r="CB260" s="1"/>
      <c r="CC260" s="1"/>
      <c r="CD260" s="1"/>
      <c r="CE260" s="1"/>
      <c r="CF260" s="1">
        <v>3.3815550804138184</v>
      </c>
      <c r="CG260" s="1"/>
      <c r="CH260" s="1"/>
      <c r="CI260" s="1"/>
      <c r="CJ260" s="1"/>
      <c r="CK260" s="1"/>
      <c r="CL260" s="1">
        <v>511</v>
      </c>
      <c r="CM260" s="1"/>
      <c r="CN260" s="1"/>
      <c r="CO260" s="1"/>
      <c r="CP260" s="1"/>
      <c r="CQ260" s="1"/>
      <c r="CR260" s="1">
        <v>140.55258178710937</v>
      </c>
      <c r="CS260" s="1"/>
      <c r="CT260" s="1"/>
      <c r="CU260" s="1"/>
      <c r="CV260" s="1"/>
      <c r="CW260" s="1"/>
      <c r="CX260" s="1">
        <v>4.7828526496887207</v>
      </c>
      <c r="CY260" s="1"/>
      <c r="CZ260" s="1"/>
      <c r="DA260" s="1"/>
      <c r="DB260" s="1"/>
      <c r="DC260" s="1"/>
      <c r="DD260" s="1">
        <v>885</v>
      </c>
      <c r="DE260" s="1"/>
      <c r="DF260" s="1"/>
      <c r="DG260" s="1"/>
      <c r="DH260" s="1"/>
      <c r="DI260" s="1"/>
      <c r="DJ260" s="1">
        <v>119.04553985595703</v>
      </c>
      <c r="DK260" s="1"/>
      <c r="DL260" s="1"/>
      <c r="DM260" s="1"/>
      <c r="DN260" s="1"/>
      <c r="DO260" s="1"/>
      <c r="DP260" s="1">
        <v>4.0700883865356445</v>
      </c>
      <c r="DQ260" s="1">
        <v>123</v>
      </c>
      <c r="DR260" s="1">
        <v>191</v>
      </c>
      <c r="DS260" s="1">
        <v>222</v>
      </c>
      <c r="DT260" s="1">
        <v>117</v>
      </c>
      <c r="DU260" s="1">
        <v>67</v>
      </c>
      <c r="DV260" s="1">
        <v>32.381374359130859</v>
      </c>
      <c r="DW260" s="1">
        <v>50.283271789550781</v>
      </c>
      <c r="DX260" s="1">
        <v>58.444431304931641</v>
      </c>
      <c r="DY260" s="1">
        <v>30.801794052124023</v>
      </c>
      <c r="DZ260" s="1">
        <v>17.638633728027344</v>
      </c>
      <c r="EA260" s="1">
        <v>5.9593024253845215</v>
      </c>
      <c r="EB260" s="1">
        <v>4.5025930404663086</v>
      </c>
      <c r="EC260" s="1">
        <v>4.5962734222412109</v>
      </c>
      <c r="ED260" s="1">
        <v>4.0980734825134277</v>
      </c>
      <c r="EE260" s="1">
        <v>4.8305697441101074</v>
      </c>
      <c r="EF260" s="1">
        <v>99</v>
      </c>
      <c r="EG260" s="1">
        <v>222</v>
      </c>
      <c r="EH260" s="1">
        <v>243</v>
      </c>
      <c r="EI260" s="1">
        <v>150</v>
      </c>
      <c r="EJ260" s="1">
        <v>55</v>
      </c>
      <c r="EK260" s="1">
        <v>27.230344772338867</v>
      </c>
      <c r="EL260" s="1">
        <v>61.061985015869141</v>
      </c>
      <c r="EM260" s="1">
        <v>66.838119506835938</v>
      </c>
      <c r="EN260" s="1">
        <v>41.258098602294922</v>
      </c>
      <c r="EO260" s="1">
        <v>15.127968788146973</v>
      </c>
      <c r="EP260" s="1">
        <v>5.6218056678771973</v>
      </c>
      <c r="EQ260" s="1">
        <v>6.0260586738586426</v>
      </c>
      <c r="ER260" s="1">
        <v>5.6302132606506348</v>
      </c>
      <c r="ES260" s="1">
        <v>5.8252425193786621</v>
      </c>
      <c r="ET260" s="1">
        <v>4.8629531860351562</v>
      </c>
      <c r="EU260" s="1">
        <v>222</v>
      </c>
      <c r="EV260" s="1">
        <v>413</v>
      </c>
      <c r="EW260" s="1">
        <v>465</v>
      </c>
      <c r="EX260" s="1">
        <v>267</v>
      </c>
      <c r="EY260" s="1">
        <v>122</v>
      </c>
      <c r="EZ260" s="1">
        <v>29.862270355224609</v>
      </c>
      <c r="FA260" s="1">
        <v>55.554584503173828</v>
      </c>
      <c r="FB260" s="1">
        <v>62.549350738525391</v>
      </c>
      <c r="FC260" s="1">
        <v>35.915431976318359</v>
      </c>
      <c r="FD260" s="1">
        <v>16.410797119140625</v>
      </c>
      <c r="FE260" s="1">
        <v>5.8039216995239258</v>
      </c>
      <c r="FF260" s="1">
        <v>5.2106990814208984</v>
      </c>
      <c r="FG260" s="1">
        <v>5.0841898918151855</v>
      </c>
      <c r="FH260" s="1">
        <v>4.9171271324157715</v>
      </c>
      <c r="FI260" s="1">
        <v>4.8451151847839355</v>
      </c>
      <c r="FJ260" s="1">
        <v>55.554584503173828</v>
      </c>
      <c r="FK260" s="1">
        <v>62.549350738525391</v>
      </c>
      <c r="FL260" s="1">
        <v>35.915431976318359</v>
      </c>
      <c r="FM260" s="1">
        <v>16.410797119140625</v>
      </c>
      <c r="FN260" s="1">
        <v>5.8039216995239258</v>
      </c>
      <c r="FO260" s="1">
        <v>5.2106990814208984</v>
      </c>
      <c r="FP260" s="1">
        <v>5.0841898918151855</v>
      </c>
      <c r="FQ260" s="1">
        <v>4.9171271324157715</v>
      </c>
      <c r="FR260" s="1">
        <v>4.8451151847839355</v>
      </c>
    </row>
    <row r="261" spans="1:174">
      <c r="A261" t="s">
        <v>4</v>
      </c>
      <c r="B261" t="s">
        <v>256</v>
      </c>
      <c r="C261" t="s">
        <v>534</v>
      </c>
      <c r="D261" s="1">
        <v>924</v>
      </c>
      <c r="E261" s="1">
        <v>934</v>
      </c>
      <c r="F261" s="1">
        <v>1858</v>
      </c>
      <c r="G261" s="1">
        <v>154.81976318359375</v>
      </c>
      <c r="H261" s="1">
        <v>162.83010864257812</v>
      </c>
      <c r="I261" s="1">
        <v>158.7454833984375</v>
      </c>
      <c r="J261" s="1">
        <v>4.2669129371643066</v>
      </c>
      <c r="K261" s="1">
        <v>5.2741541862487793</v>
      </c>
      <c r="L261" s="1">
        <v>4.7200489044189453</v>
      </c>
      <c r="M261" s="1">
        <v>18</v>
      </c>
      <c r="N261" s="1">
        <v>42</v>
      </c>
      <c r="O261" s="1">
        <v>132</v>
      </c>
      <c r="P261" s="1">
        <v>313</v>
      </c>
      <c r="Q261" s="1">
        <v>286</v>
      </c>
      <c r="R261" s="1">
        <v>133</v>
      </c>
      <c r="S261" s="1">
        <v>5.6807961463928223</v>
      </c>
      <c r="T261" s="1">
        <v>48.078575134277344</v>
      </c>
      <c r="U261" s="1">
        <v>189.75604248046875</v>
      </c>
      <c r="V261" s="1">
        <v>480.82830810546875</v>
      </c>
      <c r="W261" s="1">
        <v>741.4512939453125</v>
      </c>
      <c r="X261" s="1">
        <v>686.3807373046875</v>
      </c>
      <c r="Y261" s="1">
        <v>1.1214953660964966</v>
      </c>
      <c r="Z261" s="1">
        <v>1.457827091217041</v>
      </c>
      <c r="AA261" s="1">
        <v>3.1066133975982666</v>
      </c>
      <c r="AB261" s="1">
        <v>4.8579854965209961</v>
      </c>
      <c r="AC261" s="1">
        <v>6.3344407081604004</v>
      </c>
      <c r="AD261" s="1">
        <v>6.7787971496582031</v>
      </c>
      <c r="AE261" s="1">
        <v>7</v>
      </c>
      <c r="AF261" s="1">
        <v>20</v>
      </c>
      <c r="AG261" s="1">
        <v>77</v>
      </c>
      <c r="AH261" s="1">
        <v>314</v>
      </c>
      <c r="AI261" s="1">
        <v>390</v>
      </c>
      <c r="AJ261" s="1">
        <v>126</v>
      </c>
      <c r="AK261" s="1">
        <v>2.1978023052215576</v>
      </c>
      <c r="AL261" s="1">
        <v>23.403036117553711</v>
      </c>
      <c r="AM261" s="1">
        <v>112.56322479248047</v>
      </c>
      <c r="AN261" s="1">
        <v>531.93292236328125</v>
      </c>
      <c r="AO261" s="1">
        <v>1237.7808837890625</v>
      </c>
      <c r="AP261" s="1">
        <v>1177.4600830078125</v>
      </c>
      <c r="AQ261" s="1">
        <v>0.62166965007781982</v>
      </c>
      <c r="AR261" s="1">
        <v>1.5432099103927612</v>
      </c>
      <c r="AS261" s="1">
        <v>2.9111530780792236</v>
      </c>
      <c r="AT261" s="1">
        <v>5.3785543441772461</v>
      </c>
      <c r="AU261" s="1">
        <v>7.6968622207641602</v>
      </c>
      <c r="AV261" s="1">
        <v>7.2538862228393555</v>
      </c>
      <c r="AW261" s="1">
        <v>25</v>
      </c>
      <c r="AX261" s="1">
        <v>62</v>
      </c>
      <c r="AY261" s="1">
        <v>209</v>
      </c>
      <c r="AZ261" s="1">
        <v>627</v>
      </c>
      <c r="BA261" s="1">
        <v>676</v>
      </c>
      <c r="BB261" s="1">
        <v>259</v>
      </c>
      <c r="BC261" s="1">
        <v>3.934795618057251</v>
      </c>
      <c r="BD261" s="1">
        <v>35.876308441162109</v>
      </c>
      <c r="BE261" s="1">
        <v>151.48330688476562</v>
      </c>
      <c r="BF261" s="1">
        <v>505.13189697265625</v>
      </c>
      <c r="BG261" s="1">
        <v>964.59808349609375</v>
      </c>
      <c r="BH261" s="1">
        <v>861.094482421875</v>
      </c>
      <c r="BI261" s="1">
        <v>0.91541558504104614</v>
      </c>
      <c r="BJ261" s="1">
        <v>1.4843188524246216</v>
      </c>
      <c r="BK261" s="1">
        <v>3.0316216945648193</v>
      </c>
      <c r="BL261" s="1">
        <v>5.1054472923278809</v>
      </c>
      <c r="BM261" s="1">
        <v>7.0548944473266602</v>
      </c>
      <c r="BN261" s="1">
        <v>7.0018925666809082</v>
      </c>
      <c r="BO261" s="1"/>
      <c r="BP261" s="1"/>
      <c r="BQ261" s="1"/>
      <c r="BR261" s="1"/>
      <c r="BS261" s="1">
        <v>10</v>
      </c>
      <c r="BT261" s="1">
        <v>436</v>
      </c>
      <c r="BU261" s="1"/>
      <c r="BV261" s="1"/>
      <c r="BW261" s="1"/>
      <c r="BX261" s="1"/>
      <c r="BY261" s="1">
        <v>1.6755386590957642</v>
      </c>
      <c r="BZ261" s="1">
        <v>73.053482055664063</v>
      </c>
      <c r="CA261" s="1"/>
      <c r="CB261" s="1"/>
      <c r="CC261" s="1"/>
      <c r="CD261" s="1"/>
      <c r="CE261" s="1">
        <v>1.1764706373214722</v>
      </c>
      <c r="CF261" s="1">
        <v>2.9631643295288086</v>
      </c>
      <c r="CG261" s="1"/>
      <c r="CH261" s="1"/>
      <c r="CI261" s="1"/>
      <c r="CJ261" s="1"/>
      <c r="CK261" s="1">
        <v>10</v>
      </c>
      <c r="CL261" s="1">
        <v>569</v>
      </c>
      <c r="CM261" s="1"/>
      <c r="CN261" s="1"/>
      <c r="CO261" s="1"/>
      <c r="CP261" s="1"/>
      <c r="CQ261" s="1">
        <v>1.7433630228042603</v>
      </c>
      <c r="CR261" s="1">
        <v>99.197357177734375</v>
      </c>
      <c r="CS261" s="1"/>
      <c r="CT261" s="1"/>
      <c r="CU261" s="1"/>
      <c r="CV261" s="1"/>
      <c r="CW261" s="1">
        <v>1.1806375980377197</v>
      </c>
      <c r="CX261" s="1">
        <v>4.338874340057373</v>
      </c>
      <c r="CY261" s="1"/>
      <c r="CZ261" s="1"/>
      <c r="DA261" s="1"/>
      <c r="DB261" s="1"/>
      <c r="DC261" s="1">
        <v>20</v>
      </c>
      <c r="DD261" s="1">
        <v>1005</v>
      </c>
      <c r="DE261" s="1"/>
      <c r="DF261" s="1"/>
      <c r="DG261" s="1"/>
      <c r="DH261" s="1"/>
      <c r="DI261" s="1">
        <v>1.7087780237197876</v>
      </c>
      <c r="DJ261" s="1">
        <v>85.866096496582031</v>
      </c>
      <c r="DK261" s="1"/>
      <c r="DL261" s="1"/>
      <c r="DM261" s="1"/>
      <c r="DN261" s="1"/>
      <c r="DO261" s="1">
        <v>1.1785503625869751</v>
      </c>
      <c r="DP261" s="1">
        <v>3.6114704608917236</v>
      </c>
      <c r="DQ261" s="1">
        <v>210</v>
      </c>
      <c r="DR261" s="1">
        <v>230</v>
      </c>
      <c r="DS261" s="1">
        <v>201</v>
      </c>
      <c r="DT261" s="1">
        <v>192</v>
      </c>
      <c r="DU261" s="1">
        <v>91</v>
      </c>
      <c r="DV261" s="1">
        <v>35.186309814453125</v>
      </c>
      <c r="DW261" s="1">
        <v>38.537387847900391</v>
      </c>
      <c r="DX261" s="1">
        <v>33.678325653076172</v>
      </c>
      <c r="DY261" s="1">
        <v>32.170341491699219</v>
      </c>
      <c r="DZ261" s="1">
        <v>15.247401237487793</v>
      </c>
      <c r="EA261" s="1">
        <v>3.9893617630004883</v>
      </c>
      <c r="EB261" s="1">
        <v>3.9600551128387451</v>
      </c>
      <c r="EC261" s="1">
        <v>4.6292033195495605</v>
      </c>
      <c r="ED261" s="1">
        <v>4.5790605545043945</v>
      </c>
      <c r="EE261" s="1">
        <v>4.443359375</v>
      </c>
      <c r="EF261" s="1">
        <v>247</v>
      </c>
      <c r="EG261" s="1">
        <v>252</v>
      </c>
      <c r="EH261" s="1">
        <v>189</v>
      </c>
      <c r="EI261" s="1">
        <v>169</v>
      </c>
      <c r="EJ261" s="1">
        <v>77</v>
      </c>
      <c r="EK261" s="1">
        <v>43.061065673828125</v>
      </c>
      <c r="EL261" s="1">
        <v>43.932746887207031</v>
      </c>
      <c r="EM261" s="1">
        <v>32.949562072753906</v>
      </c>
      <c r="EN261" s="1">
        <v>29.462835311889648</v>
      </c>
      <c r="EO261" s="1">
        <v>13.423894882202148</v>
      </c>
      <c r="EP261" s="1">
        <v>5.6085376739501953</v>
      </c>
      <c r="EQ261" s="1">
        <v>5.0169219970703125</v>
      </c>
      <c r="ER261" s="1">
        <v>5.4108214378356934</v>
      </c>
      <c r="ES261" s="1">
        <v>5.1555829048156738</v>
      </c>
      <c r="ET261" s="1">
        <v>5.0959630012512207</v>
      </c>
      <c r="EU261" s="1">
        <v>457</v>
      </c>
      <c r="EV261" s="1">
        <v>482</v>
      </c>
      <c r="EW261" s="1">
        <v>390</v>
      </c>
      <c r="EX261" s="1">
        <v>361</v>
      </c>
      <c r="EY261" s="1">
        <v>168</v>
      </c>
      <c r="EZ261" s="1">
        <v>39.045578002929687</v>
      </c>
      <c r="FA261" s="1">
        <v>41.181552886962891</v>
      </c>
      <c r="FB261" s="1">
        <v>33.321170806884766</v>
      </c>
      <c r="FC261" s="1">
        <v>30.84344482421875</v>
      </c>
      <c r="FD261" s="1">
        <v>14.35373592376709</v>
      </c>
      <c r="FE261" s="1">
        <v>4.7269344329833984</v>
      </c>
      <c r="FF261" s="1">
        <v>4.4501891136169434</v>
      </c>
      <c r="FG261" s="1">
        <v>4.9776644706726074</v>
      </c>
      <c r="FH261" s="1">
        <v>4.8320169448852539</v>
      </c>
      <c r="FI261" s="1">
        <v>4.7204270362854004</v>
      </c>
      <c r="FJ261" s="1">
        <v>41.181552886962891</v>
      </c>
      <c r="FK261" s="1">
        <v>33.321170806884766</v>
      </c>
      <c r="FL261" s="1">
        <v>30.84344482421875</v>
      </c>
      <c r="FM261" s="1">
        <v>14.35373592376709</v>
      </c>
      <c r="FN261" s="1">
        <v>4.7269344329833984</v>
      </c>
      <c r="FO261" s="1">
        <v>4.4501891136169434</v>
      </c>
      <c r="FP261" s="1">
        <v>4.9776644706726074</v>
      </c>
      <c r="FQ261" s="1">
        <v>4.8320169448852539</v>
      </c>
      <c r="FR261" s="1">
        <v>4.7204270362854004</v>
      </c>
    </row>
    <row r="262" spans="1:174">
      <c r="A262" t="s">
        <v>4</v>
      </c>
      <c r="B262" t="s">
        <v>257</v>
      </c>
      <c r="C262" t="s">
        <v>535</v>
      </c>
      <c r="D262" s="1">
        <v>618</v>
      </c>
      <c r="E262" s="1">
        <v>722</v>
      </c>
      <c r="F262" s="1">
        <v>1340</v>
      </c>
      <c r="G262" s="1">
        <v>131.55485534667969</v>
      </c>
      <c r="H262" s="1">
        <v>155.19471740722656</v>
      </c>
      <c r="I262" s="1">
        <v>143.31735229492188</v>
      </c>
      <c r="J262" s="1">
        <v>4.0137691497802734</v>
      </c>
      <c r="K262" s="1">
        <v>5.5834817886352539</v>
      </c>
      <c r="L262" s="1">
        <v>4.7303023338317871</v>
      </c>
      <c r="M262" s="1">
        <v>11</v>
      </c>
      <c r="N262" s="1">
        <v>50</v>
      </c>
      <c r="O262" s="1">
        <v>118</v>
      </c>
      <c r="P262" s="1">
        <v>200</v>
      </c>
      <c r="Q262" s="1">
        <v>159</v>
      </c>
      <c r="R262" s="1">
        <v>80</v>
      </c>
      <c r="S262" s="1">
        <v>3.967552661895752</v>
      </c>
      <c r="T262" s="1">
        <v>75.995925903320312</v>
      </c>
      <c r="U262" s="1">
        <v>229.89849853515625</v>
      </c>
      <c r="V262" s="1">
        <v>493.51034545898437</v>
      </c>
      <c r="W262" s="1">
        <v>668.88226318359375</v>
      </c>
      <c r="X262" s="1">
        <v>720.720703125</v>
      </c>
      <c r="Y262" s="1">
        <v>0.83207261562347412</v>
      </c>
      <c r="Z262" s="1">
        <v>2.1739130020141602</v>
      </c>
      <c r="AA262" s="1">
        <v>3.4533216953277588</v>
      </c>
      <c r="AB262" s="1">
        <v>4.6072335243225098</v>
      </c>
      <c r="AC262" s="1">
        <v>5.6644105911254883</v>
      </c>
      <c r="AD262" s="1">
        <v>6.6115703582763672</v>
      </c>
      <c r="AE262" s="1">
        <v>8</v>
      </c>
      <c r="AF262" s="1">
        <v>21</v>
      </c>
      <c r="AG262" s="1">
        <v>72</v>
      </c>
      <c r="AH262" s="1">
        <v>238</v>
      </c>
      <c r="AI262" s="1">
        <v>286</v>
      </c>
      <c r="AJ262" s="1">
        <v>97</v>
      </c>
      <c r="AK262" s="1">
        <v>2.8043508529663086</v>
      </c>
      <c r="AL262" s="1">
        <v>32.410408020019531</v>
      </c>
      <c r="AM262" s="1">
        <v>141.94743347167969</v>
      </c>
      <c r="AN262" s="1">
        <v>625.75592041015625</v>
      </c>
      <c r="AO262" s="1">
        <v>1440.8060302734375</v>
      </c>
      <c r="AP262" s="1">
        <v>1480.916015625</v>
      </c>
      <c r="AQ262" s="1">
        <v>0.85744911432266235</v>
      </c>
      <c r="AR262" s="1">
        <v>2.0487804412841797</v>
      </c>
      <c r="AS262" s="1">
        <v>3.491755485534668</v>
      </c>
      <c r="AT262" s="1">
        <v>5.6910567283630371</v>
      </c>
      <c r="AU262" s="1">
        <v>8.1388731002807617</v>
      </c>
      <c r="AV262" s="1">
        <v>7.9835391044616699</v>
      </c>
      <c r="AW262" s="1">
        <v>19</v>
      </c>
      <c r="AX262" s="1">
        <v>71</v>
      </c>
      <c r="AY262" s="1">
        <v>190</v>
      </c>
      <c r="AZ262" s="1">
        <v>438</v>
      </c>
      <c r="BA262" s="1">
        <v>445</v>
      </c>
      <c r="BB262" s="1">
        <v>177</v>
      </c>
      <c r="BC262" s="1">
        <v>3.3776576519012451</v>
      </c>
      <c r="BD262" s="1">
        <v>54.369884490966797</v>
      </c>
      <c r="BE262" s="1">
        <v>186.18324279785156</v>
      </c>
      <c r="BF262" s="1">
        <v>557.53564453125</v>
      </c>
      <c r="BG262" s="1">
        <v>1020.1508178710937</v>
      </c>
      <c r="BH262" s="1">
        <v>1002.8328857421875</v>
      </c>
      <c r="BI262" s="1">
        <v>0.84257203340530396</v>
      </c>
      <c r="BJ262" s="1">
        <v>2.135338306427002</v>
      </c>
      <c r="BK262" s="1">
        <v>3.4677860736846924</v>
      </c>
      <c r="BL262" s="1">
        <v>5.139035701751709</v>
      </c>
      <c r="BM262" s="1">
        <v>7.0400252342224121</v>
      </c>
      <c r="BN262" s="1">
        <v>7.2989692687988281</v>
      </c>
      <c r="BO262" s="1">
        <v>8</v>
      </c>
      <c r="BP262" s="1"/>
      <c r="BQ262" s="1"/>
      <c r="BR262" s="1"/>
      <c r="BS262" s="1"/>
      <c r="BT262" s="1">
        <v>292</v>
      </c>
      <c r="BU262" s="1">
        <v>1.7029755115509033</v>
      </c>
      <c r="BV262" s="1"/>
      <c r="BW262" s="1"/>
      <c r="BX262" s="1"/>
      <c r="BY262" s="1"/>
      <c r="BZ262" s="1">
        <v>62.158607482910156</v>
      </c>
      <c r="CA262" s="1">
        <v>1.5209125280380249</v>
      </c>
      <c r="CB262" s="1"/>
      <c r="CC262" s="1"/>
      <c r="CD262" s="1"/>
      <c r="CE262" s="1"/>
      <c r="CF262" s="1">
        <v>2.9994864463806152</v>
      </c>
      <c r="CG262" s="1">
        <v>11</v>
      </c>
      <c r="CH262" s="1"/>
      <c r="CI262" s="1"/>
      <c r="CJ262" s="1"/>
      <c r="CK262" s="1"/>
      <c r="CL262" s="1">
        <v>430</v>
      </c>
      <c r="CM262" s="1">
        <v>2.3644626140594482</v>
      </c>
      <c r="CN262" s="1"/>
      <c r="CO262" s="1"/>
      <c r="CP262" s="1"/>
      <c r="CQ262" s="1"/>
      <c r="CR262" s="1">
        <v>92.428993225097656</v>
      </c>
      <c r="CS262" s="1">
        <v>2.9972751140594482</v>
      </c>
      <c r="CT262" s="1"/>
      <c r="CU262" s="1"/>
      <c r="CV262" s="1"/>
      <c r="CW262" s="1"/>
      <c r="CX262" s="1">
        <v>4.6999673843383789</v>
      </c>
      <c r="CY262" s="1">
        <v>19</v>
      </c>
      <c r="CZ262" s="1">
        <v>15</v>
      </c>
      <c r="DA262" s="1"/>
      <c r="DB262" s="1"/>
      <c r="DC262" s="1"/>
      <c r="DD262" s="1">
        <v>722</v>
      </c>
      <c r="DE262" s="1">
        <v>2.032111644744873</v>
      </c>
      <c r="DF262" s="1">
        <v>1.6042987108230591</v>
      </c>
      <c r="DG262" s="1"/>
      <c r="DH262" s="1"/>
      <c r="DI262" s="1"/>
      <c r="DJ262" s="1">
        <v>77.220245361328125</v>
      </c>
      <c r="DK262" s="1">
        <v>2.1276595592498779</v>
      </c>
      <c r="DL262" s="1">
        <v>2.1037867069244385</v>
      </c>
      <c r="DM262" s="1"/>
      <c r="DN262" s="1"/>
      <c r="DO262" s="1"/>
      <c r="DP262" s="1">
        <v>3.8233425617218018</v>
      </c>
      <c r="DQ262" s="1">
        <v>170</v>
      </c>
      <c r="DR262" s="1">
        <v>165</v>
      </c>
      <c r="DS262" s="1">
        <v>140</v>
      </c>
      <c r="DT262" s="1">
        <v>75</v>
      </c>
      <c r="DU262" s="1">
        <v>68</v>
      </c>
      <c r="DV262" s="1">
        <v>36.188228607177734</v>
      </c>
      <c r="DW262" s="1">
        <v>35.123870849609375</v>
      </c>
      <c r="DX262" s="1">
        <v>29.802072525024414</v>
      </c>
      <c r="DY262" s="1">
        <v>15.965395927429199</v>
      </c>
      <c r="DZ262" s="1">
        <v>14.475292205810547</v>
      </c>
      <c r="EA262" s="1">
        <v>4.3027081489562988</v>
      </c>
      <c r="EB262" s="1">
        <v>3.9864702224731445</v>
      </c>
      <c r="EC262" s="1">
        <v>4.3183221817016602</v>
      </c>
      <c r="ED262" s="1">
        <v>3.2258064746856689</v>
      </c>
      <c r="EE262" s="1">
        <v>3.9080460071563721</v>
      </c>
      <c r="EF262" s="1">
        <v>214</v>
      </c>
      <c r="EG262" s="1">
        <v>195</v>
      </c>
      <c r="EH262" s="1">
        <v>169</v>
      </c>
      <c r="EI262" s="1">
        <v>96</v>
      </c>
      <c r="EJ262" s="1">
        <v>48</v>
      </c>
      <c r="EK262" s="1">
        <v>45.999546051025391</v>
      </c>
      <c r="EL262" s="1">
        <v>41.915473937988281</v>
      </c>
      <c r="EM262" s="1">
        <v>36.326744079589844</v>
      </c>
      <c r="EN262" s="1">
        <v>20.635309219360352</v>
      </c>
      <c r="EO262" s="1">
        <v>10.317654609680176</v>
      </c>
      <c r="EP262" s="1">
        <v>6.5144596099853516</v>
      </c>
      <c r="EQ262" s="1">
        <v>5.4775280952453613</v>
      </c>
      <c r="ER262" s="1">
        <v>6.132075309753418</v>
      </c>
      <c r="ES262" s="1">
        <v>4.9382715225219727</v>
      </c>
      <c r="ET262" s="1">
        <v>3.4632034301757812</v>
      </c>
      <c r="EU262" s="1">
        <v>384</v>
      </c>
      <c r="EV262" s="1">
        <v>360</v>
      </c>
      <c r="EW262" s="1">
        <v>309</v>
      </c>
      <c r="EX262" s="1">
        <v>171</v>
      </c>
      <c r="EY262" s="1">
        <v>116</v>
      </c>
      <c r="EZ262" s="1">
        <v>41.070045471191406</v>
      </c>
      <c r="FA262" s="1">
        <v>38.503166198730469</v>
      </c>
      <c r="FB262" s="1">
        <v>33.048553466796875</v>
      </c>
      <c r="FC262" s="1">
        <v>18.289005279541016</v>
      </c>
      <c r="FD262" s="1">
        <v>12.406576156616211</v>
      </c>
      <c r="FE262" s="1">
        <v>5.3067994117736816</v>
      </c>
      <c r="FF262" s="1">
        <v>4.6759319305419922</v>
      </c>
      <c r="FG262" s="1">
        <v>5.1517171859741211</v>
      </c>
      <c r="FH262" s="1">
        <v>4.0056219100952148</v>
      </c>
      <c r="FI262" s="1">
        <v>3.7108125686645508</v>
      </c>
      <c r="FJ262" s="1">
        <v>38.503166198730469</v>
      </c>
      <c r="FK262" s="1">
        <v>33.048553466796875</v>
      </c>
      <c r="FL262" s="1">
        <v>18.289005279541016</v>
      </c>
      <c r="FM262" s="1">
        <v>12.406576156616211</v>
      </c>
      <c r="FN262" s="1">
        <v>5.3067994117736816</v>
      </c>
      <c r="FO262" s="1">
        <v>4.6759319305419922</v>
      </c>
      <c r="FP262" s="1">
        <v>5.1517171859741211</v>
      </c>
      <c r="FQ262" s="1">
        <v>4.0056219100952148</v>
      </c>
      <c r="FR262" s="1">
        <v>3.7108125686645508</v>
      </c>
    </row>
    <row r="263" spans="1:174">
      <c r="A263" t="s">
        <v>4</v>
      </c>
      <c r="B263" t="s">
        <v>258</v>
      </c>
      <c r="C263" t="s">
        <v>536</v>
      </c>
      <c r="D263" s="1">
        <v>1087</v>
      </c>
      <c r="E263" s="1">
        <v>1219</v>
      </c>
      <c r="F263" s="1">
        <v>2306</v>
      </c>
      <c r="G263" s="1">
        <v>211.36756896972656</v>
      </c>
      <c r="H263" s="1">
        <v>246.20591735839844</v>
      </c>
      <c r="I263" s="1">
        <v>228.45616149902344</v>
      </c>
      <c r="J263" s="1">
        <v>4.9361972808837891</v>
      </c>
      <c r="K263" s="1">
        <v>6.2792973518371582</v>
      </c>
      <c r="L263" s="1">
        <v>5.5654778480529785</v>
      </c>
      <c r="M263" s="1">
        <v>14</v>
      </c>
      <c r="N263" s="1">
        <v>43</v>
      </c>
      <c r="O263" s="1">
        <v>142</v>
      </c>
      <c r="P263" s="1">
        <v>381</v>
      </c>
      <c r="Q263" s="1">
        <v>352</v>
      </c>
      <c r="R263" s="1">
        <v>155</v>
      </c>
      <c r="S263" s="1">
        <v>5.6722874641418457</v>
      </c>
      <c r="T263" s="1">
        <v>60.948818206787109</v>
      </c>
      <c r="U263" s="1">
        <v>215.45184326171875</v>
      </c>
      <c r="V263" s="1">
        <v>561.15234375</v>
      </c>
      <c r="W263" s="1">
        <v>846.4183349609375</v>
      </c>
      <c r="X263" s="1">
        <v>720.46112060546875</v>
      </c>
      <c r="Y263" s="1">
        <v>1.0911924839019775</v>
      </c>
      <c r="Z263" s="1">
        <v>1.7717345952987671</v>
      </c>
      <c r="AA263" s="1">
        <v>3.4591960906982422</v>
      </c>
      <c r="AB263" s="1">
        <v>5.754417896270752</v>
      </c>
      <c r="AC263" s="1">
        <v>6.8164215087890625</v>
      </c>
      <c r="AD263" s="1">
        <v>6.402313232421875</v>
      </c>
      <c r="AE263" s="1">
        <v>6</v>
      </c>
      <c r="AF263" s="1">
        <v>18</v>
      </c>
      <c r="AG263" s="1">
        <v>80</v>
      </c>
      <c r="AH263" s="1">
        <v>394</v>
      </c>
      <c r="AI263" s="1">
        <v>537</v>
      </c>
      <c r="AJ263" s="1">
        <v>184</v>
      </c>
      <c r="AK263" s="1">
        <v>2.3779611587524414</v>
      </c>
      <c r="AL263" s="1">
        <v>26.371307373046875</v>
      </c>
      <c r="AM263" s="1">
        <v>129.78164672851562</v>
      </c>
      <c r="AN263" s="1">
        <v>611.66827392578125</v>
      </c>
      <c r="AO263" s="1">
        <v>1484.902099609375</v>
      </c>
      <c r="AP263" s="1">
        <v>1493.38525390625</v>
      </c>
      <c r="AQ263" s="1">
        <v>0.63357973098754883</v>
      </c>
      <c r="AR263" s="1">
        <v>1.6304347515106201</v>
      </c>
      <c r="AS263" s="1">
        <v>3.2336297035217285</v>
      </c>
      <c r="AT263" s="1">
        <v>6.093411922454834</v>
      </c>
      <c r="AU263" s="1">
        <v>8.6099090576171875</v>
      </c>
      <c r="AV263" s="1">
        <v>8.4210529327392578</v>
      </c>
      <c r="AW263" s="1">
        <v>20</v>
      </c>
      <c r="AX263" s="1">
        <v>61</v>
      </c>
      <c r="AY263" s="1">
        <v>222</v>
      </c>
      <c r="AZ263" s="1">
        <v>775</v>
      </c>
      <c r="BA263" s="1">
        <v>889</v>
      </c>
      <c r="BB263" s="1">
        <v>339</v>
      </c>
      <c r="BC263" s="1">
        <v>4.0069642066955566</v>
      </c>
      <c r="BD263" s="1">
        <v>43.945911407470703</v>
      </c>
      <c r="BE263" s="1">
        <v>174.04939270019531</v>
      </c>
      <c r="BF263" s="1">
        <v>585.74560546875</v>
      </c>
      <c r="BG263" s="1">
        <v>1143.3936767578125</v>
      </c>
      <c r="BH263" s="1">
        <v>1001.9210815429687</v>
      </c>
      <c r="BI263" s="1">
        <v>0.89686095714569092</v>
      </c>
      <c r="BJ263" s="1">
        <v>1.7275559902191162</v>
      </c>
      <c r="BK263" s="1">
        <v>3.3743729591369629</v>
      </c>
      <c r="BL263" s="1">
        <v>5.9219074249267578</v>
      </c>
      <c r="BM263" s="1">
        <v>7.7975616455078125</v>
      </c>
      <c r="BN263" s="1">
        <v>7.3599653244018555</v>
      </c>
      <c r="BO263" s="1"/>
      <c r="BP263" s="1"/>
      <c r="BQ263" s="1"/>
      <c r="BR263" s="1"/>
      <c r="BS263" s="1"/>
      <c r="BT263" s="1">
        <v>545</v>
      </c>
      <c r="BU263" s="1"/>
      <c r="BV263" s="1"/>
      <c r="BW263" s="1"/>
      <c r="BX263" s="1"/>
      <c r="BY263" s="1"/>
      <c r="BZ263" s="1">
        <v>105.9754638671875</v>
      </c>
      <c r="CA263" s="1"/>
      <c r="CB263" s="1"/>
      <c r="CC263" s="1"/>
      <c r="CD263" s="1"/>
      <c r="CE263" s="1"/>
      <c r="CF263" s="1">
        <v>3.5320804119110107</v>
      </c>
      <c r="CG263" s="1"/>
      <c r="CH263" s="1"/>
      <c r="CI263" s="1"/>
      <c r="CJ263" s="1"/>
      <c r="CK263" s="1"/>
      <c r="CL263" s="1">
        <v>814</v>
      </c>
      <c r="CM263" s="1"/>
      <c r="CN263" s="1"/>
      <c r="CO263" s="1"/>
      <c r="CP263" s="1"/>
      <c r="CQ263" s="1"/>
      <c r="CR263" s="1">
        <v>164.40658569335937</v>
      </c>
      <c r="CS263" s="1"/>
      <c r="CT263" s="1"/>
      <c r="CU263" s="1"/>
      <c r="CV263" s="1"/>
      <c r="CW263" s="1"/>
      <c r="CX263" s="1">
        <v>5.3846664428710937</v>
      </c>
      <c r="CY263" s="1"/>
      <c r="CZ263" s="1"/>
      <c r="DA263" s="1"/>
      <c r="DB263" s="1"/>
      <c r="DC263" s="1">
        <v>12</v>
      </c>
      <c r="DD263" s="1">
        <v>1359</v>
      </c>
      <c r="DE263" s="1"/>
      <c r="DF263" s="1"/>
      <c r="DG263" s="1"/>
      <c r="DH263" s="1"/>
      <c r="DI263" s="1">
        <v>1.188843846321106</v>
      </c>
      <c r="DJ263" s="1">
        <v>134.63656616210937</v>
      </c>
      <c r="DK263" s="1"/>
      <c r="DL263" s="1"/>
      <c r="DM263" s="1"/>
      <c r="DN263" s="1"/>
      <c r="DO263" s="1">
        <v>1.1571842432022095</v>
      </c>
      <c r="DP263" s="1">
        <v>4.4488821029663086</v>
      </c>
      <c r="DQ263" s="1">
        <v>117</v>
      </c>
      <c r="DR263" s="1">
        <v>293</v>
      </c>
      <c r="DS263" s="1">
        <v>413</v>
      </c>
      <c r="DT263" s="1">
        <v>177</v>
      </c>
      <c r="DU263" s="1">
        <v>87</v>
      </c>
      <c r="DV263" s="1">
        <v>22.750694274902344</v>
      </c>
      <c r="DW263" s="1">
        <v>56.973964691162109</v>
      </c>
      <c r="DX263" s="1">
        <v>80.308006286621094</v>
      </c>
      <c r="DY263" s="1">
        <v>34.417716979980469</v>
      </c>
      <c r="DZ263" s="1">
        <v>16.917182922363281</v>
      </c>
      <c r="EA263" s="1">
        <v>4.708249568939209</v>
      </c>
      <c r="EB263" s="1">
        <v>5.171196460723877</v>
      </c>
      <c r="EC263" s="1">
        <v>5.1650824546813965</v>
      </c>
      <c r="ED263" s="1">
        <v>4.5454545021057129</v>
      </c>
      <c r="EE263" s="1">
        <v>4.3939394950866699</v>
      </c>
      <c r="EF263" s="1">
        <v>143</v>
      </c>
      <c r="EG263" s="1">
        <v>320</v>
      </c>
      <c r="EH263" s="1">
        <v>456</v>
      </c>
      <c r="EI263" s="1">
        <v>210</v>
      </c>
      <c r="EJ263" s="1">
        <v>90</v>
      </c>
      <c r="EK263" s="1">
        <v>28.882236480712891</v>
      </c>
      <c r="EL263" s="1">
        <v>64.631576538085937</v>
      </c>
      <c r="EM263" s="1">
        <v>92.099998474121094</v>
      </c>
      <c r="EN263" s="1">
        <v>42.414474487304688</v>
      </c>
      <c r="EO263" s="1">
        <v>18.177631378173828</v>
      </c>
      <c r="EP263" s="1">
        <v>6.4882030487060547</v>
      </c>
      <c r="EQ263" s="1">
        <v>6.1692695617675781</v>
      </c>
      <c r="ER263" s="1">
        <v>6.4406781196594238</v>
      </c>
      <c r="ES263" s="1">
        <v>6.3348417282104492</v>
      </c>
      <c r="ET263" s="1">
        <v>5.5316534042358398</v>
      </c>
      <c r="EU263" s="1">
        <v>260</v>
      </c>
      <c r="EV263" s="1">
        <v>613</v>
      </c>
      <c r="EW263" s="1">
        <v>869</v>
      </c>
      <c r="EX263" s="1">
        <v>387</v>
      </c>
      <c r="EY263" s="1">
        <v>177</v>
      </c>
      <c r="EZ263" s="1">
        <v>25.758283615112305</v>
      </c>
      <c r="FA263" s="1">
        <v>60.730110168457031</v>
      </c>
      <c r="FB263" s="1">
        <v>86.092109680175781</v>
      </c>
      <c r="FC263" s="1">
        <v>38.340213775634766</v>
      </c>
      <c r="FD263" s="1">
        <v>17.53544807434082</v>
      </c>
      <c r="FE263" s="1">
        <v>5.5448923110961914</v>
      </c>
      <c r="FF263" s="1">
        <v>5.6482076644897461</v>
      </c>
      <c r="FG263" s="1">
        <v>5.7641282081604004</v>
      </c>
      <c r="FH263" s="1">
        <v>5.3682894706726074</v>
      </c>
      <c r="FI263" s="1">
        <v>4.9071249961853027</v>
      </c>
      <c r="FJ263" s="1">
        <v>60.730110168457031</v>
      </c>
      <c r="FK263" s="1">
        <v>86.092109680175781</v>
      </c>
      <c r="FL263" s="1">
        <v>38.340213775634766</v>
      </c>
      <c r="FM263" s="1">
        <v>17.53544807434082</v>
      </c>
      <c r="FN263" s="1">
        <v>5.5448923110961914</v>
      </c>
      <c r="FO263" s="1">
        <v>5.6482076644897461</v>
      </c>
      <c r="FP263" s="1">
        <v>5.7641282081604004</v>
      </c>
      <c r="FQ263" s="1">
        <v>5.3682894706726074</v>
      </c>
      <c r="FR263" s="1">
        <v>4.9071249961853027</v>
      </c>
    </row>
    <row r="264" spans="1:174">
      <c r="A264" t="s">
        <v>4</v>
      </c>
      <c r="B264" t="s">
        <v>259</v>
      </c>
      <c r="C264" t="s">
        <v>537</v>
      </c>
      <c r="D264" s="1">
        <v>759</v>
      </c>
      <c r="E264" s="1">
        <v>811</v>
      </c>
      <c r="F264" s="1">
        <v>1570</v>
      </c>
      <c r="G264" s="1">
        <v>102.46524047851562</v>
      </c>
      <c r="H264" s="1">
        <v>110.45494842529297</v>
      </c>
      <c r="I264" s="1">
        <v>106.44248199462891</v>
      </c>
      <c r="J264" s="1">
        <v>3.7236912250518799</v>
      </c>
      <c r="K264" s="1">
        <v>4.947535514831543</v>
      </c>
      <c r="L264" s="1">
        <v>4.2692046165466309</v>
      </c>
      <c r="M264" s="1">
        <v>22</v>
      </c>
      <c r="N264" s="1">
        <v>58</v>
      </c>
      <c r="O264" s="1">
        <v>149</v>
      </c>
      <c r="P264" s="1">
        <v>237</v>
      </c>
      <c r="Q264" s="1">
        <v>191</v>
      </c>
      <c r="R264" s="1">
        <v>102</v>
      </c>
      <c r="S264" s="1">
        <v>4.5740232467651367</v>
      </c>
      <c r="T264" s="1">
        <v>60.247848510742188</v>
      </c>
      <c r="U264" s="1">
        <v>220.26431274414062</v>
      </c>
      <c r="V264" s="1">
        <v>473.17666625976562</v>
      </c>
      <c r="W264" s="1">
        <v>620.170166015625</v>
      </c>
      <c r="X264" s="1">
        <v>681.72705078125</v>
      </c>
      <c r="Y264" s="1">
        <v>0.92905408143997192</v>
      </c>
      <c r="Z264" s="1">
        <v>1.838351845741272</v>
      </c>
      <c r="AA264" s="1">
        <v>3.3543448448181152</v>
      </c>
      <c r="AB264" s="1">
        <v>4.541100025177002</v>
      </c>
      <c r="AC264" s="1">
        <v>5.3381776809692383</v>
      </c>
      <c r="AD264" s="1">
        <v>6.292412281036377</v>
      </c>
      <c r="AE264" s="1">
        <v>14</v>
      </c>
      <c r="AF264" s="1">
        <v>40</v>
      </c>
      <c r="AG264" s="1">
        <v>84</v>
      </c>
      <c r="AH264" s="1">
        <v>235</v>
      </c>
      <c r="AI264" s="1">
        <v>311</v>
      </c>
      <c r="AJ264" s="1">
        <v>127</v>
      </c>
      <c r="AK264" s="1">
        <v>2.8020343780517578</v>
      </c>
      <c r="AL264" s="1">
        <v>42.418716430664063</v>
      </c>
      <c r="AM264" s="1">
        <v>131.47596740722656</v>
      </c>
      <c r="AN264" s="1">
        <v>540.31683349609375</v>
      </c>
      <c r="AO264" s="1">
        <v>1285.0709228515625</v>
      </c>
      <c r="AP264" s="1">
        <v>1456.9232177734375</v>
      </c>
      <c r="AQ264" s="1">
        <v>0.83732056617736816</v>
      </c>
      <c r="AR264" s="1">
        <v>2.4968788623809814</v>
      </c>
      <c r="AS264" s="1">
        <v>3.0589950084686279</v>
      </c>
      <c r="AT264" s="1">
        <v>5.0559382438659668</v>
      </c>
      <c r="AU264" s="1">
        <v>7.497589111328125</v>
      </c>
      <c r="AV264" s="1">
        <v>8.058375358581543</v>
      </c>
      <c r="AW264" s="1">
        <v>36</v>
      </c>
      <c r="AX264" s="1">
        <v>98</v>
      </c>
      <c r="AY264" s="1">
        <v>233</v>
      </c>
      <c r="AZ264" s="1">
        <v>472</v>
      </c>
      <c r="BA264" s="1">
        <v>502</v>
      </c>
      <c r="BB264" s="1">
        <v>229</v>
      </c>
      <c r="BC264" s="1">
        <v>3.6711692810058594</v>
      </c>
      <c r="BD264" s="1">
        <v>51.425483703613281</v>
      </c>
      <c r="BE264" s="1">
        <v>177.1378173828125</v>
      </c>
      <c r="BF264" s="1">
        <v>504.38128662109375</v>
      </c>
      <c r="BG264" s="1">
        <v>912.743896484375</v>
      </c>
      <c r="BH264" s="1">
        <v>967.10162353515625</v>
      </c>
      <c r="BI264" s="1">
        <v>0.89108908176422119</v>
      </c>
      <c r="BJ264" s="1">
        <v>2.060122013092041</v>
      </c>
      <c r="BK264" s="1">
        <v>3.241513729095459</v>
      </c>
      <c r="BL264" s="1">
        <v>4.7836222648620605</v>
      </c>
      <c r="BM264" s="1">
        <v>6.4975409507751465</v>
      </c>
      <c r="BN264" s="1">
        <v>7.1629652976989746</v>
      </c>
      <c r="BO264" s="1">
        <v>21</v>
      </c>
      <c r="BP264" s="1">
        <v>23</v>
      </c>
      <c r="BQ264" s="1"/>
      <c r="BR264" s="1">
        <v>22</v>
      </c>
      <c r="BS264" s="1"/>
      <c r="BT264" s="1">
        <v>326</v>
      </c>
      <c r="BU264" s="1">
        <v>2.8350067138671875</v>
      </c>
      <c r="BV264" s="1">
        <v>3.1050074100494385</v>
      </c>
      <c r="BW264" s="1"/>
      <c r="BX264" s="1">
        <v>2.9700069427490234</v>
      </c>
      <c r="BY264" s="1"/>
      <c r="BZ264" s="1">
        <v>44.010105133056641</v>
      </c>
      <c r="CA264" s="1">
        <v>1.8276762962341309</v>
      </c>
      <c r="CB264" s="1">
        <v>1.711309552192688</v>
      </c>
      <c r="CC264" s="1"/>
      <c r="CD264" s="1">
        <v>1.9963701963424683</v>
      </c>
      <c r="CE264" s="1"/>
      <c r="CF264" s="1">
        <v>3.1708977222442627</v>
      </c>
      <c r="CG264" s="1">
        <v>26</v>
      </c>
      <c r="CH264" s="1">
        <v>51</v>
      </c>
      <c r="CI264" s="1"/>
      <c r="CJ264" s="1">
        <v>21</v>
      </c>
      <c r="CK264" s="1"/>
      <c r="CL264" s="1">
        <v>407</v>
      </c>
      <c r="CM264" s="1">
        <v>3.5410957336425781</v>
      </c>
      <c r="CN264" s="1">
        <v>6.9459953308105469</v>
      </c>
      <c r="CO264" s="1"/>
      <c r="CP264" s="1">
        <v>2.8601157665252686</v>
      </c>
      <c r="CQ264" s="1"/>
      <c r="CR264" s="1">
        <v>55.431770324707031</v>
      </c>
      <c r="CS264" s="1">
        <v>3.1026253700256348</v>
      </c>
      <c r="CT264" s="1">
        <v>3.3707864284515381</v>
      </c>
      <c r="CU264" s="1"/>
      <c r="CV264" s="1">
        <v>2.6785714626312256</v>
      </c>
      <c r="CW264" s="1"/>
      <c r="CX264" s="1">
        <v>4.6594161987304687</v>
      </c>
      <c r="CY264" s="1">
        <v>47</v>
      </c>
      <c r="CZ264" s="1">
        <v>74</v>
      </c>
      <c r="DA264" s="1">
        <v>10</v>
      </c>
      <c r="DB264" s="1">
        <v>43</v>
      </c>
      <c r="DC264" s="1">
        <v>15</v>
      </c>
      <c r="DD264" s="1">
        <v>733</v>
      </c>
      <c r="DE264" s="1">
        <v>3.1864945888519287</v>
      </c>
      <c r="DF264" s="1">
        <v>5.0170340538024902</v>
      </c>
      <c r="DG264" s="1">
        <v>0.67797762155532837</v>
      </c>
      <c r="DH264" s="1">
        <v>2.9153037071228027</v>
      </c>
      <c r="DI264" s="1">
        <v>1.0169663429260254</v>
      </c>
      <c r="DJ264" s="1">
        <v>49.695758819580078</v>
      </c>
      <c r="DK264" s="1">
        <v>2.3653750419616699</v>
      </c>
      <c r="DL264" s="1">
        <v>2.5901296138763428</v>
      </c>
      <c r="DM264" s="1">
        <v>2.3923444747924805</v>
      </c>
      <c r="DN264" s="1">
        <v>2.2799575328826904</v>
      </c>
      <c r="DO264" s="1">
        <v>0.86306101083755493</v>
      </c>
      <c r="DP264" s="1">
        <v>3.8546488285064697</v>
      </c>
      <c r="DQ264" s="1">
        <v>73</v>
      </c>
      <c r="DR264" s="1">
        <v>109</v>
      </c>
      <c r="DS264" s="1">
        <v>139</v>
      </c>
      <c r="DT264" s="1">
        <v>214</v>
      </c>
      <c r="DU264" s="1">
        <v>224</v>
      </c>
      <c r="DV264" s="1">
        <v>9.8550233840942383</v>
      </c>
      <c r="DW264" s="1">
        <v>14.715034484863281</v>
      </c>
      <c r="DX264" s="1">
        <v>18.765043258666992</v>
      </c>
      <c r="DY264" s="1">
        <v>28.890068054199219</v>
      </c>
      <c r="DZ264" s="1">
        <v>30.240070343017578</v>
      </c>
      <c r="EA264" s="1">
        <v>4.2890715599060059</v>
      </c>
      <c r="EB264" s="1">
        <v>3.6650974750518799</v>
      </c>
      <c r="EC264" s="1">
        <v>3.4110429286956787</v>
      </c>
      <c r="ED264" s="1">
        <v>4.2334322929382324</v>
      </c>
      <c r="EE264" s="1">
        <v>3.4058082103729248</v>
      </c>
      <c r="EF264" s="1">
        <v>67</v>
      </c>
      <c r="EG264" s="1">
        <v>120</v>
      </c>
      <c r="EH264" s="1">
        <v>187</v>
      </c>
      <c r="EI264" s="1">
        <v>174</v>
      </c>
      <c r="EJ264" s="1">
        <v>263</v>
      </c>
      <c r="EK264" s="1">
        <v>9.1251316070556641</v>
      </c>
      <c r="EL264" s="1">
        <v>16.34351921081543</v>
      </c>
      <c r="EM264" s="1">
        <v>25.468650817871094</v>
      </c>
      <c r="EN264" s="1">
        <v>23.698102951049805</v>
      </c>
      <c r="EO264" s="1">
        <v>35.819545745849609</v>
      </c>
      <c r="EP264" s="1">
        <v>4.8028674125671387</v>
      </c>
      <c r="EQ264" s="1">
        <v>5.2128582000732422</v>
      </c>
      <c r="ER264" s="1">
        <v>5.8675870895385742</v>
      </c>
      <c r="ES264" s="1">
        <v>4.3058648109436035</v>
      </c>
      <c r="ET264" s="1">
        <v>4.8106822967529297</v>
      </c>
      <c r="EU264" s="1">
        <v>140</v>
      </c>
      <c r="EV264" s="1">
        <v>229</v>
      </c>
      <c r="EW264" s="1">
        <v>326</v>
      </c>
      <c r="EX264" s="1">
        <v>388</v>
      </c>
      <c r="EY264" s="1">
        <v>487</v>
      </c>
      <c r="EZ264" s="1">
        <v>9.4916858673095703</v>
      </c>
      <c r="FA264" s="1">
        <v>15.525687217712402</v>
      </c>
      <c r="FB264" s="1">
        <v>22.102069854736328</v>
      </c>
      <c r="FC264" s="1">
        <v>26.305530548095703</v>
      </c>
      <c r="FD264" s="1">
        <v>33.017509460449219</v>
      </c>
      <c r="FE264" s="1">
        <v>4.5205035209655762</v>
      </c>
      <c r="FF264" s="1">
        <v>4.3404092788696289</v>
      </c>
      <c r="FG264" s="1">
        <v>4.4891214370727539</v>
      </c>
      <c r="FH264" s="1">
        <v>4.2656111717224121</v>
      </c>
      <c r="FI264" s="1">
        <v>4.0435070991516113</v>
      </c>
      <c r="FJ264" s="1">
        <v>15.525687217712402</v>
      </c>
      <c r="FK264" s="1">
        <v>22.102069854736328</v>
      </c>
      <c r="FL264" s="1">
        <v>26.305530548095703</v>
      </c>
      <c r="FM264" s="1">
        <v>33.017509460449219</v>
      </c>
      <c r="FN264" s="1">
        <v>4.5205035209655762</v>
      </c>
      <c r="FO264" s="1">
        <v>4.3404092788696289</v>
      </c>
      <c r="FP264" s="1">
        <v>4.4891214370727539</v>
      </c>
      <c r="FQ264" s="1">
        <v>4.2656111717224121</v>
      </c>
      <c r="FR264" s="1">
        <v>4.0435070991516113</v>
      </c>
    </row>
    <row r="265" spans="1:174">
      <c r="A265" t="s">
        <v>4</v>
      </c>
      <c r="B265" t="s">
        <v>260</v>
      </c>
      <c r="C265" t="s">
        <v>538</v>
      </c>
      <c r="D265" s="1">
        <v>757</v>
      </c>
      <c r="E265" s="1">
        <v>755</v>
      </c>
      <c r="F265" s="1">
        <v>1512</v>
      </c>
      <c r="G265" s="1">
        <v>77.825889587402344</v>
      </c>
      <c r="H265" s="1">
        <v>76.231056213378906</v>
      </c>
      <c r="I265" s="1">
        <v>77.021270751953125</v>
      </c>
      <c r="J265" s="1">
        <v>3.4250295162200928</v>
      </c>
      <c r="K265" s="1">
        <v>4.1059384346008301</v>
      </c>
      <c r="L265" s="1">
        <v>3.734255313873291</v>
      </c>
      <c r="M265" s="1">
        <v>16</v>
      </c>
      <c r="N265" s="1">
        <v>58</v>
      </c>
      <c r="O265" s="1">
        <v>139</v>
      </c>
      <c r="P265" s="1">
        <v>221</v>
      </c>
      <c r="Q265" s="1">
        <v>225</v>
      </c>
      <c r="R265" s="1">
        <v>98</v>
      </c>
      <c r="S265" s="1">
        <v>2.402885913848877</v>
      </c>
      <c r="T265" s="1">
        <v>49.908359527587891</v>
      </c>
      <c r="U265" s="1">
        <v>168.99079895019531</v>
      </c>
      <c r="V265" s="1">
        <v>398.11929321289062</v>
      </c>
      <c r="W265" s="1">
        <v>637.321533203125</v>
      </c>
      <c r="X265" s="1">
        <v>558.8184814453125</v>
      </c>
      <c r="Y265" s="1">
        <v>0.562785804271698</v>
      </c>
      <c r="Z265" s="1">
        <v>1.6690647602081299</v>
      </c>
      <c r="AA265" s="1">
        <v>2.9091670513153076</v>
      </c>
      <c r="AB265" s="1">
        <v>4.1062803268432617</v>
      </c>
      <c r="AC265" s="1">
        <v>5.8578495979309082</v>
      </c>
      <c r="AD265" s="1">
        <v>5.4963545799255371</v>
      </c>
      <c r="AE265" s="1">
        <v>15</v>
      </c>
      <c r="AF265" s="1">
        <v>32</v>
      </c>
      <c r="AG265" s="1">
        <v>80</v>
      </c>
      <c r="AH265" s="1">
        <v>232</v>
      </c>
      <c r="AI265" s="1">
        <v>298</v>
      </c>
      <c r="AJ265" s="1">
        <v>98</v>
      </c>
      <c r="AK265" s="1">
        <v>2.1257419586181641</v>
      </c>
      <c r="AL265" s="1">
        <v>27.283966064453125</v>
      </c>
      <c r="AM265" s="1">
        <v>99.096977233886719</v>
      </c>
      <c r="AN265" s="1">
        <v>473.14108276367187</v>
      </c>
      <c r="AO265" s="1">
        <v>1062.6158447265625</v>
      </c>
      <c r="AP265" s="1">
        <v>1012.1875610351562</v>
      </c>
      <c r="AQ265" s="1">
        <v>0.73493385314941406</v>
      </c>
      <c r="AR265" s="1">
        <v>1.7877094745635986</v>
      </c>
      <c r="AS265" s="1">
        <v>2.5380711555480957</v>
      </c>
      <c r="AT265" s="1">
        <v>4.5768394470214844</v>
      </c>
      <c r="AU265" s="1">
        <v>6.3512363433837891</v>
      </c>
      <c r="AV265" s="1">
        <v>5.9610705375671387</v>
      </c>
      <c r="AW265" s="1">
        <v>31</v>
      </c>
      <c r="AX265" s="1">
        <v>90</v>
      </c>
      <c r="AY265" s="1">
        <v>219</v>
      </c>
      <c r="AZ265" s="1">
        <v>453</v>
      </c>
      <c r="BA265" s="1">
        <v>523</v>
      </c>
      <c r="BB265" s="1">
        <v>196</v>
      </c>
      <c r="BC265" s="1">
        <v>2.2602956295013428</v>
      </c>
      <c r="BD265" s="1">
        <v>38.544227600097656</v>
      </c>
      <c r="BE265" s="1">
        <v>134.37066650390625</v>
      </c>
      <c r="BF265" s="1">
        <v>433.30624389648437</v>
      </c>
      <c r="BG265" s="1">
        <v>825.5982666015625</v>
      </c>
      <c r="BH265" s="1">
        <v>720.085205078125</v>
      </c>
      <c r="BI265" s="1">
        <v>0.63472563028335571</v>
      </c>
      <c r="BJ265" s="1">
        <v>1.7094017267227173</v>
      </c>
      <c r="BK265" s="1">
        <v>2.7616646289825439</v>
      </c>
      <c r="BL265" s="1">
        <v>4.3345136642456055</v>
      </c>
      <c r="BM265" s="1">
        <v>6.129145622253418</v>
      </c>
      <c r="BN265" s="1">
        <v>5.7192878723144531</v>
      </c>
      <c r="BO265" s="1">
        <v>43</v>
      </c>
      <c r="BP265" s="1">
        <v>30</v>
      </c>
      <c r="BQ265" s="1"/>
      <c r="BR265" s="1">
        <v>14</v>
      </c>
      <c r="BS265" s="1"/>
      <c r="BT265" s="1">
        <v>327</v>
      </c>
      <c r="BU265" s="1">
        <v>4.4207572937011719</v>
      </c>
      <c r="BV265" s="1">
        <v>3.0842492580413818</v>
      </c>
      <c r="BW265" s="1"/>
      <c r="BX265" s="1">
        <v>1.4393163919448853</v>
      </c>
      <c r="BY265" s="1"/>
      <c r="BZ265" s="1">
        <v>33.618316650390625</v>
      </c>
      <c r="CA265" s="1">
        <v>1.9806541204452515</v>
      </c>
      <c r="CB265" s="1">
        <v>1.6930022239685059</v>
      </c>
      <c r="CC265" s="1"/>
      <c r="CD265" s="1">
        <v>1.8300653696060181</v>
      </c>
      <c r="CE265" s="1"/>
      <c r="CF265" s="1">
        <v>2.9757030010223389</v>
      </c>
      <c r="CG265" s="1">
        <v>42</v>
      </c>
      <c r="CH265" s="1">
        <v>60</v>
      </c>
      <c r="CI265" s="1"/>
      <c r="CJ265" s="1">
        <v>14</v>
      </c>
      <c r="CK265" s="1"/>
      <c r="CL265" s="1">
        <v>384</v>
      </c>
      <c r="CM265" s="1">
        <v>4.2406678199768066</v>
      </c>
      <c r="CN265" s="1">
        <v>6.0580973625183105</v>
      </c>
      <c r="CO265" s="1"/>
      <c r="CP265" s="1">
        <v>1.4135559797286987</v>
      </c>
      <c r="CQ265" s="1"/>
      <c r="CR265" s="1">
        <v>38.771820068359375</v>
      </c>
      <c r="CS265" s="1">
        <v>2.5104601383209229</v>
      </c>
      <c r="CT265" s="1">
        <v>2.9211294651031494</v>
      </c>
      <c r="CU265" s="1"/>
      <c r="CV265" s="1">
        <v>2.3294508457183838</v>
      </c>
      <c r="CW265" s="1"/>
      <c r="CX265" s="1">
        <v>3.9473683834075928</v>
      </c>
      <c r="CY265" s="1">
        <v>85</v>
      </c>
      <c r="CZ265" s="1">
        <v>90</v>
      </c>
      <c r="DA265" s="1"/>
      <c r="DB265" s="1">
        <v>28</v>
      </c>
      <c r="DC265" s="1"/>
      <c r="DD265" s="1">
        <v>711</v>
      </c>
      <c r="DE265" s="1">
        <v>4.329899787902832</v>
      </c>
      <c r="DF265" s="1">
        <v>4.584599494934082</v>
      </c>
      <c r="DG265" s="1"/>
      <c r="DH265" s="1">
        <v>1.4263198375701904</v>
      </c>
      <c r="DI265" s="1"/>
      <c r="DJ265" s="1">
        <v>36.218338012695313</v>
      </c>
      <c r="DK265" s="1">
        <v>2.2112383842468262</v>
      </c>
      <c r="DL265" s="1">
        <v>2.3523261547088623</v>
      </c>
      <c r="DM265" s="1"/>
      <c r="DN265" s="1">
        <v>2.0497803688049316</v>
      </c>
      <c r="DO265" s="1"/>
      <c r="DP265" s="1">
        <v>3.4319641590118408</v>
      </c>
      <c r="DQ265" s="1">
        <v>47</v>
      </c>
      <c r="DR265" s="1">
        <v>99</v>
      </c>
      <c r="DS265" s="1">
        <v>108</v>
      </c>
      <c r="DT265" s="1">
        <v>187</v>
      </c>
      <c r="DU265" s="1">
        <v>316</v>
      </c>
      <c r="DV265" s="1">
        <v>4.8319907188415527</v>
      </c>
      <c r="DW265" s="1">
        <v>10.178023338317871</v>
      </c>
      <c r="DX265" s="1">
        <v>11.103297233581543</v>
      </c>
      <c r="DY265" s="1">
        <v>19.225154876708984</v>
      </c>
      <c r="DZ265" s="1">
        <v>32.4874267578125</v>
      </c>
      <c r="EA265" s="1">
        <v>3.6690084934234619</v>
      </c>
      <c r="EB265" s="1">
        <v>4.6132340431213379</v>
      </c>
      <c r="EC265" s="1">
        <v>3.2393522262573242</v>
      </c>
      <c r="ED265" s="1">
        <v>2.686781644821167</v>
      </c>
      <c r="EE265" s="1">
        <v>3.7704331874847412</v>
      </c>
      <c r="EF265" s="1">
        <v>61</v>
      </c>
      <c r="EG265" s="1">
        <v>104</v>
      </c>
      <c r="EH265" s="1">
        <v>116</v>
      </c>
      <c r="EI265" s="1">
        <v>189</v>
      </c>
      <c r="EJ265" s="1">
        <v>285</v>
      </c>
      <c r="EK265" s="1">
        <v>6.1590652465820313</v>
      </c>
      <c r="EL265" s="1">
        <v>10.500701904296875</v>
      </c>
      <c r="EM265" s="1">
        <v>11.712321281433105</v>
      </c>
      <c r="EN265" s="1">
        <v>19.083005905151367</v>
      </c>
      <c r="EO265" s="1">
        <v>28.775960922241211</v>
      </c>
      <c r="EP265" s="1">
        <v>5.2315607070922852</v>
      </c>
      <c r="EQ265" s="1">
        <v>5.3830227851867676</v>
      </c>
      <c r="ER265" s="1">
        <v>4.1163945198059082</v>
      </c>
      <c r="ES265" s="1">
        <v>3.3362753391265869</v>
      </c>
      <c r="ET265" s="1">
        <v>4.186866283416748</v>
      </c>
      <c r="EU265" s="1">
        <v>108</v>
      </c>
      <c r="EV265" s="1">
        <v>203</v>
      </c>
      <c r="EW265" s="1">
        <v>224</v>
      </c>
      <c r="EX265" s="1">
        <v>376</v>
      </c>
      <c r="EY265" s="1">
        <v>601</v>
      </c>
      <c r="EZ265" s="1">
        <v>5.5015196800231934</v>
      </c>
      <c r="FA265" s="1">
        <v>10.340819358825684</v>
      </c>
      <c r="FB265" s="1">
        <v>11.410558700561523</v>
      </c>
      <c r="FC265" s="1">
        <v>19.153438568115234</v>
      </c>
      <c r="FD265" s="1">
        <v>30.614936828613281</v>
      </c>
      <c r="FE265" s="1">
        <v>4.4135675430297852</v>
      </c>
      <c r="FF265" s="1">
        <v>4.9779305458068848</v>
      </c>
      <c r="FG265" s="1">
        <v>3.6410923004150391</v>
      </c>
      <c r="FH265" s="1">
        <v>2.9782178401947021</v>
      </c>
      <c r="FI265" s="1">
        <v>3.9570713043212891</v>
      </c>
      <c r="FJ265" s="1">
        <v>10.340819358825684</v>
      </c>
      <c r="FK265" s="1">
        <v>11.410558700561523</v>
      </c>
      <c r="FL265" s="1">
        <v>19.153438568115234</v>
      </c>
      <c r="FM265" s="1">
        <v>30.614936828613281</v>
      </c>
      <c r="FN265" s="1">
        <v>4.4135675430297852</v>
      </c>
      <c r="FO265" s="1">
        <v>4.9779305458068848</v>
      </c>
      <c r="FP265" s="1">
        <v>3.6410923004150391</v>
      </c>
      <c r="FQ265" s="1">
        <v>2.9782178401947021</v>
      </c>
      <c r="FR265" s="1">
        <v>3.9570713043212891</v>
      </c>
    </row>
    <row r="266" spans="1:174">
      <c r="A266" t="s">
        <v>4</v>
      </c>
      <c r="B266" t="s">
        <v>261</v>
      </c>
      <c r="C266" t="s">
        <v>539</v>
      </c>
      <c r="D266" s="1">
        <v>984</v>
      </c>
      <c r="E266" s="1">
        <v>1062</v>
      </c>
      <c r="F266" s="1">
        <v>2046</v>
      </c>
      <c r="G266" s="1">
        <v>95.698432922363281</v>
      </c>
      <c r="H266" s="1">
        <v>101.1837158203125</v>
      </c>
      <c r="I266" s="1">
        <v>98.469253540039063</v>
      </c>
      <c r="J266" s="1">
        <v>3.4593074321746826</v>
      </c>
      <c r="K266" s="1">
        <v>4.6742959022521973</v>
      </c>
      <c r="L266" s="1">
        <v>3.9988272190093994</v>
      </c>
      <c r="M266" s="1">
        <v>20</v>
      </c>
      <c r="N266" s="1">
        <v>77</v>
      </c>
      <c r="O266" s="1">
        <v>151</v>
      </c>
      <c r="P266" s="1">
        <v>307</v>
      </c>
      <c r="Q266" s="1">
        <v>285</v>
      </c>
      <c r="R266" s="1">
        <v>144</v>
      </c>
      <c r="S266" s="1">
        <v>3.0887219905853271</v>
      </c>
      <c r="T266" s="1">
        <v>56.724422454833984</v>
      </c>
      <c r="U266" s="1">
        <v>145.2481689453125</v>
      </c>
      <c r="V266" s="1">
        <v>412.30743408203125</v>
      </c>
      <c r="W266" s="1">
        <v>623.70062255859375</v>
      </c>
      <c r="X266" s="1">
        <v>690.48187255859375</v>
      </c>
      <c r="Y266" s="1">
        <v>0.6491398811340332</v>
      </c>
      <c r="Z266" s="1">
        <v>1.8630534410476685</v>
      </c>
      <c r="AA266" s="1">
        <v>2.4560832977294922</v>
      </c>
      <c r="AB266" s="1">
        <v>4.1374664306640625</v>
      </c>
      <c r="AC266" s="1">
        <v>5.3191490173339844</v>
      </c>
      <c r="AD266" s="1">
        <v>6.247288703918457</v>
      </c>
      <c r="AE266" s="1">
        <v>19</v>
      </c>
      <c r="AF266" s="1">
        <v>43</v>
      </c>
      <c r="AG266" s="1">
        <v>121</v>
      </c>
      <c r="AH266" s="1">
        <v>344</v>
      </c>
      <c r="AI266" s="1">
        <v>379</v>
      </c>
      <c r="AJ266" s="1">
        <v>156</v>
      </c>
      <c r="AK266" s="1">
        <v>2.7265396118164062</v>
      </c>
      <c r="AL266" s="1">
        <v>31.723546981811523</v>
      </c>
      <c r="AM266" s="1">
        <v>122.05208587646484</v>
      </c>
      <c r="AN266" s="1">
        <v>517.61236572265625</v>
      </c>
      <c r="AO266" s="1">
        <v>981.81439208984375</v>
      </c>
      <c r="AP266" s="1">
        <v>1202.1268310546875</v>
      </c>
      <c r="AQ266" s="1">
        <v>0.82108902931213379</v>
      </c>
      <c r="AR266" s="1">
        <v>2.076291561126709</v>
      </c>
      <c r="AS266" s="1">
        <v>3.244837760925293</v>
      </c>
      <c r="AT266" s="1">
        <v>5.290679931640625</v>
      </c>
      <c r="AU266" s="1">
        <v>6.3030099868774414</v>
      </c>
      <c r="AV266" s="1">
        <v>7.4605450630187988</v>
      </c>
      <c r="AW266" s="1">
        <v>39</v>
      </c>
      <c r="AX266" s="1">
        <v>120</v>
      </c>
      <c r="AY266" s="1">
        <v>272</v>
      </c>
      <c r="AZ266" s="1">
        <v>651</v>
      </c>
      <c r="BA266" s="1">
        <v>664</v>
      </c>
      <c r="BB266" s="1">
        <v>300</v>
      </c>
      <c r="BC266" s="1">
        <v>2.9009850025177002</v>
      </c>
      <c r="BD266" s="1">
        <v>44.233108520507813</v>
      </c>
      <c r="BE266" s="1">
        <v>133.92549133300781</v>
      </c>
      <c r="BF266" s="1">
        <v>461.97079467773437</v>
      </c>
      <c r="BG266" s="1">
        <v>787.691162109375</v>
      </c>
      <c r="BH266" s="1">
        <v>886.73443603515625</v>
      </c>
      <c r="BI266" s="1">
        <v>0.72289156913757324</v>
      </c>
      <c r="BJ266" s="1">
        <v>1.9342359304428101</v>
      </c>
      <c r="BK266" s="1">
        <v>2.7538726329803467</v>
      </c>
      <c r="BL266" s="1">
        <v>4.6760520935058594</v>
      </c>
      <c r="BM266" s="1">
        <v>5.8394160270690918</v>
      </c>
      <c r="BN266" s="1">
        <v>6.8243856430053711</v>
      </c>
      <c r="BO266" s="1">
        <v>69</v>
      </c>
      <c r="BP266" s="1">
        <v>29</v>
      </c>
      <c r="BQ266" s="1"/>
      <c r="BR266" s="1">
        <v>39</v>
      </c>
      <c r="BS266" s="1"/>
      <c r="BT266" s="1">
        <v>391</v>
      </c>
      <c r="BU266" s="1">
        <v>6.7105607986450195</v>
      </c>
      <c r="BV266" s="1">
        <v>2.820380687713623</v>
      </c>
      <c r="BW266" s="1"/>
      <c r="BX266" s="1">
        <v>3.7929255962371826</v>
      </c>
      <c r="BY266" s="1"/>
      <c r="BZ266" s="1">
        <v>38.026512145996094</v>
      </c>
      <c r="CA266" s="1">
        <v>1.9878997802734375</v>
      </c>
      <c r="CB266" s="1">
        <v>1.9320453405380249</v>
      </c>
      <c r="CC266" s="1"/>
      <c r="CD266" s="1">
        <v>2.504817008972168</v>
      </c>
      <c r="CE266" s="1"/>
      <c r="CF266" s="1">
        <v>3.1147933006286621</v>
      </c>
      <c r="CG266" s="1">
        <v>53</v>
      </c>
      <c r="CH266" s="1">
        <v>58</v>
      </c>
      <c r="CI266" s="1"/>
      <c r="CJ266" s="1">
        <v>30</v>
      </c>
      <c r="CK266" s="1"/>
      <c r="CL266" s="1">
        <v>522</v>
      </c>
      <c r="CM266" s="1">
        <v>5.0496582984924316</v>
      </c>
      <c r="CN266" s="1">
        <v>5.5260410308837891</v>
      </c>
      <c r="CO266" s="1"/>
      <c r="CP266" s="1">
        <v>2.8582971096038818</v>
      </c>
      <c r="CQ266" s="1"/>
      <c r="CR266" s="1">
        <v>49.734367370605469</v>
      </c>
      <c r="CS266" s="1">
        <v>2.0965189933776855</v>
      </c>
      <c r="CT266" s="1">
        <v>3.5344302654266357</v>
      </c>
      <c r="CU266" s="1"/>
      <c r="CV266" s="1">
        <v>2.4671051502227783</v>
      </c>
      <c r="CW266" s="1"/>
      <c r="CX266" s="1">
        <v>4.805302619934082</v>
      </c>
      <c r="CY266" s="1">
        <v>122</v>
      </c>
      <c r="CZ266" s="1">
        <v>87</v>
      </c>
      <c r="DA266" s="1">
        <v>12</v>
      </c>
      <c r="DB266" s="1">
        <v>69</v>
      </c>
      <c r="DC266" s="1">
        <v>22</v>
      </c>
      <c r="DD266" s="1">
        <v>913</v>
      </c>
      <c r="DE266" s="1">
        <v>5.8715782165527344</v>
      </c>
      <c r="DF266" s="1">
        <v>4.1871089935302734</v>
      </c>
      <c r="DG266" s="1">
        <v>0.57753229141235352</v>
      </c>
      <c r="DH266" s="1">
        <v>3.3208105564117432</v>
      </c>
      <c r="DI266" s="1">
        <v>1.0588091611862183</v>
      </c>
      <c r="DJ266" s="1">
        <v>43.940578460693359</v>
      </c>
      <c r="DK266" s="1">
        <v>2.0336723327636719</v>
      </c>
      <c r="DL266" s="1">
        <v>2.7689368724822998</v>
      </c>
      <c r="DM266" s="1">
        <v>2.3346302509307861</v>
      </c>
      <c r="DN266" s="1">
        <v>2.4882798194885254</v>
      </c>
      <c r="DO266" s="1">
        <v>0.80556571483612061</v>
      </c>
      <c r="DP266" s="1">
        <v>3.8990433216094971</v>
      </c>
      <c r="DQ266" s="1">
        <v>126</v>
      </c>
      <c r="DR266" s="1">
        <v>133</v>
      </c>
      <c r="DS266" s="1">
        <v>240</v>
      </c>
      <c r="DT266" s="1">
        <v>293</v>
      </c>
      <c r="DU266" s="1">
        <v>192</v>
      </c>
      <c r="DV266" s="1">
        <v>12.254067420959473</v>
      </c>
      <c r="DW266" s="1">
        <v>12.934848785400391</v>
      </c>
      <c r="DX266" s="1">
        <v>23.341081619262695</v>
      </c>
      <c r="DY266" s="1">
        <v>28.495569229125977</v>
      </c>
      <c r="DZ266" s="1">
        <v>18.67286491394043</v>
      </c>
      <c r="EA266" s="1">
        <v>3.719008207321167</v>
      </c>
      <c r="EB266" s="1">
        <v>3.3150548934936523</v>
      </c>
      <c r="EC266" s="1">
        <v>3.2393035888671875</v>
      </c>
      <c r="ED266" s="1">
        <v>3.5140321254730225</v>
      </c>
      <c r="EE266" s="1">
        <v>3.6240091323852539</v>
      </c>
      <c r="EF266" s="1">
        <v>152</v>
      </c>
      <c r="EG266" s="1">
        <v>163</v>
      </c>
      <c r="EH266" s="1">
        <v>267</v>
      </c>
      <c r="EI266" s="1">
        <v>292</v>
      </c>
      <c r="EJ266" s="1">
        <v>188</v>
      </c>
      <c r="EK266" s="1">
        <v>14.482038497924805</v>
      </c>
      <c r="EL266" s="1">
        <v>15.530080795288086</v>
      </c>
      <c r="EM266" s="1">
        <v>25.438844680786133</v>
      </c>
      <c r="EN266" s="1">
        <v>27.820758819580078</v>
      </c>
      <c r="EO266" s="1">
        <v>17.911994934082031</v>
      </c>
      <c r="EP266" s="1">
        <v>5.4814281463623047</v>
      </c>
      <c r="EQ266" s="1">
        <v>5.0046052932739258</v>
      </c>
      <c r="ER266" s="1">
        <v>4.5766196250915527</v>
      </c>
      <c r="ES266" s="1">
        <v>4.4600582122802734</v>
      </c>
      <c r="ET266" s="1">
        <v>4.3629612922668457</v>
      </c>
      <c r="EU266" s="1">
        <v>278</v>
      </c>
      <c r="EV266" s="1">
        <v>296</v>
      </c>
      <c r="EW266" s="1">
        <v>507</v>
      </c>
      <c r="EX266" s="1">
        <v>585</v>
      </c>
      <c r="EY266" s="1">
        <v>380</v>
      </c>
      <c r="EZ266" s="1">
        <v>13.379497528076172</v>
      </c>
      <c r="FA266" s="1">
        <v>14.245796203613281</v>
      </c>
      <c r="FB266" s="1">
        <v>24.400737762451172</v>
      </c>
      <c r="FC266" s="1">
        <v>28.154697418212891</v>
      </c>
      <c r="FD266" s="1">
        <v>18.288520812988281</v>
      </c>
      <c r="FE266" s="1">
        <v>4.5122547149658203</v>
      </c>
      <c r="FF266" s="1">
        <v>4.0720868110656738</v>
      </c>
      <c r="FG266" s="1">
        <v>3.8284375667572021</v>
      </c>
      <c r="FH266" s="1">
        <v>3.9301309585571289</v>
      </c>
      <c r="FI266" s="1">
        <v>3.955449104309082</v>
      </c>
      <c r="FJ266" s="1">
        <v>14.245796203613281</v>
      </c>
      <c r="FK266" s="1">
        <v>24.400737762451172</v>
      </c>
      <c r="FL266" s="1">
        <v>28.154697418212891</v>
      </c>
      <c r="FM266" s="1">
        <v>18.288520812988281</v>
      </c>
      <c r="FN266" s="1">
        <v>4.5122547149658203</v>
      </c>
      <c r="FO266" s="1">
        <v>4.0720868110656738</v>
      </c>
      <c r="FP266" s="1">
        <v>3.8284375667572021</v>
      </c>
      <c r="FQ266" s="1">
        <v>3.9301309585571289</v>
      </c>
      <c r="FR266" s="1">
        <v>3.955449104309082</v>
      </c>
    </row>
    <row r="267" spans="1:174">
      <c r="A267" t="s">
        <v>4</v>
      </c>
      <c r="B267" t="s">
        <v>262</v>
      </c>
      <c r="C267" t="s">
        <v>540</v>
      </c>
      <c r="D267" s="1">
        <v>529</v>
      </c>
      <c r="E267" s="1">
        <v>635</v>
      </c>
      <c r="F267" s="1">
        <v>1164</v>
      </c>
      <c r="G267" s="1">
        <v>145.87751770019531</v>
      </c>
      <c r="H267" s="1">
        <v>179.2767333984375</v>
      </c>
      <c r="I267" s="1">
        <v>162.38069152832031</v>
      </c>
      <c r="J267" s="1">
        <v>3.9655172824859619</v>
      </c>
      <c r="K267" s="1">
        <v>5.7538962364196777</v>
      </c>
      <c r="L267" s="1">
        <v>4.7751889228820801</v>
      </c>
      <c r="M267" s="1">
        <v>11</v>
      </c>
      <c r="N267" s="1">
        <v>47</v>
      </c>
      <c r="O267" s="1">
        <v>67</v>
      </c>
      <c r="P267" s="1">
        <v>181</v>
      </c>
      <c r="Q267" s="1">
        <v>169</v>
      </c>
      <c r="R267" s="1">
        <v>54</v>
      </c>
      <c r="S267" s="1">
        <v>5.5065803527832031</v>
      </c>
      <c r="T267" s="1">
        <v>87.912910461425781</v>
      </c>
      <c r="U267" s="1">
        <v>158.45237731933594</v>
      </c>
      <c r="V267" s="1">
        <v>481.37017822265625</v>
      </c>
      <c r="W267" s="1">
        <v>862.59698486328125</v>
      </c>
      <c r="X267" s="1">
        <v>543.64239501953125</v>
      </c>
      <c r="Y267" s="1">
        <v>0.97690939903259277</v>
      </c>
      <c r="Z267" s="1">
        <v>2.4504692554473877</v>
      </c>
      <c r="AA267" s="1">
        <v>2.408339262008667</v>
      </c>
      <c r="AB267" s="1">
        <v>4.5997457504272461</v>
      </c>
      <c r="AC267" s="1">
        <v>6.6274509429931641</v>
      </c>
      <c r="AD267" s="1">
        <v>5.2478132247924805</v>
      </c>
      <c r="AE267" s="1">
        <v>9</v>
      </c>
      <c r="AF267" s="1">
        <v>18</v>
      </c>
      <c r="AG267" s="1">
        <v>50</v>
      </c>
      <c r="AH267" s="1">
        <v>223</v>
      </c>
      <c r="AI267" s="1">
        <v>249</v>
      </c>
      <c r="AJ267" s="1">
        <v>86</v>
      </c>
      <c r="AK267" s="1">
        <v>4.4539022445678711</v>
      </c>
      <c r="AL267" s="1">
        <v>33.955856323242188</v>
      </c>
      <c r="AM267" s="1">
        <v>120.56327056884766</v>
      </c>
      <c r="AN267" s="1">
        <v>635.47247314453125</v>
      </c>
      <c r="AO267" s="1">
        <v>1450.119384765625</v>
      </c>
      <c r="AP267" s="1">
        <v>1596.7322998046875</v>
      </c>
      <c r="AQ267" s="1">
        <v>1.1857707500457764</v>
      </c>
      <c r="AR267" s="1">
        <v>2</v>
      </c>
      <c r="AS267" s="1">
        <v>2.93599534034729</v>
      </c>
      <c r="AT267" s="1">
        <v>6.0928959846496582</v>
      </c>
      <c r="AU267" s="1">
        <v>8.381016731262207</v>
      </c>
      <c r="AV267" s="1">
        <v>8.2454462051391602</v>
      </c>
      <c r="AW267" s="1">
        <v>20</v>
      </c>
      <c r="AX267" s="1">
        <v>65</v>
      </c>
      <c r="AY267" s="1">
        <v>117</v>
      </c>
      <c r="AZ267" s="1">
        <v>404</v>
      </c>
      <c r="BA267" s="1">
        <v>418</v>
      </c>
      <c r="BB267" s="1">
        <v>140</v>
      </c>
      <c r="BC267" s="1">
        <v>4.9772167205810547</v>
      </c>
      <c r="BD267" s="1">
        <v>61.048915863037109</v>
      </c>
      <c r="BE267" s="1">
        <v>139.69148254394531</v>
      </c>
      <c r="BF267" s="1">
        <v>555.76190185546875</v>
      </c>
      <c r="BG267" s="1">
        <v>1137.0128173828125</v>
      </c>
      <c r="BH267" s="1">
        <v>913.89776611328125</v>
      </c>
      <c r="BI267" s="1">
        <v>1.0610079765319824</v>
      </c>
      <c r="BJ267" s="1">
        <v>2.3066003322601318</v>
      </c>
      <c r="BK267" s="1">
        <v>2.6086957454681396</v>
      </c>
      <c r="BL267" s="1">
        <v>5.3192892074584961</v>
      </c>
      <c r="BM267" s="1">
        <v>7.5710921287536621</v>
      </c>
      <c r="BN267" s="1">
        <v>6.7567567825317383</v>
      </c>
      <c r="BO267" s="1"/>
      <c r="BP267" s="1"/>
      <c r="BQ267" s="1"/>
      <c r="BR267" s="1"/>
      <c r="BS267" s="1"/>
      <c r="BT267" s="1">
        <v>236</v>
      </c>
      <c r="BU267" s="1"/>
      <c r="BV267" s="1"/>
      <c r="BW267" s="1"/>
      <c r="BX267" s="1"/>
      <c r="BY267" s="1"/>
      <c r="BZ267" s="1">
        <v>65.079574584960938</v>
      </c>
      <c r="CA267" s="1"/>
      <c r="CB267" s="1"/>
      <c r="CC267" s="1"/>
      <c r="CD267" s="1"/>
      <c r="CE267" s="1"/>
      <c r="CF267" s="1">
        <v>2.6265997886657715</v>
      </c>
      <c r="CG267" s="1"/>
      <c r="CH267" s="1"/>
      <c r="CI267" s="1"/>
      <c r="CJ267" s="1"/>
      <c r="CK267" s="1"/>
      <c r="CL267" s="1">
        <v>387</v>
      </c>
      <c r="CM267" s="1"/>
      <c r="CN267" s="1"/>
      <c r="CO267" s="1"/>
      <c r="CP267" s="1"/>
      <c r="CQ267" s="1"/>
      <c r="CR267" s="1">
        <v>109.25999450683594</v>
      </c>
      <c r="CS267" s="1"/>
      <c r="CT267" s="1"/>
      <c r="CU267" s="1"/>
      <c r="CV267" s="1"/>
      <c r="CW267" s="1"/>
      <c r="CX267" s="1">
        <v>4.7229681015014648</v>
      </c>
      <c r="CY267" s="1"/>
      <c r="CZ267" s="1"/>
      <c r="DA267" s="1"/>
      <c r="DB267" s="1"/>
      <c r="DC267" s="1"/>
      <c r="DD267" s="1">
        <v>623</v>
      </c>
      <c r="DE267" s="1"/>
      <c r="DF267" s="1"/>
      <c r="DG267" s="1"/>
      <c r="DH267" s="1"/>
      <c r="DI267" s="1"/>
      <c r="DJ267" s="1">
        <v>86.909942626953125</v>
      </c>
      <c r="DK267" s="1"/>
      <c r="DL267" s="1"/>
      <c r="DM267" s="1"/>
      <c r="DN267" s="1"/>
      <c r="DO267" s="1"/>
      <c r="DP267" s="1">
        <v>3.6265206336975098</v>
      </c>
      <c r="DQ267" s="1">
        <v>185</v>
      </c>
      <c r="DR267" s="1">
        <v>152</v>
      </c>
      <c r="DS267" s="1">
        <v>74</v>
      </c>
      <c r="DT267" s="1">
        <v>79</v>
      </c>
      <c r="DU267" s="1">
        <v>39</v>
      </c>
      <c r="DV267" s="1">
        <v>51.015766143798828</v>
      </c>
      <c r="DW267" s="1">
        <v>41.915657043457031</v>
      </c>
      <c r="DX267" s="1">
        <v>20.406305313110352</v>
      </c>
      <c r="DY267" s="1">
        <v>21.785110473632813</v>
      </c>
      <c r="DZ267" s="1">
        <v>10.754674911499023</v>
      </c>
      <c r="EA267" s="1">
        <v>4.5045046806335449</v>
      </c>
      <c r="EB267" s="1">
        <v>4.1259498596191406</v>
      </c>
      <c r="EC267" s="1">
        <v>3.4889202117919922</v>
      </c>
      <c r="ED267" s="1">
        <v>3.5267856121063232</v>
      </c>
      <c r="EE267" s="1">
        <v>3.2828283309936523</v>
      </c>
      <c r="EF267" s="1">
        <v>222</v>
      </c>
      <c r="EG267" s="1">
        <v>178</v>
      </c>
      <c r="EH267" s="1">
        <v>97</v>
      </c>
      <c r="EI267" s="1">
        <v>88</v>
      </c>
      <c r="EJ267" s="1">
        <v>50</v>
      </c>
      <c r="EK267" s="1">
        <v>62.676277160644531</v>
      </c>
      <c r="EL267" s="1">
        <v>50.253952026367188</v>
      </c>
      <c r="EM267" s="1">
        <v>27.385580062866211</v>
      </c>
      <c r="EN267" s="1">
        <v>24.844650268554687</v>
      </c>
      <c r="EO267" s="1">
        <v>14.116278648376465</v>
      </c>
      <c r="EP267" s="1">
        <v>6.5777778625488281</v>
      </c>
      <c r="EQ267" s="1">
        <v>5.5040197372436523</v>
      </c>
      <c r="ER267" s="1">
        <v>5.3769402503967285</v>
      </c>
      <c r="ES267" s="1">
        <v>5.2349791526794434</v>
      </c>
      <c r="ET267" s="1">
        <v>5.3078556060791016</v>
      </c>
      <c r="EU267" s="1">
        <v>407</v>
      </c>
      <c r="EV267" s="1">
        <v>330</v>
      </c>
      <c r="EW267" s="1">
        <v>171</v>
      </c>
      <c r="EX267" s="1">
        <v>167</v>
      </c>
      <c r="EY267" s="1">
        <v>89</v>
      </c>
      <c r="EZ267" s="1">
        <v>56.777439117431641</v>
      </c>
      <c r="FA267" s="1">
        <v>46.035762786865234</v>
      </c>
      <c r="FB267" s="1">
        <v>23.854894638061523</v>
      </c>
      <c r="FC267" s="1">
        <v>23.296886444091797</v>
      </c>
      <c r="FD267" s="1">
        <v>12.415705680847168</v>
      </c>
      <c r="FE267" s="1">
        <v>5.4397220611572266</v>
      </c>
      <c r="FF267" s="1">
        <v>4.770164966583252</v>
      </c>
      <c r="FG267" s="1">
        <v>4.3566880226135254</v>
      </c>
      <c r="FH267" s="1">
        <v>4.259117603302002</v>
      </c>
      <c r="FI267" s="1">
        <v>4.1784038543701172</v>
      </c>
      <c r="FJ267" s="1">
        <v>46.035762786865234</v>
      </c>
      <c r="FK267" s="1">
        <v>23.854894638061523</v>
      </c>
      <c r="FL267" s="1">
        <v>23.296886444091797</v>
      </c>
      <c r="FM267" s="1">
        <v>12.415705680847168</v>
      </c>
      <c r="FN267" s="1">
        <v>5.4397220611572266</v>
      </c>
      <c r="FO267" s="1">
        <v>4.770164966583252</v>
      </c>
      <c r="FP267" s="1">
        <v>4.3566880226135254</v>
      </c>
      <c r="FQ267" s="1">
        <v>4.259117603302002</v>
      </c>
      <c r="FR267" s="1">
        <v>4.1784038543701172</v>
      </c>
    </row>
    <row r="268" spans="1:174">
      <c r="A268" t="s">
        <v>4</v>
      </c>
      <c r="B268" t="s">
        <v>263</v>
      </c>
      <c r="C268" t="s">
        <v>541</v>
      </c>
      <c r="D268" s="1">
        <v>1449</v>
      </c>
      <c r="E268" s="1">
        <v>1504</v>
      </c>
      <c r="F268" s="1">
        <v>2953</v>
      </c>
      <c r="G268" s="1">
        <v>168.3720703125</v>
      </c>
      <c r="H268" s="1">
        <v>180.83139038085937</v>
      </c>
      <c r="I268" s="1">
        <v>174.49542236328125</v>
      </c>
      <c r="J268" s="1">
        <v>4.3058362007141113</v>
      </c>
      <c r="K268" s="1">
        <v>5.7695260047912598</v>
      </c>
      <c r="L268" s="1">
        <v>4.9447422027587891</v>
      </c>
      <c r="M268" s="1">
        <v>23</v>
      </c>
      <c r="N268" s="1">
        <v>94</v>
      </c>
      <c r="O268" s="1">
        <v>230</v>
      </c>
      <c r="P268" s="1">
        <v>458</v>
      </c>
      <c r="Q268" s="1">
        <v>484</v>
      </c>
      <c r="R268" s="1">
        <v>160</v>
      </c>
      <c r="S268" s="1">
        <v>5.1089425086975098</v>
      </c>
      <c r="T268" s="1">
        <v>77.074447631835938</v>
      </c>
      <c r="U268" s="1">
        <v>209.63595581054687</v>
      </c>
      <c r="V268" s="1">
        <v>490.343017578125</v>
      </c>
      <c r="W268" s="1">
        <v>821.2576904296875</v>
      </c>
      <c r="X268" s="1">
        <v>606.26727294921875</v>
      </c>
      <c r="Y268" s="1">
        <v>0.83697235584259033</v>
      </c>
      <c r="Z268" s="1">
        <v>2.1247739791870117</v>
      </c>
      <c r="AA268" s="1">
        <v>3.2647266387939453</v>
      </c>
      <c r="AB268" s="1">
        <v>4.7211627960205078</v>
      </c>
      <c r="AC268" s="1">
        <v>6.9660334587097168</v>
      </c>
      <c r="AD268" s="1">
        <v>5.7430005073547363</v>
      </c>
      <c r="AE268" s="1">
        <v>14</v>
      </c>
      <c r="AF268" s="1">
        <v>40</v>
      </c>
      <c r="AG268" s="1">
        <v>162</v>
      </c>
      <c r="AH268" s="1">
        <v>497</v>
      </c>
      <c r="AI268" s="1">
        <v>576</v>
      </c>
      <c r="AJ268" s="1">
        <v>215</v>
      </c>
      <c r="AK268" s="1">
        <v>3.0263988971710205</v>
      </c>
      <c r="AL268" s="1">
        <v>34.342723846435547</v>
      </c>
      <c r="AM268" s="1">
        <v>153.68122863769531</v>
      </c>
      <c r="AN268" s="1">
        <v>573.81683349609375</v>
      </c>
      <c r="AO268" s="1">
        <v>1240.14990234375</v>
      </c>
      <c r="AP268" s="1">
        <v>1516.9688720703125</v>
      </c>
      <c r="AQ268" s="1">
        <v>0.74309980869293213</v>
      </c>
      <c r="AR268" s="1">
        <v>2.0586721897125244</v>
      </c>
      <c r="AS268" s="1">
        <v>3.8334121704101562</v>
      </c>
      <c r="AT268" s="1">
        <v>5.9392924308776855</v>
      </c>
      <c r="AU268" s="1">
        <v>7.9536037445068359</v>
      </c>
      <c r="AV268" s="1">
        <v>8.9397087097167969</v>
      </c>
      <c r="AW268" s="1">
        <v>37</v>
      </c>
      <c r="AX268" s="1">
        <v>134</v>
      </c>
      <c r="AY268" s="1">
        <v>392</v>
      </c>
      <c r="AZ268" s="1">
        <v>955</v>
      </c>
      <c r="BA268" s="1">
        <v>1060</v>
      </c>
      <c r="BB268" s="1">
        <v>375</v>
      </c>
      <c r="BC268" s="1">
        <v>4.0535197257995605</v>
      </c>
      <c r="BD268" s="1">
        <v>56.200275421142578</v>
      </c>
      <c r="BE268" s="1">
        <v>182.21794128417969</v>
      </c>
      <c r="BF268" s="1">
        <v>530.50543212890625</v>
      </c>
      <c r="BG268" s="1">
        <v>1005.8834838867187</v>
      </c>
      <c r="BH268" s="1">
        <v>924.46502685546875</v>
      </c>
      <c r="BI268" s="1">
        <v>0.79879099130630493</v>
      </c>
      <c r="BJ268" s="1">
        <v>2.1046018600463867</v>
      </c>
      <c r="BK268" s="1">
        <v>3.477952241897583</v>
      </c>
      <c r="BL268" s="1">
        <v>5.2852954864501953</v>
      </c>
      <c r="BM268" s="1">
        <v>7.4700493812561035</v>
      </c>
      <c r="BN268" s="1">
        <v>7.2240414619445801</v>
      </c>
      <c r="BO268" s="1"/>
      <c r="BP268" s="1"/>
      <c r="BQ268" s="1"/>
      <c r="BR268" s="1"/>
      <c r="BS268" s="1"/>
      <c r="BT268" s="1">
        <v>717</v>
      </c>
      <c r="BU268" s="1"/>
      <c r="BV268" s="1"/>
      <c r="BW268" s="1"/>
      <c r="BX268" s="1"/>
      <c r="BY268" s="1"/>
      <c r="BZ268" s="1">
        <v>83.314544677734375</v>
      </c>
      <c r="CA268" s="1"/>
      <c r="CB268" s="1"/>
      <c r="CC268" s="1"/>
      <c r="CD268" s="1"/>
      <c r="CE268" s="1"/>
      <c r="CF268" s="1">
        <v>2.9855096340179443</v>
      </c>
      <c r="CG268" s="1"/>
      <c r="CH268" s="1"/>
      <c r="CI268" s="1"/>
      <c r="CJ268" s="1"/>
      <c r="CK268" s="1"/>
      <c r="CL268" s="1">
        <v>949</v>
      </c>
      <c r="CM268" s="1"/>
      <c r="CN268" s="1"/>
      <c r="CO268" s="1"/>
      <c r="CP268" s="1"/>
      <c r="CQ268" s="1"/>
      <c r="CR268" s="1">
        <v>114.10172271728516</v>
      </c>
      <c r="CS268" s="1"/>
      <c r="CT268" s="1"/>
      <c r="CU268" s="1"/>
      <c r="CV268" s="1"/>
      <c r="CW268" s="1"/>
      <c r="CX268" s="1">
        <v>4.7289218902587891</v>
      </c>
      <c r="CY268" s="1">
        <v>6</v>
      </c>
      <c r="CZ268" s="1"/>
      <c r="DA268" s="1"/>
      <c r="DB268" s="1"/>
      <c r="DC268" s="1"/>
      <c r="DD268" s="1">
        <v>1666</v>
      </c>
      <c r="DE268" s="1">
        <v>0.35454538464546204</v>
      </c>
      <c r="DF268" s="1"/>
      <c r="DG268" s="1"/>
      <c r="DH268" s="1"/>
      <c r="DI268" s="1"/>
      <c r="DJ268" s="1">
        <v>98.4454345703125</v>
      </c>
      <c r="DK268" s="1">
        <v>1.9292604923248291</v>
      </c>
      <c r="DL268" s="1"/>
      <c r="DM268" s="1"/>
      <c r="DN268" s="1"/>
      <c r="DO268" s="1"/>
      <c r="DP268" s="1">
        <v>3.7791488170623779</v>
      </c>
      <c r="DQ268" s="1">
        <v>279</v>
      </c>
      <c r="DR268" s="1">
        <v>233</v>
      </c>
      <c r="DS268" s="1">
        <v>255</v>
      </c>
      <c r="DT268" s="1">
        <v>315</v>
      </c>
      <c r="DU268" s="1">
        <v>367</v>
      </c>
      <c r="DV268" s="1">
        <v>32.419467926025391</v>
      </c>
      <c r="DW268" s="1">
        <v>27.074323654174805</v>
      </c>
      <c r="DX268" s="1">
        <v>29.630697250366211</v>
      </c>
      <c r="DY268" s="1">
        <v>36.602626800537109</v>
      </c>
      <c r="DZ268" s="1">
        <v>42.644962310791016</v>
      </c>
      <c r="EA268" s="1">
        <v>4.7232098579406738</v>
      </c>
      <c r="EB268" s="1">
        <v>4.2767987251281738</v>
      </c>
      <c r="EC268" s="1">
        <v>4.6814761161804199</v>
      </c>
      <c r="ED268" s="1">
        <v>4.058232307434082</v>
      </c>
      <c r="EE268" s="1">
        <v>4.038292407989502</v>
      </c>
      <c r="EF268" s="1">
        <v>302</v>
      </c>
      <c r="EG268" s="1">
        <v>243</v>
      </c>
      <c r="EH268" s="1">
        <v>234</v>
      </c>
      <c r="EI268" s="1">
        <v>333</v>
      </c>
      <c r="EJ268" s="1">
        <v>392</v>
      </c>
      <c r="EK268" s="1">
        <v>36.310558319091797</v>
      </c>
      <c r="EL268" s="1">
        <v>29.216773986816406</v>
      </c>
      <c r="EM268" s="1">
        <v>28.134672164916992</v>
      </c>
      <c r="EN268" s="1">
        <v>40.037799835205078</v>
      </c>
      <c r="EO268" s="1">
        <v>47.131587982177734</v>
      </c>
      <c r="EP268" s="1">
        <v>6.3942408561706543</v>
      </c>
      <c r="EQ268" s="1">
        <v>5.4705085754394531</v>
      </c>
      <c r="ER268" s="1">
        <v>5.5648036003112793</v>
      </c>
      <c r="ES268" s="1">
        <v>5.7020549774169922</v>
      </c>
      <c r="ET268" s="1">
        <v>5.7159523963928223</v>
      </c>
      <c r="EU268" s="1">
        <v>581</v>
      </c>
      <c r="EV268" s="1">
        <v>476</v>
      </c>
      <c r="EW268" s="1">
        <v>489</v>
      </c>
      <c r="EX268" s="1">
        <v>648</v>
      </c>
      <c r="EY268" s="1">
        <v>759</v>
      </c>
      <c r="EZ268" s="1">
        <v>34.331813812255859</v>
      </c>
      <c r="FA268" s="1">
        <v>28.127267837524414</v>
      </c>
      <c r="FB268" s="1">
        <v>28.895448684692383</v>
      </c>
      <c r="FC268" s="1">
        <v>38.290901184082031</v>
      </c>
      <c r="FD268" s="1">
        <v>44.849990844726563</v>
      </c>
      <c r="FE268" s="1">
        <v>5.4656634330749512</v>
      </c>
      <c r="FF268" s="1">
        <v>4.8129425048828125</v>
      </c>
      <c r="FG268" s="1">
        <v>5.066307544708252</v>
      </c>
      <c r="FH268" s="1">
        <v>4.764005184173584</v>
      </c>
      <c r="FI268" s="1">
        <v>4.7598142623901367</v>
      </c>
      <c r="FJ268" s="1">
        <v>28.127267837524414</v>
      </c>
      <c r="FK268" s="1">
        <v>28.895448684692383</v>
      </c>
      <c r="FL268" s="1">
        <v>38.290901184082031</v>
      </c>
      <c r="FM268" s="1">
        <v>44.849990844726563</v>
      </c>
      <c r="FN268" s="1">
        <v>5.4656634330749512</v>
      </c>
      <c r="FO268" s="1">
        <v>4.8129425048828125</v>
      </c>
      <c r="FP268" s="1">
        <v>5.066307544708252</v>
      </c>
      <c r="FQ268" s="1">
        <v>4.764005184173584</v>
      </c>
      <c r="FR268" s="1">
        <v>4.7598142623901367</v>
      </c>
    </row>
    <row r="269" spans="1:174">
      <c r="A269" t="s">
        <v>4</v>
      </c>
      <c r="B269" t="s">
        <v>264</v>
      </c>
      <c r="C269" t="s">
        <v>542</v>
      </c>
      <c r="D269" s="1">
        <v>797</v>
      </c>
      <c r="E269" s="1">
        <v>778</v>
      </c>
      <c r="F269" s="1">
        <v>1575</v>
      </c>
      <c r="G269" s="1">
        <v>154.95195007324219</v>
      </c>
      <c r="H269" s="1">
        <v>153.51466369628906</v>
      </c>
      <c r="I269" s="1">
        <v>154.23861694335937</v>
      </c>
      <c r="J269" s="1">
        <v>4.3367071151733398</v>
      </c>
      <c r="K269" s="1">
        <v>5.3599724769592285</v>
      </c>
      <c r="L269" s="1">
        <v>4.7882528305053711</v>
      </c>
      <c r="M269" s="1">
        <v>16</v>
      </c>
      <c r="N269" s="1">
        <v>62</v>
      </c>
      <c r="O269" s="1">
        <v>124</v>
      </c>
      <c r="P269" s="1">
        <v>280</v>
      </c>
      <c r="Q269" s="1">
        <v>231</v>
      </c>
      <c r="R269" s="1">
        <v>84</v>
      </c>
      <c r="S269" s="1">
        <v>5.5399169921875</v>
      </c>
      <c r="T269" s="1">
        <v>87.306724548339844</v>
      </c>
      <c r="U269" s="1">
        <v>213.04743957519531</v>
      </c>
      <c r="V269" s="1">
        <v>557.125244140625</v>
      </c>
      <c r="W269" s="1">
        <v>740.74072265625</v>
      </c>
      <c r="X269" s="1">
        <v>564.51611328125</v>
      </c>
      <c r="Y269" s="1">
        <v>1.0315924882888794</v>
      </c>
      <c r="Z269" s="1">
        <v>2.3818671703338623</v>
      </c>
      <c r="AA269" s="1">
        <v>3.3852033615112305</v>
      </c>
      <c r="AB269" s="1">
        <v>5.243445873260498</v>
      </c>
      <c r="AC269" s="1">
        <v>6.2483096122741699</v>
      </c>
      <c r="AD269" s="1">
        <v>5.5118112564086914</v>
      </c>
      <c r="AE269" s="1">
        <v>6</v>
      </c>
      <c r="AF269" s="1">
        <v>15</v>
      </c>
      <c r="AG269" s="1">
        <v>71</v>
      </c>
      <c r="AH269" s="1">
        <v>287</v>
      </c>
      <c r="AI269" s="1">
        <v>304</v>
      </c>
      <c r="AJ269" s="1">
        <v>95</v>
      </c>
      <c r="AK269" s="1">
        <v>2.011681079864502</v>
      </c>
      <c r="AL269" s="1">
        <v>21.412664413452148</v>
      </c>
      <c r="AM269" s="1">
        <v>124.09116363525391</v>
      </c>
      <c r="AN269" s="1">
        <v>597.65521240234375</v>
      </c>
      <c r="AO269" s="1">
        <v>1203.5791015625</v>
      </c>
      <c r="AP269" s="1">
        <v>1189.432861328125</v>
      </c>
      <c r="AQ269" s="1">
        <v>0.59288537502288818</v>
      </c>
      <c r="AR269" s="1">
        <v>1.3673655986785889</v>
      </c>
      <c r="AS269" s="1">
        <v>2.9218106269836426</v>
      </c>
      <c r="AT269" s="1">
        <v>5.9077811241149902</v>
      </c>
      <c r="AU269" s="1">
        <v>7.7590608596801758</v>
      </c>
      <c r="AV269" s="1">
        <v>7.9166665077209473</v>
      </c>
      <c r="AW269" s="1">
        <v>22</v>
      </c>
      <c r="AX269" s="1">
        <v>77</v>
      </c>
      <c r="AY269" s="1">
        <v>195</v>
      </c>
      <c r="AZ269" s="1">
        <v>567</v>
      </c>
      <c r="BA269" s="1">
        <v>535</v>
      </c>
      <c r="BB269" s="1">
        <v>179</v>
      </c>
      <c r="BC269" s="1">
        <v>3.7474172115325928</v>
      </c>
      <c r="BD269" s="1">
        <v>54.584377288818359</v>
      </c>
      <c r="BE269" s="1">
        <v>168.94964599609375</v>
      </c>
      <c r="BF269" s="1">
        <v>576.928955078125</v>
      </c>
      <c r="BG269" s="1">
        <v>947.85888671875</v>
      </c>
      <c r="BH269" s="1">
        <v>782.78741455078125</v>
      </c>
      <c r="BI269" s="1">
        <v>0.85836911201477051</v>
      </c>
      <c r="BJ269" s="1">
        <v>2.0810811519622803</v>
      </c>
      <c r="BK269" s="1">
        <v>3.2003939151763916</v>
      </c>
      <c r="BL269" s="1">
        <v>5.5599136352539062</v>
      </c>
      <c r="BM269" s="1">
        <v>7.0256075859069824</v>
      </c>
      <c r="BN269" s="1">
        <v>6.5712189674377441</v>
      </c>
      <c r="BO269" s="1"/>
      <c r="BP269" s="1"/>
      <c r="BQ269" s="1"/>
      <c r="BR269" s="1">
        <v>7</v>
      </c>
      <c r="BS269" s="1"/>
      <c r="BT269" s="1">
        <v>380</v>
      </c>
      <c r="BU269" s="1"/>
      <c r="BV269" s="1"/>
      <c r="BW269" s="1"/>
      <c r="BX269" s="1">
        <v>1.3609330654144287</v>
      </c>
      <c r="BY269" s="1"/>
      <c r="BZ269" s="1">
        <v>73.879226684570313</v>
      </c>
      <c r="CA269" s="1"/>
      <c r="CB269" s="1"/>
      <c r="CC269" s="1"/>
      <c r="CD269" s="1">
        <v>2.8340079784393311</v>
      </c>
      <c r="CE269" s="1"/>
      <c r="CF269" s="1">
        <v>3.1007752418518066</v>
      </c>
      <c r="CG269" s="1"/>
      <c r="CH269" s="1"/>
      <c r="CI269" s="1"/>
      <c r="CJ269" s="1">
        <v>6</v>
      </c>
      <c r="CK269" s="1"/>
      <c r="CL269" s="1">
        <v>479</v>
      </c>
      <c r="CM269" s="1"/>
      <c r="CN269" s="1"/>
      <c r="CO269" s="1"/>
      <c r="CP269" s="1">
        <v>1.1839176416397095</v>
      </c>
      <c r="CQ269" s="1"/>
      <c r="CR269" s="1">
        <v>94.516090393066406</v>
      </c>
      <c r="CS269" s="1"/>
      <c r="CT269" s="1"/>
      <c r="CU269" s="1"/>
      <c r="CV269" s="1">
        <v>2.752293586730957</v>
      </c>
      <c r="CW269" s="1"/>
      <c r="CX269" s="1">
        <v>4.5389938354492188</v>
      </c>
      <c r="CY269" s="1"/>
      <c r="CZ269" s="1">
        <v>8</v>
      </c>
      <c r="DA269" s="1"/>
      <c r="DB269" s="1">
        <v>13</v>
      </c>
      <c r="DC269" s="1">
        <v>24</v>
      </c>
      <c r="DD269" s="1">
        <v>859</v>
      </c>
      <c r="DE269" s="1"/>
      <c r="DF269" s="1">
        <v>0.78343427181243896</v>
      </c>
      <c r="DG269" s="1"/>
      <c r="DH269" s="1">
        <v>1.2730807065963745</v>
      </c>
      <c r="DI269" s="1">
        <v>2.3503029346466064</v>
      </c>
      <c r="DJ269" s="1">
        <v>84.121253967285156</v>
      </c>
      <c r="DK269" s="1"/>
      <c r="DL269" s="1">
        <v>2.3460409641265869</v>
      </c>
      <c r="DM269" s="1"/>
      <c r="DN269" s="1">
        <v>2.795698881149292</v>
      </c>
      <c r="DO269" s="1">
        <v>1.3801034688949585</v>
      </c>
      <c r="DP269" s="1">
        <v>3.7662224769592285</v>
      </c>
      <c r="DQ269" s="1">
        <v>174</v>
      </c>
      <c r="DR269" s="1">
        <v>176</v>
      </c>
      <c r="DS269" s="1">
        <v>152</v>
      </c>
      <c r="DT269" s="1">
        <v>157</v>
      </c>
      <c r="DU269" s="1">
        <v>138</v>
      </c>
      <c r="DV269" s="1">
        <v>33.828907012939453</v>
      </c>
      <c r="DW269" s="1">
        <v>34.217746734619141</v>
      </c>
      <c r="DX269" s="1">
        <v>29.551689147949219</v>
      </c>
      <c r="DY269" s="1">
        <v>30.523784637451172</v>
      </c>
      <c r="DZ269" s="1">
        <v>26.829822540283203</v>
      </c>
      <c r="EA269" s="1">
        <v>4.4196090698242187</v>
      </c>
      <c r="EB269" s="1">
        <v>4.6511626243591309</v>
      </c>
      <c r="EC269" s="1">
        <v>4.0339703559875488</v>
      </c>
      <c r="ED269" s="1">
        <v>4.435028076171875</v>
      </c>
      <c r="EE269" s="1">
        <v>4.1206331253051758</v>
      </c>
      <c r="EF269" s="1">
        <v>177</v>
      </c>
      <c r="EG269" s="1">
        <v>182</v>
      </c>
      <c r="EH269" s="1">
        <v>157</v>
      </c>
      <c r="EI269" s="1">
        <v>154</v>
      </c>
      <c r="EJ269" s="1">
        <v>108</v>
      </c>
      <c r="EK269" s="1">
        <v>34.925571441650391</v>
      </c>
      <c r="EL269" s="1">
        <v>35.91217041015625</v>
      </c>
      <c r="EM269" s="1">
        <v>30.979179382324219</v>
      </c>
      <c r="EN269" s="1">
        <v>30.38722038269043</v>
      </c>
      <c r="EO269" s="1">
        <v>21.310518264770508</v>
      </c>
      <c r="EP269" s="1">
        <v>5.7244501113891602</v>
      </c>
      <c r="EQ269" s="1">
        <v>5.9090909957885742</v>
      </c>
      <c r="ER269" s="1">
        <v>5.0974025726318359</v>
      </c>
      <c r="ES269" s="1">
        <v>5.628654956817627</v>
      </c>
      <c r="ET269" s="1">
        <v>4.2738423347473145</v>
      </c>
      <c r="EU269" s="1">
        <v>351</v>
      </c>
      <c r="EV269" s="1">
        <v>358</v>
      </c>
      <c r="EW269" s="1">
        <v>309</v>
      </c>
      <c r="EX269" s="1">
        <v>311</v>
      </c>
      <c r="EY269" s="1">
        <v>246</v>
      </c>
      <c r="EZ269" s="1">
        <v>34.373180389404297</v>
      </c>
      <c r="FA269" s="1">
        <v>35.058685302734375</v>
      </c>
      <c r="FB269" s="1">
        <v>30.260149002075195</v>
      </c>
      <c r="FC269" s="1">
        <v>30.45600700378418</v>
      </c>
      <c r="FD269" s="1">
        <v>24.090604782104492</v>
      </c>
      <c r="FE269" s="1">
        <v>4.9935979843139648</v>
      </c>
      <c r="FF269" s="1">
        <v>5.2156176567077637</v>
      </c>
      <c r="FG269" s="1">
        <v>4.5122661590576172</v>
      </c>
      <c r="FH269" s="1">
        <v>4.955385684967041</v>
      </c>
      <c r="FI269" s="1">
        <v>4.1865215301513672</v>
      </c>
      <c r="FJ269" s="1">
        <v>35.058685302734375</v>
      </c>
      <c r="FK269" s="1">
        <v>30.260149002075195</v>
      </c>
      <c r="FL269" s="1">
        <v>30.45600700378418</v>
      </c>
      <c r="FM269" s="1">
        <v>24.090604782104492</v>
      </c>
      <c r="FN269" s="1">
        <v>4.9935979843139648</v>
      </c>
      <c r="FO269" s="1">
        <v>5.2156176567077637</v>
      </c>
      <c r="FP269" s="1">
        <v>4.5122661590576172</v>
      </c>
      <c r="FQ269" s="1">
        <v>4.955385684967041</v>
      </c>
      <c r="FR269" s="1">
        <v>4.1865215301513672</v>
      </c>
    </row>
    <row r="270" spans="1:174">
      <c r="A270" t="s">
        <v>4</v>
      </c>
      <c r="B270" t="s">
        <v>265</v>
      </c>
      <c r="C270" t="s">
        <v>543</v>
      </c>
      <c r="D270" s="1">
        <v>434</v>
      </c>
      <c r="E270" s="1">
        <v>456</v>
      </c>
      <c r="F270" s="1">
        <v>890</v>
      </c>
      <c r="G270" s="1">
        <v>177.21084594726562</v>
      </c>
      <c r="H270" s="1">
        <v>188.86445617675781</v>
      </c>
      <c r="I270" s="1">
        <v>182.99615478515625</v>
      </c>
      <c r="J270" s="1">
        <v>4.4299273490905762</v>
      </c>
      <c r="K270" s="1">
        <v>5.872504711151123</v>
      </c>
      <c r="L270" s="1">
        <v>5.0677599906921387</v>
      </c>
      <c r="M270" s="1"/>
      <c r="N270" s="1"/>
      <c r="O270" s="1">
        <v>57</v>
      </c>
      <c r="P270" s="1">
        <v>151</v>
      </c>
      <c r="Q270" s="1">
        <v>128</v>
      </c>
      <c r="R270" s="1">
        <v>61</v>
      </c>
      <c r="S270" s="1"/>
      <c r="T270" s="1"/>
      <c r="U270" s="1">
        <v>178.78987121582031</v>
      </c>
      <c r="V270" s="1">
        <v>502.83050537109375</v>
      </c>
      <c r="W270" s="1">
        <v>732.18170166015625</v>
      </c>
      <c r="X270" s="1">
        <v>744.4471435546875</v>
      </c>
      <c r="Y270" s="1"/>
      <c r="Z270" s="1"/>
      <c r="AA270" s="1">
        <v>2.8773345947265625</v>
      </c>
      <c r="AB270" s="1">
        <v>4.9201693534851074</v>
      </c>
      <c r="AC270" s="1">
        <v>6.4128255844116211</v>
      </c>
      <c r="AD270" s="1">
        <v>6.7032966613769531</v>
      </c>
      <c r="AE270" s="1"/>
      <c r="AF270" s="1"/>
      <c r="AG270" s="1">
        <v>32</v>
      </c>
      <c r="AH270" s="1">
        <v>152</v>
      </c>
      <c r="AI270" s="1">
        <v>178</v>
      </c>
      <c r="AJ270" s="1">
        <v>75</v>
      </c>
      <c r="AK270" s="1"/>
      <c r="AL270" s="1"/>
      <c r="AM270" s="1">
        <v>104.21415710449219</v>
      </c>
      <c r="AN270" s="1">
        <v>545.87896728515625</v>
      </c>
      <c r="AO270" s="1">
        <v>1190.8743896484375</v>
      </c>
      <c r="AP270" s="1">
        <v>1644.0157470703125</v>
      </c>
      <c r="AQ270" s="1"/>
      <c r="AR270" s="1"/>
      <c r="AS270" s="1">
        <v>2.864816427230835</v>
      </c>
      <c r="AT270" s="1">
        <v>5.8484034538269043</v>
      </c>
      <c r="AU270" s="1">
        <v>7.7089648246765137</v>
      </c>
      <c r="AV270" s="1">
        <v>9.8944587707519531</v>
      </c>
      <c r="AW270" s="1">
        <v>11</v>
      </c>
      <c r="AX270" s="1">
        <v>45</v>
      </c>
      <c r="AY270" s="1">
        <v>89</v>
      </c>
      <c r="AZ270" s="1">
        <v>303</v>
      </c>
      <c r="BA270" s="1">
        <v>306</v>
      </c>
      <c r="BB270" s="1">
        <v>136</v>
      </c>
      <c r="BC270" s="1">
        <v>4.4373087882995605</v>
      </c>
      <c r="BD270" s="1">
        <v>61.809791564941406</v>
      </c>
      <c r="BE270" s="1">
        <v>142.20205688476562</v>
      </c>
      <c r="BF270" s="1">
        <v>523.5421142578125</v>
      </c>
      <c r="BG270" s="1">
        <v>943.599853515625</v>
      </c>
      <c r="BH270" s="1">
        <v>1066.1649169921875</v>
      </c>
      <c r="BI270" s="1">
        <v>1.0348072052001953</v>
      </c>
      <c r="BJ270" s="1">
        <v>2.5568182468414307</v>
      </c>
      <c r="BK270" s="1">
        <v>2.8728210926055908</v>
      </c>
      <c r="BL270" s="1">
        <v>5.3458008766174316</v>
      </c>
      <c r="BM270" s="1">
        <v>7.1080141067504883</v>
      </c>
      <c r="BN270" s="1">
        <v>8.153477668762207</v>
      </c>
      <c r="BO270" s="1"/>
      <c r="BP270" s="1"/>
      <c r="BQ270" s="1"/>
      <c r="BR270" s="1"/>
      <c r="BS270" s="1"/>
      <c r="BT270" s="1">
        <v>210</v>
      </c>
      <c r="BU270" s="1"/>
      <c r="BV270" s="1"/>
      <c r="BW270" s="1"/>
      <c r="BX270" s="1"/>
      <c r="BY270" s="1"/>
      <c r="BZ270" s="1">
        <v>85.747184753417969</v>
      </c>
      <c r="CA270" s="1"/>
      <c r="CB270" s="1"/>
      <c r="CC270" s="1"/>
      <c r="CD270" s="1"/>
      <c r="CE270" s="1"/>
      <c r="CF270" s="1">
        <v>3.0674846172332764</v>
      </c>
      <c r="CG270" s="1"/>
      <c r="CH270" s="1"/>
      <c r="CI270" s="1"/>
      <c r="CJ270" s="1"/>
      <c r="CK270" s="1"/>
      <c r="CL270" s="1">
        <v>264</v>
      </c>
      <c r="CM270" s="1"/>
      <c r="CN270" s="1"/>
      <c r="CO270" s="1"/>
      <c r="CP270" s="1"/>
      <c r="CQ270" s="1"/>
      <c r="CR270" s="1">
        <v>109.34257507324219</v>
      </c>
      <c r="CS270" s="1"/>
      <c r="CT270" s="1"/>
      <c r="CU270" s="1"/>
      <c r="CV270" s="1"/>
      <c r="CW270" s="1"/>
      <c r="CX270" s="1">
        <v>4.5407638549804687</v>
      </c>
      <c r="CY270" s="1"/>
      <c r="CZ270" s="1"/>
      <c r="DA270" s="1"/>
      <c r="DB270" s="1"/>
      <c r="DC270" s="1">
        <v>7</v>
      </c>
      <c r="DD270" s="1">
        <v>474</v>
      </c>
      <c r="DE270" s="1"/>
      <c r="DF270" s="1"/>
      <c r="DG270" s="1"/>
      <c r="DH270" s="1"/>
      <c r="DI270" s="1">
        <v>1.4392956495285034</v>
      </c>
      <c r="DJ270" s="1">
        <v>97.46087646484375</v>
      </c>
      <c r="DK270" s="1"/>
      <c r="DL270" s="1"/>
      <c r="DM270" s="1"/>
      <c r="DN270" s="1"/>
      <c r="DO270" s="1">
        <v>1.4767932891845703</v>
      </c>
      <c r="DP270" s="1">
        <v>3.7440757751464844</v>
      </c>
      <c r="DQ270" s="1">
        <v>60</v>
      </c>
      <c r="DR270" s="1">
        <v>155</v>
      </c>
      <c r="DS270" s="1">
        <v>104</v>
      </c>
      <c r="DT270" s="1">
        <v>67</v>
      </c>
      <c r="DU270" s="1">
        <v>48</v>
      </c>
      <c r="DV270" s="1">
        <v>24.499195098876953</v>
      </c>
      <c r="DW270" s="1">
        <v>63.289588928222656</v>
      </c>
      <c r="DX270" s="1">
        <v>42.46527099609375</v>
      </c>
      <c r="DY270" s="1">
        <v>27.35743522644043</v>
      </c>
      <c r="DZ270" s="1">
        <v>19.599355697631836</v>
      </c>
      <c r="EA270" s="1">
        <v>4.059539794921875</v>
      </c>
      <c r="EB270" s="1">
        <v>4.6421084403991699</v>
      </c>
      <c r="EC270" s="1">
        <v>4.7358832359313965</v>
      </c>
      <c r="ED270" s="1">
        <v>3.689427375793457</v>
      </c>
      <c r="EE270" s="1">
        <v>4.9586777687072754</v>
      </c>
      <c r="EF270" s="1">
        <v>90</v>
      </c>
      <c r="EG270" s="1">
        <v>157</v>
      </c>
      <c r="EH270" s="1">
        <v>98</v>
      </c>
      <c r="EI270" s="1">
        <v>75</v>
      </c>
      <c r="EJ270" s="1">
        <v>36</v>
      </c>
      <c r="EK270" s="1">
        <v>37.27587890625</v>
      </c>
      <c r="EL270" s="1">
        <v>65.025703430175781</v>
      </c>
      <c r="EM270" s="1">
        <v>40.589290618896484</v>
      </c>
      <c r="EN270" s="1">
        <v>31.063232421875</v>
      </c>
      <c r="EO270" s="1">
        <v>14.910351753234863</v>
      </c>
      <c r="EP270" s="1">
        <v>7.4812965393066406</v>
      </c>
      <c r="EQ270" s="1">
        <v>5.6211957931518555</v>
      </c>
      <c r="ER270" s="1">
        <v>5.7545509338378906</v>
      </c>
      <c r="ES270" s="1">
        <v>5.5187640190124512</v>
      </c>
      <c r="ET270" s="1">
        <v>5.0919375419616699</v>
      </c>
      <c r="EU270" s="1">
        <v>150</v>
      </c>
      <c r="EV270" s="1">
        <v>312</v>
      </c>
      <c r="EW270" s="1">
        <v>202</v>
      </c>
      <c r="EX270" s="1">
        <v>142</v>
      </c>
      <c r="EY270" s="1">
        <v>84</v>
      </c>
      <c r="EZ270" s="1">
        <v>30.842050552368164</v>
      </c>
      <c r="FA270" s="1">
        <v>64.151466369628906</v>
      </c>
      <c r="FB270" s="1">
        <v>41.533958435058594</v>
      </c>
      <c r="FC270" s="1">
        <v>29.197139739990234</v>
      </c>
      <c r="FD270" s="1">
        <v>17.271547317504883</v>
      </c>
      <c r="FE270" s="1">
        <v>5.5949273109436035</v>
      </c>
      <c r="FF270" s="1">
        <v>5.0880627632141113</v>
      </c>
      <c r="FG270" s="1">
        <v>5.1808156967163086</v>
      </c>
      <c r="FH270" s="1">
        <v>4.4724407196044922</v>
      </c>
      <c r="FI270" s="1">
        <v>5.014925479888916</v>
      </c>
      <c r="FJ270" s="1">
        <v>64.151466369628906</v>
      </c>
      <c r="FK270" s="1">
        <v>41.533958435058594</v>
      </c>
      <c r="FL270" s="1">
        <v>29.197139739990234</v>
      </c>
      <c r="FM270" s="1">
        <v>17.271547317504883</v>
      </c>
      <c r="FN270" s="1">
        <v>5.5949273109436035</v>
      </c>
      <c r="FO270" s="1">
        <v>5.0880627632141113</v>
      </c>
      <c r="FP270" s="1">
        <v>5.1808156967163086</v>
      </c>
      <c r="FQ270" s="1">
        <v>4.4724407196044922</v>
      </c>
      <c r="FR270" s="1">
        <v>5.014925479888916</v>
      </c>
    </row>
    <row r="271" spans="1:174">
      <c r="A271" t="s">
        <v>4</v>
      </c>
      <c r="B271" t="s">
        <v>266</v>
      </c>
      <c r="C271" t="s">
        <v>544</v>
      </c>
      <c r="D271" s="1">
        <v>647</v>
      </c>
      <c r="E271" s="1">
        <v>633</v>
      </c>
      <c r="F271" s="1">
        <v>1280</v>
      </c>
      <c r="G271" s="1">
        <v>230.13117980957031</v>
      </c>
      <c r="H271" s="1">
        <v>235.92729187011719</v>
      </c>
      <c r="I271" s="1">
        <v>232.96150207519531</v>
      </c>
      <c r="J271" s="1">
        <v>5.0725207328796387</v>
      </c>
      <c r="K271" s="1">
        <v>6.2518520355224609</v>
      </c>
      <c r="L271" s="1">
        <v>5.5944056510925293</v>
      </c>
      <c r="M271" s="1"/>
      <c r="N271" s="1"/>
      <c r="O271" s="1">
        <v>97</v>
      </c>
      <c r="P271" s="1">
        <v>230</v>
      </c>
      <c r="Q271" s="1">
        <v>196</v>
      </c>
      <c r="R271" s="1">
        <v>86</v>
      </c>
      <c r="S271" s="1"/>
      <c r="T271" s="1"/>
      <c r="U271" s="1">
        <v>256.44415283203125</v>
      </c>
      <c r="V271" s="1">
        <v>624.6435546875</v>
      </c>
      <c r="W271" s="1">
        <v>895.42694091796875</v>
      </c>
      <c r="X271" s="1">
        <v>707.12054443359375</v>
      </c>
      <c r="Y271" s="1"/>
      <c r="Z271" s="1"/>
      <c r="AA271" s="1">
        <v>4</v>
      </c>
      <c r="AB271" s="1">
        <v>6.0878772735595703</v>
      </c>
      <c r="AC271" s="1">
        <v>7.1246819496154785</v>
      </c>
      <c r="AD271" s="1">
        <v>6.1297221183776855</v>
      </c>
      <c r="AE271" s="1"/>
      <c r="AF271" s="1"/>
      <c r="AG271" s="1">
        <v>40</v>
      </c>
      <c r="AH271" s="1">
        <v>209</v>
      </c>
      <c r="AI271" s="1">
        <v>270</v>
      </c>
      <c r="AJ271" s="1">
        <v>95</v>
      </c>
      <c r="AK271" s="1"/>
      <c r="AL271" s="1"/>
      <c r="AM271" s="1">
        <v>110.20801544189453</v>
      </c>
      <c r="AN271" s="1">
        <v>597.6722412109375</v>
      </c>
      <c r="AO271" s="1">
        <v>1452.7845458984375</v>
      </c>
      <c r="AP271" s="1">
        <v>1414.7431640625</v>
      </c>
      <c r="AQ271" s="1"/>
      <c r="AR271" s="1"/>
      <c r="AS271" s="1">
        <v>3.0959751605987549</v>
      </c>
      <c r="AT271" s="1">
        <v>6.3275809288024902</v>
      </c>
      <c r="AU271" s="1">
        <v>8.6069488525390625</v>
      </c>
      <c r="AV271" s="1">
        <v>8.0101184844970703</v>
      </c>
      <c r="AW271" s="1">
        <v>15</v>
      </c>
      <c r="AX271" s="1">
        <v>42</v>
      </c>
      <c r="AY271" s="1">
        <v>137</v>
      </c>
      <c r="AZ271" s="1">
        <v>439</v>
      </c>
      <c r="BA271" s="1">
        <v>466</v>
      </c>
      <c r="BB271" s="1">
        <v>181</v>
      </c>
      <c r="BC271" s="1">
        <v>5.6868157386779785</v>
      </c>
      <c r="BD271" s="1">
        <v>52.22711181640625</v>
      </c>
      <c r="BE271" s="1">
        <v>184.83540344238281</v>
      </c>
      <c r="BF271" s="1">
        <v>611.50579833984375</v>
      </c>
      <c r="BG271" s="1">
        <v>1151.3564453125</v>
      </c>
      <c r="BH271" s="1">
        <v>958.83880615234375</v>
      </c>
      <c r="BI271" s="1">
        <v>1.1029411554336548</v>
      </c>
      <c r="BJ271" s="1">
        <v>1.8708240985870361</v>
      </c>
      <c r="BK271" s="1">
        <v>3.6857681274414062</v>
      </c>
      <c r="BL271" s="1">
        <v>6.1996893882751465</v>
      </c>
      <c r="BM271" s="1">
        <v>7.9144020080566406</v>
      </c>
      <c r="BN271" s="1">
        <v>6.9911160469055176</v>
      </c>
      <c r="BO271" s="1"/>
      <c r="BP271" s="1"/>
      <c r="BQ271" s="1"/>
      <c r="BR271" s="1"/>
      <c r="BS271" s="1"/>
      <c r="BT271" s="1">
        <v>308</v>
      </c>
      <c r="BU271" s="1"/>
      <c r="BV271" s="1"/>
      <c r="BW271" s="1"/>
      <c r="BX271" s="1"/>
      <c r="BY271" s="1"/>
      <c r="BZ271" s="1">
        <v>109.55239868164062</v>
      </c>
      <c r="CA271" s="1"/>
      <c r="CB271" s="1"/>
      <c r="CC271" s="1"/>
      <c r="CD271" s="1"/>
      <c r="CE271" s="1"/>
      <c r="CF271" s="1">
        <v>3.5349478721618652</v>
      </c>
      <c r="CG271" s="1"/>
      <c r="CH271" s="1"/>
      <c r="CI271" s="1"/>
      <c r="CJ271" s="1"/>
      <c r="CK271" s="1"/>
      <c r="CL271" s="1">
        <v>369</v>
      </c>
      <c r="CM271" s="1"/>
      <c r="CN271" s="1"/>
      <c r="CO271" s="1"/>
      <c r="CP271" s="1"/>
      <c r="CQ271" s="1"/>
      <c r="CR271" s="1">
        <v>137.53108215332031</v>
      </c>
      <c r="CS271" s="1"/>
      <c r="CT271" s="1"/>
      <c r="CU271" s="1"/>
      <c r="CV271" s="1"/>
      <c r="CW271" s="1"/>
      <c r="CX271" s="1">
        <v>4.8887124061584473</v>
      </c>
      <c r="CY271" s="1"/>
      <c r="CZ271" s="1"/>
      <c r="DA271" s="1"/>
      <c r="DB271" s="1"/>
      <c r="DC271" s="1">
        <v>8</v>
      </c>
      <c r="DD271" s="1">
        <v>677</v>
      </c>
      <c r="DE271" s="1"/>
      <c r="DF271" s="1"/>
      <c r="DG271" s="1"/>
      <c r="DH271" s="1"/>
      <c r="DI271" s="1">
        <v>1.4560093879699707</v>
      </c>
      <c r="DJ271" s="1">
        <v>123.21479797363281</v>
      </c>
      <c r="DK271" s="1"/>
      <c r="DL271" s="1"/>
      <c r="DM271" s="1"/>
      <c r="DN271" s="1"/>
      <c r="DO271" s="1">
        <v>0.88397789001464844</v>
      </c>
      <c r="DP271" s="1">
        <v>4.1633358001708984</v>
      </c>
      <c r="DQ271" s="1">
        <v>122</v>
      </c>
      <c r="DR271" s="1">
        <v>202</v>
      </c>
      <c r="DS271" s="1">
        <v>172</v>
      </c>
      <c r="DT271" s="1">
        <v>125</v>
      </c>
      <c r="DU271" s="1">
        <v>26</v>
      </c>
      <c r="DV271" s="1">
        <v>43.394130706787109</v>
      </c>
      <c r="DW271" s="1">
        <v>71.84930419921875</v>
      </c>
      <c r="DX271" s="1">
        <v>61.178611755371094</v>
      </c>
      <c r="DY271" s="1">
        <v>44.461200714111328</v>
      </c>
      <c r="DZ271" s="1">
        <v>9.247929573059082</v>
      </c>
      <c r="EA271" s="1">
        <v>5.2248392105102539</v>
      </c>
      <c r="EB271" s="1">
        <v>4.7799339294433594</v>
      </c>
      <c r="EC271" s="1">
        <v>5.1251487731933594</v>
      </c>
      <c r="ED271" s="1">
        <v>5.430060863494873</v>
      </c>
      <c r="EE271" s="1">
        <v>4.8507461547851562</v>
      </c>
      <c r="EF271" s="1">
        <v>133</v>
      </c>
      <c r="EG271" s="1">
        <v>220</v>
      </c>
      <c r="EH271" s="1">
        <v>153</v>
      </c>
      <c r="EI271" s="1">
        <v>103</v>
      </c>
      <c r="EJ271" s="1">
        <v>24</v>
      </c>
      <c r="EK271" s="1">
        <v>49.570819854736328</v>
      </c>
      <c r="EL271" s="1">
        <v>81.996849060058594</v>
      </c>
      <c r="EM271" s="1">
        <v>57.025081634521484</v>
      </c>
      <c r="EN271" s="1">
        <v>38.389430999755859</v>
      </c>
      <c r="EO271" s="1">
        <v>8.9451103210449219</v>
      </c>
      <c r="EP271" s="1">
        <v>6.7857141494750977</v>
      </c>
      <c r="EQ271" s="1">
        <v>6.347374439239502</v>
      </c>
      <c r="ER271" s="1">
        <v>5.8823528289794922</v>
      </c>
      <c r="ES271" s="1">
        <v>6.0588235855102539</v>
      </c>
      <c r="ET271" s="1">
        <v>6.0301508903503418</v>
      </c>
      <c r="EU271" s="1">
        <v>255</v>
      </c>
      <c r="EV271" s="1">
        <v>422</v>
      </c>
      <c r="EW271" s="1">
        <v>325</v>
      </c>
      <c r="EX271" s="1">
        <v>228</v>
      </c>
      <c r="EY271" s="1">
        <v>50</v>
      </c>
      <c r="EZ271" s="1">
        <v>46.410301208496094</v>
      </c>
      <c r="FA271" s="1">
        <v>76.804496765136719</v>
      </c>
      <c r="FB271" s="1">
        <v>59.150382995605469</v>
      </c>
      <c r="FC271" s="1">
        <v>41.496269226074219</v>
      </c>
      <c r="FD271" s="1">
        <v>9.1000585556030273</v>
      </c>
      <c r="FE271" s="1">
        <v>5.937136173248291</v>
      </c>
      <c r="FF271" s="1">
        <v>5.4862194061279297</v>
      </c>
      <c r="FG271" s="1">
        <v>5.4557662010192871</v>
      </c>
      <c r="FH271" s="1">
        <v>5.6971516609191895</v>
      </c>
      <c r="FI271" s="1">
        <v>5.3533191680908203</v>
      </c>
      <c r="FJ271" s="1">
        <v>76.804496765136719</v>
      </c>
      <c r="FK271" s="1">
        <v>59.150382995605469</v>
      </c>
      <c r="FL271" s="1">
        <v>41.496269226074219</v>
      </c>
      <c r="FM271" s="1">
        <v>9.1000585556030273</v>
      </c>
      <c r="FN271" s="1">
        <v>5.937136173248291</v>
      </c>
      <c r="FO271" s="1">
        <v>5.4862194061279297</v>
      </c>
      <c r="FP271" s="1">
        <v>5.4557662010192871</v>
      </c>
      <c r="FQ271" s="1">
        <v>5.6971516609191895</v>
      </c>
      <c r="FR271" s="1">
        <v>5.3533191680908203</v>
      </c>
    </row>
    <row r="272" spans="1:174">
      <c r="A272" t="s">
        <v>4</v>
      </c>
      <c r="B272" t="s">
        <v>223</v>
      </c>
      <c r="C272" t="s">
        <v>545</v>
      </c>
      <c r="D272" s="1">
        <v>907</v>
      </c>
      <c r="E272" s="1">
        <v>1022</v>
      </c>
      <c r="F272" s="1">
        <v>1929</v>
      </c>
      <c r="G272" s="1">
        <v>99.842803955078125</v>
      </c>
      <c r="H272" s="1">
        <v>115.35157775878906</v>
      </c>
      <c r="I272" s="1">
        <v>107.50021362304687</v>
      </c>
      <c r="J272" s="1">
        <v>3.61700439453125</v>
      </c>
      <c r="K272" s="1">
        <v>4.7906999588012695</v>
      </c>
      <c r="L272" s="1">
        <v>4.1565213203430176</v>
      </c>
      <c r="M272" s="1">
        <v>26</v>
      </c>
      <c r="N272" s="1">
        <v>77</v>
      </c>
      <c r="O272" s="1">
        <v>152</v>
      </c>
      <c r="P272" s="1">
        <v>270</v>
      </c>
      <c r="Q272" s="1">
        <v>258</v>
      </c>
      <c r="R272" s="1">
        <v>124</v>
      </c>
      <c r="S272" s="1">
        <v>4.4307208061218262</v>
      </c>
      <c r="T272" s="1">
        <v>62.715839385986328</v>
      </c>
      <c r="U272" s="1">
        <v>181.1939697265625</v>
      </c>
      <c r="V272" s="1">
        <v>464.63604736328125</v>
      </c>
      <c r="W272" s="1">
        <v>681.26007080078125</v>
      </c>
      <c r="X272" s="1">
        <v>653.62921142578125</v>
      </c>
      <c r="Y272" s="1">
        <v>0.95940959453582764</v>
      </c>
      <c r="Z272" s="1">
        <v>1.9469026327133179</v>
      </c>
      <c r="AA272" s="1">
        <v>2.8085734844207764</v>
      </c>
      <c r="AB272" s="1">
        <v>4.2945761680603027</v>
      </c>
      <c r="AC272" s="1">
        <v>5.6050400733947754</v>
      </c>
      <c r="AD272" s="1">
        <v>5.8795638084411621</v>
      </c>
      <c r="AE272" s="1">
        <v>17</v>
      </c>
      <c r="AF272" s="1">
        <v>45</v>
      </c>
      <c r="AG272" s="1">
        <v>116</v>
      </c>
      <c r="AH272" s="1">
        <v>321</v>
      </c>
      <c r="AI272" s="1">
        <v>404</v>
      </c>
      <c r="AJ272" s="1">
        <v>119</v>
      </c>
      <c r="AK272" s="1">
        <v>2.8523633480072021</v>
      </c>
      <c r="AL272" s="1">
        <v>37.702968597412109</v>
      </c>
      <c r="AM272" s="1">
        <v>145.09068298339844</v>
      </c>
      <c r="AN272" s="1">
        <v>621.1300048828125</v>
      </c>
      <c r="AO272" s="1">
        <v>1402.680419921875</v>
      </c>
      <c r="AP272" s="1">
        <v>1166.2093505859375</v>
      </c>
      <c r="AQ272" s="1">
        <v>0.85556113719940186</v>
      </c>
      <c r="AR272" s="1">
        <v>2.0910780429840088</v>
      </c>
      <c r="AS272" s="1">
        <v>2.9912326335906982</v>
      </c>
      <c r="AT272" s="1">
        <v>5.3242659568786621</v>
      </c>
      <c r="AU272" s="1">
        <v>7.3427844047546387</v>
      </c>
      <c r="AV272" s="1">
        <v>6.6666665077209473</v>
      </c>
      <c r="AW272" s="1">
        <v>43</v>
      </c>
      <c r="AX272" s="1">
        <v>122</v>
      </c>
      <c r="AY272" s="1">
        <v>268</v>
      </c>
      <c r="AZ272" s="1">
        <v>591</v>
      </c>
      <c r="BA272" s="1">
        <v>662</v>
      </c>
      <c r="BB272" s="1">
        <v>243</v>
      </c>
      <c r="BC272" s="1">
        <v>3.635413646697998</v>
      </c>
      <c r="BD272" s="1">
        <v>50.386157989501953</v>
      </c>
      <c r="BE272" s="1">
        <v>163.57621765136719</v>
      </c>
      <c r="BF272" s="1">
        <v>538.3004150390625</v>
      </c>
      <c r="BG272" s="1">
        <v>992.90570068359375</v>
      </c>
      <c r="BH272" s="1">
        <v>832.9049072265625</v>
      </c>
      <c r="BI272" s="1">
        <v>0.91547799110412598</v>
      </c>
      <c r="BJ272" s="1">
        <v>1.9977076053619385</v>
      </c>
      <c r="BK272" s="1">
        <v>2.8848223686218262</v>
      </c>
      <c r="BL272" s="1">
        <v>4.7986359596252441</v>
      </c>
      <c r="BM272" s="1">
        <v>6.5512123107910156</v>
      </c>
      <c r="BN272" s="1">
        <v>6.2403697967529297</v>
      </c>
      <c r="BO272" s="1">
        <v>18</v>
      </c>
      <c r="BP272" s="1">
        <v>42</v>
      </c>
      <c r="BQ272" s="1"/>
      <c r="BR272" s="1">
        <v>17</v>
      </c>
      <c r="BS272" s="1"/>
      <c r="BT272" s="1">
        <v>396</v>
      </c>
      <c r="BU272" s="1">
        <v>1.9814448356628418</v>
      </c>
      <c r="BV272" s="1">
        <v>4.6233711242675781</v>
      </c>
      <c r="BW272" s="1"/>
      <c r="BX272" s="1">
        <v>1.8713645935058594</v>
      </c>
      <c r="BY272" s="1"/>
      <c r="BZ272" s="1">
        <v>43.591785430908203</v>
      </c>
      <c r="CA272" s="1">
        <v>3</v>
      </c>
      <c r="CB272" s="1">
        <v>1.8650088310241699</v>
      </c>
      <c r="CC272" s="1"/>
      <c r="CD272" s="1">
        <v>2.2849462032318115</v>
      </c>
      <c r="CE272" s="1"/>
      <c r="CF272" s="1">
        <v>2.9184169769287109</v>
      </c>
      <c r="CG272" s="1">
        <v>15</v>
      </c>
      <c r="CH272" s="1">
        <v>96</v>
      </c>
      <c r="CI272" s="1"/>
      <c r="CJ272" s="1">
        <v>12</v>
      </c>
      <c r="CK272" s="1"/>
      <c r="CL272" s="1">
        <v>556</v>
      </c>
      <c r="CM272" s="1">
        <v>1.693027138710022</v>
      </c>
      <c r="CN272" s="1">
        <v>10.835373878479004</v>
      </c>
      <c r="CO272" s="1"/>
      <c r="CP272" s="1">
        <v>1.3544217348098755</v>
      </c>
      <c r="CQ272" s="1"/>
      <c r="CR272" s="1">
        <v>62.754871368408203</v>
      </c>
      <c r="CS272" s="1">
        <v>3.2188842296600342</v>
      </c>
      <c r="CT272" s="1">
        <v>3.4297964572906494</v>
      </c>
      <c r="CU272" s="1"/>
      <c r="CV272" s="1">
        <v>2.2388060092926025</v>
      </c>
      <c r="CW272" s="1"/>
      <c r="CX272" s="1">
        <v>4.5543904304504395</v>
      </c>
      <c r="CY272" s="1">
        <v>33</v>
      </c>
      <c r="CZ272" s="1">
        <v>138</v>
      </c>
      <c r="DA272" s="1"/>
      <c r="DB272" s="1">
        <v>29</v>
      </c>
      <c r="DC272" s="1"/>
      <c r="DD272" s="1">
        <v>952</v>
      </c>
      <c r="DE272" s="1">
        <v>1.8390394449234009</v>
      </c>
      <c r="DF272" s="1">
        <v>7.6905288696289062</v>
      </c>
      <c r="DG272" s="1"/>
      <c r="DH272" s="1">
        <v>1.6161255836486816</v>
      </c>
      <c r="DI272" s="1"/>
      <c r="DJ272" s="1">
        <v>53.053501129150391</v>
      </c>
      <c r="DK272" s="1">
        <v>3.0956847667694092</v>
      </c>
      <c r="DL272" s="1">
        <v>2.7321321964263916</v>
      </c>
      <c r="DM272" s="1"/>
      <c r="DN272" s="1">
        <v>2.265625</v>
      </c>
      <c r="DO272" s="1"/>
      <c r="DP272" s="1">
        <v>3.6932148933410645</v>
      </c>
      <c r="DQ272" s="1">
        <v>143</v>
      </c>
      <c r="DR272" s="1">
        <v>152</v>
      </c>
      <c r="DS272" s="1">
        <v>155</v>
      </c>
      <c r="DT272" s="1">
        <v>253</v>
      </c>
      <c r="DU272" s="1">
        <v>204</v>
      </c>
      <c r="DV272" s="1">
        <v>15.74147891998291</v>
      </c>
      <c r="DW272" s="1">
        <v>16.732200622558594</v>
      </c>
      <c r="DX272" s="1">
        <v>17.062442779541016</v>
      </c>
      <c r="DY272" s="1">
        <v>27.850309371948242</v>
      </c>
      <c r="DZ272" s="1">
        <v>22.456375122070313</v>
      </c>
      <c r="EA272" s="1">
        <v>3.9568345546722412</v>
      </c>
      <c r="EB272" s="1">
        <v>4.0871200561523437</v>
      </c>
      <c r="EC272" s="1">
        <v>3.3724977970123291</v>
      </c>
      <c r="ED272" s="1">
        <v>3.6397640705108643</v>
      </c>
      <c r="EE272" s="1">
        <v>3.2924468517303467</v>
      </c>
      <c r="EF272" s="1">
        <v>157</v>
      </c>
      <c r="EG272" s="1">
        <v>150</v>
      </c>
      <c r="EH272" s="1">
        <v>183</v>
      </c>
      <c r="EI272" s="1">
        <v>266</v>
      </c>
      <c r="EJ272" s="1">
        <v>266</v>
      </c>
      <c r="EK272" s="1">
        <v>17.72035026550293</v>
      </c>
      <c r="EL272" s="1">
        <v>16.930271148681641</v>
      </c>
      <c r="EM272" s="1">
        <v>20.654930114746094</v>
      </c>
      <c r="EN272" s="1">
        <v>30.023014068603516</v>
      </c>
      <c r="EO272" s="1">
        <v>30.023014068603516</v>
      </c>
      <c r="EP272" s="1">
        <v>5.0449872016906738</v>
      </c>
      <c r="EQ272" s="1">
        <v>4.9099836349487305</v>
      </c>
      <c r="ER272" s="1">
        <v>4.6803069114685059</v>
      </c>
      <c r="ES272" s="1">
        <v>4.5261187553405762</v>
      </c>
      <c r="ET272" s="1">
        <v>4.9451570510864258</v>
      </c>
      <c r="EU272" s="1">
        <v>300</v>
      </c>
      <c r="EV272" s="1">
        <v>302</v>
      </c>
      <c r="EW272" s="1">
        <v>338</v>
      </c>
      <c r="EX272" s="1">
        <v>519</v>
      </c>
      <c r="EY272" s="1">
        <v>470</v>
      </c>
      <c r="EZ272" s="1">
        <v>16.718540191650391</v>
      </c>
      <c r="FA272" s="1">
        <v>16.829998016357422</v>
      </c>
      <c r="FB272" s="1">
        <v>18.836221694946289</v>
      </c>
      <c r="FC272" s="1">
        <v>28.923074722290039</v>
      </c>
      <c r="FD272" s="1">
        <v>26.192380905151367</v>
      </c>
      <c r="FE272" s="1">
        <v>4.4603033065795898</v>
      </c>
      <c r="FF272" s="1">
        <v>4.4582223892211914</v>
      </c>
      <c r="FG272" s="1">
        <v>3.973665714263916</v>
      </c>
      <c r="FH272" s="1">
        <v>4.04583740234375</v>
      </c>
      <c r="FI272" s="1">
        <v>4.0604753494262695</v>
      </c>
      <c r="FJ272" s="1">
        <v>16.829998016357422</v>
      </c>
      <c r="FK272" s="1">
        <v>18.836221694946289</v>
      </c>
      <c r="FL272" s="1">
        <v>28.923074722290039</v>
      </c>
      <c r="FM272" s="1">
        <v>26.192380905151367</v>
      </c>
      <c r="FN272" s="1">
        <v>4.4603033065795898</v>
      </c>
      <c r="FO272" s="1">
        <v>4.4582223892211914</v>
      </c>
      <c r="FP272" s="1">
        <v>3.973665714263916</v>
      </c>
      <c r="FQ272" s="1">
        <v>4.04583740234375</v>
      </c>
      <c r="FR272" s="1">
        <v>4.0604753494262695</v>
      </c>
    </row>
    <row r="273" spans="1:174">
      <c r="A273" t="s">
        <v>4</v>
      </c>
      <c r="B273" t="s">
        <v>267</v>
      </c>
      <c r="C273" t="s">
        <v>546</v>
      </c>
      <c r="D273" s="1">
        <v>973</v>
      </c>
      <c r="E273" s="1">
        <v>1042</v>
      </c>
      <c r="F273" s="1">
        <v>2015</v>
      </c>
      <c r="G273" s="1">
        <v>128.276123046875</v>
      </c>
      <c r="H273" s="1">
        <v>144.906982421875</v>
      </c>
      <c r="I273" s="1">
        <v>136.36959838867187</v>
      </c>
      <c r="J273" s="1">
        <v>4.0825743675231934</v>
      </c>
      <c r="K273" s="1">
        <v>5.3422198295593262</v>
      </c>
      <c r="L273" s="1">
        <v>4.6494994163513184</v>
      </c>
      <c r="M273" s="1">
        <v>35</v>
      </c>
      <c r="N273" s="1">
        <v>71</v>
      </c>
      <c r="O273" s="1">
        <v>164</v>
      </c>
      <c r="P273" s="1">
        <v>282</v>
      </c>
      <c r="Q273" s="1">
        <v>295</v>
      </c>
      <c r="R273" s="1">
        <v>126</v>
      </c>
      <c r="S273" s="1">
        <v>7.3362340927124023</v>
      </c>
      <c r="T273" s="1">
        <v>68.555976867675781</v>
      </c>
      <c r="U273" s="1">
        <v>225.63424682617187</v>
      </c>
      <c r="V273" s="1">
        <v>517.0706787109375</v>
      </c>
      <c r="W273" s="1">
        <v>879.52056884765625</v>
      </c>
      <c r="X273" s="1">
        <v>736.49755859375</v>
      </c>
      <c r="Y273" s="1">
        <v>1.2919896841049194</v>
      </c>
      <c r="Z273" s="1">
        <v>1.9262073040008545</v>
      </c>
      <c r="AA273" s="1">
        <v>3.3131313323974609</v>
      </c>
      <c r="AB273" s="1">
        <v>4.5483870506286621</v>
      </c>
      <c r="AC273" s="1">
        <v>7.0187959671020508</v>
      </c>
      <c r="AD273" s="1">
        <v>6.0431656837463379</v>
      </c>
      <c r="AE273" s="1">
        <v>13</v>
      </c>
      <c r="AF273" s="1">
        <v>22</v>
      </c>
      <c r="AG273" s="1">
        <v>104</v>
      </c>
      <c r="AH273" s="1">
        <v>339</v>
      </c>
      <c r="AI273" s="1">
        <v>395</v>
      </c>
      <c r="AJ273" s="1">
        <v>169</v>
      </c>
      <c r="AK273" s="1">
        <v>2.7856228351593018</v>
      </c>
      <c r="AL273" s="1">
        <v>22.162450790405273</v>
      </c>
      <c r="AM273" s="1">
        <v>150.17832946777344</v>
      </c>
      <c r="AN273" s="1">
        <v>703.3341064453125</v>
      </c>
      <c r="AO273" s="1">
        <v>1497.062744140625</v>
      </c>
      <c r="AP273" s="1">
        <v>1817.59521484375</v>
      </c>
      <c r="AQ273" s="1">
        <v>0.67462378740310669</v>
      </c>
      <c r="AR273" s="1">
        <v>1.2941176891326904</v>
      </c>
      <c r="AS273" s="1">
        <v>3.1882281303405762</v>
      </c>
      <c r="AT273" s="1">
        <v>5.814751148223877</v>
      </c>
      <c r="AU273" s="1">
        <v>7.8310866355895996</v>
      </c>
      <c r="AV273" s="1">
        <v>9.7014923095703125</v>
      </c>
      <c r="AW273" s="1">
        <v>48</v>
      </c>
      <c r="AX273" s="1">
        <v>93</v>
      </c>
      <c r="AY273" s="1">
        <v>268</v>
      </c>
      <c r="AZ273" s="1">
        <v>621</v>
      </c>
      <c r="BA273" s="1">
        <v>690</v>
      </c>
      <c r="BB273" s="1">
        <v>295</v>
      </c>
      <c r="BC273" s="1">
        <v>5.0860066413879395</v>
      </c>
      <c r="BD273" s="1">
        <v>45.850753784179688</v>
      </c>
      <c r="BE273" s="1">
        <v>188.81883239746094</v>
      </c>
      <c r="BF273" s="1">
        <v>604.4560546875</v>
      </c>
      <c r="BG273" s="1">
        <v>1151.4200439453125</v>
      </c>
      <c r="BH273" s="1">
        <v>1117.1702880859375</v>
      </c>
      <c r="BI273" s="1">
        <v>1.0353753566741943</v>
      </c>
      <c r="BJ273" s="1">
        <v>1.7266988754272461</v>
      </c>
      <c r="BK273" s="1">
        <v>3.263516902923584</v>
      </c>
      <c r="BL273" s="1">
        <v>5.1620945930480957</v>
      </c>
      <c r="BM273" s="1">
        <v>7.4618797302246094</v>
      </c>
      <c r="BN273" s="1">
        <v>7.7083878517150879</v>
      </c>
      <c r="BO273" s="1">
        <v>33</v>
      </c>
      <c r="BP273" s="1">
        <v>27</v>
      </c>
      <c r="BQ273" s="1"/>
      <c r="BR273" s="1">
        <v>16</v>
      </c>
      <c r="BS273" s="1"/>
      <c r="BT273" s="1">
        <v>422</v>
      </c>
      <c r="BU273" s="1">
        <v>4.3505773544311523</v>
      </c>
      <c r="BV273" s="1">
        <v>3.5595633983612061</v>
      </c>
      <c r="BW273" s="1"/>
      <c r="BX273" s="1">
        <v>2.1093709468841553</v>
      </c>
      <c r="BY273" s="1"/>
      <c r="BZ273" s="1">
        <v>55.634658813476563</v>
      </c>
      <c r="CA273" s="1">
        <v>2.6938774585723877</v>
      </c>
      <c r="CB273" s="1">
        <v>2.3746702671051025</v>
      </c>
      <c r="CC273" s="1"/>
      <c r="CD273" s="1">
        <v>2.2503516674041748</v>
      </c>
      <c r="CE273" s="1"/>
      <c r="CF273" s="1">
        <v>3.2763974666595459</v>
      </c>
      <c r="CG273" s="1">
        <v>36</v>
      </c>
      <c r="CH273" s="1">
        <v>45</v>
      </c>
      <c r="CI273" s="1"/>
      <c r="CJ273" s="1">
        <v>14</v>
      </c>
      <c r="CK273" s="1"/>
      <c r="CL273" s="1">
        <v>523</v>
      </c>
      <c r="CM273" s="1">
        <v>5.006382942199707</v>
      </c>
      <c r="CN273" s="1">
        <v>6.2579789161682129</v>
      </c>
      <c r="CO273" s="1"/>
      <c r="CP273" s="1">
        <v>1.9469268321990967</v>
      </c>
      <c r="CQ273" s="1"/>
      <c r="CR273" s="1">
        <v>72.731620788574219</v>
      </c>
      <c r="CS273" s="1">
        <v>3.6659877300262451</v>
      </c>
      <c r="CT273" s="1">
        <v>3.0221624374389648</v>
      </c>
      <c r="CU273" s="1"/>
      <c r="CV273" s="1">
        <v>2.540834903717041</v>
      </c>
      <c r="CW273" s="1"/>
      <c r="CX273" s="1">
        <v>4.7087421417236328</v>
      </c>
      <c r="CY273" s="1">
        <v>69</v>
      </c>
      <c r="CZ273" s="1">
        <v>72</v>
      </c>
      <c r="DA273" s="1">
        <v>9</v>
      </c>
      <c r="DB273" s="1">
        <v>30</v>
      </c>
      <c r="DC273" s="1">
        <v>17</v>
      </c>
      <c r="DD273" s="1">
        <v>945</v>
      </c>
      <c r="DE273" s="1">
        <v>4.6697282791137695</v>
      </c>
      <c r="DF273" s="1">
        <v>4.8727598190307617</v>
      </c>
      <c r="DG273" s="1">
        <v>0.60909497737884521</v>
      </c>
      <c r="DH273" s="1">
        <v>2.0303165912628174</v>
      </c>
      <c r="DI273" s="1">
        <v>1.1505128145217896</v>
      </c>
      <c r="DJ273" s="1">
        <v>63.954975128173828</v>
      </c>
      <c r="DK273" s="1">
        <v>3.1264159679412842</v>
      </c>
      <c r="DL273" s="1">
        <v>2.7418127059936523</v>
      </c>
      <c r="DM273" s="1">
        <v>2.1276595592498779</v>
      </c>
      <c r="DN273" s="1">
        <v>2.3771791458129883</v>
      </c>
      <c r="DO273" s="1">
        <v>0.93150687217712402</v>
      </c>
      <c r="DP273" s="1">
        <v>3.9396340847015381</v>
      </c>
      <c r="DQ273" s="1">
        <v>257</v>
      </c>
      <c r="DR273" s="1">
        <v>197</v>
      </c>
      <c r="DS273" s="1">
        <v>192</v>
      </c>
      <c r="DT273" s="1">
        <v>212</v>
      </c>
      <c r="DU273" s="1">
        <v>115</v>
      </c>
      <c r="DV273" s="1">
        <v>33.881771087646484</v>
      </c>
      <c r="DW273" s="1">
        <v>25.971628189086914</v>
      </c>
      <c r="DX273" s="1">
        <v>25.312450408935547</v>
      </c>
      <c r="DY273" s="1">
        <v>27.949163436889648</v>
      </c>
      <c r="DZ273" s="1">
        <v>15.161103248596191</v>
      </c>
      <c r="EA273" s="1">
        <v>3.9188776016235352</v>
      </c>
      <c r="EB273" s="1">
        <v>3.6870672702789307</v>
      </c>
      <c r="EC273" s="1">
        <v>3.9135751724243164</v>
      </c>
      <c r="ED273" s="1">
        <v>4.4669194221496582</v>
      </c>
      <c r="EE273" s="1">
        <v>5.0438594818115234</v>
      </c>
      <c r="EF273" s="1">
        <v>333</v>
      </c>
      <c r="EG273" s="1">
        <v>225</v>
      </c>
      <c r="EH273" s="1">
        <v>206</v>
      </c>
      <c r="EI273" s="1">
        <v>192</v>
      </c>
      <c r="EJ273" s="1">
        <v>86</v>
      </c>
      <c r="EK273" s="1">
        <v>46.309043884277344</v>
      </c>
      <c r="EL273" s="1">
        <v>31.289894104003906</v>
      </c>
      <c r="EM273" s="1">
        <v>28.647636413574219</v>
      </c>
      <c r="EN273" s="1">
        <v>26.700710296630859</v>
      </c>
      <c r="EO273" s="1">
        <v>11.95969295501709</v>
      </c>
      <c r="EP273" s="1">
        <v>6.052344799041748</v>
      </c>
      <c r="EQ273" s="1">
        <v>5.1724138259887695</v>
      </c>
      <c r="ER273" s="1">
        <v>5.2046489715576172</v>
      </c>
      <c r="ES273" s="1">
        <v>4.9638056755065918</v>
      </c>
      <c r="ET273" s="1">
        <v>4.7071700096130371</v>
      </c>
      <c r="EU273" s="1">
        <v>590</v>
      </c>
      <c r="EV273" s="1">
        <v>422</v>
      </c>
      <c r="EW273" s="1">
        <v>398</v>
      </c>
      <c r="EX273" s="1">
        <v>404</v>
      </c>
      <c r="EY273" s="1">
        <v>201</v>
      </c>
      <c r="EZ273" s="1">
        <v>39.929561614990234</v>
      </c>
      <c r="FA273" s="1">
        <v>28.559787750244141</v>
      </c>
      <c r="FB273" s="1">
        <v>26.935535430908203</v>
      </c>
      <c r="FC273" s="1">
        <v>27.341598510742188</v>
      </c>
      <c r="FD273" s="1">
        <v>13.603121757507324</v>
      </c>
      <c r="FE273" s="1">
        <v>4.8922057151794434</v>
      </c>
      <c r="FF273" s="1">
        <v>4.3536572456359863</v>
      </c>
      <c r="FG273" s="1">
        <v>4.4900722503662109</v>
      </c>
      <c r="FH273" s="1">
        <v>4.6900396347045898</v>
      </c>
      <c r="FI273" s="1">
        <v>4.8940834999084473</v>
      </c>
      <c r="FJ273" s="1">
        <v>28.559787750244141</v>
      </c>
      <c r="FK273" s="1">
        <v>26.935535430908203</v>
      </c>
      <c r="FL273" s="1">
        <v>27.341598510742188</v>
      </c>
      <c r="FM273" s="1">
        <v>13.603121757507324</v>
      </c>
      <c r="FN273" s="1">
        <v>4.8922057151794434</v>
      </c>
      <c r="FO273" s="1">
        <v>4.3536572456359863</v>
      </c>
      <c r="FP273" s="1">
        <v>4.4900722503662109</v>
      </c>
      <c r="FQ273" s="1">
        <v>4.6900396347045898</v>
      </c>
      <c r="FR273" s="1">
        <v>4.8940834999084473</v>
      </c>
    </row>
    <row r="274" spans="1:174">
      <c r="A274" t="s">
        <v>4</v>
      </c>
      <c r="B274" t="s">
        <v>268</v>
      </c>
      <c r="C274" t="s">
        <v>547</v>
      </c>
      <c r="D274" s="1">
        <v>1203</v>
      </c>
      <c r="E274" s="1">
        <v>1169</v>
      </c>
      <c r="F274" s="1">
        <v>2372</v>
      </c>
      <c r="G274" s="1">
        <v>159.00668334960937</v>
      </c>
      <c r="H274" s="1">
        <v>157.28347778320312</v>
      </c>
      <c r="I274" s="1">
        <v>158.15274047851563</v>
      </c>
      <c r="J274" s="1">
        <v>4.3669233322143555</v>
      </c>
      <c r="K274" s="1">
        <v>5.4346814155578613</v>
      </c>
      <c r="L274" s="1">
        <v>4.8350930213928223</v>
      </c>
      <c r="M274" s="1">
        <v>24</v>
      </c>
      <c r="N274" s="1">
        <v>70</v>
      </c>
      <c r="O274" s="1">
        <v>187</v>
      </c>
      <c r="P274" s="1">
        <v>396</v>
      </c>
      <c r="Q274" s="1">
        <v>382</v>
      </c>
      <c r="R274" s="1">
        <v>144</v>
      </c>
      <c r="S274" s="1">
        <v>5.7681217193603516</v>
      </c>
      <c r="T274" s="1">
        <v>66.34442138671875</v>
      </c>
      <c r="U274" s="1">
        <v>213.17343139648437</v>
      </c>
      <c r="V274" s="1">
        <v>516.78912353515625</v>
      </c>
      <c r="W274" s="1">
        <v>785.1358642578125</v>
      </c>
      <c r="X274" s="1">
        <v>655.17083740234375</v>
      </c>
      <c r="Y274" s="1">
        <v>1.0743061304092407</v>
      </c>
      <c r="Z274" s="1">
        <v>1.8802040815353394</v>
      </c>
      <c r="AA274" s="1">
        <v>3.3068082332611084</v>
      </c>
      <c r="AB274" s="1">
        <v>5.0952134132385254</v>
      </c>
      <c r="AC274" s="1">
        <v>6.6423230171203613</v>
      </c>
      <c r="AD274" s="1">
        <v>5.9676752090454102</v>
      </c>
      <c r="AE274" s="1">
        <v>15</v>
      </c>
      <c r="AF274" s="1">
        <v>41</v>
      </c>
      <c r="AG274" s="1">
        <v>99</v>
      </c>
      <c r="AH274" s="1">
        <v>415</v>
      </c>
      <c r="AI274" s="1">
        <v>465</v>
      </c>
      <c r="AJ274" s="1">
        <v>134</v>
      </c>
      <c r="AK274" s="1">
        <v>3.5044927597045898</v>
      </c>
      <c r="AL274" s="1">
        <v>38.955238342285156</v>
      </c>
      <c r="AM274" s="1">
        <v>113.99751281738281</v>
      </c>
      <c r="AN274" s="1">
        <v>575.46173095703125</v>
      </c>
      <c r="AO274" s="1">
        <v>1194.23681640625</v>
      </c>
      <c r="AP274" s="1">
        <v>1109.638916015625</v>
      </c>
      <c r="AQ274" s="1">
        <v>0.96587252616882324</v>
      </c>
      <c r="AR274" s="1">
        <v>2.3388476371765137</v>
      </c>
      <c r="AS274" s="1">
        <v>2.9151942729949951</v>
      </c>
      <c r="AT274" s="1">
        <v>5.907473087310791</v>
      </c>
      <c r="AU274" s="1">
        <v>7.7759199142456055</v>
      </c>
      <c r="AV274" s="1">
        <v>7.4320578575134277</v>
      </c>
      <c r="AW274" s="1">
        <v>39</v>
      </c>
      <c r="AX274" s="1">
        <v>111</v>
      </c>
      <c r="AY274" s="1">
        <v>286</v>
      </c>
      <c r="AZ274" s="1">
        <v>811</v>
      </c>
      <c r="BA274" s="1">
        <v>847</v>
      </c>
      <c r="BB274" s="1">
        <v>278</v>
      </c>
      <c r="BC274" s="1">
        <v>4.6202945709228516</v>
      </c>
      <c r="BD274" s="1">
        <v>52.666790008544922</v>
      </c>
      <c r="BE274" s="1">
        <v>163.83488464355469</v>
      </c>
      <c r="BF274" s="1">
        <v>545.2357177734375</v>
      </c>
      <c r="BG274" s="1">
        <v>966.99432373046875</v>
      </c>
      <c r="BH274" s="1">
        <v>816.3265380859375</v>
      </c>
      <c r="BI274" s="1">
        <v>1.0298389196395874</v>
      </c>
      <c r="BJ274" s="1">
        <v>2.0270271301269531</v>
      </c>
      <c r="BK274" s="1">
        <v>3.1598718166351318</v>
      </c>
      <c r="BL274" s="1">
        <v>5.4808406829833984</v>
      </c>
      <c r="BM274" s="1">
        <v>7.2201857566833496</v>
      </c>
      <c r="BN274" s="1">
        <v>6.5939278602600098</v>
      </c>
      <c r="BO274" s="1"/>
      <c r="BP274" s="1"/>
      <c r="BQ274" s="1"/>
      <c r="BR274" s="1"/>
      <c r="BS274" s="1"/>
      <c r="BT274" s="1">
        <v>628</v>
      </c>
      <c r="BU274" s="1"/>
      <c r="BV274" s="1"/>
      <c r="BW274" s="1"/>
      <c r="BX274" s="1"/>
      <c r="BY274" s="1"/>
      <c r="BZ274" s="1">
        <v>83.0059814453125</v>
      </c>
      <c r="CA274" s="1"/>
      <c r="CB274" s="1"/>
      <c r="CC274" s="1"/>
      <c r="CD274" s="1"/>
      <c r="CE274" s="1"/>
      <c r="CF274" s="1">
        <v>3.2329473495483398</v>
      </c>
      <c r="CG274" s="1"/>
      <c r="CH274" s="1"/>
      <c r="CI274" s="1"/>
      <c r="CJ274" s="1"/>
      <c r="CK274" s="1"/>
      <c r="CL274" s="1">
        <v>746</v>
      </c>
      <c r="CM274" s="1"/>
      <c r="CN274" s="1"/>
      <c r="CO274" s="1"/>
      <c r="CP274" s="1"/>
      <c r="CQ274" s="1"/>
      <c r="CR274" s="1">
        <v>100.37080383300781</v>
      </c>
      <c r="CS274" s="1"/>
      <c r="CT274" s="1"/>
      <c r="CU274" s="1"/>
      <c r="CV274" s="1"/>
      <c r="CW274" s="1"/>
      <c r="CX274" s="1">
        <v>4.4926228523254395</v>
      </c>
      <c r="CY274" s="1">
        <v>7</v>
      </c>
      <c r="CZ274" s="1">
        <v>13</v>
      </c>
      <c r="DA274" s="1"/>
      <c r="DB274" s="1">
        <v>10</v>
      </c>
      <c r="DC274" s="1"/>
      <c r="DD274" s="1">
        <v>1374</v>
      </c>
      <c r="DE274" s="1">
        <v>0.46672391891479492</v>
      </c>
      <c r="DF274" s="1">
        <v>0.86677300930023193</v>
      </c>
      <c r="DG274" s="1"/>
      <c r="DH274" s="1">
        <v>0.66674846410751343</v>
      </c>
      <c r="DI274" s="1"/>
      <c r="DJ274" s="1">
        <v>91.611236572265625</v>
      </c>
      <c r="DK274" s="1">
        <v>1.7766497135162354</v>
      </c>
      <c r="DL274" s="1">
        <v>4.0498442649841309</v>
      </c>
      <c r="DM274" s="1"/>
      <c r="DN274" s="1">
        <v>2.9761905670166016</v>
      </c>
      <c r="DO274" s="1"/>
      <c r="DP274" s="1">
        <v>3.8134887218475342</v>
      </c>
      <c r="DQ274" s="1">
        <v>190</v>
      </c>
      <c r="DR274" s="1">
        <v>215</v>
      </c>
      <c r="DS274" s="1">
        <v>219</v>
      </c>
      <c r="DT274" s="1">
        <v>272</v>
      </c>
      <c r="DU274" s="1">
        <v>307</v>
      </c>
      <c r="DV274" s="1">
        <v>25.113273620605469</v>
      </c>
      <c r="DW274" s="1">
        <v>28.417652130126953</v>
      </c>
      <c r="DX274" s="1">
        <v>28.946352005004883</v>
      </c>
      <c r="DY274" s="1">
        <v>35.951633453369141</v>
      </c>
      <c r="DZ274" s="1">
        <v>40.577762603759766</v>
      </c>
      <c r="EA274" s="1">
        <v>4.7559447288513184</v>
      </c>
      <c r="EB274" s="1">
        <v>4.0796961784362793</v>
      </c>
      <c r="EC274" s="1">
        <v>4.15008544921875</v>
      </c>
      <c r="ED274" s="1">
        <v>4.6791672706604004</v>
      </c>
      <c r="EE274" s="1">
        <v>4.268038272857666</v>
      </c>
      <c r="EF274" s="1">
        <v>164</v>
      </c>
      <c r="EG274" s="1">
        <v>245</v>
      </c>
      <c r="EH274" s="1">
        <v>201</v>
      </c>
      <c r="EI274" s="1">
        <v>248</v>
      </c>
      <c r="EJ274" s="1">
        <v>311</v>
      </c>
      <c r="EK274" s="1">
        <v>22.065431594848633</v>
      </c>
      <c r="EL274" s="1">
        <v>32.963603973388672</v>
      </c>
      <c r="EM274" s="1">
        <v>27.043609619140625</v>
      </c>
      <c r="EN274" s="1">
        <v>33.367237091064453</v>
      </c>
      <c r="EO274" s="1">
        <v>41.843593597412109</v>
      </c>
      <c r="EP274" s="1">
        <v>4.9204921722412109</v>
      </c>
      <c r="EQ274" s="1">
        <v>5.7377047538757324</v>
      </c>
      <c r="ER274" s="1">
        <v>4.8340549468994141</v>
      </c>
      <c r="ES274" s="1">
        <v>5.8215961456298828</v>
      </c>
      <c r="ET274" s="1">
        <v>5.6658773422241211</v>
      </c>
      <c r="EU274" s="1">
        <v>354</v>
      </c>
      <c r="EV274" s="1">
        <v>460</v>
      </c>
      <c r="EW274" s="1">
        <v>420</v>
      </c>
      <c r="EX274" s="1">
        <v>520</v>
      </c>
      <c r="EY274" s="1">
        <v>618</v>
      </c>
      <c r="EZ274" s="1">
        <v>23.602895736694336</v>
      </c>
      <c r="FA274" s="1">
        <v>30.670429229736328</v>
      </c>
      <c r="FB274" s="1">
        <v>28.003435134887695</v>
      </c>
      <c r="FC274" s="1">
        <v>34.670921325683594</v>
      </c>
      <c r="FD274" s="1">
        <v>41.205055236816406</v>
      </c>
      <c r="FE274" s="1">
        <v>4.8307862281799316</v>
      </c>
      <c r="FF274" s="1">
        <v>4.821803092956543</v>
      </c>
      <c r="FG274" s="1">
        <v>4.4515104293823242</v>
      </c>
      <c r="FH274" s="1">
        <v>5.1623148918151855</v>
      </c>
      <c r="FI274" s="1">
        <v>4.8730483055114746</v>
      </c>
      <c r="FJ274" s="1">
        <v>30.670429229736328</v>
      </c>
      <c r="FK274" s="1">
        <v>28.003435134887695</v>
      </c>
      <c r="FL274" s="1">
        <v>34.670921325683594</v>
      </c>
      <c r="FM274" s="1">
        <v>41.205055236816406</v>
      </c>
      <c r="FN274" s="1">
        <v>4.8307862281799316</v>
      </c>
      <c r="FO274" s="1">
        <v>4.821803092956543</v>
      </c>
      <c r="FP274" s="1">
        <v>4.4515104293823242</v>
      </c>
      <c r="FQ274" s="1">
        <v>5.1623148918151855</v>
      </c>
      <c r="FR274" s="1">
        <v>4.8730483055114746</v>
      </c>
    </row>
    <row r="275" spans="1:174">
      <c r="A275" t="s">
        <v>4</v>
      </c>
      <c r="B275" t="s">
        <v>269</v>
      </c>
      <c r="C275" t="s">
        <v>548</v>
      </c>
      <c r="D275" s="1">
        <v>985</v>
      </c>
      <c r="E275" s="1">
        <v>1064</v>
      </c>
      <c r="F275" s="1">
        <v>2049</v>
      </c>
      <c r="G275" s="1">
        <v>175.11390686035156</v>
      </c>
      <c r="H275" s="1">
        <v>190.72988891601562</v>
      </c>
      <c r="I275" s="1">
        <v>182.88960266113281</v>
      </c>
      <c r="J275" s="1">
        <v>4.3941826820373535</v>
      </c>
      <c r="K275" s="1">
        <v>5.8953900337219238</v>
      </c>
      <c r="L275" s="1">
        <v>5.0637602806091309</v>
      </c>
      <c r="M275" s="1">
        <v>19</v>
      </c>
      <c r="N275" s="1">
        <v>54</v>
      </c>
      <c r="O275" s="1">
        <v>144</v>
      </c>
      <c r="P275" s="1">
        <v>341</v>
      </c>
      <c r="Q275" s="1">
        <v>322</v>
      </c>
      <c r="R275" s="1">
        <v>105</v>
      </c>
      <c r="S275" s="1">
        <v>6.592186450958252</v>
      </c>
      <c r="T275" s="1">
        <v>65.410934448242188</v>
      </c>
      <c r="U275" s="1">
        <v>205.5146484375</v>
      </c>
      <c r="V275" s="1">
        <v>522.34918212890625</v>
      </c>
      <c r="W275" s="1">
        <v>826.23419189453125</v>
      </c>
      <c r="X275" s="1">
        <v>603.65643310546875</v>
      </c>
      <c r="Y275" s="1">
        <v>1.1350059509277344</v>
      </c>
      <c r="Z275" s="1">
        <v>1.8582243919372559</v>
      </c>
      <c r="AA275" s="1">
        <v>3.1420466899871826</v>
      </c>
      <c r="AB275" s="1">
        <v>5.0623517036437988</v>
      </c>
      <c r="AC275" s="1">
        <v>6.9069070816040039</v>
      </c>
      <c r="AD275" s="1">
        <v>5.6603775024414062</v>
      </c>
      <c r="AE275" s="1">
        <v>11</v>
      </c>
      <c r="AF275" s="1">
        <v>22</v>
      </c>
      <c r="AG275" s="1">
        <v>87</v>
      </c>
      <c r="AH275" s="1">
        <v>365</v>
      </c>
      <c r="AI275" s="1">
        <v>453</v>
      </c>
      <c r="AJ275" s="1">
        <v>126</v>
      </c>
      <c r="AK275" s="1">
        <v>3.6425046920776367</v>
      </c>
      <c r="AL275" s="1">
        <v>26.501873016357422</v>
      </c>
      <c r="AM275" s="1">
        <v>126.38552093505859</v>
      </c>
      <c r="AN275" s="1">
        <v>585.01092529296875</v>
      </c>
      <c r="AO275" s="1">
        <v>1402.7373046875</v>
      </c>
      <c r="AP275" s="1">
        <v>1350.3375244140625</v>
      </c>
      <c r="AQ275" s="1">
        <v>0.98743265867233276</v>
      </c>
      <c r="AR275" s="1">
        <v>1.6910068988800049</v>
      </c>
      <c r="AS275" s="1">
        <v>3.2559881210327148</v>
      </c>
      <c r="AT275" s="1">
        <v>6.088407039642334</v>
      </c>
      <c r="AU275" s="1">
        <v>8.5214443206787109</v>
      </c>
      <c r="AV275" s="1">
        <v>7.6363635063171387</v>
      </c>
      <c r="AW275" s="1">
        <v>30</v>
      </c>
      <c r="AX275" s="1">
        <v>76</v>
      </c>
      <c r="AY275" s="1">
        <v>231</v>
      </c>
      <c r="AZ275" s="1">
        <v>706</v>
      </c>
      <c r="BA275" s="1">
        <v>775</v>
      </c>
      <c r="BB275" s="1">
        <v>231</v>
      </c>
      <c r="BC275" s="1">
        <v>5.0829367637634277</v>
      </c>
      <c r="BD275" s="1">
        <v>45.902591705322266</v>
      </c>
      <c r="BE275" s="1">
        <v>166.30070495605469</v>
      </c>
      <c r="BF275" s="1">
        <v>552.9708251953125</v>
      </c>
      <c r="BG275" s="1">
        <v>1087.47509765625</v>
      </c>
      <c r="BH275" s="1">
        <v>864.35919189453125</v>
      </c>
      <c r="BI275" s="1">
        <v>1.0760401487350464</v>
      </c>
      <c r="BJ275" s="1">
        <v>1.8065129518508911</v>
      </c>
      <c r="BK275" s="1">
        <v>3.1840109825134277</v>
      </c>
      <c r="BL275" s="1">
        <v>5.5455188751220703</v>
      </c>
      <c r="BM275" s="1">
        <v>7.767087459564209</v>
      </c>
      <c r="BN275" s="1">
        <v>6.5905847549438477</v>
      </c>
      <c r="BO275" s="1"/>
      <c r="BP275" s="1"/>
      <c r="BQ275" s="1"/>
      <c r="BR275" s="1"/>
      <c r="BS275" s="1"/>
      <c r="BT275" s="1">
        <v>443</v>
      </c>
      <c r="BU275" s="1"/>
      <c r="BV275" s="1"/>
      <c r="BW275" s="1"/>
      <c r="BX275" s="1"/>
      <c r="BY275" s="1"/>
      <c r="BZ275" s="1">
        <v>78.756813049316406</v>
      </c>
      <c r="CA275" s="1"/>
      <c r="CB275" s="1"/>
      <c r="CC275" s="1"/>
      <c r="CD275" s="1"/>
      <c r="CE275" s="1"/>
      <c r="CF275" s="1">
        <v>2.8969395160675049</v>
      </c>
      <c r="CG275" s="1"/>
      <c r="CH275" s="1"/>
      <c r="CI275" s="1"/>
      <c r="CJ275" s="1"/>
      <c r="CK275" s="1"/>
      <c r="CL275" s="1">
        <v>672</v>
      </c>
      <c r="CM275" s="1"/>
      <c r="CN275" s="1"/>
      <c r="CO275" s="1"/>
      <c r="CP275" s="1"/>
      <c r="CQ275" s="1"/>
      <c r="CR275" s="1">
        <v>120.46097564697266</v>
      </c>
      <c r="CS275" s="1"/>
      <c r="CT275" s="1"/>
      <c r="CU275" s="1"/>
      <c r="CV275" s="1"/>
      <c r="CW275" s="1"/>
      <c r="CX275" s="1">
        <v>4.8911857604980469</v>
      </c>
      <c r="CY275" s="1"/>
      <c r="CZ275" s="1">
        <v>8</v>
      </c>
      <c r="DA275" s="1"/>
      <c r="DB275" s="1"/>
      <c r="DC275" s="1">
        <v>9</v>
      </c>
      <c r="DD275" s="1">
        <v>1115</v>
      </c>
      <c r="DE275" s="1"/>
      <c r="DF275" s="1">
        <v>0.71406382322311401</v>
      </c>
      <c r="DG275" s="1"/>
      <c r="DH275" s="1"/>
      <c r="DI275" s="1">
        <v>0.80332183837890625</v>
      </c>
      <c r="DJ275" s="1">
        <v>99.522651672363281</v>
      </c>
      <c r="DK275" s="1"/>
      <c r="DL275" s="1">
        <v>6.5040650367736816</v>
      </c>
      <c r="DM275" s="1"/>
      <c r="DN275" s="1"/>
      <c r="DO275" s="1">
        <v>0.78534030914306641</v>
      </c>
      <c r="DP275" s="1">
        <v>3.8407220840454102</v>
      </c>
      <c r="DQ275" s="1">
        <v>256</v>
      </c>
      <c r="DR275" s="1">
        <v>253</v>
      </c>
      <c r="DS275" s="1">
        <v>205</v>
      </c>
      <c r="DT275" s="1">
        <v>154</v>
      </c>
      <c r="DU275" s="1">
        <v>117</v>
      </c>
      <c r="DV275" s="1">
        <v>45.5118408203125</v>
      </c>
      <c r="DW275" s="1">
        <v>44.978496551513672</v>
      </c>
      <c r="DX275" s="1">
        <v>36.445026397705078</v>
      </c>
      <c r="DY275" s="1">
        <v>27.378215789794922</v>
      </c>
      <c r="DZ275" s="1">
        <v>20.800333023071289</v>
      </c>
      <c r="EA275" s="1">
        <v>4.5746960639953613</v>
      </c>
      <c r="EB275" s="1">
        <v>4.5324258804321289</v>
      </c>
      <c r="EC275" s="1">
        <v>4.5718107223510742</v>
      </c>
      <c r="ED275" s="1">
        <v>4.1001067161560059</v>
      </c>
      <c r="EE275" s="1">
        <v>3.9026017189025879</v>
      </c>
      <c r="EF275" s="1">
        <v>286</v>
      </c>
      <c r="EG275" s="1">
        <v>264</v>
      </c>
      <c r="EH275" s="1">
        <v>217</v>
      </c>
      <c r="EI275" s="1">
        <v>176</v>
      </c>
      <c r="EJ275" s="1">
        <v>121</v>
      </c>
      <c r="EK275" s="1">
        <v>51.267620086669922</v>
      </c>
      <c r="EL275" s="1">
        <v>47.323955535888672</v>
      </c>
      <c r="EM275" s="1">
        <v>38.898857116699219</v>
      </c>
      <c r="EN275" s="1">
        <v>31.54930305480957</v>
      </c>
      <c r="EO275" s="1">
        <v>21.690145492553711</v>
      </c>
      <c r="EP275" s="1">
        <v>5.9857683181762695</v>
      </c>
      <c r="EQ275" s="1">
        <v>5.7328991889953613</v>
      </c>
      <c r="ER275" s="1">
        <v>6.0989317893981934</v>
      </c>
      <c r="ES275" s="1">
        <v>5.8882570266723633</v>
      </c>
      <c r="ET275" s="1">
        <v>5.7129368782043457</v>
      </c>
      <c r="EU275" s="1">
        <v>542</v>
      </c>
      <c r="EV275" s="1">
        <v>517</v>
      </c>
      <c r="EW275" s="1">
        <v>422</v>
      </c>
      <c r="EX275" s="1">
        <v>330</v>
      </c>
      <c r="EY275" s="1">
        <v>238</v>
      </c>
      <c r="EZ275" s="1">
        <v>48.377826690673828</v>
      </c>
      <c r="FA275" s="1">
        <v>46.146377563476563</v>
      </c>
      <c r="FB275" s="1">
        <v>37.666866302490234</v>
      </c>
      <c r="FC275" s="1">
        <v>29.455133438110352</v>
      </c>
      <c r="FD275" s="1">
        <v>21.243398666381836</v>
      </c>
      <c r="FE275" s="1">
        <v>5.2245998382568359</v>
      </c>
      <c r="FF275" s="1">
        <v>5.0750956535339355</v>
      </c>
      <c r="FG275" s="1">
        <v>5.2474508285522461</v>
      </c>
      <c r="FH275" s="1">
        <v>4.8925127983093262</v>
      </c>
      <c r="FI275" s="1">
        <v>4.6520719528198242</v>
      </c>
      <c r="FJ275" s="1">
        <v>46.146377563476563</v>
      </c>
      <c r="FK275" s="1">
        <v>37.666866302490234</v>
      </c>
      <c r="FL275" s="1">
        <v>29.455133438110352</v>
      </c>
      <c r="FM275" s="1">
        <v>21.243398666381836</v>
      </c>
      <c r="FN275" s="1">
        <v>5.2245998382568359</v>
      </c>
      <c r="FO275" s="1">
        <v>5.0750956535339355</v>
      </c>
      <c r="FP275" s="1">
        <v>5.2474508285522461</v>
      </c>
      <c r="FQ275" s="1">
        <v>4.8925127983093262</v>
      </c>
      <c r="FR275" s="1">
        <v>4.6520719528198242</v>
      </c>
    </row>
    <row r="276" spans="1:174">
      <c r="A276" t="s">
        <v>4</v>
      </c>
      <c r="B276" t="s">
        <v>270</v>
      </c>
      <c r="C276" t="s">
        <v>549</v>
      </c>
      <c r="D276" s="1">
        <v>885</v>
      </c>
      <c r="E276" s="1">
        <v>1090</v>
      </c>
      <c r="F276" s="1">
        <v>1975</v>
      </c>
      <c r="G276" s="1">
        <v>182.29869079589844</v>
      </c>
      <c r="H276" s="1">
        <v>230.67514038085937</v>
      </c>
      <c r="I276" s="1">
        <v>206.16017150878906</v>
      </c>
      <c r="J276" s="1">
        <v>4.5081758499145508</v>
      </c>
      <c r="K276" s="1">
        <v>6.362734317779541</v>
      </c>
      <c r="L276" s="1">
        <v>5.3723955154418945</v>
      </c>
      <c r="M276" s="1"/>
      <c r="N276" s="1"/>
      <c r="O276" s="1">
        <v>113</v>
      </c>
      <c r="P276" s="1">
        <v>312</v>
      </c>
      <c r="Q276" s="1">
        <v>286</v>
      </c>
      <c r="R276" s="1">
        <v>141</v>
      </c>
      <c r="S276" s="1"/>
      <c r="T276" s="1"/>
      <c r="U276" s="1">
        <v>186.1185302734375</v>
      </c>
      <c r="V276" s="1">
        <v>513.6563720703125</v>
      </c>
      <c r="W276" s="1">
        <v>798.81573486328125</v>
      </c>
      <c r="X276" s="1">
        <v>753.9300537109375</v>
      </c>
      <c r="Y276" s="1"/>
      <c r="Z276" s="1"/>
      <c r="AA276" s="1">
        <v>3.0681509971618652</v>
      </c>
      <c r="AB276" s="1">
        <v>5.0930461883544922</v>
      </c>
      <c r="AC276" s="1">
        <v>6.5944199562072754</v>
      </c>
      <c r="AD276" s="1">
        <v>6.7951807975769043</v>
      </c>
      <c r="AE276" s="1"/>
      <c r="AF276" s="1"/>
      <c r="AG276" s="1">
        <v>96</v>
      </c>
      <c r="AH276" s="1">
        <v>312</v>
      </c>
      <c r="AI276" s="1">
        <v>454</v>
      </c>
      <c r="AJ276" s="1">
        <v>195</v>
      </c>
      <c r="AK276" s="1"/>
      <c r="AL276" s="1"/>
      <c r="AM276" s="1">
        <v>167.43699645996094</v>
      </c>
      <c r="AN276" s="1">
        <v>557.06329345703125</v>
      </c>
      <c r="AO276" s="1">
        <v>1465.0360107421875</v>
      </c>
      <c r="AP276" s="1">
        <v>1809.5767822265625</v>
      </c>
      <c r="AQ276" s="1"/>
      <c r="AR276" s="1"/>
      <c r="AS276" s="1">
        <v>4.1308088302612305</v>
      </c>
      <c r="AT276" s="1">
        <v>5.6501269340515137</v>
      </c>
      <c r="AU276" s="1">
        <v>8.5692710876464844</v>
      </c>
      <c r="AV276" s="1">
        <v>9.7842445373535156</v>
      </c>
      <c r="AW276" s="1">
        <v>13</v>
      </c>
      <c r="AX276" s="1">
        <v>53</v>
      </c>
      <c r="AY276" s="1">
        <v>209</v>
      </c>
      <c r="AZ276" s="1">
        <v>624</v>
      </c>
      <c r="BA276" s="1">
        <v>740</v>
      </c>
      <c r="BB276" s="1">
        <v>336</v>
      </c>
      <c r="BC276" s="1">
        <v>2.6423139572143555</v>
      </c>
      <c r="BD276" s="1">
        <v>39.279045104980469</v>
      </c>
      <c r="BE276" s="1">
        <v>177.04512023925781</v>
      </c>
      <c r="BF276" s="1">
        <v>534.47998046875</v>
      </c>
      <c r="BG276" s="1">
        <v>1107.9171142578125</v>
      </c>
      <c r="BH276" s="1">
        <v>1139.8331298828125</v>
      </c>
      <c r="BI276" s="1">
        <v>0.59306567907333374</v>
      </c>
      <c r="BJ276" s="1">
        <v>1.6500623226165771</v>
      </c>
      <c r="BK276" s="1">
        <v>3.4792742729187012</v>
      </c>
      <c r="BL276" s="1">
        <v>5.3571429252624512</v>
      </c>
      <c r="BM276" s="1">
        <v>7.6803321838378906</v>
      </c>
      <c r="BN276" s="1">
        <v>8.259587287902832</v>
      </c>
      <c r="BO276" s="1"/>
      <c r="BP276" s="1"/>
      <c r="BQ276" s="1"/>
      <c r="BR276" s="1"/>
      <c r="BS276" s="1">
        <v>7</v>
      </c>
      <c r="BT276" s="1">
        <v>415</v>
      </c>
      <c r="BU276" s="1"/>
      <c r="BV276" s="1"/>
      <c r="BW276" s="1"/>
      <c r="BX276" s="1"/>
      <c r="BY276" s="1">
        <v>1.4419106245040894</v>
      </c>
      <c r="BZ276" s="1">
        <v>85.484695434570313</v>
      </c>
      <c r="CA276" s="1"/>
      <c r="CB276" s="1"/>
      <c r="CC276" s="1"/>
      <c r="CD276" s="1"/>
      <c r="CE276" s="1">
        <v>0.73221755027770996</v>
      </c>
      <c r="CF276" s="1">
        <v>3.1684226989746094</v>
      </c>
      <c r="CG276" s="1"/>
      <c r="CH276" s="1"/>
      <c r="CI276" s="1"/>
      <c r="CJ276" s="1"/>
      <c r="CK276" s="1">
        <v>27</v>
      </c>
      <c r="CL276" s="1">
        <v>672</v>
      </c>
      <c r="CM276" s="1"/>
      <c r="CN276" s="1"/>
      <c r="CO276" s="1"/>
      <c r="CP276" s="1"/>
      <c r="CQ276" s="1">
        <v>5.7139711380004883</v>
      </c>
      <c r="CR276" s="1">
        <v>142.21440124511719</v>
      </c>
      <c r="CS276" s="1"/>
      <c r="CT276" s="1"/>
      <c r="CU276" s="1"/>
      <c r="CV276" s="1"/>
      <c r="CW276" s="1">
        <v>2.5787966251373291</v>
      </c>
      <c r="CX276" s="1">
        <v>5.3307948112487793</v>
      </c>
      <c r="CY276" s="1"/>
      <c r="CZ276" s="1"/>
      <c r="DA276" s="1"/>
      <c r="DB276" s="1"/>
      <c r="DC276" s="1">
        <v>34</v>
      </c>
      <c r="DD276" s="1">
        <v>1087</v>
      </c>
      <c r="DE276" s="1"/>
      <c r="DF276" s="1"/>
      <c r="DG276" s="1"/>
      <c r="DH276" s="1"/>
      <c r="DI276" s="1">
        <v>3.5490865707397461</v>
      </c>
      <c r="DJ276" s="1">
        <v>113.46638488769531</v>
      </c>
      <c r="DK276" s="1"/>
      <c r="DL276" s="1"/>
      <c r="DM276" s="1"/>
      <c r="DN276" s="1"/>
      <c r="DO276" s="1">
        <v>1.6974538564682007</v>
      </c>
      <c r="DP276" s="1">
        <v>4.2289137840270996</v>
      </c>
      <c r="DQ276" s="1">
        <v>187</v>
      </c>
      <c r="DR276" s="1">
        <v>291</v>
      </c>
      <c r="DS276" s="1">
        <v>223</v>
      </c>
      <c r="DT276" s="1">
        <v>137</v>
      </c>
      <c r="DU276" s="1">
        <v>47</v>
      </c>
      <c r="DV276" s="1">
        <v>38.519611358642578</v>
      </c>
      <c r="DW276" s="1">
        <v>59.942283630371094</v>
      </c>
      <c r="DX276" s="1">
        <v>45.935150146484375</v>
      </c>
      <c r="DY276" s="1">
        <v>28.220249176025391</v>
      </c>
      <c r="DZ276" s="1">
        <v>9.6813993453979492</v>
      </c>
      <c r="EA276" s="1">
        <v>4.7619047164916992</v>
      </c>
      <c r="EB276" s="1">
        <v>4.4077553749084473</v>
      </c>
      <c r="EC276" s="1">
        <v>4.964381217956543</v>
      </c>
      <c r="ED276" s="1">
        <v>4.1844840049743652</v>
      </c>
      <c r="EE276" s="1">
        <v>3.5179641246795654</v>
      </c>
      <c r="EF276" s="1">
        <v>235</v>
      </c>
      <c r="EG276" s="1">
        <v>380</v>
      </c>
      <c r="EH276" s="1">
        <v>236</v>
      </c>
      <c r="EI276" s="1">
        <v>179</v>
      </c>
      <c r="EJ276" s="1">
        <v>60</v>
      </c>
      <c r="EK276" s="1">
        <v>49.732711791992188</v>
      </c>
      <c r="EL276" s="1">
        <v>80.418853759765625</v>
      </c>
      <c r="EM276" s="1">
        <v>49.944343566894531</v>
      </c>
      <c r="EN276" s="1">
        <v>37.881511688232422</v>
      </c>
      <c r="EO276" s="1">
        <v>12.697713851928711</v>
      </c>
      <c r="EP276" s="1">
        <v>6.855309009552002</v>
      </c>
      <c r="EQ276" s="1">
        <v>6.2335958480834961</v>
      </c>
      <c r="ER276" s="1">
        <v>6.2170705795288086</v>
      </c>
      <c r="ES276" s="1">
        <v>6.6965956687927246</v>
      </c>
      <c r="ET276" s="1">
        <v>5.2724075317382813</v>
      </c>
      <c r="EU276" s="1">
        <v>422</v>
      </c>
      <c r="EV276" s="1">
        <v>671</v>
      </c>
      <c r="EW276" s="1">
        <v>459</v>
      </c>
      <c r="EX276" s="1">
        <v>316</v>
      </c>
      <c r="EY276" s="1">
        <v>107</v>
      </c>
      <c r="EZ276" s="1">
        <v>44.050426483154297</v>
      </c>
      <c r="FA276" s="1">
        <v>70.042266845703125</v>
      </c>
      <c r="FB276" s="1">
        <v>47.912666320800781</v>
      </c>
      <c r="FC276" s="1">
        <v>32.985626220703125</v>
      </c>
      <c r="FD276" s="1">
        <v>11.169183731079102</v>
      </c>
      <c r="FE276" s="1">
        <v>5.7375936508178711</v>
      </c>
      <c r="FF276" s="1">
        <v>5.2842965126037598</v>
      </c>
      <c r="FG276" s="1">
        <v>5.5381274223327637</v>
      </c>
      <c r="FH276" s="1">
        <v>5.313603401184082</v>
      </c>
      <c r="FI276" s="1">
        <v>4.3249797821044922</v>
      </c>
      <c r="FJ276" s="1">
        <v>70.042266845703125</v>
      </c>
      <c r="FK276" s="1">
        <v>47.912666320800781</v>
      </c>
      <c r="FL276" s="1">
        <v>32.985626220703125</v>
      </c>
      <c r="FM276" s="1">
        <v>11.169183731079102</v>
      </c>
      <c r="FN276" s="1">
        <v>5.7375936508178711</v>
      </c>
      <c r="FO276" s="1">
        <v>5.2842965126037598</v>
      </c>
      <c r="FP276" s="1">
        <v>5.5381274223327637</v>
      </c>
      <c r="FQ276" s="1">
        <v>5.313603401184082</v>
      </c>
      <c r="FR276" s="1">
        <v>4.3249797821044922</v>
      </c>
    </row>
    <row r="277" spans="1:174">
      <c r="A277" t="s">
        <v>4</v>
      </c>
      <c r="B277" t="s">
        <v>271</v>
      </c>
      <c r="C277" t="s">
        <v>550</v>
      </c>
      <c r="D277" s="1">
        <v>743</v>
      </c>
      <c r="E277" s="1">
        <v>755</v>
      </c>
      <c r="F277" s="1">
        <v>1498</v>
      </c>
      <c r="G277" s="1">
        <v>173.74995422363281</v>
      </c>
      <c r="H277" s="1">
        <v>182.82820129394531</v>
      </c>
      <c r="I277" s="1">
        <v>178.20985412597656</v>
      </c>
      <c r="J277" s="1">
        <v>4.3087449073791504</v>
      </c>
      <c r="K277" s="1">
        <v>5.4363479614257812</v>
      </c>
      <c r="L277" s="1">
        <v>4.8117690086364746</v>
      </c>
      <c r="M277" s="1">
        <v>11</v>
      </c>
      <c r="N277" s="1">
        <v>48</v>
      </c>
      <c r="O277" s="1">
        <v>105</v>
      </c>
      <c r="P277" s="1">
        <v>235</v>
      </c>
      <c r="Q277" s="1">
        <v>228</v>
      </c>
      <c r="R277" s="1">
        <v>116</v>
      </c>
      <c r="S277" s="1">
        <v>4.8409953117370605</v>
      </c>
      <c r="T277" s="1">
        <v>75.315383911132812</v>
      </c>
      <c r="U277" s="1">
        <v>212.30134582519531</v>
      </c>
      <c r="V277" s="1">
        <v>543.629150390625</v>
      </c>
      <c r="W277" s="1">
        <v>808.76873779296875</v>
      </c>
      <c r="X277" s="1">
        <v>734.59564208984375</v>
      </c>
      <c r="Y277" s="1">
        <v>0.91973245143890381</v>
      </c>
      <c r="Z277" s="1">
        <v>2.1257750988006592</v>
      </c>
      <c r="AA277" s="1">
        <v>3.0683810710906982</v>
      </c>
      <c r="AB277" s="1">
        <v>4.7754521369934082</v>
      </c>
      <c r="AC277" s="1">
        <v>6.2931270599365234</v>
      </c>
      <c r="AD277" s="1">
        <v>6.3596491813659668</v>
      </c>
      <c r="AE277" s="1">
        <v>9</v>
      </c>
      <c r="AF277" s="1">
        <v>12</v>
      </c>
      <c r="AG277" s="1">
        <v>65</v>
      </c>
      <c r="AH277" s="1">
        <v>243</v>
      </c>
      <c r="AI277" s="1">
        <v>296</v>
      </c>
      <c r="AJ277" s="1">
        <v>130</v>
      </c>
      <c r="AK277" s="1">
        <v>3.9010350704193115</v>
      </c>
      <c r="AL277" s="1">
        <v>19.245264053344727</v>
      </c>
      <c r="AM277" s="1">
        <v>133.72834777832031</v>
      </c>
      <c r="AN277" s="1">
        <v>618.63543701171875</v>
      </c>
      <c r="AO277" s="1">
        <v>1290.0413818359375</v>
      </c>
      <c r="AP277" s="1">
        <v>1434.245361328125</v>
      </c>
      <c r="AQ277" s="1">
        <v>0.95744681358337402</v>
      </c>
      <c r="AR277" s="1">
        <v>1.1605415344238281</v>
      </c>
      <c r="AS277" s="1">
        <v>3.1130268573760986</v>
      </c>
      <c r="AT277" s="1">
        <v>5.556826114654541</v>
      </c>
      <c r="AU277" s="1">
        <v>7.4993667602539062</v>
      </c>
      <c r="AV277" s="1">
        <v>8.6321382522583008</v>
      </c>
      <c r="AW277" s="1">
        <v>20</v>
      </c>
      <c r="AX277" s="1">
        <v>60</v>
      </c>
      <c r="AY277" s="1">
        <v>170</v>
      </c>
      <c r="AZ277" s="1">
        <v>478</v>
      </c>
      <c r="BA277" s="1">
        <v>524</v>
      </c>
      <c r="BB277" s="1">
        <v>246</v>
      </c>
      <c r="BC277" s="1">
        <v>4.3674416542053223</v>
      </c>
      <c r="BD277" s="1">
        <v>47.586944580078125</v>
      </c>
      <c r="BE277" s="1">
        <v>173.35617065429687</v>
      </c>
      <c r="BF277" s="1">
        <v>579.3377685546875</v>
      </c>
      <c r="BG277" s="1">
        <v>1024.7183837890625</v>
      </c>
      <c r="BH277" s="1">
        <v>989.740478515625</v>
      </c>
      <c r="BI277" s="1">
        <v>0.93632960319519043</v>
      </c>
      <c r="BJ277" s="1">
        <v>1.822600245475769</v>
      </c>
      <c r="BK277" s="1">
        <v>3.0852994918823242</v>
      </c>
      <c r="BL277" s="1">
        <v>5.1431031227111816</v>
      </c>
      <c r="BM277" s="1">
        <v>6.9220609664916992</v>
      </c>
      <c r="BN277" s="1">
        <v>7.3873872756958008</v>
      </c>
      <c r="BO277" s="1"/>
      <c r="BP277" s="1"/>
      <c r="BQ277" s="1"/>
      <c r="BR277" s="1">
        <v>6</v>
      </c>
      <c r="BS277" s="1"/>
      <c r="BT277" s="1">
        <v>353</v>
      </c>
      <c r="BU277" s="1"/>
      <c r="BV277" s="1"/>
      <c r="BW277" s="1"/>
      <c r="BX277" s="1">
        <v>1.4030952453613281</v>
      </c>
      <c r="BY277" s="1"/>
      <c r="BZ277" s="1">
        <v>82.54876708984375</v>
      </c>
      <c r="CA277" s="1"/>
      <c r="CB277" s="1"/>
      <c r="CC277" s="1"/>
      <c r="CD277" s="1">
        <v>2.5316455364227295</v>
      </c>
      <c r="CE277" s="1"/>
      <c r="CF277" s="1">
        <v>3.216987133026123</v>
      </c>
      <c r="CG277" s="1"/>
      <c r="CH277" s="1"/>
      <c r="CI277" s="1"/>
      <c r="CJ277" s="1">
        <v>10</v>
      </c>
      <c r="CK277" s="1"/>
      <c r="CL277" s="1">
        <v>449</v>
      </c>
      <c r="CM277" s="1"/>
      <c r="CN277" s="1"/>
      <c r="CO277" s="1"/>
      <c r="CP277" s="1">
        <v>2.4215655326843262</v>
      </c>
      <c r="CQ277" s="1"/>
      <c r="CR277" s="1">
        <v>108.72829437255859</v>
      </c>
      <c r="CS277" s="1"/>
      <c r="CT277" s="1"/>
      <c r="CU277" s="1"/>
      <c r="CV277" s="1">
        <v>5.747126579284668</v>
      </c>
      <c r="CW277" s="1"/>
      <c r="CX277" s="1">
        <v>4.5514445304870605</v>
      </c>
      <c r="CY277" s="1">
        <v>11</v>
      </c>
      <c r="CZ277" s="1"/>
      <c r="DA277" s="1"/>
      <c r="DB277" s="1">
        <v>16</v>
      </c>
      <c r="DC277" s="1">
        <v>11</v>
      </c>
      <c r="DD277" s="1">
        <v>802</v>
      </c>
      <c r="DE277" s="1">
        <v>1.308617115020752</v>
      </c>
      <c r="DF277" s="1"/>
      <c r="DG277" s="1"/>
      <c r="DH277" s="1">
        <v>1.9034430980682373</v>
      </c>
      <c r="DI277" s="1">
        <v>1.308617115020752</v>
      </c>
      <c r="DJ277" s="1">
        <v>95.410087585449219</v>
      </c>
      <c r="DK277" s="1">
        <v>2.4444444179534912</v>
      </c>
      <c r="DL277" s="1"/>
      <c r="DM277" s="1"/>
      <c r="DN277" s="1">
        <v>3.8929440975189209</v>
      </c>
      <c r="DO277" s="1">
        <v>0.68322980403900146</v>
      </c>
      <c r="DP277" s="1">
        <v>3.8487379550933838</v>
      </c>
      <c r="DQ277" s="1">
        <v>412</v>
      </c>
      <c r="DR277" s="1">
        <v>171</v>
      </c>
      <c r="DS277" s="1">
        <v>99</v>
      </c>
      <c r="DT277" s="1">
        <v>54</v>
      </c>
      <c r="DU277" s="1">
        <v>7</v>
      </c>
      <c r="DV277" s="1">
        <v>96.345870971679688</v>
      </c>
      <c r="DW277" s="1">
        <v>39.988212585449219</v>
      </c>
      <c r="DX277" s="1">
        <v>23.151071548461914</v>
      </c>
      <c r="DY277" s="1">
        <v>12.627857208251953</v>
      </c>
      <c r="DZ277" s="1">
        <v>1.6369444131851196</v>
      </c>
      <c r="EA277" s="1">
        <v>4.3213763236999512</v>
      </c>
      <c r="EB277" s="1">
        <v>4.1394333839416504</v>
      </c>
      <c r="EC277" s="1">
        <v>4.1966934204101562</v>
      </c>
      <c r="ED277" s="1">
        <v>4.8000001907348633</v>
      </c>
      <c r="EE277" s="1">
        <v>7.3684210777282715</v>
      </c>
      <c r="EF277" s="1">
        <v>409</v>
      </c>
      <c r="EG277" s="1">
        <v>182</v>
      </c>
      <c r="EH277" s="1">
        <v>102</v>
      </c>
      <c r="EI277" s="1">
        <v>56</v>
      </c>
      <c r="EJ277" s="1">
        <v>6</v>
      </c>
      <c r="EK277" s="1">
        <v>99.042030334472656</v>
      </c>
      <c r="EL277" s="1">
        <v>44.072490692138672</v>
      </c>
      <c r="EM277" s="1">
        <v>24.699968338012695</v>
      </c>
      <c r="EN277" s="1">
        <v>13.56076717376709</v>
      </c>
      <c r="EO277" s="1">
        <v>1.4529392719268799</v>
      </c>
      <c r="EP277" s="1">
        <v>5.1394824981689453</v>
      </c>
      <c r="EQ277" s="1">
        <v>5.7485785484313965</v>
      </c>
      <c r="ER277" s="1">
        <v>5.6167402267456055</v>
      </c>
      <c r="ES277" s="1">
        <v>6.4814815521240234</v>
      </c>
      <c r="ET277" s="1">
        <v>7.1428570747375488</v>
      </c>
      <c r="EU277" s="1">
        <v>821</v>
      </c>
      <c r="EV277" s="1">
        <v>353</v>
      </c>
      <c r="EW277" s="1">
        <v>201</v>
      </c>
      <c r="EX277" s="1">
        <v>110</v>
      </c>
      <c r="EY277" s="1">
        <v>13</v>
      </c>
      <c r="EZ277" s="1">
        <v>97.670425415039063</v>
      </c>
      <c r="FA277" s="1">
        <v>41.994712829589844</v>
      </c>
      <c r="FB277" s="1">
        <v>23.912004470825195</v>
      </c>
      <c r="FC277" s="1">
        <v>13.08617115020752</v>
      </c>
      <c r="FD277" s="1">
        <v>1.546547532081604</v>
      </c>
      <c r="FE277" s="1">
        <v>4.6935744285583496</v>
      </c>
      <c r="FF277" s="1">
        <v>4.8376045227050781</v>
      </c>
      <c r="FG277" s="1">
        <v>4.8143711090087891</v>
      </c>
      <c r="FH277" s="1">
        <v>5.5304174423217773</v>
      </c>
      <c r="FI277" s="1">
        <v>7.2625699043273926</v>
      </c>
      <c r="FJ277" s="1">
        <v>41.994712829589844</v>
      </c>
      <c r="FK277" s="1">
        <v>23.912004470825195</v>
      </c>
      <c r="FL277" s="1">
        <v>13.08617115020752</v>
      </c>
      <c r="FM277" s="1">
        <v>1.546547532081604</v>
      </c>
      <c r="FN277" s="1">
        <v>4.6935744285583496</v>
      </c>
      <c r="FO277" s="1">
        <v>4.8376045227050781</v>
      </c>
      <c r="FP277" s="1">
        <v>4.8143711090087891</v>
      </c>
      <c r="FQ277" s="1">
        <v>5.5304174423217773</v>
      </c>
      <c r="FR277" s="1">
        <v>7.2625699043273926</v>
      </c>
    </row>
    <row r="278" spans="1:174">
      <c r="A278" t="s">
        <v>4</v>
      </c>
      <c r="B278" t="s">
        <v>272</v>
      </c>
      <c r="C278" t="s">
        <v>551</v>
      </c>
      <c r="D278" s="1">
        <v>1633</v>
      </c>
      <c r="E278" s="1">
        <v>1766</v>
      </c>
      <c r="F278" s="1">
        <v>3399</v>
      </c>
      <c r="G278" s="1">
        <v>171.13471984863281</v>
      </c>
      <c r="H278" s="1">
        <v>194.015625</v>
      </c>
      <c r="I278" s="1">
        <v>182.30528259277344</v>
      </c>
      <c r="J278" s="1">
        <v>4.3626937866210937</v>
      </c>
      <c r="K278" s="1">
        <v>5.6400103569030762</v>
      </c>
      <c r="L278" s="1">
        <v>4.9445033073425293</v>
      </c>
      <c r="M278" s="1">
        <v>29</v>
      </c>
      <c r="N278" s="1">
        <v>76</v>
      </c>
      <c r="O278" s="1">
        <v>220</v>
      </c>
      <c r="P278" s="1">
        <v>546</v>
      </c>
      <c r="Q278" s="1">
        <v>497</v>
      </c>
      <c r="R278" s="1">
        <v>265</v>
      </c>
      <c r="S278" s="1">
        <v>6.0448904037475586</v>
      </c>
      <c r="T278" s="1">
        <v>54.946643829345703</v>
      </c>
      <c r="U278" s="1">
        <v>190.7569580078125</v>
      </c>
      <c r="V278" s="1">
        <v>493.16702270507812</v>
      </c>
      <c r="W278" s="1">
        <v>712.08538818359375</v>
      </c>
      <c r="X278" s="1">
        <v>657.22576904296875</v>
      </c>
      <c r="Y278" s="1">
        <v>1.1489698886871338</v>
      </c>
      <c r="Z278" s="1">
        <v>1.6659359931945801</v>
      </c>
      <c r="AA278" s="1">
        <v>3.0799384117126465</v>
      </c>
      <c r="AB278" s="1">
        <v>5.1157126426696777</v>
      </c>
      <c r="AC278" s="1">
        <v>6.1403508186340332</v>
      </c>
      <c r="AD278" s="1">
        <v>5.9751973152160645</v>
      </c>
      <c r="AE278" s="1">
        <v>16</v>
      </c>
      <c r="AF278" s="1">
        <v>41</v>
      </c>
      <c r="AG278" s="1">
        <v>152</v>
      </c>
      <c r="AH278" s="1">
        <v>554</v>
      </c>
      <c r="AI278" s="1">
        <v>728</v>
      </c>
      <c r="AJ278" s="1">
        <v>275</v>
      </c>
      <c r="AK278" s="1">
        <v>3.2833578586578369</v>
      </c>
      <c r="AL278" s="1">
        <v>30.405281066894531</v>
      </c>
      <c r="AM278" s="1">
        <v>139.12533569335937</v>
      </c>
      <c r="AN278" s="1">
        <v>549.9468994140625</v>
      </c>
      <c r="AO278" s="1">
        <v>1300.58056640625</v>
      </c>
      <c r="AP278" s="1">
        <v>1243.2750244140625</v>
      </c>
      <c r="AQ278" s="1">
        <v>0.89686095714569092</v>
      </c>
      <c r="AR278" s="1">
        <v>1.8928900957107544</v>
      </c>
      <c r="AS278" s="1">
        <v>3.4482758045196533</v>
      </c>
      <c r="AT278" s="1">
        <v>5.3891048431396484</v>
      </c>
      <c r="AU278" s="1">
        <v>7.8907437324523926</v>
      </c>
      <c r="AV278" s="1">
        <v>7.9756379127502441</v>
      </c>
      <c r="AW278" s="1">
        <v>45</v>
      </c>
      <c r="AX278" s="1">
        <v>117</v>
      </c>
      <c r="AY278" s="1">
        <v>372</v>
      </c>
      <c r="AZ278" s="1">
        <v>1100</v>
      </c>
      <c r="BA278" s="1">
        <v>1225</v>
      </c>
      <c r="BB278" s="1">
        <v>540</v>
      </c>
      <c r="BC278" s="1">
        <v>4.6533269882202148</v>
      </c>
      <c r="BD278" s="1">
        <v>42.831882476806641</v>
      </c>
      <c r="BE278" s="1">
        <v>165.63958740234375</v>
      </c>
      <c r="BF278" s="1">
        <v>520.217529296875</v>
      </c>
      <c r="BG278" s="1">
        <v>974.00018310546875</v>
      </c>
      <c r="BH278" s="1">
        <v>864.83026123046875</v>
      </c>
      <c r="BI278" s="1">
        <v>1.0445683002471924</v>
      </c>
      <c r="BJ278" s="1">
        <v>1.7390011548995972</v>
      </c>
      <c r="BK278" s="1">
        <v>3.2205004692077637</v>
      </c>
      <c r="BL278" s="1">
        <v>5.249845027923584</v>
      </c>
      <c r="BM278" s="1">
        <v>7.0727481842041016</v>
      </c>
      <c r="BN278" s="1">
        <v>6.8501839637756348</v>
      </c>
      <c r="BO278" s="1"/>
      <c r="BP278" s="1"/>
      <c r="BQ278" s="1"/>
      <c r="BR278" s="1"/>
      <c r="BS278" s="1">
        <v>10</v>
      </c>
      <c r="BT278" s="1">
        <v>820</v>
      </c>
      <c r="BU278" s="1"/>
      <c r="BV278" s="1"/>
      <c r="BW278" s="1"/>
      <c r="BX278" s="1"/>
      <c r="BY278" s="1">
        <v>1.0479774475097656</v>
      </c>
      <c r="BZ278" s="1">
        <v>85.934150695800781</v>
      </c>
      <c r="CA278" s="1"/>
      <c r="CB278" s="1"/>
      <c r="CC278" s="1"/>
      <c r="CD278" s="1"/>
      <c r="CE278" s="1">
        <v>0.45105999708175659</v>
      </c>
      <c r="CF278" s="1">
        <v>3.3001971244812012</v>
      </c>
      <c r="CG278" s="1"/>
      <c r="CH278" s="1"/>
      <c r="CI278" s="1"/>
      <c r="CJ278" s="1"/>
      <c r="CK278" s="1">
        <v>32</v>
      </c>
      <c r="CL278" s="1">
        <v>1074</v>
      </c>
      <c r="CM278" s="1"/>
      <c r="CN278" s="1"/>
      <c r="CO278" s="1"/>
      <c r="CP278" s="1"/>
      <c r="CQ278" s="1">
        <v>3.5155718326568604</v>
      </c>
      <c r="CR278" s="1">
        <v>117.99137878417969</v>
      </c>
      <c r="CS278" s="1"/>
      <c r="CT278" s="1"/>
      <c r="CU278" s="1"/>
      <c r="CV278" s="1"/>
      <c r="CW278" s="1">
        <v>1.3327779769897461</v>
      </c>
      <c r="CX278" s="1">
        <v>4.7499003410339355</v>
      </c>
      <c r="CY278" s="1">
        <v>6</v>
      </c>
      <c r="CZ278" s="1">
        <v>11</v>
      </c>
      <c r="DA278" s="1"/>
      <c r="DB278" s="1">
        <v>6</v>
      </c>
      <c r="DC278" s="1">
        <v>42</v>
      </c>
      <c r="DD278" s="1">
        <v>1894</v>
      </c>
      <c r="DE278" s="1">
        <v>0.32180985808372498</v>
      </c>
      <c r="DF278" s="1">
        <v>0.5899847149848938</v>
      </c>
      <c r="DG278" s="1"/>
      <c r="DH278" s="1">
        <v>0.32180985808372498</v>
      </c>
      <c r="DI278" s="1">
        <v>2.252669095993042</v>
      </c>
      <c r="DJ278" s="1">
        <v>101.58464813232422</v>
      </c>
      <c r="DK278" s="1">
        <v>1.2219959497451782</v>
      </c>
      <c r="DL278" s="1">
        <v>5.2380952835083008</v>
      </c>
      <c r="DM278" s="1"/>
      <c r="DN278" s="1">
        <v>1.6997166872024536</v>
      </c>
      <c r="DO278" s="1">
        <v>0.9094846248626709</v>
      </c>
      <c r="DP278" s="1">
        <v>3.9908971786499023</v>
      </c>
      <c r="DQ278" s="1">
        <v>425</v>
      </c>
      <c r="DR278" s="1">
        <v>462</v>
      </c>
      <c r="DS278" s="1">
        <v>382</v>
      </c>
      <c r="DT278" s="1">
        <v>276</v>
      </c>
      <c r="DU278" s="1">
        <v>88</v>
      </c>
      <c r="DV278" s="1">
        <v>44.539043426513672</v>
      </c>
      <c r="DW278" s="1">
        <v>48.416557312011719</v>
      </c>
      <c r="DX278" s="1">
        <v>40.032737731933594</v>
      </c>
      <c r="DY278" s="1">
        <v>28.924177169799805</v>
      </c>
      <c r="DZ278" s="1">
        <v>9.2222013473510742</v>
      </c>
      <c r="EA278" s="1">
        <v>4.3340811729431152</v>
      </c>
      <c r="EB278" s="1">
        <v>4.4159817695617676</v>
      </c>
      <c r="EC278" s="1">
        <v>4.2772364616394043</v>
      </c>
      <c r="ED278" s="1">
        <v>4.4096503257751465</v>
      </c>
      <c r="EE278" s="1">
        <v>4.4602127075195313</v>
      </c>
      <c r="EF278" s="1">
        <v>503</v>
      </c>
      <c r="EG278" s="1">
        <v>509</v>
      </c>
      <c r="EH278" s="1">
        <v>426</v>
      </c>
      <c r="EI278" s="1">
        <v>246</v>
      </c>
      <c r="EJ278" s="1">
        <v>82</v>
      </c>
      <c r="EK278" s="1">
        <v>55.260395050048828</v>
      </c>
      <c r="EL278" s="1">
        <v>55.919563293457031</v>
      </c>
      <c r="EM278" s="1">
        <v>46.801048278808594</v>
      </c>
      <c r="EN278" s="1">
        <v>27.025959014892578</v>
      </c>
      <c r="EO278" s="1">
        <v>9.0086526870727539</v>
      </c>
      <c r="EP278" s="1">
        <v>5.8693113327026367</v>
      </c>
      <c r="EQ278" s="1">
        <v>5.7821197509765625</v>
      </c>
      <c r="ER278" s="1">
        <v>5.7028112411499023</v>
      </c>
      <c r="ES278" s="1">
        <v>5.0700740814208984</v>
      </c>
      <c r="ET278" s="1">
        <v>5.0711193084716797</v>
      </c>
      <c r="EU278" s="1">
        <v>928</v>
      </c>
      <c r="EV278" s="1">
        <v>971</v>
      </c>
      <c r="EW278" s="1">
        <v>808</v>
      </c>
      <c r="EX278" s="1">
        <v>522</v>
      </c>
      <c r="EY278" s="1">
        <v>170</v>
      </c>
      <c r="EZ278" s="1">
        <v>49.773258209228516</v>
      </c>
      <c r="FA278" s="1">
        <v>52.079563140869141</v>
      </c>
      <c r="FB278" s="1">
        <v>43.337062835693359</v>
      </c>
      <c r="FC278" s="1">
        <v>27.997457504272461</v>
      </c>
      <c r="FD278" s="1">
        <v>9.117945671081543</v>
      </c>
      <c r="FE278" s="1">
        <v>5.0500655174255371</v>
      </c>
      <c r="FF278" s="1">
        <v>5.0402283668518066</v>
      </c>
      <c r="FG278" s="1">
        <v>4.9265289306640625</v>
      </c>
      <c r="FH278" s="1">
        <v>4.6980471611022949</v>
      </c>
      <c r="FI278" s="1">
        <v>4.7353758811950684</v>
      </c>
      <c r="FJ278" s="1">
        <v>52.079563140869141</v>
      </c>
      <c r="FK278" s="1">
        <v>43.337062835693359</v>
      </c>
      <c r="FL278" s="1">
        <v>27.997457504272461</v>
      </c>
      <c r="FM278" s="1">
        <v>9.117945671081543</v>
      </c>
      <c r="FN278" s="1">
        <v>5.0500655174255371</v>
      </c>
      <c r="FO278" s="1">
        <v>5.0402283668518066</v>
      </c>
      <c r="FP278" s="1">
        <v>4.9265289306640625</v>
      </c>
      <c r="FQ278" s="1">
        <v>4.6980471611022949</v>
      </c>
      <c r="FR278" s="1">
        <v>4.7353758811950684</v>
      </c>
    </row>
    <row r="279" spans="1:174">
      <c r="A279" t="s">
        <v>4</v>
      </c>
      <c r="B279" t="s">
        <v>273</v>
      </c>
      <c r="C279" t="s">
        <v>552</v>
      </c>
      <c r="D279" s="1">
        <v>931</v>
      </c>
      <c r="E279" s="1">
        <v>978</v>
      </c>
      <c r="F279" s="1">
        <v>1909</v>
      </c>
      <c r="G279" s="1">
        <v>136.88177490234375</v>
      </c>
      <c r="H279" s="1">
        <v>146.43479919433594</v>
      </c>
      <c r="I279" s="1">
        <v>141.61479187011719</v>
      </c>
      <c r="J279" s="1">
        <v>4.2461004257202148</v>
      </c>
      <c r="K279" s="1">
        <v>5.3393020629882812</v>
      </c>
      <c r="L279" s="1">
        <v>4.7436819076538086</v>
      </c>
      <c r="M279" s="1">
        <v>16</v>
      </c>
      <c r="N279" s="1">
        <v>71</v>
      </c>
      <c r="O279" s="1">
        <v>140</v>
      </c>
      <c r="P279" s="1">
        <v>304</v>
      </c>
      <c r="Q279" s="1">
        <v>295</v>
      </c>
      <c r="R279" s="1">
        <v>105</v>
      </c>
      <c r="S279" s="1">
        <v>4.0366120338439941</v>
      </c>
      <c r="T279" s="1">
        <v>76.9222412109375</v>
      </c>
      <c r="U279" s="1">
        <v>199.15501403808594</v>
      </c>
      <c r="V279" s="1">
        <v>504.80728149414063</v>
      </c>
      <c r="W279" s="1">
        <v>704.528076171875</v>
      </c>
      <c r="X279" s="1">
        <v>550.1414794921875</v>
      </c>
      <c r="Y279" s="1">
        <v>0.87527352571487427</v>
      </c>
      <c r="Z279" s="1">
        <v>2.3729946613311768</v>
      </c>
      <c r="AA279" s="1">
        <v>3.2139577865600586</v>
      </c>
      <c r="AB279" s="1">
        <v>5.0448060035705566</v>
      </c>
      <c r="AC279" s="1">
        <v>6.3101606369018555</v>
      </c>
      <c r="AD279" s="1">
        <v>5.1244511604309082</v>
      </c>
      <c r="AE279" s="1">
        <v>6</v>
      </c>
      <c r="AF279" s="1">
        <v>28</v>
      </c>
      <c r="AG279" s="1">
        <v>91</v>
      </c>
      <c r="AH279" s="1">
        <v>317</v>
      </c>
      <c r="AI279" s="1">
        <v>390</v>
      </c>
      <c r="AJ279" s="1">
        <v>146</v>
      </c>
      <c r="AK279" s="1">
        <v>1.4710172414779663</v>
      </c>
      <c r="AL279" s="1">
        <v>30.979619979858398</v>
      </c>
      <c r="AM279" s="1">
        <v>130.20832824707031</v>
      </c>
      <c r="AN279" s="1">
        <v>565.8895263671875</v>
      </c>
      <c r="AO279" s="1">
        <v>1167.87451171875</v>
      </c>
      <c r="AP279" s="1">
        <v>1415.9635009765625</v>
      </c>
      <c r="AQ279" s="1">
        <v>0.4559270441532135</v>
      </c>
      <c r="AR279" s="1">
        <v>2.0363636016845703</v>
      </c>
      <c r="AS279" s="1">
        <v>3.4120733737945557</v>
      </c>
      <c r="AT279" s="1">
        <v>5.7963066101074219</v>
      </c>
      <c r="AU279" s="1">
        <v>7.0017952919006348</v>
      </c>
      <c r="AV279" s="1">
        <v>7.6041665077209473</v>
      </c>
      <c r="AW279" s="1">
        <v>22</v>
      </c>
      <c r="AX279" s="1">
        <v>99</v>
      </c>
      <c r="AY279" s="1">
        <v>231</v>
      </c>
      <c r="AZ279" s="1">
        <v>621</v>
      </c>
      <c r="BA279" s="1">
        <v>685</v>
      </c>
      <c r="BB279" s="1">
        <v>251</v>
      </c>
      <c r="BC279" s="1">
        <v>2.7354576587677002</v>
      </c>
      <c r="BD279" s="1">
        <v>54.192234039306641</v>
      </c>
      <c r="BE279" s="1">
        <v>164.78225708007813</v>
      </c>
      <c r="BF279" s="1">
        <v>534.24407958984375</v>
      </c>
      <c r="BG279" s="1">
        <v>910.10546875</v>
      </c>
      <c r="BH279" s="1">
        <v>853.82861328125</v>
      </c>
      <c r="BI279" s="1">
        <v>0.6997455358505249</v>
      </c>
      <c r="BJ279" s="1">
        <v>2.2670025825500488</v>
      </c>
      <c r="BK279" s="1">
        <v>3.2891926765441895</v>
      </c>
      <c r="BL279" s="1">
        <v>5.4023489952087402</v>
      </c>
      <c r="BM279" s="1">
        <v>6.6861882209777832</v>
      </c>
      <c r="BN279" s="1">
        <v>6.3240108489990234</v>
      </c>
      <c r="BO279" s="1">
        <v>24</v>
      </c>
      <c r="BP279" s="1">
        <v>9</v>
      </c>
      <c r="BQ279" s="1"/>
      <c r="BR279" s="1"/>
      <c r="BS279" s="1">
        <v>11</v>
      </c>
      <c r="BT279" s="1">
        <v>422</v>
      </c>
      <c r="BU279" s="1">
        <v>3.5286386013031006</v>
      </c>
      <c r="BV279" s="1">
        <v>1.3232394456863403</v>
      </c>
      <c r="BW279" s="1"/>
      <c r="BX279" s="1"/>
      <c r="BY279" s="1">
        <v>1.6172926425933838</v>
      </c>
      <c r="BZ279" s="1">
        <v>62.04522705078125</v>
      </c>
      <c r="CA279" s="1">
        <v>1.7777777910232544</v>
      </c>
      <c r="CB279" s="1">
        <v>1.4376996755599976</v>
      </c>
      <c r="CC279" s="1"/>
      <c r="CD279" s="1"/>
      <c r="CE279" s="1">
        <v>1.4965986013412476</v>
      </c>
      <c r="CF279" s="1">
        <v>3.2561728954315186</v>
      </c>
      <c r="CG279" s="1">
        <v>20</v>
      </c>
      <c r="CH279" s="1">
        <v>36</v>
      </c>
      <c r="CI279" s="1"/>
      <c r="CJ279" s="1"/>
      <c r="CK279" s="1">
        <v>10</v>
      </c>
      <c r="CL279" s="1">
        <v>563</v>
      </c>
      <c r="CM279" s="1">
        <v>2.9945769309997559</v>
      </c>
      <c r="CN279" s="1">
        <v>5.3902382850646973</v>
      </c>
      <c r="CO279" s="1"/>
      <c r="CP279" s="1"/>
      <c r="CQ279" s="1">
        <v>1.4972884654998779</v>
      </c>
      <c r="CR279" s="1">
        <v>84.297340393066406</v>
      </c>
      <c r="CS279" s="1">
        <v>1.9980020523071289</v>
      </c>
      <c r="CT279" s="1">
        <v>4.008908748626709</v>
      </c>
      <c r="CU279" s="1"/>
      <c r="CV279" s="1"/>
      <c r="CW279" s="1">
        <v>1.3157894611358643</v>
      </c>
      <c r="CX279" s="1">
        <v>4.7667427062988281</v>
      </c>
      <c r="CY279" s="1">
        <v>44</v>
      </c>
      <c r="CZ279" s="1">
        <v>45</v>
      </c>
      <c r="DA279" s="1"/>
      <c r="DB279" s="1"/>
      <c r="DC279" s="1">
        <v>21</v>
      </c>
      <c r="DD279" s="1">
        <v>985</v>
      </c>
      <c r="DE279" s="1">
        <v>3.2640392780303955</v>
      </c>
      <c r="DF279" s="1">
        <v>3.3382220268249512</v>
      </c>
      <c r="DG279" s="1"/>
      <c r="DH279" s="1"/>
      <c r="DI279" s="1">
        <v>1.5578368902206421</v>
      </c>
      <c r="DJ279" s="1">
        <v>73.069969177246094</v>
      </c>
      <c r="DK279" s="1">
        <v>1.8715440034866333</v>
      </c>
      <c r="DL279" s="1">
        <v>2.9527559280395508</v>
      </c>
      <c r="DM279" s="1"/>
      <c r="DN279" s="1"/>
      <c r="DO279" s="1">
        <v>1.4046822786331177</v>
      </c>
      <c r="DP279" s="1">
        <v>3.976423978805542</v>
      </c>
      <c r="DQ279" s="1">
        <v>79</v>
      </c>
      <c r="DR279" s="1">
        <v>136</v>
      </c>
      <c r="DS279" s="1">
        <v>165</v>
      </c>
      <c r="DT279" s="1">
        <v>238</v>
      </c>
      <c r="DU279" s="1">
        <v>313</v>
      </c>
      <c r="DV279" s="1">
        <v>11.61510181427002</v>
      </c>
      <c r="DW279" s="1">
        <v>19.99561882019043</v>
      </c>
      <c r="DX279" s="1">
        <v>24.259389877319336</v>
      </c>
      <c r="DY279" s="1">
        <v>34.992332458496094</v>
      </c>
      <c r="DZ279" s="1">
        <v>46.019329071044922</v>
      </c>
      <c r="EA279" s="1">
        <v>3.8668625354766846</v>
      </c>
      <c r="EB279" s="1">
        <v>4.7685832977294922</v>
      </c>
      <c r="EC279" s="1">
        <v>4.358161449432373</v>
      </c>
      <c r="ED279" s="1">
        <v>4.9593663215637207</v>
      </c>
      <c r="EE279" s="1">
        <v>3.7058963775634766</v>
      </c>
      <c r="EF279" s="1">
        <v>107</v>
      </c>
      <c r="EG279" s="1">
        <v>147</v>
      </c>
      <c r="EH279" s="1">
        <v>157</v>
      </c>
      <c r="EI279" s="1">
        <v>204</v>
      </c>
      <c r="EJ279" s="1">
        <v>363</v>
      </c>
      <c r="EK279" s="1">
        <v>16.020986557006836</v>
      </c>
      <c r="EL279" s="1">
        <v>22.010139465332031</v>
      </c>
      <c r="EM279" s="1">
        <v>23.507427215576172</v>
      </c>
      <c r="EN279" s="1">
        <v>30.544683456420898</v>
      </c>
      <c r="EO279" s="1">
        <v>54.351570129394531</v>
      </c>
      <c r="EP279" s="1">
        <v>6.0417842864990234</v>
      </c>
      <c r="EQ279" s="1">
        <v>5.7242989540100098</v>
      </c>
      <c r="ER279" s="1">
        <v>5.1323962211608887</v>
      </c>
      <c r="ES279" s="1">
        <v>5.4183268547058105</v>
      </c>
      <c r="ET279" s="1">
        <v>5.0740842819213867</v>
      </c>
      <c r="EU279" s="1">
        <v>186</v>
      </c>
      <c r="EV279" s="1">
        <v>283</v>
      </c>
      <c r="EW279" s="1">
        <v>322</v>
      </c>
      <c r="EX279" s="1">
        <v>442</v>
      </c>
      <c r="EY279" s="1">
        <v>676</v>
      </c>
      <c r="EZ279" s="1">
        <v>13.79798412322998</v>
      </c>
      <c r="FA279" s="1">
        <v>20.993707656860352</v>
      </c>
      <c r="FB279" s="1">
        <v>23.886833190917969</v>
      </c>
      <c r="FC279" s="1">
        <v>32.78875732421875</v>
      </c>
      <c r="FD279" s="1">
        <v>50.147510528564453</v>
      </c>
      <c r="FE279" s="1">
        <v>4.87677001953125</v>
      </c>
      <c r="FF279" s="1">
        <v>5.2214021682739258</v>
      </c>
      <c r="FG279" s="1">
        <v>4.7041635513305664</v>
      </c>
      <c r="FH279" s="1">
        <v>5.1611394882202148</v>
      </c>
      <c r="FI279" s="1">
        <v>4.3333334922790527</v>
      </c>
      <c r="FJ279" s="1">
        <v>20.993707656860352</v>
      </c>
      <c r="FK279" s="1">
        <v>23.886833190917969</v>
      </c>
      <c r="FL279" s="1">
        <v>32.78875732421875</v>
      </c>
      <c r="FM279" s="1">
        <v>50.147510528564453</v>
      </c>
      <c r="FN279" s="1">
        <v>4.87677001953125</v>
      </c>
      <c r="FO279" s="1">
        <v>5.2214021682739258</v>
      </c>
      <c r="FP279" s="1">
        <v>4.7041635513305664</v>
      </c>
      <c r="FQ279" s="1">
        <v>5.1611394882202148</v>
      </c>
      <c r="FR279" s="1">
        <v>4.3333334922790527</v>
      </c>
    </row>
    <row r="280" spans="1:174">
      <c r="A280" t="s">
        <v>4</v>
      </c>
      <c r="B280" t="s">
        <v>230</v>
      </c>
      <c r="C280" t="s">
        <v>553</v>
      </c>
      <c r="D280" s="1">
        <v>2023</v>
      </c>
      <c r="E280" s="1">
        <v>2275</v>
      </c>
      <c r="F280" s="1">
        <v>4298</v>
      </c>
      <c r="G280" s="1">
        <v>158.90171813964844</v>
      </c>
      <c r="H280" s="1">
        <v>184.49166870117187</v>
      </c>
      <c r="I280" s="1">
        <v>171.49250793457031</v>
      </c>
      <c r="J280" s="1">
        <v>4.4191532135009766</v>
      </c>
      <c r="K280" s="1">
        <v>6.2400569915771484</v>
      </c>
      <c r="L280" s="1">
        <v>5.2264213562011719</v>
      </c>
      <c r="M280" s="1">
        <v>38</v>
      </c>
      <c r="N280" s="1">
        <v>153</v>
      </c>
      <c r="O280" s="1">
        <v>309</v>
      </c>
      <c r="P280" s="1">
        <v>680</v>
      </c>
      <c r="Q280" s="1">
        <v>593</v>
      </c>
      <c r="R280" s="1">
        <v>250</v>
      </c>
      <c r="S280" s="1">
        <v>5.2468504905700684</v>
      </c>
      <c r="T280" s="1">
        <v>88.029182434082031</v>
      </c>
      <c r="U280" s="1">
        <v>217.29499816894531</v>
      </c>
      <c r="V280" s="1">
        <v>562.0299072265625</v>
      </c>
      <c r="W280" s="1">
        <v>781.85772705078125</v>
      </c>
      <c r="X280" s="1">
        <v>693.9432373046875</v>
      </c>
      <c r="Y280" s="1">
        <v>0.94059407711029053</v>
      </c>
      <c r="Z280" s="1">
        <v>2.3868954181671143</v>
      </c>
      <c r="AA280" s="1">
        <v>3.2553730010986328</v>
      </c>
      <c r="AB280" s="1">
        <v>5.3379387855529785</v>
      </c>
      <c r="AC280" s="1">
        <v>6.5852303504943848</v>
      </c>
      <c r="AD280" s="1">
        <v>6.1094818115234375</v>
      </c>
      <c r="AE280" s="1">
        <v>23</v>
      </c>
      <c r="AF280" s="1">
        <v>60</v>
      </c>
      <c r="AG280" s="1">
        <v>239</v>
      </c>
      <c r="AH280" s="1">
        <v>771</v>
      </c>
      <c r="AI280" s="1">
        <v>865</v>
      </c>
      <c r="AJ280" s="1">
        <v>317</v>
      </c>
      <c r="AK280" s="1">
        <v>3.1374046802520752</v>
      </c>
      <c r="AL280" s="1">
        <v>34.944061279296875</v>
      </c>
      <c r="AM280" s="1">
        <v>171.86578369140625</v>
      </c>
      <c r="AN280" s="1">
        <v>688.84796142578125</v>
      </c>
      <c r="AO280" s="1">
        <v>1462.2354736328125</v>
      </c>
      <c r="AP280" s="1">
        <v>1743.5784912109375</v>
      </c>
      <c r="AQ280" s="1">
        <v>0.81531369686126709</v>
      </c>
      <c r="AR280" s="1">
        <v>2.2363026142120361</v>
      </c>
      <c r="AS280" s="1">
        <v>4.0778026580810547</v>
      </c>
      <c r="AT280" s="1">
        <v>6.6511387825012207</v>
      </c>
      <c r="AU280" s="1">
        <v>8.649134635925293</v>
      </c>
      <c r="AV280" s="1">
        <v>9.0571432113647461</v>
      </c>
      <c r="AW280" s="1">
        <v>61</v>
      </c>
      <c r="AX280" s="1">
        <v>213</v>
      </c>
      <c r="AY280" s="1">
        <v>548</v>
      </c>
      <c r="AZ280" s="1">
        <v>1451</v>
      </c>
      <c r="BA280" s="1">
        <v>1458</v>
      </c>
      <c r="BB280" s="1">
        <v>567</v>
      </c>
      <c r="BC280" s="1">
        <v>4.185725212097168</v>
      </c>
      <c r="BD280" s="1">
        <v>61.648178100585938</v>
      </c>
      <c r="BE280" s="1">
        <v>194.83406066894531</v>
      </c>
      <c r="BF280" s="1">
        <v>622.97137451171875</v>
      </c>
      <c r="BG280" s="1">
        <v>1079.991943359375</v>
      </c>
      <c r="BH280" s="1">
        <v>1045.9903564453125</v>
      </c>
      <c r="BI280" s="1">
        <v>0.88908320665359497</v>
      </c>
      <c r="BJ280" s="1">
        <v>2.3424613475799561</v>
      </c>
      <c r="BK280" s="1">
        <v>3.5693349838256836</v>
      </c>
      <c r="BL280" s="1">
        <v>5.963585376739502</v>
      </c>
      <c r="BM280" s="1">
        <v>7.6712617874145508</v>
      </c>
      <c r="BN280" s="1">
        <v>7.4683876037597656</v>
      </c>
      <c r="BO280" s="1">
        <v>34</v>
      </c>
      <c r="BP280" s="1">
        <v>6</v>
      </c>
      <c r="BQ280" s="1"/>
      <c r="BR280" s="1"/>
      <c r="BS280" s="1">
        <v>7</v>
      </c>
      <c r="BT280" s="1">
        <v>979</v>
      </c>
      <c r="BU280" s="1">
        <v>2.6706171035766602</v>
      </c>
      <c r="BV280" s="1">
        <v>0.4712853729724884</v>
      </c>
      <c r="BW280" s="1"/>
      <c r="BX280" s="1"/>
      <c r="BY280" s="1">
        <v>0.54983294010162354</v>
      </c>
      <c r="BZ280" s="1">
        <v>76.898063659667969</v>
      </c>
      <c r="CA280" s="1">
        <v>2.5278811454772949</v>
      </c>
      <c r="CB280" s="1">
        <v>1.9867550134658813</v>
      </c>
      <c r="CC280" s="1"/>
      <c r="CD280" s="1"/>
      <c r="CE280" s="1">
        <v>0.68560236692428589</v>
      </c>
      <c r="CF280" s="1">
        <v>3.2764391899108887</v>
      </c>
      <c r="CG280" s="1">
        <v>32</v>
      </c>
      <c r="CH280" s="1">
        <v>14</v>
      </c>
      <c r="CI280" s="1"/>
      <c r="CJ280" s="1"/>
      <c r="CK280" s="1">
        <v>12</v>
      </c>
      <c r="CL280" s="1">
        <v>1382</v>
      </c>
      <c r="CM280" s="1">
        <v>2.5950477123260498</v>
      </c>
      <c r="CN280" s="1">
        <v>1.1353332996368408</v>
      </c>
      <c r="CO280" s="1"/>
      <c r="CP280" s="1"/>
      <c r="CQ280" s="1">
        <v>0.97314286231994629</v>
      </c>
      <c r="CR280" s="1">
        <v>112.07362365722656</v>
      </c>
      <c r="CS280" s="1">
        <v>3.1589338779449463</v>
      </c>
      <c r="CT280" s="1">
        <v>3.6939313411712646</v>
      </c>
      <c r="CU280" s="1"/>
      <c r="CV280" s="1"/>
      <c r="CW280" s="1">
        <v>1.1869436502456665</v>
      </c>
      <c r="CX280" s="1">
        <v>5.240605354309082</v>
      </c>
      <c r="CY280" s="1">
        <v>66</v>
      </c>
      <c r="CZ280" s="1">
        <v>20</v>
      </c>
      <c r="DA280" s="1">
        <v>6</v>
      </c>
      <c r="DB280" s="1">
        <v>12</v>
      </c>
      <c r="DC280" s="1">
        <v>19</v>
      </c>
      <c r="DD280" s="1">
        <v>2361</v>
      </c>
      <c r="DE280" s="1">
        <v>2.6334354877471924</v>
      </c>
      <c r="DF280" s="1">
        <v>0.79801070690155029</v>
      </c>
      <c r="DG280" s="1">
        <v>0.23940321803092957</v>
      </c>
      <c r="DH280" s="1">
        <v>0.47880643606185913</v>
      </c>
      <c r="DI280" s="1">
        <v>0.7581101655960083</v>
      </c>
      <c r="DJ280" s="1">
        <v>94.205162048339844</v>
      </c>
      <c r="DK280" s="1">
        <v>2.7989821434020996</v>
      </c>
      <c r="DL280" s="1">
        <v>2.9368574619293213</v>
      </c>
      <c r="DM280" s="1">
        <v>2.8571429252624512</v>
      </c>
      <c r="DN280" s="1">
        <v>2.4590163230895996</v>
      </c>
      <c r="DO280" s="1">
        <v>0.93503934144973755</v>
      </c>
      <c r="DP280" s="1">
        <v>4.1972589492797852</v>
      </c>
      <c r="DQ280" s="1">
        <v>467</v>
      </c>
      <c r="DR280" s="1">
        <v>463</v>
      </c>
      <c r="DS280" s="1">
        <v>399</v>
      </c>
      <c r="DT280" s="1">
        <v>344</v>
      </c>
      <c r="DU280" s="1">
        <v>350</v>
      </c>
      <c r="DV280" s="1">
        <v>36.681709289550781</v>
      </c>
      <c r="DW280" s="1">
        <v>36.367519378662109</v>
      </c>
      <c r="DX280" s="1">
        <v>31.340476989746094</v>
      </c>
      <c r="DY280" s="1">
        <v>27.020360946655273</v>
      </c>
      <c r="DZ280" s="1">
        <v>27.491645812988281</v>
      </c>
      <c r="EA280" s="1">
        <v>4.471038818359375</v>
      </c>
      <c r="EB280" s="1">
        <v>4.5450081825256348</v>
      </c>
      <c r="EC280" s="1">
        <v>4.7835988998413086</v>
      </c>
      <c r="ED280" s="1">
        <v>4.2764792442321777</v>
      </c>
      <c r="EE280" s="1">
        <v>3.9949777126312256</v>
      </c>
      <c r="EF280" s="1">
        <v>565</v>
      </c>
      <c r="EG280" s="1">
        <v>507</v>
      </c>
      <c r="EH280" s="1">
        <v>428</v>
      </c>
      <c r="EI280" s="1">
        <v>400</v>
      </c>
      <c r="EJ280" s="1">
        <v>375</v>
      </c>
      <c r="EK280" s="1">
        <v>45.818809509277344</v>
      </c>
      <c r="EL280" s="1">
        <v>41.115287780761719</v>
      </c>
      <c r="EM280" s="1">
        <v>34.708763122558594</v>
      </c>
      <c r="EN280" s="1">
        <v>32.438095092773437</v>
      </c>
      <c r="EO280" s="1">
        <v>30.410715103149414</v>
      </c>
      <c r="EP280" s="1">
        <v>6.2617754936218262</v>
      </c>
      <c r="EQ280" s="1">
        <v>6.1150646209716797</v>
      </c>
      <c r="ER280" s="1">
        <v>6.7348542213439941</v>
      </c>
      <c r="ES280" s="1">
        <v>6.5606036186218262</v>
      </c>
      <c r="ET280" s="1">
        <v>5.603705883026123</v>
      </c>
      <c r="EU280" s="1">
        <v>1032</v>
      </c>
      <c r="EV280" s="1">
        <v>970</v>
      </c>
      <c r="EW280" s="1">
        <v>827</v>
      </c>
      <c r="EX280" s="1">
        <v>744</v>
      </c>
      <c r="EY280" s="1">
        <v>725</v>
      </c>
      <c r="EZ280" s="1">
        <v>41.177352905273438</v>
      </c>
      <c r="FA280" s="1">
        <v>38.703521728515625</v>
      </c>
      <c r="FB280" s="1">
        <v>32.99774169921875</v>
      </c>
      <c r="FC280" s="1">
        <v>29.685998916625977</v>
      </c>
      <c r="FD280" s="1">
        <v>28.927888870239258</v>
      </c>
      <c r="FE280" s="1">
        <v>5.3010067939758301</v>
      </c>
      <c r="FF280" s="1">
        <v>5.249485969543457</v>
      </c>
      <c r="FG280" s="1">
        <v>5.6273818016052246</v>
      </c>
      <c r="FH280" s="1">
        <v>5.2612967491149902</v>
      </c>
      <c r="FI280" s="1">
        <v>4.691645622253418</v>
      </c>
      <c r="FJ280" s="1">
        <v>38.703521728515625</v>
      </c>
      <c r="FK280" s="1">
        <v>32.99774169921875</v>
      </c>
      <c r="FL280" s="1">
        <v>29.685998916625977</v>
      </c>
      <c r="FM280" s="1">
        <v>28.927888870239258</v>
      </c>
      <c r="FN280" s="1">
        <v>5.3010067939758301</v>
      </c>
      <c r="FO280" s="1">
        <v>5.249485969543457</v>
      </c>
      <c r="FP280" s="1">
        <v>5.6273818016052246</v>
      </c>
      <c r="FQ280" s="1">
        <v>5.2612967491149902</v>
      </c>
      <c r="FR280" s="1">
        <v>4.691645622253418</v>
      </c>
    </row>
    <row r="281" spans="1:174">
      <c r="A281" t="s">
        <v>4</v>
      </c>
      <c r="B281" t="s">
        <v>274</v>
      </c>
      <c r="C281" t="s">
        <v>554</v>
      </c>
      <c r="D281" s="1">
        <v>289</v>
      </c>
      <c r="E281" s="1">
        <v>289</v>
      </c>
      <c r="F281" s="1">
        <v>578</v>
      </c>
      <c r="G281" s="1">
        <v>179.20480346679687</v>
      </c>
      <c r="H281" s="1">
        <v>184.12217712402344</v>
      </c>
      <c r="I281" s="1">
        <v>181.63020324707031</v>
      </c>
      <c r="J281" s="1">
        <v>4.3224649429321289</v>
      </c>
      <c r="K281" s="1">
        <v>5.4405121803283691</v>
      </c>
      <c r="L281" s="1">
        <v>4.817469596862793</v>
      </c>
      <c r="M281" s="1"/>
      <c r="N281" s="1"/>
      <c r="O281" s="1">
        <v>40</v>
      </c>
      <c r="P281" s="1">
        <v>96</v>
      </c>
      <c r="Q281" s="1">
        <v>81</v>
      </c>
      <c r="R281" s="1">
        <v>48</v>
      </c>
      <c r="S281" s="1"/>
      <c r="T281" s="1"/>
      <c r="U281" s="1">
        <v>179.95321655273437</v>
      </c>
      <c r="V281" s="1">
        <v>478.89852905273438</v>
      </c>
      <c r="W281" s="1">
        <v>650.4979248046875</v>
      </c>
      <c r="X281" s="1">
        <v>799.86669921875</v>
      </c>
      <c r="Y281" s="1"/>
      <c r="Z281" s="1"/>
      <c r="AA281" s="1">
        <v>3.0143179893493652</v>
      </c>
      <c r="AB281" s="1">
        <v>4.8000001907348633</v>
      </c>
      <c r="AC281" s="1">
        <v>5.8483753204345703</v>
      </c>
      <c r="AD281" s="1">
        <v>7.779578685760498</v>
      </c>
      <c r="AE281" s="1"/>
      <c r="AF281" s="1"/>
      <c r="AG281" s="1">
        <v>19</v>
      </c>
      <c r="AH281" s="1">
        <v>95</v>
      </c>
      <c r="AI281" s="1">
        <v>117</v>
      </c>
      <c r="AJ281" s="1">
        <v>47</v>
      </c>
      <c r="AK281" s="1"/>
      <c r="AL281" s="1"/>
      <c r="AM281" s="1">
        <v>86.113128662109375</v>
      </c>
      <c r="AN281" s="1">
        <v>477.14715576171875</v>
      </c>
      <c r="AO281" s="1">
        <v>1099.0042724609375</v>
      </c>
      <c r="AP281" s="1">
        <v>1499.680908203125</v>
      </c>
      <c r="AQ281" s="1"/>
      <c r="AR281" s="1"/>
      <c r="AS281" s="1">
        <v>2.4265644550323486</v>
      </c>
      <c r="AT281" s="1">
        <v>5.3763442039489746</v>
      </c>
      <c r="AU281" s="1">
        <v>7.4003796577453613</v>
      </c>
      <c r="AV281" s="1">
        <v>9.5141696929931641</v>
      </c>
      <c r="AW281" s="1">
        <v>6</v>
      </c>
      <c r="AX281" s="1">
        <v>29</v>
      </c>
      <c r="AY281" s="1">
        <v>59</v>
      </c>
      <c r="AZ281" s="1">
        <v>191</v>
      </c>
      <c r="BA281" s="1">
        <v>198</v>
      </c>
      <c r="BB281" s="1">
        <v>95</v>
      </c>
      <c r="BC281" s="1">
        <v>3.922389030456543</v>
      </c>
      <c r="BD281" s="1">
        <v>59.450595855712891</v>
      </c>
      <c r="BE281" s="1">
        <v>133.20689392089844</v>
      </c>
      <c r="BF281" s="1">
        <v>478.02581787109375</v>
      </c>
      <c r="BG281" s="1">
        <v>857.21710205078125</v>
      </c>
      <c r="BH281" s="1">
        <v>1039.9561767578125</v>
      </c>
      <c r="BI281" s="1">
        <v>0.78328979015350342</v>
      </c>
      <c r="BJ281" s="1">
        <v>2.2691705226898193</v>
      </c>
      <c r="BK281" s="1">
        <v>2.7962086200714111</v>
      </c>
      <c r="BL281" s="1">
        <v>5.070347785949707</v>
      </c>
      <c r="BM281" s="1">
        <v>6.6756572723388672</v>
      </c>
      <c r="BN281" s="1">
        <v>8.5508546829223633</v>
      </c>
      <c r="BO281" s="1"/>
      <c r="BP281" s="1"/>
      <c r="BQ281" s="1"/>
      <c r="BR281" s="1"/>
      <c r="BS281" s="1"/>
      <c r="BT281" s="1">
        <v>135</v>
      </c>
      <c r="BU281" s="1"/>
      <c r="BV281" s="1"/>
      <c r="BW281" s="1"/>
      <c r="BX281" s="1"/>
      <c r="BY281" s="1"/>
      <c r="BZ281" s="1">
        <v>83.711585998535156</v>
      </c>
      <c r="CA281" s="1"/>
      <c r="CB281" s="1"/>
      <c r="CC281" s="1"/>
      <c r="CD281" s="1"/>
      <c r="CE281" s="1"/>
      <c r="CF281" s="1">
        <v>2.8827674388885498</v>
      </c>
      <c r="CG281" s="1"/>
      <c r="CH281" s="1"/>
      <c r="CI281" s="1"/>
      <c r="CJ281" s="1"/>
      <c r="CK281" s="1"/>
      <c r="CL281" s="1">
        <v>182</v>
      </c>
      <c r="CM281" s="1"/>
      <c r="CN281" s="1"/>
      <c r="CO281" s="1"/>
      <c r="CP281" s="1"/>
      <c r="CQ281" s="1"/>
      <c r="CR281" s="1">
        <v>115.95236968994141</v>
      </c>
      <c r="CS281" s="1"/>
      <c r="CT281" s="1"/>
      <c r="CU281" s="1"/>
      <c r="CV281" s="1"/>
      <c r="CW281" s="1"/>
      <c r="CX281" s="1">
        <v>4.3281807899475098</v>
      </c>
      <c r="CY281" s="1"/>
      <c r="CZ281" s="1"/>
      <c r="DA281" s="1"/>
      <c r="DB281" s="1"/>
      <c r="DC281" s="1"/>
      <c r="DD281" s="1">
        <v>317</v>
      </c>
      <c r="DE281" s="1"/>
      <c r="DF281" s="1"/>
      <c r="DG281" s="1"/>
      <c r="DH281" s="1"/>
      <c r="DI281" s="1"/>
      <c r="DJ281" s="1">
        <v>99.613800048828125</v>
      </c>
      <c r="DK281" s="1"/>
      <c r="DL281" s="1"/>
      <c r="DM281" s="1"/>
      <c r="DN281" s="1"/>
      <c r="DO281" s="1"/>
      <c r="DP281" s="1">
        <v>3.5666067600250244</v>
      </c>
      <c r="DQ281" s="1">
        <v>75</v>
      </c>
      <c r="DR281" s="1">
        <v>73</v>
      </c>
      <c r="DS281" s="1">
        <v>51</v>
      </c>
      <c r="DT281" s="1">
        <v>56</v>
      </c>
      <c r="DU281" s="1">
        <v>34</v>
      </c>
      <c r="DV281" s="1">
        <v>46.506435394287109</v>
      </c>
      <c r="DW281" s="1">
        <v>45.266265869140625</v>
      </c>
      <c r="DX281" s="1">
        <v>31.62437629699707</v>
      </c>
      <c r="DY281" s="1">
        <v>34.724807739257813</v>
      </c>
      <c r="DZ281" s="1">
        <v>21.082918167114258</v>
      </c>
      <c r="EA281" s="1">
        <v>3.9703547954559326</v>
      </c>
      <c r="EB281" s="1">
        <v>4.2966451644897461</v>
      </c>
      <c r="EC281" s="1">
        <v>4.423243522644043</v>
      </c>
      <c r="ED281" s="1">
        <v>4.03167724609375</v>
      </c>
      <c r="EE281" s="1">
        <v>6.1151080131530762</v>
      </c>
      <c r="EF281" s="1">
        <v>77</v>
      </c>
      <c r="EG281" s="1">
        <v>80</v>
      </c>
      <c r="EH281" s="1">
        <v>53</v>
      </c>
      <c r="EI281" s="1">
        <v>59</v>
      </c>
      <c r="EJ281" s="1">
        <v>20</v>
      </c>
      <c r="EK281" s="1">
        <v>49.056770324707031</v>
      </c>
      <c r="EL281" s="1">
        <v>50.968074798583984</v>
      </c>
      <c r="EM281" s="1">
        <v>33.766349792480469</v>
      </c>
      <c r="EN281" s="1">
        <v>37.588954925537109</v>
      </c>
      <c r="EO281" s="1">
        <v>12.742018699645996</v>
      </c>
      <c r="EP281" s="1">
        <v>4.9709491729736328</v>
      </c>
      <c r="EQ281" s="1">
        <v>5.7929039001464844</v>
      </c>
      <c r="ER281" s="1">
        <v>5.9550561904907227</v>
      </c>
      <c r="ES281" s="1">
        <v>5.5765595436096191</v>
      </c>
      <c r="ET281" s="1">
        <v>4.6082949638366699</v>
      </c>
      <c r="EU281" s="1">
        <v>152</v>
      </c>
      <c r="EV281" s="1">
        <v>153</v>
      </c>
      <c r="EW281" s="1">
        <v>104</v>
      </c>
      <c r="EX281" s="1">
        <v>115</v>
      </c>
      <c r="EY281" s="1">
        <v>54</v>
      </c>
      <c r="EZ281" s="1">
        <v>47.764347076416016</v>
      </c>
      <c r="FA281" s="1">
        <v>48.078586578369141</v>
      </c>
      <c r="FB281" s="1">
        <v>32.680870056152344</v>
      </c>
      <c r="FC281" s="1">
        <v>36.137496948242187</v>
      </c>
      <c r="FD281" s="1">
        <v>16.968912124633789</v>
      </c>
      <c r="FE281" s="1">
        <v>4.4211750030517578</v>
      </c>
      <c r="FF281" s="1">
        <v>4.9675326347351074</v>
      </c>
      <c r="FG281" s="1">
        <v>5.0905532836914062</v>
      </c>
      <c r="FH281" s="1">
        <v>4.6996321678161621</v>
      </c>
      <c r="FI281" s="1">
        <v>5.4545454978942871</v>
      </c>
      <c r="FJ281" s="1">
        <v>48.078586578369141</v>
      </c>
      <c r="FK281" s="1">
        <v>32.680870056152344</v>
      </c>
      <c r="FL281" s="1">
        <v>36.137496948242187</v>
      </c>
      <c r="FM281" s="1">
        <v>16.968912124633789</v>
      </c>
      <c r="FN281" s="1">
        <v>4.4211750030517578</v>
      </c>
      <c r="FO281" s="1">
        <v>4.9675326347351074</v>
      </c>
      <c r="FP281" s="1">
        <v>5.0905532836914062</v>
      </c>
      <c r="FQ281" s="1">
        <v>4.6996321678161621</v>
      </c>
      <c r="FR281" s="1">
        <v>5.4545454978942871</v>
      </c>
    </row>
  </sheetData>
  <sortState ref="A2:FJ281">
    <sortCondition ref="A2:A28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10"/>
  <sheetViews>
    <sheetView workbookViewId="0">
      <selection activeCell="E17" sqref="E17"/>
    </sheetView>
  </sheetViews>
  <sheetFormatPr defaultRowHeight="15"/>
  <cols>
    <col min="1" max="1" width="13.5703125" customWidth="1"/>
    <col min="2" max="2" width="13.28515625" customWidth="1"/>
    <col min="3" max="66" width="12.42578125" customWidth="1"/>
    <col min="67" max="67" width="12.140625" customWidth="1"/>
    <col min="68" max="161" width="12.42578125" customWidth="1"/>
  </cols>
  <sheetData>
    <row r="1" spans="1:166">
      <c r="A1" s="47" t="s">
        <v>753</v>
      </c>
    </row>
    <row r="2" spans="1:166">
      <c r="A2" s="48"/>
    </row>
    <row r="3" spans="1:166">
      <c r="A3" t="s">
        <v>3</v>
      </c>
    </row>
    <row r="4" spans="1:166">
      <c r="A4" t="s">
        <v>2</v>
      </c>
    </row>
    <row r="5" spans="1:166">
      <c r="A5" t="s">
        <v>4</v>
      </c>
    </row>
    <row r="6" spans="1:166">
      <c r="A6" t="s">
        <v>1</v>
      </c>
    </row>
    <row r="8" spans="1:166">
      <c r="B8" s="48"/>
    </row>
    <row r="9" spans="1:166" s="140" customFormat="1">
      <c r="FH9" s="141"/>
      <c r="FI9" s="141"/>
      <c r="FJ9" s="141"/>
    </row>
    <row r="10" spans="1:166" s="140" customFormat="1"/>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2"/>
  <sheetViews>
    <sheetView workbookViewId="0">
      <selection activeCell="K10" sqref="K10"/>
    </sheetView>
  </sheetViews>
  <sheetFormatPr defaultRowHeight="15"/>
  <cols>
    <col min="2" max="2" width="14.42578125" customWidth="1"/>
    <col min="3" max="3" width="12.85546875" customWidth="1"/>
    <col min="6" max="6" width="15.28515625" customWidth="1"/>
    <col min="7" max="7" width="13.85546875" customWidth="1"/>
    <col min="10" max="11" width="14.140625" customWidth="1"/>
    <col min="14" max="15" width="14.140625" customWidth="1"/>
  </cols>
  <sheetData>
    <row r="1" spans="1:15">
      <c r="A1" s="80" t="s">
        <v>763</v>
      </c>
      <c r="B1" s="75" t="s">
        <v>765</v>
      </c>
      <c r="C1" s="75" t="s">
        <v>766</v>
      </c>
      <c r="F1" s="75" t="s">
        <v>767</v>
      </c>
      <c r="G1" s="75" t="s">
        <v>768</v>
      </c>
      <c r="J1" s="75" t="s">
        <v>770</v>
      </c>
      <c r="K1" s="75" t="s">
        <v>771</v>
      </c>
      <c r="N1" s="75" t="s">
        <v>774</v>
      </c>
      <c r="O1" s="75" t="s">
        <v>775</v>
      </c>
    </row>
    <row r="2" spans="1:15">
      <c r="A2" s="81">
        <f>ROWS($A$2:A2)</f>
        <v>1</v>
      </c>
      <c r="B2">
        <f>IF(SourceData!$A2='1. Overview'!$B$9,A2,"")</f>
        <v>1</v>
      </c>
      <c r="C2">
        <f>IFERROR(SMALL($B$2:$B$280,A2),"")</f>
        <v>1</v>
      </c>
      <c r="F2" t="str">
        <f>IF(SourceData!$A2='2. Age in 2016'!$B$8,'Row selector'!$A2,"")</f>
        <v/>
      </c>
      <c r="G2">
        <f>IFERROR(SMALL($F$2:$F$280,$A2),"")</f>
        <v>208</v>
      </c>
      <c r="J2" t="str">
        <f>IF(SourceData!$A2='3. Ethnicity'!$B$8,$A2,"")</f>
        <v/>
      </c>
      <c r="K2">
        <f>IFERROR(SMALL($J$2:$J$280,$A2),"")</f>
        <v>228</v>
      </c>
      <c r="N2" t="str">
        <f>IF(SourceData!$A2='4. Deprivation'!$B$8,$A2,"")</f>
        <v/>
      </c>
      <c r="O2">
        <f>IFERROR(SMALL($N$2:$N$280,$A2),"")</f>
        <v>208</v>
      </c>
    </row>
    <row r="3" spans="1:15">
      <c r="A3" s="81">
        <f>ROWS($A$2:A3)</f>
        <v>2</v>
      </c>
      <c r="B3">
        <f>IF(SourceData!$A3='1. Overview'!$B$9,A3,"")</f>
        <v>2</v>
      </c>
      <c r="C3">
        <f t="shared" ref="C3:C66" si="0">IFERROR(SMALL($B$2:$B$280,A3),"")</f>
        <v>2</v>
      </c>
      <c r="F3" t="str">
        <f>IF(SourceData!$A3='2. Age in 2016'!$B$8,'Row selector'!$A3,"")</f>
        <v/>
      </c>
      <c r="G3">
        <f t="shared" ref="G3:G66" si="1">IFERROR(SMALL($F$2:$F$280,$A3),"")</f>
        <v>209</v>
      </c>
      <c r="J3" t="str">
        <f>IF(SourceData!$A3='3. Ethnicity'!$B$8,$A3,"")</f>
        <v/>
      </c>
      <c r="K3">
        <f t="shared" ref="K3:K66" si="2">IFERROR(SMALL($J$2:$J$280,$A3),"")</f>
        <v>229</v>
      </c>
      <c r="N3" t="str">
        <f>IF(SourceData!$A3='4. Deprivation'!$B$8,$A3,"")</f>
        <v/>
      </c>
      <c r="O3">
        <f t="shared" ref="O3:O66" si="3">IFERROR(SMALL($N$2:$N$280,$A3),"")</f>
        <v>209</v>
      </c>
    </row>
    <row r="4" spans="1:15">
      <c r="A4" s="81">
        <f>ROWS($A$2:A4)</f>
        <v>3</v>
      </c>
      <c r="B4">
        <f>IF(SourceData!$A4='1. Overview'!$B$9,A4,"")</f>
        <v>3</v>
      </c>
      <c r="C4">
        <f t="shared" si="0"/>
        <v>3</v>
      </c>
      <c r="F4" t="str">
        <f>IF(SourceData!$A4='2. Age in 2016'!$B$8,'Row selector'!$A4,"")</f>
        <v/>
      </c>
      <c r="G4">
        <f t="shared" si="1"/>
        <v>210</v>
      </c>
      <c r="J4" t="str">
        <f>IF(SourceData!$A4='3. Ethnicity'!$B$8,$A4,"")</f>
        <v/>
      </c>
      <c r="K4">
        <f t="shared" si="2"/>
        <v>230</v>
      </c>
      <c r="N4" t="str">
        <f>IF(SourceData!$A4='4. Deprivation'!$B$8,$A4,"")</f>
        <v/>
      </c>
      <c r="O4">
        <f t="shared" si="3"/>
        <v>210</v>
      </c>
    </row>
    <row r="5" spans="1:15">
      <c r="A5" s="81">
        <f>ROWS($A$2:A5)</f>
        <v>4</v>
      </c>
      <c r="B5">
        <f>IF(SourceData!$A5='1. Overview'!$B$9,A5,"")</f>
        <v>4</v>
      </c>
      <c r="C5">
        <f t="shared" si="0"/>
        <v>4</v>
      </c>
      <c r="F5" t="str">
        <f>IF(SourceData!$A5='2. Age in 2016'!$B$8,'Row selector'!$A5,"")</f>
        <v/>
      </c>
      <c r="G5">
        <f t="shared" si="1"/>
        <v>211</v>
      </c>
      <c r="J5" t="str">
        <f>IF(SourceData!$A5='3. Ethnicity'!$B$8,$A5,"")</f>
        <v/>
      </c>
      <c r="K5">
        <f t="shared" si="2"/>
        <v>231</v>
      </c>
      <c r="N5" t="str">
        <f>IF(SourceData!$A5='4. Deprivation'!$B$8,$A5,"")</f>
        <v/>
      </c>
      <c r="O5">
        <f t="shared" si="3"/>
        <v>211</v>
      </c>
    </row>
    <row r="6" spans="1:15">
      <c r="A6" s="81">
        <f>ROWS($A$2:A6)</f>
        <v>5</v>
      </c>
      <c r="B6">
        <f>IF(SourceData!$A6='1. Overview'!$B$9,A6,"")</f>
        <v>5</v>
      </c>
      <c r="C6">
        <f t="shared" si="0"/>
        <v>5</v>
      </c>
      <c r="F6" t="str">
        <f>IF(SourceData!$A6='2. Age in 2016'!$B$8,'Row selector'!$A6,"")</f>
        <v/>
      </c>
      <c r="G6">
        <f t="shared" si="1"/>
        <v>212</v>
      </c>
      <c r="J6" t="str">
        <f>IF(SourceData!$A6='3. Ethnicity'!$B$8,$A6,"")</f>
        <v/>
      </c>
      <c r="K6">
        <f t="shared" si="2"/>
        <v>232</v>
      </c>
      <c r="N6" t="str">
        <f>IF(SourceData!$A6='4. Deprivation'!$B$8,$A6,"")</f>
        <v/>
      </c>
      <c r="O6">
        <f t="shared" si="3"/>
        <v>212</v>
      </c>
    </row>
    <row r="7" spans="1:15">
      <c r="A7" s="81">
        <f>ROWS($A$2:A7)</f>
        <v>6</v>
      </c>
      <c r="B7">
        <f>IF(SourceData!$A7='1. Overview'!$B$9,A7,"")</f>
        <v>6</v>
      </c>
      <c r="C7">
        <f t="shared" si="0"/>
        <v>6</v>
      </c>
      <c r="F7" t="str">
        <f>IF(SourceData!$A7='2. Age in 2016'!$B$8,'Row selector'!$A7,"")</f>
        <v/>
      </c>
      <c r="G7">
        <f t="shared" si="1"/>
        <v>213</v>
      </c>
      <c r="J7" t="str">
        <f>IF(SourceData!$A7='3. Ethnicity'!$B$8,$A7,"")</f>
        <v/>
      </c>
      <c r="K7">
        <f t="shared" si="2"/>
        <v>233</v>
      </c>
      <c r="N7" t="str">
        <f>IF(SourceData!$A7='4. Deprivation'!$B$8,$A7,"")</f>
        <v/>
      </c>
      <c r="O7">
        <f t="shared" si="3"/>
        <v>213</v>
      </c>
    </row>
    <row r="8" spans="1:15">
      <c r="A8" s="81">
        <f>ROWS($A$2:A8)</f>
        <v>7</v>
      </c>
      <c r="B8">
        <f>IF(SourceData!$A8='1. Overview'!$B$9,A8,"")</f>
        <v>7</v>
      </c>
      <c r="C8">
        <f t="shared" si="0"/>
        <v>7</v>
      </c>
      <c r="F8" t="str">
        <f>IF(SourceData!$A8='2. Age in 2016'!$B$8,'Row selector'!$A8,"")</f>
        <v/>
      </c>
      <c r="G8">
        <f t="shared" si="1"/>
        <v>214</v>
      </c>
      <c r="J8" t="str">
        <f>IF(SourceData!$A8='3. Ethnicity'!$B$8,$A8,"")</f>
        <v/>
      </c>
      <c r="K8">
        <f t="shared" si="2"/>
        <v>234</v>
      </c>
      <c r="N8" t="str">
        <f>IF(SourceData!$A8='4. Deprivation'!$B$8,$A8,"")</f>
        <v/>
      </c>
      <c r="O8">
        <f t="shared" si="3"/>
        <v>214</v>
      </c>
    </row>
    <row r="9" spans="1:15">
      <c r="A9" s="81">
        <f>ROWS($A$2:A9)</f>
        <v>8</v>
      </c>
      <c r="B9">
        <f>IF(SourceData!$A9='1. Overview'!$B$9,A9,"")</f>
        <v>8</v>
      </c>
      <c r="C9">
        <f t="shared" si="0"/>
        <v>8</v>
      </c>
      <c r="F9" t="str">
        <f>IF(SourceData!$A9='2. Age in 2016'!$B$8,'Row selector'!$A9,"")</f>
        <v/>
      </c>
      <c r="G9">
        <f t="shared" si="1"/>
        <v>215</v>
      </c>
      <c r="J9" t="str">
        <f>IF(SourceData!$A9='3. Ethnicity'!$B$8,$A9,"")</f>
        <v/>
      </c>
      <c r="K9">
        <f t="shared" si="2"/>
        <v>235</v>
      </c>
      <c r="N9" t="str">
        <f>IF(SourceData!$A9='4. Deprivation'!$B$8,$A9,"")</f>
        <v/>
      </c>
      <c r="O9">
        <f t="shared" si="3"/>
        <v>215</v>
      </c>
    </row>
    <row r="10" spans="1:15">
      <c r="A10" s="81">
        <f>ROWS($A$2:A10)</f>
        <v>9</v>
      </c>
      <c r="B10">
        <f>IF(SourceData!$A10='1. Overview'!$B$9,A10,"")</f>
        <v>9</v>
      </c>
      <c r="C10">
        <f t="shared" si="0"/>
        <v>9</v>
      </c>
      <c r="F10" t="str">
        <f>IF(SourceData!$A10='2. Age in 2016'!$B$8,'Row selector'!$A10,"")</f>
        <v/>
      </c>
      <c r="G10">
        <f t="shared" si="1"/>
        <v>216</v>
      </c>
      <c r="J10" t="str">
        <f>IF(SourceData!$A10='3. Ethnicity'!$B$8,$A10,"")</f>
        <v/>
      </c>
      <c r="K10">
        <f t="shared" si="2"/>
        <v>236</v>
      </c>
      <c r="N10" t="str">
        <f>IF(SourceData!$A10='4. Deprivation'!$B$8,$A10,"")</f>
        <v/>
      </c>
      <c r="O10">
        <f t="shared" si="3"/>
        <v>216</v>
      </c>
    </row>
    <row r="11" spans="1:15">
      <c r="A11" s="81">
        <f>ROWS($A$2:A11)</f>
        <v>10</v>
      </c>
      <c r="B11">
        <f>IF(SourceData!$A11='1. Overview'!$B$9,A11,"")</f>
        <v>10</v>
      </c>
      <c r="C11">
        <f t="shared" si="0"/>
        <v>10</v>
      </c>
      <c r="F11" t="str">
        <f>IF(SourceData!$A11='2. Age in 2016'!$B$8,'Row selector'!$A11,"")</f>
        <v/>
      </c>
      <c r="G11">
        <f t="shared" si="1"/>
        <v>217</v>
      </c>
      <c r="J11" t="str">
        <f>IF(SourceData!$A11='3. Ethnicity'!$B$8,$A11,"")</f>
        <v/>
      </c>
      <c r="K11" t="str">
        <f t="shared" si="2"/>
        <v/>
      </c>
      <c r="N11" t="str">
        <f>IF(SourceData!$A11='4. Deprivation'!$B$8,$A11,"")</f>
        <v/>
      </c>
      <c r="O11">
        <f t="shared" si="3"/>
        <v>217</v>
      </c>
    </row>
    <row r="12" spans="1:15">
      <c r="A12" s="81">
        <f>ROWS($A$2:A12)</f>
        <v>11</v>
      </c>
      <c r="B12">
        <f>IF(SourceData!$A12='1. Overview'!$B$9,A12,"")</f>
        <v>11</v>
      </c>
      <c r="C12">
        <f t="shared" si="0"/>
        <v>11</v>
      </c>
      <c r="F12" t="str">
        <f>IF(SourceData!$A12='2. Age in 2016'!$B$8,'Row selector'!$A12,"")</f>
        <v/>
      </c>
      <c r="G12">
        <f t="shared" si="1"/>
        <v>218</v>
      </c>
      <c r="J12" t="str">
        <f>IF(SourceData!$A12='3. Ethnicity'!$B$8,$A12,"")</f>
        <v/>
      </c>
      <c r="K12" t="str">
        <f t="shared" si="2"/>
        <v/>
      </c>
      <c r="N12" t="str">
        <f>IF(SourceData!$A12='4. Deprivation'!$B$8,$A12,"")</f>
        <v/>
      </c>
      <c r="O12">
        <f t="shared" si="3"/>
        <v>218</v>
      </c>
    </row>
    <row r="13" spans="1:15">
      <c r="A13" s="81">
        <f>ROWS($A$2:A13)</f>
        <v>12</v>
      </c>
      <c r="B13">
        <f>IF(SourceData!$A13='1. Overview'!$B$9,A13,"")</f>
        <v>12</v>
      </c>
      <c r="C13">
        <f t="shared" si="0"/>
        <v>12</v>
      </c>
      <c r="F13" t="str">
        <f>IF(SourceData!$A13='2. Age in 2016'!$B$8,'Row selector'!$A13,"")</f>
        <v/>
      </c>
      <c r="G13">
        <f t="shared" si="1"/>
        <v>219</v>
      </c>
      <c r="J13" t="str">
        <f>IF(SourceData!$A13='3. Ethnicity'!$B$8,$A13,"")</f>
        <v/>
      </c>
      <c r="K13" t="str">
        <f t="shared" si="2"/>
        <v/>
      </c>
      <c r="N13" t="str">
        <f>IF(SourceData!$A13='4. Deprivation'!$B$8,$A13,"")</f>
        <v/>
      </c>
      <c r="O13">
        <f t="shared" si="3"/>
        <v>219</v>
      </c>
    </row>
    <row r="14" spans="1:15">
      <c r="A14" s="81">
        <f>ROWS($A$2:A14)</f>
        <v>13</v>
      </c>
      <c r="B14">
        <f>IF(SourceData!$A14='1. Overview'!$B$9,A14,"")</f>
        <v>13</v>
      </c>
      <c r="C14">
        <f t="shared" si="0"/>
        <v>13</v>
      </c>
      <c r="F14" t="str">
        <f>IF(SourceData!$A14='2. Age in 2016'!$B$8,'Row selector'!$A14,"")</f>
        <v/>
      </c>
      <c r="G14">
        <f t="shared" si="1"/>
        <v>220</v>
      </c>
      <c r="J14" t="str">
        <f>IF(SourceData!$A14='3. Ethnicity'!$B$8,$A14,"")</f>
        <v/>
      </c>
      <c r="K14" t="str">
        <f t="shared" si="2"/>
        <v/>
      </c>
      <c r="N14" t="str">
        <f>IF(SourceData!$A14='4. Deprivation'!$B$8,$A14,"")</f>
        <v/>
      </c>
      <c r="O14">
        <f t="shared" si="3"/>
        <v>220</v>
      </c>
    </row>
    <row r="15" spans="1:15">
      <c r="A15" s="81">
        <f>ROWS($A$2:A15)</f>
        <v>14</v>
      </c>
      <c r="B15">
        <f>IF(SourceData!$A15='1. Overview'!$B$9,A15,"")</f>
        <v>14</v>
      </c>
      <c r="C15">
        <f t="shared" si="0"/>
        <v>14</v>
      </c>
      <c r="F15" t="str">
        <f>IF(SourceData!$A15='2. Age in 2016'!$B$8,'Row selector'!$A15,"")</f>
        <v/>
      </c>
      <c r="G15">
        <f t="shared" si="1"/>
        <v>221</v>
      </c>
      <c r="J15" t="str">
        <f>IF(SourceData!$A15='3. Ethnicity'!$B$8,$A15,"")</f>
        <v/>
      </c>
      <c r="K15" t="str">
        <f t="shared" si="2"/>
        <v/>
      </c>
      <c r="N15" t="str">
        <f>IF(SourceData!$A15='4. Deprivation'!$B$8,$A15,"")</f>
        <v/>
      </c>
      <c r="O15">
        <f t="shared" si="3"/>
        <v>221</v>
      </c>
    </row>
    <row r="16" spans="1:15">
      <c r="A16" s="81">
        <f>ROWS($A$2:A16)</f>
        <v>15</v>
      </c>
      <c r="B16">
        <f>IF(SourceData!$A16='1. Overview'!$B$9,A16,"")</f>
        <v>15</v>
      </c>
      <c r="C16">
        <f t="shared" si="0"/>
        <v>15</v>
      </c>
      <c r="F16" t="str">
        <f>IF(SourceData!$A16='2. Age in 2016'!$B$8,'Row selector'!$A16,"")</f>
        <v/>
      </c>
      <c r="G16">
        <f t="shared" si="1"/>
        <v>222</v>
      </c>
      <c r="J16" t="str">
        <f>IF(SourceData!$A16='3. Ethnicity'!$B$8,$A16,"")</f>
        <v/>
      </c>
      <c r="K16" t="str">
        <f t="shared" si="2"/>
        <v/>
      </c>
      <c r="N16" t="str">
        <f>IF(SourceData!$A16='4. Deprivation'!$B$8,$A16,"")</f>
        <v/>
      </c>
      <c r="O16">
        <f t="shared" si="3"/>
        <v>222</v>
      </c>
    </row>
    <row r="17" spans="1:15">
      <c r="A17" s="81">
        <f>ROWS($A$2:A17)</f>
        <v>16</v>
      </c>
      <c r="B17">
        <f>IF(SourceData!$A17='1. Overview'!$B$9,A17,"")</f>
        <v>16</v>
      </c>
      <c r="C17">
        <f t="shared" si="0"/>
        <v>16</v>
      </c>
      <c r="F17" t="str">
        <f>IF(SourceData!$A17='2. Age in 2016'!$B$8,'Row selector'!$A17,"")</f>
        <v/>
      </c>
      <c r="G17">
        <f t="shared" si="1"/>
        <v>223</v>
      </c>
      <c r="J17" t="str">
        <f>IF(SourceData!$A17='3. Ethnicity'!$B$8,$A17,"")</f>
        <v/>
      </c>
      <c r="K17" t="str">
        <f t="shared" si="2"/>
        <v/>
      </c>
      <c r="N17" t="str">
        <f>IF(SourceData!$A17='4. Deprivation'!$B$8,$A17,"")</f>
        <v/>
      </c>
      <c r="O17">
        <f t="shared" si="3"/>
        <v>223</v>
      </c>
    </row>
    <row r="18" spans="1:15">
      <c r="A18" s="81">
        <f>ROWS($A$2:A18)</f>
        <v>17</v>
      </c>
      <c r="B18">
        <f>IF(SourceData!$A18='1. Overview'!$B$9,A18,"")</f>
        <v>17</v>
      </c>
      <c r="C18">
        <f t="shared" si="0"/>
        <v>17</v>
      </c>
      <c r="F18" t="str">
        <f>IF(SourceData!$A18='2. Age in 2016'!$B$8,'Row selector'!$A18,"")</f>
        <v/>
      </c>
      <c r="G18">
        <f t="shared" si="1"/>
        <v>224</v>
      </c>
      <c r="J18" t="str">
        <f>IF(SourceData!$A18='3. Ethnicity'!$B$8,$A18,"")</f>
        <v/>
      </c>
      <c r="K18" t="str">
        <f t="shared" si="2"/>
        <v/>
      </c>
      <c r="N18" t="str">
        <f>IF(SourceData!$A18='4. Deprivation'!$B$8,$A18,"")</f>
        <v/>
      </c>
      <c r="O18">
        <f t="shared" si="3"/>
        <v>224</v>
      </c>
    </row>
    <row r="19" spans="1:15">
      <c r="A19" s="81">
        <f>ROWS($A$2:A19)</f>
        <v>18</v>
      </c>
      <c r="B19">
        <f>IF(SourceData!$A19='1. Overview'!$B$9,A19,"")</f>
        <v>18</v>
      </c>
      <c r="C19">
        <f t="shared" si="0"/>
        <v>18</v>
      </c>
      <c r="F19" t="str">
        <f>IF(SourceData!$A19='2. Age in 2016'!$B$8,'Row selector'!$A19,"")</f>
        <v/>
      </c>
      <c r="G19">
        <f t="shared" si="1"/>
        <v>225</v>
      </c>
      <c r="J19" t="str">
        <f>IF(SourceData!$A19='3. Ethnicity'!$B$8,$A19,"")</f>
        <v/>
      </c>
      <c r="K19" t="str">
        <f t="shared" si="2"/>
        <v/>
      </c>
      <c r="N19" t="str">
        <f>IF(SourceData!$A19='4. Deprivation'!$B$8,$A19,"")</f>
        <v/>
      </c>
      <c r="O19">
        <f t="shared" si="3"/>
        <v>225</v>
      </c>
    </row>
    <row r="20" spans="1:15">
      <c r="A20" s="81">
        <f>ROWS($A$2:A20)</f>
        <v>19</v>
      </c>
      <c r="B20">
        <f>IF(SourceData!$A20='1. Overview'!$B$9,A20,"")</f>
        <v>19</v>
      </c>
      <c r="C20">
        <f t="shared" si="0"/>
        <v>19</v>
      </c>
      <c r="F20" t="str">
        <f>IF(SourceData!$A20='2. Age in 2016'!$B$8,'Row selector'!$A20,"")</f>
        <v/>
      </c>
      <c r="G20">
        <f t="shared" si="1"/>
        <v>226</v>
      </c>
      <c r="J20" t="str">
        <f>IF(SourceData!$A20='3. Ethnicity'!$B$8,$A20,"")</f>
        <v/>
      </c>
      <c r="K20" t="str">
        <f t="shared" si="2"/>
        <v/>
      </c>
      <c r="N20" t="str">
        <f>IF(SourceData!$A20='4. Deprivation'!$B$8,$A20,"")</f>
        <v/>
      </c>
      <c r="O20">
        <f t="shared" si="3"/>
        <v>226</v>
      </c>
    </row>
    <row r="21" spans="1:15">
      <c r="A21" s="81">
        <f>ROWS($A$2:A21)</f>
        <v>20</v>
      </c>
      <c r="B21">
        <f>IF(SourceData!$A21='1. Overview'!$B$9,A21,"")</f>
        <v>20</v>
      </c>
      <c r="C21">
        <f t="shared" si="0"/>
        <v>20</v>
      </c>
      <c r="F21" t="str">
        <f>IF(SourceData!$A21='2. Age in 2016'!$B$8,'Row selector'!$A21,"")</f>
        <v/>
      </c>
      <c r="G21" t="str">
        <f t="shared" si="1"/>
        <v/>
      </c>
      <c r="J21" t="str">
        <f>IF(SourceData!$A21='3. Ethnicity'!$B$8,$A21,"")</f>
        <v/>
      </c>
      <c r="K21" t="str">
        <f t="shared" si="2"/>
        <v/>
      </c>
      <c r="N21" t="str">
        <f>IF(SourceData!$A21='4. Deprivation'!$B$8,$A21,"")</f>
        <v/>
      </c>
      <c r="O21" t="str">
        <f t="shared" si="3"/>
        <v/>
      </c>
    </row>
    <row r="22" spans="1:15">
      <c r="A22" s="81">
        <f>ROWS($A$2:A22)</f>
        <v>21</v>
      </c>
      <c r="B22">
        <f>IF(SourceData!$A22='1. Overview'!$B$9,A22,"")</f>
        <v>21</v>
      </c>
      <c r="C22">
        <f t="shared" si="0"/>
        <v>21</v>
      </c>
      <c r="F22" t="str">
        <f>IF(SourceData!$A22='2. Age in 2016'!$B$8,'Row selector'!$A22,"")</f>
        <v/>
      </c>
      <c r="G22" t="str">
        <f t="shared" si="1"/>
        <v/>
      </c>
      <c r="J22" t="str">
        <f>IF(SourceData!$A22='3. Ethnicity'!$B$8,$A22,"")</f>
        <v/>
      </c>
      <c r="K22" t="str">
        <f t="shared" si="2"/>
        <v/>
      </c>
      <c r="N22" t="str">
        <f>IF(SourceData!$A22='4. Deprivation'!$B$8,$A22,"")</f>
        <v/>
      </c>
      <c r="O22" t="str">
        <f t="shared" si="3"/>
        <v/>
      </c>
    </row>
    <row r="23" spans="1:15">
      <c r="A23" s="81">
        <f>ROWS($A$2:A23)</f>
        <v>22</v>
      </c>
      <c r="B23">
        <f>IF(SourceData!$A23='1. Overview'!$B$9,A23,"")</f>
        <v>22</v>
      </c>
      <c r="C23">
        <f t="shared" si="0"/>
        <v>22</v>
      </c>
      <c r="F23" t="str">
        <f>IF(SourceData!$A23='2. Age in 2016'!$B$8,'Row selector'!$A23,"")</f>
        <v/>
      </c>
      <c r="G23" t="str">
        <f t="shared" si="1"/>
        <v/>
      </c>
      <c r="J23" t="str">
        <f>IF(SourceData!$A23='3. Ethnicity'!$B$8,$A23,"")</f>
        <v/>
      </c>
      <c r="K23" t="str">
        <f t="shared" si="2"/>
        <v/>
      </c>
      <c r="N23" t="str">
        <f>IF(SourceData!$A23='4. Deprivation'!$B$8,$A23,"")</f>
        <v/>
      </c>
      <c r="O23" t="str">
        <f t="shared" si="3"/>
        <v/>
      </c>
    </row>
    <row r="24" spans="1:15">
      <c r="A24" s="81">
        <f>ROWS($A$2:A24)</f>
        <v>23</v>
      </c>
      <c r="B24">
        <f>IF(SourceData!$A24='1. Overview'!$B$9,A24,"")</f>
        <v>23</v>
      </c>
      <c r="C24">
        <f t="shared" si="0"/>
        <v>23</v>
      </c>
      <c r="F24" t="str">
        <f>IF(SourceData!$A24='2. Age in 2016'!$B$8,'Row selector'!$A24,"")</f>
        <v/>
      </c>
      <c r="G24" t="str">
        <f t="shared" si="1"/>
        <v/>
      </c>
      <c r="J24" t="str">
        <f>IF(SourceData!$A24='3. Ethnicity'!$B$8,$A24,"")</f>
        <v/>
      </c>
      <c r="K24" t="str">
        <f t="shared" si="2"/>
        <v/>
      </c>
      <c r="N24" t="str">
        <f>IF(SourceData!$A24='4. Deprivation'!$B$8,$A24,"")</f>
        <v/>
      </c>
      <c r="O24" t="str">
        <f t="shared" si="3"/>
        <v/>
      </c>
    </row>
    <row r="25" spans="1:15">
      <c r="A25" s="81">
        <f>ROWS($A$2:A25)</f>
        <v>24</v>
      </c>
      <c r="B25">
        <f>IF(SourceData!$A25='1. Overview'!$B$9,A25,"")</f>
        <v>24</v>
      </c>
      <c r="C25">
        <f t="shared" si="0"/>
        <v>24</v>
      </c>
      <c r="F25" t="str">
        <f>IF(SourceData!$A25='2. Age in 2016'!$B$8,'Row selector'!$A25,"")</f>
        <v/>
      </c>
      <c r="G25" t="str">
        <f t="shared" si="1"/>
        <v/>
      </c>
      <c r="J25" t="str">
        <f>IF(SourceData!$A25='3. Ethnicity'!$B$8,$A25,"")</f>
        <v/>
      </c>
      <c r="K25" t="str">
        <f t="shared" si="2"/>
        <v/>
      </c>
      <c r="N25" t="str">
        <f>IF(SourceData!$A25='4. Deprivation'!$B$8,$A25,"")</f>
        <v/>
      </c>
      <c r="O25" t="str">
        <f t="shared" si="3"/>
        <v/>
      </c>
    </row>
    <row r="26" spans="1:15">
      <c r="A26" s="81">
        <f>ROWS($A$2:A26)</f>
        <v>25</v>
      </c>
      <c r="B26">
        <f>IF(SourceData!$A26='1. Overview'!$B$9,A26,"")</f>
        <v>25</v>
      </c>
      <c r="C26">
        <f t="shared" si="0"/>
        <v>25</v>
      </c>
      <c r="F26" t="str">
        <f>IF(SourceData!$A26='2. Age in 2016'!$B$8,'Row selector'!$A26,"")</f>
        <v/>
      </c>
      <c r="G26" t="str">
        <f t="shared" si="1"/>
        <v/>
      </c>
      <c r="J26" t="str">
        <f>IF(SourceData!$A26='3. Ethnicity'!$B$8,$A26,"")</f>
        <v/>
      </c>
      <c r="K26" t="str">
        <f t="shared" si="2"/>
        <v/>
      </c>
      <c r="N26" t="str">
        <f>IF(SourceData!$A26='4. Deprivation'!$B$8,$A26,"")</f>
        <v/>
      </c>
      <c r="O26" t="str">
        <f t="shared" si="3"/>
        <v/>
      </c>
    </row>
    <row r="27" spans="1:15">
      <c r="A27" s="81">
        <f>ROWS($A$2:A27)</f>
        <v>26</v>
      </c>
      <c r="B27">
        <f>IF(SourceData!$A27='1. Overview'!$B$9,A27,"")</f>
        <v>26</v>
      </c>
      <c r="C27">
        <f t="shared" si="0"/>
        <v>26</v>
      </c>
      <c r="F27" t="str">
        <f>IF(SourceData!$A27='2. Age in 2016'!$B$8,'Row selector'!$A27,"")</f>
        <v/>
      </c>
      <c r="G27" t="str">
        <f t="shared" si="1"/>
        <v/>
      </c>
      <c r="J27" t="str">
        <f>IF(SourceData!$A27='3. Ethnicity'!$B$8,$A27,"")</f>
        <v/>
      </c>
      <c r="K27" t="str">
        <f t="shared" si="2"/>
        <v/>
      </c>
      <c r="N27" t="str">
        <f>IF(SourceData!$A27='4. Deprivation'!$B$8,$A27,"")</f>
        <v/>
      </c>
      <c r="O27" t="str">
        <f t="shared" si="3"/>
        <v/>
      </c>
    </row>
    <row r="28" spans="1:15">
      <c r="A28" s="81">
        <f>ROWS($A$2:A28)</f>
        <v>27</v>
      </c>
      <c r="B28">
        <f>IF(SourceData!$A28='1. Overview'!$B$9,A28,"")</f>
        <v>27</v>
      </c>
      <c r="C28">
        <f t="shared" si="0"/>
        <v>27</v>
      </c>
      <c r="F28" t="str">
        <f>IF(SourceData!$A28='2. Age in 2016'!$B$8,'Row selector'!$A28,"")</f>
        <v/>
      </c>
      <c r="G28" t="str">
        <f t="shared" si="1"/>
        <v/>
      </c>
      <c r="J28" t="str">
        <f>IF(SourceData!$A28='3. Ethnicity'!$B$8,$A28,"")</f>
        <v/>
      </c>
      <c r="K28" t="str">
        <f t="shared" si="2"/>
        <v/>
      </c>
      <c r="N28" t="str">
        <f>IF(SourceData!$A28='4. Deprivation'!$B$8,$A28,"")</f>
        <v/>
      </c>
      <c r="O28" t="str">
        <f t="shared" si="3"/>
        <v/>
      </c>
    </row>
    <row r="29" spans="1:15">
      <c r="A29" s="81">
        <f>ROWS($A$2:A29)</f>
        <v>28</v>
      </c>
      <c r="B29">
        <f>IF(SourceData!$A29='1. Overview'!$B$9,A29,"")</f>
        <v>28</v>
      </c>
      <c r="C29">
        <f t="shared" si="0"/>
        <v>28</v>
      </c>
      <c r="F29" t="str">
        <f>IF(SourceData!$A29='2. Age in 2016'!$B$8,'Row selector'!$A29,"")</f>
        <v/>
      </c>
      <c r="G29" t="str">
        <f t="shared" si="1"/>
        <v/>
      </c>
      <c r="J29" t="str">
        <f>IF(SourceData!$A29='3. Ethnicity'!$B$8,$A29,"")</f>
        <v/>
      </c>
      <c r="K29" t="str">
        <f t="shared" si="2"/>
        <v/>
      </c>
      <c r="N29" t="str">
        <f>IF(SourceData!$A29='4. Deprivation'!$B$8,$A29,"")</f>
        <v/>
      </c>
      <c r="O29" t="str">
        <f t="shared" si="3"/>
        <v/>
      </c>
    </row>
    <row r="30" spans="1:15">
      <c r="A30" s="81">
        <f>ROWS($A$2:A30)</f>
        <v>29</v>
      </c>
      <c r="B30">
        <f>IF(SourceData!$A30='1. Overview'!$B$9,A30,"")</f>
        <v>29</v>
      </c>
      <c r="C30">
        <f t="shared" si="0"/>
        <v>29</v>
      </c>
      <c r="F30" t="str">
        <f>IF(SourceData!$A30='2. Age in 2016'!$B$8,'Row selector'!$A30,"")</f>
        <v/>
      </c>
      <c r="G30" t="str">
        <f t="shared" si="1"/>
        <v/>
      </c>
      <c r="J30" t="str">
        <f>IF(SourceData!$A30='3. Ethnicity'!$B$8,$A30,"")</f>
        <v/>
      </c>
      <c r="K30" t="str">
        <f t="shared" si="2"/>
        <v/>
      </c>
      <c r="N30" t="str">
        <f>IF(SourceData!$A30='4. Deprivation'!$B$8,$A30,"")</f>
        <v/>
      </c>
      <c r="O30" t="str">
        <f t="shared" si="3"/>
        <v/>
      </c>
    </row>
    <row r="31" spans="1:15">
      <c r="A31" s="81">
        <f>ROWS($A$2:A31)</f>
        <v>30</v>
      </c>
      <c r="B31">
        <f>IF(SourceData!$A31='1. Overview'!$B$9,A31,"")</f>
        <v>30</v>
      </c>
      <c r="C31">
        <f t="shared" si="0"/>
        <v>30</v>
      </c>
      <c r="F31" t="str">
        <f>IF(SourceData!$A31='2. Age in 2016'!$B$8,'Row selector'!$A31,"")</f>
        <v/>
      </c>
      <c r="G31" t="str">
        <f t="shared" si="1"/>
        <v/>
      </c>
      <c r="J31" t="str">
        <f>IF(SourceData!$A31='3. Ethnicity'!$B$8,$A31,"")</f>
        <v/>
      </c>
      <c r="K31" t="str">
        <f t="shared" si="2"/>
        <v/>
      </c>
      <c r="N31" t="str">
        <f>IF(SourceData!$A31='4. Deprivation'!$B$8,$A31,"")</f>
        <v/>
      </c>
      <c r="O31" t="str">
        <f t="shared" si="3"/>
        <v/>
      </c>
    </row>
    <row r="32" spans="1:15">
      <c r="A32" s="81">
        <f>ROWS($A$2:A32)</f>
        <v>31</v>
      </c>
      <c r="B32">
        <f>IF(SourceData!$A32='1. Overview'!$B$9,A32,"")</f>
        <v>31</v>
      </c>
      <c r="C32">
        <f t="shared" si="0"/>
        <v>31</v>
      </c>
      <c r="F32" t="str">
        <f>IF(SourceData!$A32='2. Age in 2016'!$B$8,'Row selector'!$A32,"")</f>
        <v/>
      </c>
      <c r="G32" t="str">
        <f t="shared" si="1"/>
        <v/>
      </c>
      <c r="J32" t="str">
        <f>IF(SourceData!$A32='3. Ethnicity'!$B$8,$A32,"")</f>
        <v/>
      </c>
      <c r="K32" t="str">
        <f t="shared" si="2"/>
        <v/>
      </c>
      <c r="N32" t="str">
        <f>IF(SourceData!$A32='4. Deprivation'!$B$8,$A32,"")</f>
        <v/>
      </c>
      <c r="O32" t="str">
        <f t="shared" si="3"/>
        <v/>
      </c>
    </row>
    <row r="33" spans="1:15">
      <c r="A33" s="81">
        <f>ROWS($A$2:A33)</f>
        <v>32</v>
      </c>
      <c r="B33">
        <f>IF(SourceData!$A33='1. Overview'!$B$9,A33,"")</f>
        <v>32</v>
      </c>
      <c r="C33">
        <f t="shared" si="0"/>
        <v>32</v>
      </c>
      <c r="F33" t="str">
        <f>IF(SourceData!$A33='2. Age in 2016'!$B$8,'Row selector'!$A33,"")</f>
        <v/>
      </c>
      <c r="G33" t="str">
        <f t="shared" si="1"/>
        <v/>
      </c>
      <c r="J33" t="str">
        <f>IF(SourceData!$A33='3. Ethnicity'!$B$8,$A33,"")</f>
        <v/>
      </c>
      <c r="K33" t="str">
        <f t="shared" si="2"/>
        <v/>
      </c>
      <c r="N33" t="str">
        <f>IF(SourceData!$A33='4. Deprivation'!$B$8,$A33,"")</f>
        <v/>
      </c>
      <c r="O33" t="str">
        <f t="shared" si="3"/>
        <v/>
      </c>
    </row>
    <row r="34" spans="1:15">
      <c r="A34" s="81">
        <f>ROWS($A$2:A34)</f>
        <v>33</v>
      </c>
      <c r="B34">
        <f>IF(SourceData!$A34='1. Overview'!$B$9,A34,"")</f>
        <v>33</v>
      </c>
      <c r="C34">
        <f t="shared" si="0"/>
        <v>33</v>
      </c>
      <c r="F34" t="str">
        <f>IF(SourceData!$A34='2. Age in 2016'!$B$8,'Row selector'!$A34,"")</f>
        <v/>
      </c>
      <c r="G34" t="str">
        <f t="shared" si="1"/>
        <v/>
      </c>
      <c r="J34" t="str">
        <f>IF(SourceData!$A34='3. Ethnicity'!$B$8,$A34,"")</f>
        <v/>
      </c>
      <c r="K34" t="str">
        <f t="shared" si="2"/>
        <v/>
      </c>
      <c r="N34" t="str">
        <f>IF(SourceData!$A34='4. Deprivation'!$B$8,$A34,"")</f>
        <v/>
      </c>
      <c r="O34" t="str">
        <f t="shared" si="3"/>
        <v/>
      </c>
    </row>
    <row r="35" spans="1:15">
      <c r="A35" s="81">
        <f>ROWS($A$2:A35)</f>
        <v>34</v>
      </c>
      <c r="B35">
        <f>IF(SourceData!$A35='1. Overview'!$B$9,A35,"")</f>
        <v>34</v>
      </c>
      <c r="C35">
        <f t="shared" si="0"/>
        <v>34</v>
      </c>
      <c r="F35" t="str">
        <f>IF(SourceData!$A35='2. Age in 2016'!$B$8,'Row selector'!$A35,"")</f>
        <v/>
      </c>
      <c r="G35" t="str">
        <f t="shared" si="1"/>
        <v/>
      </c>
      <c r="J35" t="str">
        <f>IF(SourceData!$A35='3. Ethnicity'!$B$8,$A35,"")</f>
        <v/>
      </c>
      <c r="K35" t="str">
        <f t="shared" si="2"/>
        <v/>
      </c>
      <c r="N35" t="str">
        <f>IF(SourceData!$A35='4. Deprivation'!$B$8,$A35,"")</f>
        <v/>
      </c>
      <c r="O35" t="str">
        <f t="shared" si="3"/>
        <v/>
      </c>
    </row>
    <row r="36" spans="1:15">
      <c r="A36" s="81">
        <f>ROWS($A$2:A36)</f>
        <v>35</v>
      </c>
      <c r="B36">
        <f>IF(SourceData!$A36='1. Overview'!$B$9,A36,"")</f>
        <v>35</v>
      </c>
      <c r="C36">
        <f t="shared" si="0"/>
        <v>35</v>
      </c>
      <c r="F36" t="str">
        <f>IF(SourceData!$A36='2. Age in 2016'!$B$8,'Row selector'!$A36,"")</f>
        <v/>
      </c>
      <c r="G36" t="str">
        <f t="shared" si="1"/>
        <v/>
      </c>
      <c r="J36" t="str">
        <f>IF(SourceData!$A36='3. Ethnicity'!$B$8,$A36,"")</f>
        <v/>
      </c>
      <c r="K36" t="str">
        <f t="shared" si="2"/>
        <v/>
      </c>
      <c r="N36" t="str">
        <f>IF(SourceData!$A36='4. Deprivation'!$B$8,$A36,"")</f>
        <v/>
      </c>
      <c r="O36" t="str">
        <f t="shared" si="3"/>
        <v/>
      </c>
    </row>
    <row r="37" spans="1:15">
      <c r="A37" s="81">
        <f>ROWS($A$2:A37)</f>
        <v>36</v>
      </c>
      <c r="B37">
        <f>IF(SourceData!$A37='1. Overview'!$B$9,A37,"")</f>
        <v>36</v>
      </c>
      <c r="C37">
        <f t="shared" si="0"/>
        <v>36</v>
      </c>
      <c r="F37" t="str">
        <f>IF(SourceData!$A37='2. Age in 2016'!$B$8,'Row selector'!$A37,"")</f>
        <v/>
      </c>
      <c r="G37" t="str">
        <f t="shared" si="1"/>
        <v/>
      </c>
      <c r="J37" t="str">
        <f>IF(SourceData!$A37='3. Ethnicity'!$B$8,$A37,"")</f>
        <v/>
      </c>
      <c r="K37" t="str">
        <f t="shared" si="2"/>
        <v/>
      </c>
      <c r="N37" t="str">
        <f>IF(SourceData!$A37='4. Deprivation'!$B$8,$A37,"")</f>
        <v/>
      </c>
      <c r="O37" t="str">
        <f t="shared" si="3"/>
        <v/>
      </c>
    </row>
    <row r="38" spans="1:15">
      <c r="A38" s="81">
        <f>ROWS($A$2:A38)</f>
        <v>37</v>
      </c>
      <c r="B38">
        <f>IF(SourceData!$A38='1. Overview'!$B$9,A38,"")</f>
        <v>37</v>
      </c>
      <c r="C38">
        <f t="shared" si="0"/>
        <v>37</v>
      </c>
      <c r="F38" t="str">
        <f>IF(SourceData!$A38='2. Age in 2016'!$B$8,'Row selector'!$A38,"")</f>
        <v/>
      </c>
      <c r="G38" t="str">
        <f t="shared" si="1"/>
        <v/>
      </c>
      <c r="J38" t="str">
        <f>IF(SourceData!$A38='3. Ethnicity'!$B$8,$A38,"")</f>
        <v/>
      </c>
      <c r="K38" t="str">
        <f t="shared" si="2"/>
        <v/>
      </c>
      <c r="N38" t="str">
        <f>IF(SourceData!$A38='4. Deprivation'!$B$8,$A38,"")</f>
        <v/>
      </c>
      <c r="O38" t="str">
        <f t="shared" si="3"/>
        <v/>
      </c>
    </row>
    <row r="39" spans="1:15">
      <c r="A39" s="81">
        <f>ROWS($A$2:A39)</f>
        <v>38</v>
      </c>
      <c r="B39">
        <f>IF(SourceData!$A39='1. Overview'!$B$9,A39,"")</f>
        <v>38</v>
      </c>
      <c r="C39">
        <f t="shared" si="0"/>
        <v>38</v>
      </c>
      <c r="F39" t="str">
        <f>IF(SourceData!$A39='2. Age in 2016'!$B$8,'Row selector'!$A39,"")</f>
        <v/>
      </c>
      <c r="G39" t="str">
        <f t="shared" si="1"/>
        <v/>
      </c>
      <c r="J39" t="str">
        <f>IF(SourceData!$A39='3. Ethnicity'!$B$8,$A39,"")</f>
        <v/>
      </c>
      <c r="K39" t="str">
        <f t="shared" si="2"/>
        <v/>
      </c>
      <c r="N39" t="str">
        <f>IF(SourceData!$A39='4. Deprivation'!$B$8,$A39,"")</f>
        <v/>
      </c>
      <c r="O39" t="str">
        <f t="shared" si="3"/>
        <v/>
      </c>
    </row>
    <row r="40" spans="1:15">
      <c r="A40" s="81">
        <f>ROWS($A$2:A40)</f>
        <v>39</v>
      </c>
      <c r="B40">
        <f>IF(SourceData!$A40='1. Overview'!$B$9,A40,"")</f>
        <v>39</v>
      </c>
      <c r="C40">
        <f t="shared" si="0"/>
        <v>39</v>
      </c>
      <c r="F40" t="str">
        <f>IF(SourceData!$A40='2. Age in 2016'!$B$8,'Row selector'!$A40,"")</f>
        <v/>
      </c>
      <c r="G40" t="str">
        <f t="shared" si="1"/>
        <v/>
      </c>
      <c r="J40" t="str">
        <f>IF(SourceData!$A40='3. Ethnicity'!$B$8,$A40,"")</f>
        <v/>
      </c>
      <c r="K40" t="str">
        <f t="shared" si="2"/>
        <v/>
      </c>
      <c r="N40" t="str">
        <f>IF(SourceData!$A40='4. Deprivation'!$B$8,$A40,"")</f>
        <v/>
      </c>
      <c r="O40" t="str">
        <f t="shared" si="3"/>
        <v/>
      </c>
    </row>
    <row r="41" spans="1:15">
      <c r="A41" s="81">
        <f>ROWS($A$2:A41)</f>
        <v>40</v>
      </c>
      <c r="B41">
        <f>IF(SourceData!$A41='1. Overview'!$B$9,A41,"")</f>
        <v>40</v>
      </c>
      <c r="C41">
        <f t="shared" si="0"/>
        <v>40</v>
      </c>
      <c r="F41" t="str">
        <f>IF(SourceData!$A41='2. Age in 2016'!$B$8,'Row selector'!$A41,"")</f>
        <v/>
      </c>
      <c r="G41" t="str">
        <f t="shared" si="1"/>
        <v/>
      </c>
      <c r="J41" t="str">
        <f>IF(SourceData!$A41='3. Ethnicity'!$B$8,$A41,"")</f>
        <v/>
      </c>
      <c r="K41" t="str">
        <f t="shared" si="2"/>
        <v/>
      </c>
      <c r="N41" t="str">
        <f>IF(SourceData!$A41='4. Deprivation'!$B$8,$A41,"")</f>
        <v/>
      </c>
      <c r="O41" t="str">
        <f t="shared" si="3"/>
        <v/>
      </c>
    </row>
    <row r="42" spans="1:15">
      <c r="A42" s="81">
        <f>ROWS($A$2:A42)</f>
        <v>41</v>
      </c>
      <c r="B42">
        <f>IF(SourceData!$A42='1. Overview'!$B$9,A42,"")</f>
        <v>41</v>
      </c>
      <c r="C42">
        <f t="shared" si="0"/>
        <v>41</v>
      </c>
      <c r="F42" t="str">
        <f>IF(SourceData!$A42='2. Age in 2016'!$B$8,'Row selector'!$A42,"")</f>
        <v/>
      </c>
      <c r="G42" t="str">
        <f t="shared" si="1"/>
        <v/>
      </c>
      <c r="J42" t="str">
        <f>IF(SourceData!$A42='3. Ethnicity'!$B$8,$A42,"")</f>
        <v/>
      </c>
      <c r="K42" t="str">
        <f t="shared" si="2"/>
        <v/>
      </c>
      <c r="N42" t="str">
        <f>IF(SourceData!$A42='4. Deprivation'!$B$8,$A42,"")</f>
        <v/>
      </c>
      <c r="O42" t="str">
        <f t="shared" si="3"/>
        <v/>
      </c>
    </row>
    <row r="43" spans="1:15">
      <c r="A43" s="81">
        <f>ROWS($A$2:A43)</f>
        <v>42</v>
      </c>
      <c r="B43">
        <f>IF(SourceData!$A43='1. Overview'!$B$9,A43,"")</f>
        <v>42</v>
      </c>
      <c r="C43">
        <f t="shared" si="0"/>
        <v>42</v>
      </c>
      <c r="F43" t="str">
        <f>IF(SourceData!$A43='2. Age in 2016'!$B$8,'Row selector'!$A43,"")</f>
        <v/>
      </c>
      <c r="G43" t="str">
        <f t="shared" si="1"/>
        <v/>
      </c>
      <c r="J43" t="str">
        <f>IF(SourceData!$A43='3. Ethnicity'!$B$8,$A43,"")</f>
        <v/>
      </c>
      <c r="K43" t="str">
        <f t="shared" si="2"/>
        <v/>
      </c>
      <c r="N43" t="str">
        <f>IF(SourceData!$A43='4. Deprivation'!$B$8,$A43,"")</f>
        <v/>
      </c>
      <c r="O43" t="str">
        <f t="shared" si="3"/>
        <v/>
      </c>
    </row>
    <row r="44" spans="1:15">
      <c r="A44" s="81">
        <f>ROWS($A$2:A44)</f>
        <v>43</v>
      </c>
      <c r="B44">
        <f>IF(SourceData!$A44='1. Overview'!$B$9,A44,"")</f>
        <v>43</v>
      </c>
      <c r="C44">
        <f t="shared" si="0"/>
        <v>43</v>
      </c>
      <c r="F44" t="str">
        <f>IF(SourceData!$A44='2. Age in 2016'!$B$8,'Row selector'!$A44,"")</f>
        <v/>
      </c>
      <c r="G44" t="str">
        <f t="shared" si="1"/>
        <v/>
      </c>
      <c r="J44" t="str">
        <f>IF(SourceData!$A44='3. Ethnicity'!$B$8,$A44,"")</f>
        <v/>
      </c>
      <c r="K44" t="str">
        <f t="shared" si="2"/>
        <v/>
      </c>
      <c r="N44" t="str">
        <f>IF(SourceData!$A44='4. Deprivation'!$B$8,$A44,"")</f>
        <v/>
      </c>
      <c r="O44" t="str">
        <f t="shared" si="3"/>
        <v/>
      </c>
    </row>
    <row r="45" spans="1:15">
      <c r="A45" s="81">
        <f>ROWS($A$2:A45)</f>
        <v>44</v>
      </c>
      <c r="B45">
        <f>IF(SourceData!$A45='1. Overview'!$B$9,A45,"")</f>
        <v>44</v>
      </c>
      <c r="C45">
        <f t="shared" si="0"/>
        <v>44</v>
      </c>
      <c r="F45" t="str">
        <f>IF(SourceData!$A45='2. Age in 2016'!$B$8,'Row selector'!$A45,"")</f>
        <v/>
      </c>
      <c r="G45" t="str">
        <f t="shared" si="1"/>
        <v/>
      </c>
      <c r="J45" t="str">
        <f>IF(SourceData!$A45='3. Ethnicity'!$B$8,$A45,"")</f>
        <v/>
      </c>
      <c r="K45" t="str">
        <f t="shared" si="2"/>
        <v/>
      </c>
      <c r="N45" t="str">
        <f>IF(SourceData!$A45='4. Deprivation'!$B$8,$A45,"")</f>
        <v/>
      </c>
      <c r="O45" t="str">
        <f t="shared" si="3"/>
        <v/>
      </c>
    </row>
    <row r="46" spans="1:15">
      <c r="A46" s="81">
        <f>ROWS($A$2:A46)</f>
        <v>45</v>
      </c>
      <c r="B46">
        <f>IF(SourceData!$A46='1. Overview'!$B$9,A46,"")</f>
        <v>45</v>
      </c>
      <c r="C46">
        <f t="shared" si="0"/>
        <v>45</v>
      </c>
      <c r="F46" t="str">
        <f>IF(SourceData!$A46='2. Age in 2016'!$B$8,'Row selector'!$A46,"")</f>
        <v/>
      </c>
      <c r="G46" t="str">
        <f t="shared" si="1"/>
        <v/>
      </c>
      <c r="J46" t="str">
        <f>IF(SourceData!$A46='3. Ethnicity'!$B$8,$A46,"")</f>
        <v/>
      </c>
      <c r="K46" t="str">
        <f t="shared" si="2"/>
        <v/>
      </c>
      <c r="N46" t="str">
        <f>IF(SourceData!$A46='4. Deprivation'!$B$8,$A46,"")</f>
        <v/>
      </c>
      <c r="O46" t="str">
        <f t="shared" si="3"/>
        <v/>
      </c>
    </row>
    <row r="47" spans="1:15">
      <c r="A47" s="81">
        <f>ROWS($A$2:A47)</f>
        <v>46</v>
      </c>
      <c r="B47">
        <f>IF(SourceData!$A47='1. Overview'!$B$9,A47,"")</f>
        <v>46</v>
      </c>
      <c r="C47">
        <f t="shared" si="0"/>
        <v>46</v>
      </c>
      <c r="F47" t="str">
        <f>IF(SourceData!$A47='2. Age in 2016'!$B$8,'Row selector'!$A47,"")</f>
        <v/>
      </c>
      <c r="G47" t="str">
        <f t="shared" si="1"/>
        <v/>
      </c>
      <c r="J47" t="str">
        <f>IF(SourceData!$A47='3. Ethnicity'!$B$8,$A47,"")</f>
        <v/>
      </c>
      <c r="K47" t="str">
        <f t="shared" si="2"/>
        <v/>
      </c>
      <c r="N47" t="str">
        <f>IF(SourceData!$A47='4. Deprivation'!$B$8,$A47,"")</f>
        <v/>
      </c>
      <c r="O47" t="str">
        <f t="shared" si="3"/>
        <v/>
      </c>
    </row>
    <row r="48" spans="1:15">
      <c r="A48" s="81">
        <f>ROWS($A$2:A48)</f>
        <v>47</v>
      </c>
      <c r="B48">
        <f>IF(SourceData!$A48='1. Overview'!$B$9,A48,"")</f>
        <v>47</v>
      </c>
      <c r="C48">
        <f t="shared" si="0"/>
        <v>47</v>
      </c>
      <c r="F48" t="str">
        <f>IF(SourceData!$A48='2. Age in 2016'!$B$8,'Row selector'!$A48,"")</f>
        <v/>
      </c>
      <c r="G48" t="str">
        <f t="shared" si="1"/>
        <v/>
      </c>
      <c r="J48" t="str">
        <f>IF(SourceData!$A48='3. Ethnicity'!$B$8,$A48,"")</f>
        <v/>
      </c>
      <c r="K48" t="str">
        <f t="shared" si="2"/>
        <v/>
      </c>
      <c r="N48" t="str">
        <f>IF(SourceData!$A48='4. Deprivation'!$B$8,$A48,"")</f>
        <v/>
      </c>
      <c r="O48" t="str">
        <f t="shared" si="3"/>
        <v/>
      </c>
    </row>
    <row r="49" spans="1:15">
      <c r="A49" s="81">
        <f>ROWS($A$2:A49)</f>
        <v>48</v>
      </c>
      <c r="B49">
        <f>IF(SourceData!$A49='1. Overview'!$B$9,A49,"")</f>
        <v>48</v>
      </c>
      <c r="C49">
        <f t="shared" si="0"/>
        <v>48</v>
      </c>
      <c r="F49" t="str">
        <f>IF(SourceData!$A49='2. Age in 2016'!$B$8,'Row selector'!$A49,"")</f>
        <v/>
      </c>
      <c r="G49" t="str">
        <f t="shared" si="1"/>
        <v/>
      </c>
      <c r="J49" t="str">
        <f>IF(SourceData!$A49='3. Ethnicity'!$B$8,$A49,"")</f>
        <v/>
      </c>
      <c r="K49" t="str">
        <f t="shared" si="2"/>
        <v/>
      </c>
      <c r="N49" t="str">
        <f>IF(SourceData!$A49='4. Deprivation'!$B$8,$A49,"")</f>
        <v/>
      </c>
      <c r="O49" t="str">
        <f t="shared" si="3"/>
        <v/>
      </c>
    </row>
    <row r="50" spans="1:15">
      <c r="A50" s="81">
        <f>ROWS($A$2:A50)</f>
        <v>49</v>
      </c>
      <c r="B50">
        <f>IF(SourceData!$A50='1. Overview'!$B$9,A50,"")</f>
        <v>49</v>
      </c>
      <c r="C50">
        <f t="shared" si="0"/>
        <v>49</v>
      </c>
      <c r="F50" t="str">
        <f>IF(SourceData!$A50='2. Age in 2016'!$B$8,'Row selector'!$A50,"")</f>
        <v/>
      </c>
      <c r="G50" t="str">
        <f t="shared" si="1"/>
        <v/>
      </c>
      <c r="J50" t="str">
        <f>IF(SourceData!$A50='3. Ethnicity'!$B$8,$A50,"")</f>
        <v/>
      </c>
      <c r="K50" t="str">
        <f t="shared" si="2"/>
        <v/>
      </c>
      <c r="N50" t="str">
        <f>IF(SourceData!$A50='4. Deprivation'!$B$8,$A50,"")</f>
        <v/>
      </c>
      <c r="O50" t="str">
        <f t="shared" si="3"/>
        <v/>
      </c>
    </row>
    <row r="51" spans="1:15">
      <c r="A51" s="81">
        <f>ROWS($A$2:A51)</f>
        <v>50</v>
      </c>
      <c r="B51">
        <f>IF(SourceData!$A51='1. Overview'!$B$9,A51,"")</f>
        <v>50</v>
      </c>
      <c r="C51">
        <f t="shared" si="0"/>
        <v>50</v>
      </c>
      <c r="F51" t="str">
        <f>IF(SourceData!$A51='2. Age in 2016'!$B$8,'Row selector'!$A51,"")</f>
        <v/>
      </c>
      <c r="G51" t="str">
        <f t="shared" si="1"/>
        <v/>
      </c>
      <c r="J51" t="str">
        <f>IF(SourceData!$A51='3. Ethnicity'!$B$8,$A51,"")</f>
        <v/>
      </c>
      <c r="K51" t="str">
        <f t="shared" si="2"/>
        <v/>
      </c>
      <c r="N51" t="str">
        <f>IF(SourceData!$A51='4. Deprivation'!$B$8,$A51,"")</f>
        <v/>
      </c>
      <c r="O51" t="str">
        <f t="shared" si="3"/>
        <v/>
      </c>
    </row>
    <row r="52" spans="1:15">
      <c r="A52" s="81">
        <f>ROWS($A$2:A52)</f>
        <v>51</v>
      </c>
      <c r="B52">
        <f>IF(SourceData!$A52='1. Overview'!$B$9,A52,"")</f>
        <v>51</v>
      </c>
      <c r="C52">
        <f t="shared" si="0"/>
        <v>51</v>
      </c>
      <c r="F52" t="str">
        <f>IF(SourceData!$A52='2. Age in 2016'!$B$8,'Row selector'!$A52,"")</f>
        <v/>
      </c>
      <c r="G52" t="str">
        <f t="shared" si="1"/>
        <v/>
      </c>
      <c r="J52" t="str">
        <f>IF(SourceData!$A52='3. Ethnicity'!$B$8,$A52,"")</f>
        <v/>
      </c>
      <c r="K52" t="str">
        <f t="shared" si="2"/>
        <v/>
      </c>
      <c r="N52" t="str">
        <f>IF(SourceData!$A52='4. Deprivation'!$B$8,$A52,"")</f>
        <v/>
      </c>
      <c r="O52" t="str">
        <f t="shared" si="3"/>
        <v/>
      </c>
    </row>
    <row r="53" spans="1:15">
      <c r="A53" s="81">
        <f>ROWS($A$2:A53)</f>
        <v>52</v>
      </c>
      <c r="B53">
        <f>IF(SourceData!$A53='1. Overview'!$B$9,A53,"")</f>
        <v>52</v>
      </c>
      <c r="C53">
        <f t="shared" si="0"/>
        <v>52</v>
      </c>
      <c r="F53" t="str">
        <f>IF(SourceData!$A53='2. Age in 2016'!$B$8,'Row selector'!$A53,"")</f>
        <v/>
      </c>
      <c r="G53" t="str">
        <f t="shared" si="1"/>
        <v/>
      </c>
      <c r="J53" t="str">
        <f>IF(SourceData!$A53='3. Ethnicity'!$B$8,$A53,"")</f>
        <v/>
      </c>
      <c r="K53" t="str">
        <f t="shared" si="2"/>
        <v/>
      </c>
      <c r="N53" t="str">
        <f>IF(SourceData!$A53='4. Deprivation'!$B$8,$A53,"")</f>
        <v/>
      </c>
      <c r="O53" t="str">
        <f t="shared" si="3"/>
        <v/>
      </c>
    </row>
    <row r="54" spans="1:15">
      <c r="A54" s="81">
        <f>ROWS($A$2:A54)</f>
        <v>53</v>
      </c>
      <c r="B54">
        <f>IF(SourceData!$A54='1. Overview'!$B$9,A54,"")</f>
        <v>53</v>
      </c>
      <c r="C54">
        <f t="shared" si="0"/>
        <v>53</v>
      </c>
      <c r="F54" t="str">
        <f>IF(SourceData!$A54='2. Age in 2016'!$B$8,'Row selector'!$A54,"")</f>
        <v/>
      </c>
      <c r="G54" t="str">
        <f t="shared" si="1"/>
        <v/>
      </c>
      <c r="J54" t="str">
        <f>IF(SourceData!$A54='3. Ethnicity'!$B$8,$A54,"")</f>
        <v/>
      </c>
      <c r="K54" t="str">
        <f t="shared" si="2"/>
        <v/>
      </c>
      <c r="N54" t="str">
        <f>IF(SourceData!$A54='4. Deprivation'!$B$8,$A54,"")</f>
        <v/>
      </c>
      <c r="O54" t="str">
        <f t="shared" si="3"/>
        <v/>
      </c>
    </row>
    <row r="55" spans="1:15">
      <c r="A55" s="81">
        <f>ROWS($A$2:A55)</f>
        <v>54</v>
      </c>
      <c r="B55">
        <f>IF(SourceData!$A55='1. Overview'!$B$9,A55,"")</f>
        <v>54</v>
      </c>
      <c r="C55">
        <f t="shared" si="0"/>
        <v>54</v>
      </c>
      <c r="F55" t="str">
        <f>IF(SourceData!$A55='2. Age in 2016'!$B$8,'Row selector'!$A55,"")</f>
        <v/>
      </c>
      <c r="G55" t="str">
        <f t="shared" si="1"/>
        <v/>
      </c>
      <c r="J55" t="str">
        <f>IF(SourceData!$A55='3. Ethnicity'!$B$8,$A55,"")</f>
        <v/>
      </c>
      <c r="K55" t="str">
        <f t="shared" si="2"/>
        <v/>
      </c>
      <c r="N55" t="str">
        <f>IF(SourceData!$A55='4. Deprivation'!$B$8,$A55,"")</f>
        <v/>
      </c>
      <c r="O55" t="str">
        <f t="shared" si="3"/>
        <v/>
      </c>
    </row>
    <row r="56" spans="1:15">
      <c r="A56" s="81">
        <f>ROWS($A$2:A56)</f>
        <v>55</v>
      </c>
      <c r="B56">
        <f>IF(SourceData!$A56='1. Overview'!$B$9,A56,"")</f>
        <v>55</v>
      </c>
      <c r="C56">
        <f t="shared" si="0"/>
        <v>55</v>
      </c>
      <c r="F56" t="str">
        <f>IF(SourceData!$A56='2. Age in 2016'!$B$8,'Row selector'!$A56,"")</f>
        <v/>
      </c>
      <c r="G56" t="str">
        <f t="shared" si="1"/>
        <v/>
      </c>
      <c r="J56" t="str">
        <f>IF(SourceData!$A56='3. Ethnicity'!$B$8,$A56,"")</f>
        <v/>
      </c>
      <c r="K56" t="str">
        <f t="shared" si="2"/>
        <v/>
      </c>
      <c r="N56" t="str">
        <f>IF(SourceData!$A56='4. Deprivation'!$B$8,$A56,"")</f>
        <v/>
      </c>
      <c r="O56" t="str">
        <f t="shared" si="3"/>
        <v/>
      </c>
    </row>
    <row r="57" spans="1:15">
      <c r="A57" s="81">
        <f>ROWS($A$2:A57)</f>
        <v>56</v>
      </c>
      <c r="B57">
        <f>IF(SourceData!$A57='1. Overview'!$B$9,A57,"")</f>
        <v>56</v>
      </c>
      <c r="C57">
        <f t="shared" si="0"/>
        <v>56</v>
      </c>
      <c r="F57" t="str">
        <f>IF(SourceData!$A57='2. Age in 2016'!$B$8,'Row selector'!$A57,"")</f>
        <v/>
      </c>
      <c r="G57" t="str">
        <f t="shared" si="1"/>
        <v/>
      </c>
      <c r="J57" t="str">
        <f>IF(SourceData!$A57='3. Ethnicity'!$B$8,$A57,"")</f>
        <v/>
      </c>
      <c r="K57" t="str">
        <f t="shared" si="2"/>
        <v/>
      </c>
      <c r="N57" t="str">
        <f>IF(SourceData!$A57='4. Deprivation'!$B$8,$A57,"")</f>
        <v/>
      </c>
      <c r="O57" t="str">
        <f t="shared" si="3"/>
        <v/>
      </c>
    </row>
    <row r="58" spans="1:15">
      <c r="A58" s="81">
        <f>ROWS($A$2:A58)</f>
        <v>57</v>
      </c>
      <c r="B58">
        <f>IF(SourceData!$A58='1. Overview'!$B$9,A58,"")</f>
        <v>57</v>
      </c>
      <c r="C58">
        <f t="shared" si="0"/>
        <v>57</v>
      </c>
      <c r="F58" t="str">
        <f>IF(SourceData!$A58='2. Age in 2016'!$B$8,'Row selector'!$A58,"")</f>
        <v/>
      </c>
      <c r="G58" t="str">
        <f t="shared" si="1"/>
        <v/>
      </c>
      <c r="J58" t="str">
        <f>IF(SourceData!$A58='3. Ethnicity'!$B$8,$A58,"")</f>
        <v/>
      </c>
      <c r="K58" t="str">
        <f t="shared" si="2"/>
        <v/>
      </c>
      <c r="N58" t="str">
        <f>IF(SourceData!$A58='4. Deprivation'!$B$8,$A58,"")</f>
        <v/>
      </c>
      <c r="O58" t="str">
        <f t="shared" si="3"/>
        <v/>
      </c>
    </row>
    <row r="59" spans="1:15">
      <c r="A59" s="81">
        <f>ROWS($A$2:A59)</f>
        <v>58</v>
      </c>
      <c r="B59">
        <f>IF(SourceData!$A59='1. Overview'!$B$9,A59,"")</f>
        <v>58</v>
      </c>
      <c r="C59">
        <f t="shared" si="0"/>
        <v>58</v>
      </c>
      <c r="F59" t="str">
        <f>IF(SourceData!$A59='2. Age in 2016'!$B$8,'Row selector'!$A59,"")</f>
        <v/>
      </c>
      <c r="G59" t="str">
        <f t="shared" si="1"/>
        <v/>
      </c>
      <c r="J59" t="str">
        <f>IF(SourceData!$A59='3. Ethnicity'!$B$8,$A59,"")</f>
        <v/>
      </c>
      <c r="K59" t="str">
        <f t="shared" si="2"/>
        <v/>
      </c>
      <c r="N59" t="str">
        <f>IF(SourceData!$A59='4. Deprivation'!$B$8,$A59,"")</f>
        <v/>
      </c>
      <c r="O59" t="str">
        <f t="shared" si="3"/>
        <v/>
      </c>
    </row>
    <row r="60" spans="1:15">
      <c r="A60" s="81">
        <f>ROWS($A$2:A60)</f>
        <v>59</v>
      </c>
      <c r="B60">
        <f>IF(SourceData!$A60='1. Overview'!$B$9,A60,"")</f>
        <v>59</v>
      </c>
      <c r="C60">
        <f t="shared" si="0"/>
        <v>59</v>
      </c>
      <c r="F60" t="str">
        <f>IF(SourceData!$A60='2. Age in 2016'!$B$8,'Row selector'!$A60,"")</f>
        <v/>
      </c>
      <c r="G60" t="str">
        <f t="shared" si="1"/>
        <v/>
      </c>
      <c r="J60" t="str">
        <f>IF(SourceData!$A60='3. Ethnicity'!$B$8,$A60,"")</f>
        <v/>
      </c>
      <c r="K60" t="str">
        <f t="shared" si="2"/>
        <v/>
      </c>
      <c r="N60" t="str">
        <f>IF(SourceData!$A60='4. Deprivation'!$B$8,$A60,"")</f>
        <v/>
      </c>
      <c r="O60" t="str">
        <f t="shared" si="3"/>
        <v/>
      </c>
    </row>
    <row r="61" spans="1:15">
      <c r="A61" s="81">
        <f>ROWS($A$2:A61)</f>
        <v>60</v>
      </c>
      <c r="B61">
        <f>IF(SourceData!$A61='1. Overview'!$B$9,A61,"")</f>
        <v>60</v>
      </c>
      <c r="C61">
        <f t="shared" si="0"/>
        <v>60</v>
      </c>
      <c r="F61" t="str">
        <f>IF(SourceData!$A61='2. Age in 2016'!$B$8,'Row selector'!$A61,"")</f>
        <v/>
      </c>
      <c r="G61" t="str">
        <f t="shared" si="1"/>
        <v/>
      </c>
      <c r="J61" t="str">
        <f>IF(SourceData!$A61='3. Ethnicity'!$B$8,$A61,"")</f>
        <v/>
      </c>
      <c r="K61" t="str">
        <f t="shared" si="2"/>
        <v/>
      </c>
      <c r="N61" t="str">
        <f>IF(SourceData!$A61='4. Deprivation'!$B$8,$A61,"")</f>
        <v/>
      </c>
      <c r="O61" t="str">
        <f t="shared" si="3"/>
        <v/>
      </c>
    </row>
    <row r="62" spans="1:15">
      <c r="A62" s="81">
        <f>ROWS($A$2:A62)</f>
        <v>61</v>
      </c>
      <c r="B62">
        <f>IF(SourceData!$A62='1. Overview'!$B$9,A62,"")</f>
        <v>61</v>
      </c>
      <c r="C62">
        <f t="shared" si="0"/>
        <v>61</v>
      </c>
      <c r="F62" t="str">
        <f>IF(SourceData!$A62='2. Age in 2016'!$B$8,'Row selector'!$A62,"")</f>
        <v/>
      </c>
      <c r="G62" t="str">
        <f t="shared" si="1"/>
        <v/>
      </c>
      <c r="J62" t="str">
        <f>IF(SourceData!$A62='3. Ethnicity'!$B$8,$A62,"")</f>
        <v/>
      </c>
      <c r="K62" t="str">
        <f t="shared" si="2"/>
        <v/>
      </c>
      <c r="N62" t="str">
        <f>IF(SourceData!$A62='4. Deprivation'!$B$8,$A62,"")</f>
        <v/>
      </c>
      <c r="O62" t="str">
        <f t="shared" si="3"/>
        <v/>
      </c>
    </row>
    <row r="63" spans="1:15">
      <c r="A63" s="81">
        <f>ROWS($A$2:A63)</f>
        <v>62</v>
      </c>
      <c r="B63">
        <f>IF(SourceData!$A63='1. Overview'!$B$9,A63,"")</f>
        <v>62</v>
      </c>
      <c r="C63">
        <f t="shared" si="0"/>
        <v>62</v>
      </c>
      <c r="F63" t="str">
        <f>IF(SourceData!$A63='2. Age in 2016'!$B$8,'Row selector'!$A63,"")</f>
        <v/>
      </c>
      <c r="G63" t="str">
        <f t="shared" si="1"/>
        <v/>
      </c>
      <c r="J63" t="str">
        <f>IF(SourceData!$A63='3. Ethnicity'!$B$8,$A63,"")</f>
        <v/>
      </c>
      <c r="K63" t="str">
        <f t="shared" si="2"/>
        <v/>
      </c>
      <c r="N63" t="str">
        <f>IF(SourceData!$A63='4. Deprivation'!$B$8,$A63,"")</f>
        <v/>
      </c>
      <c r="O63" t="str">
        <f t="shared" si="3"/>
        <v/>
      </c>
    </row>
    <row r="64" spans="1:15">
      <c r="A64" s="81">
        <f>ROWS($A$2:A64)</f>
        <v>63</v>
      </c>
      <c r="B64">
        <f>IF(SourceData!$A64='1. Overview'!$B$9,A64,"")</f>
        <v>63</v>
      </c>
      <c r="C64">
        <f t="shared" si="0"/>
        <v>63</v>
      </c>
      <c r="F64" t="str">
        <f>IF(SourceData!$A64='2. Age in 2016'!$B$8,'Row selector'!$A64,"")</f>
        <v/>
      </c>
      <c r="G64" t="str">
        <f t="shared" si="1"/>
        <v/>
      </c>
      <c r="J64" t="str">
        <f>IF(SourceData!$A64='3. Ethnicity'!$B$8,$A64,"")</f>
        <v/>
      </c>
      <c r="K64" t="str">
        <f t="shared" si="2"/>
        <v/>
      </c>
      <c r="N64" t="str">
        <f>IF(SourceData!$A64='4. Deprivation'!$B$8,$A64,"")</f>
        <v/>
      </c>
      <c r="O64" t="str">
        <f t="shared" si="3"/>
        <v/>
      </c>
    </row>
    <row r="65" spans="1:15">
      <c r="A65" s="81">
        <f>ROWS($A$2:A65)</f>
        <v>64</v>
      </c>
      <c r="B65">
        <f>IF(SourceData!$A65='1. Overview'!$B$9,A65,"")</f>
        <v>64</v>
      </c>
      <c r="C65">
        <f t="shared" si="0"/>
        <v>64</v>
      </c>
      <c r="F65" t="str">
        <f>IF(SourceData!$A65='2. Age in 2016'!$B$8,'Row selector'!$A65,"")</f>
        <v/>
      </c>
      <c r="G65" t="str">
        <f t="shared" si="1"/>
        <v/>
      </c>
      <c r="J65" t="str">
        <f>IF(SourceData!$A65='3. Ethnicity'!$B$8,$A65,"")</f>
        <v/>
      </c>
      <c r="K65" t="str">
        <f t="shared" si="2"/>
        <v/>
      </c>
      <c r="N65" t="str">
        <f>IF(SourceData!$A65='4. Deprivation'!$B$8,$A65,"")</f>
        <v/>
      </c>
      <c r="O65" t="str">
        <f t="shared" si="3"/>
        <v/>
      </c>
    </row>
    <row r="66" spans="1:15">
      <c r="A66" s="81">
        <f>ROWS($A$2:A66)</f>
        <v>65</v>
      </c>
      <c r="B66">
        <f>IF(SourceData!$A66='1. Overview'!$B$9,A66,"")</f>
        <v>65</v>
      </c>
      <c r="C66">
        <f t="shared" si="0"/>
        <v>65</v>
      </c>
      <c r="F66" t="str">
        <f>IF(SourceData!$A66='2. Age in 2016'!$B$8,'Row selector'!$A66,"")</f>
        <v/>
      </c>
      <c r="G66" t="str">
        <f t="shared" si="1"/>
        <v/>
      </c>
      <c r="J66" t="str">
        <f>IF(SourceData!$A66='3. Ethnicity'!$B$8,$A66,"")</f>
        <v/>
      </c>
      <c r="K66" t="str">
        <f t="shared" si="2"/>
        <v/>
      </c>
      <c r="N66" t="str">
        <f>IF(SourceData!$A66='4. Deprivation'!$B$8,$A66,"")</f>
        <v/>
      </c>
      <c r="O66" t="str">
        <f t="shared" si="3"/>
        <v/>
      </c>
    </row>
    <row r="67" spans="1:15">
      <c r="A67" s="81">
        <f>ROWS($A$2:A67)</f>
        <v>66</v>
      </c>
      <c r="B67">
        <f>IF(SourceData!$A67='1. Overview'!$B$9,A67,"")</f>
        <v>66</v>
      </c>
      <c r="C67">
        <f t="shared" ref="C67:C130" si="4">IFERROR(SMALL($B$2:$B$280,A67),"")</f>
        <v>66</v>
      </c>
      <c r="F67" t="str">
        <f>IF(SourceData!$A67='2. Age in 2016'!$B$8,'Row selector'!$A67,"")</f>
        <v/>
      </c>
      <c r="G67" t="str">
        <f t="shared" ref="G67:G130" si="5">IFERROR(SMALL($F$2:$F$280,$A67),"")</f>
        <v/>
      </c>
      <c r="J67" t="str">
        <f>IF(SourceData!$A67='3. Ethnicity'!$B$8,$A67,"")</f>
        <v/>
      </c>
      <c r="K67" t="str">
        <f t="shared" ref="K67:K130" si="6">IFERROR(SMALL($J$2:$J$280,$A67),"")</f>
        <v/>
      </c>
      <c r="N67" t="str">
        <f>IF(SourceData!$A67='4. Deprivation'!$B$8,$A67,"")</f>
        <v/>
      </c>
      <c r="O67" t="str">
        <f t="shared" ref="O67:O130" si="7">IFERROR(SMALL($N$2:$N$280,$A67),"")</f>
        <v/>
      </c>
    </row>
    <row r="68" spans="1:15">
      <c r="A68" s="81">
        <f>ROWS($A$2:A68)</f>
        <v>67</v>
      </c>
      <c r="B68">
        <f>IF(SourceData!$A68='1. Overview'!$B$9,A68,"")</f>
        <v>67</v>
      </c>
      <c r="C68">
        <f t="shared" si="4"/>
        <v>67</v>
      </c>
      <c r="F68" t="str">
        <f>IF(SourceData!$A68='2. Age in 2016'!$B$8,'Row selector'!$A68,"")</f>
        <v/>
      </c>
      <c r="G68" t="str">
        <f t="shared" si="5"/>
        <v/>
      </c>
      <c r="J68" t="str">
        <f>IF(SourceData!$A68='3. Ethnicity'!$B$8,$A68,"")</f>
        <v/>
      </c>
      <c r="K68" t="str">
        <f t="shared" si="6"/>
        <v/>
      </c>
      <c r="N68" t="str">
        <f>IF(SourceData!$A68='4. Deprivation'!$B$8,$A68,"")</f>
        <v/>
      </c>
      <c r="O68" t="str">
        <f t="shared" si="7"/>
        <v/>
      </c>
    </row>
    <row r="69" spans="1:15">
      <c r="A69" s="81">
        <f>ROWS($A$2:A69)</f>
        <v>68</v>
      </c>
      <c r="B69">
        <f>IF(SourceData!$A69='1. Overview'!$B$9,A69,"")</f>
        <v>68</v>
      </c>
      <c r="C69">
        <f t="shared" si="4"/>
        <v>68</v>
      </c>
      <c r="F69" t="str">
        <f>IF(SourceData!$A69='2. Age in 2016'!$B$8,'Row selector'!$A69,"")</f>
        <v/>
      </c>
      <c r="G69" t="str">
        <f t="shared" si="5"/>
        <v/>
      </c>
      <c r="J69" t="str">
        <f>IF(SourceData!$A69='3. Ethnicity'!$B$8,$A69,"")</f>
        <v/>
      </c>
      <c r="K69" t="str">
        <f t="shared" si="6"/>
        <v/>
      </c>
      <c r="N69" t="str">
        <f>IF(SourceData!$A69='4. Deprivation'!$B$8,$A69,"")</f>
        <v/>
      </c>
      <c r="O69" t="str">
        <f t="shared" si="7"/>
        <v/>
      </c>
    </row>
    <row r="70" spans="1:15">
      <c r="A70" s="81">
        <f>ROWS($A$2:A70)</f>
        <v>69</v>
      </c>
      <c r="B70">
        <f>IF(SourceData!$A70='1. Overview'!$B$9,A70,"")</f>
        <v>69</v>
      </c>
      <c r="C70">
        <f t="shared" si="4"/>
        <v>69</v>
      </c>
      <c r="F70" t="str">
        <f>IF(SourceData!$A70='2. Age in 2016'!$B$8,'Row selector'!$A70,"")</f>
        <v/>
      </c>
      <c r="G70" t="str">
        <f t="shared" si="5"/>
        <v/>
      </c>
      <c r="J70" t="str">
        <f>IF(SourceData!$A70='3. Ethnicity'!$B$8,$A70,"")</f>
        <v/>
      </c>
      <c r="K70" t="str">
        <f t="shared" si="6"/>
        <v/>
      </c>
      <c r="N70" t="str">
        <f>IF(SourceData!$A70='4. Deprivation'!$B$8,$A70,"")</f>
        <v/>
      </c>
      <c r="O70" t="str">
        <f t="shared" si="7"/>
        <v/>
      </c>
    </row>
    <row r="71" spans="1:15">
      <c r="A71" s="81">
        <f>ROWS($A$2:A71)</f>
        <v>70</v>
      </c>
      <c r="B71">
        <f>IF(SourceData!$A71='1. Overview'!$B$9,A71,"")</f>
        <v>70</v>
      </c>
      <c r="C71">
        <f t="shared" si="4"/>
        <v>70</v>
      </c>
      <c r="F71" t="str">
        <f>IF(SourceData!$A71='2. Age in 2016'!$B$8,'Row selector'!$A71,"")</f>
        <v/>
      </c>
      <c r="G71" t="str">
        <f t="shared" si="5"/>
        <v/>
      </c>
      <c r="J71" t="str">
        <f>IF(SourceData!$A71='3. Ethnicity'!$B$8,$A71,"")</f>
        <v/>
      </c>
      <c r="K71" t="str">
        <f t="shared" si="6"/>
        <v/>
      </c>
      <c r="N71" t="str">
        <f>IF(SourceData!$A71='4. Deprivation'!$B$8,$A71,"")</f>
        <v/>
      </c>
      <c r="O71" t="str">
        <f t="shared" si="7"/>
        <v/>
      </c>
    </row>
    <row r="72" spans="1:15">
      <c r="A72" s="81">
        <f>ROWS($A$2:A72)</f>
        <v>71</v>
      </c>
      <c r="B72">
        <f>IF(SourceData!$A72='1. Overview'!$B$9,A72,"")</f>
        <v>71</v>
      </c>
      <c r="C72">
        <f t="shared" si="4"/>
        <v>71</v>
      </c>
      <c r="F72" t="str">
        <f>IF(SourceData!$A72='2. Age in 2016'!$B$8,'Row selector'!$A72,"")</f>
        <v/>
      </c>
      <c r="G72" t="str">
        <f t="shared" si="5"/>
        <v/>
      </c>
      <c r="J72" t="str">
        <f>IF(SourceData!$A72='3. Ethnicity'!$B$8,$A72,"")</f>
        <v/>
      </c>
      <c r="K72" t="str">
        <f t="shared" si="6"/>
        <v/>
      </c>
      <c r="N72" t="str">
        <f>IF(SourceData!$A72='4. Deprivation'!$B$8,$A72,"")</f>
        <v/>
      </c>
      <c r="O72" t="str">
        <f t="shared" si="7"/>
        <v/>
      </c>
    </row>
    <row r="73" spans="1:15">
      <c r="A73" s="81">
        <f>ROWS($A$2:A73)</f>
        <v>72</v>
      </c>
      <c r="B73">
        <f>IF(SourceData!$A73='1. Overview'!$B$9,A73,"")</f>
        <v>72</v>
      </c>
      <c r="C73">
        <f t="shared" si="4"/>
        <v>72</v>
      </c>
      <c r="F73" t="str">
        <f>IF(SourceData!$A73='2. Age in 2016'!$B$8,'Row selector'!$A73,"")</f>
        <v/>
      </c>
      <c r="G73" t="str">
        <f t="shared" si="5"/>
        <v/>
      </c>
      <c r="J73" t="str">
        <f>IF(SourceData!$A73='3. Ethnicity'!$B$8,$A73,"")</f>
        <v/>
      </c>
      <c r="K73" t="str">
        <f t="shared" si="6"/>
        <v/>
      </c>
      <c r="N73" t="str">
        <f>IF(SourceData!$A73='4. Deprivation'!$B$8,$A73,"")</f>
        <v/>
      </c>
      <c r="O73" t="str">
        <f t="shared" si="7"/>
        <v/>
      </c>
    </row>
    <row r="74" spans="1:15">
      <c r="A74" s="81">
        <f>ROWS($A$2:A74)</f>
        <v>73</v>
      </c>
      <c r="B74">
        <f>IF(SourceData!$A74='1. Overview'!$B$9,A74,"")</f>
        <v>73</v>
      </c>
      <c r="C74">
        <f t="shared" si="4"/>
        <v>73</v>
      </c>
      <c r="F74" t="str">
        <f>IF(SourceData!$A74='2. Age in 2016'!$B$8,'Row selector'!$A74,"")</f>
        <v/>
      </c>
      <c r="G74" t="str">
        <f t="shared" si="5"/>
        <v/>
      </c>
      <c r="J74" t="str">
        <f>IF(SourceData!$A74='3. Ethnicity'!$B$8,$A74,"")</f>
        <v/>
      </c>
      <c r="K74" t="str">
        <f t="shared" si="6"/>
        <v/>
      </c>
      <c r="N74" t="str">
        <f>IF(SourceData!$A74='4. Deprivation'!$B$8,$A74,"")</f>
        <v/>
      </c>
      <c r="O74" t="str">
        <f t="shared" si="7"/>
        <v/>
      </c>
    </row>
    <row r="75" spans="1:15">
      <c r="A75" s="81">
        <f>ROWS($A$2:A75)</f>
        <v>74</v>
      </c>
      <c r="B75">
        <f>IF(SourceData!$A75='1. Overview'!$B$9,A75,"")</f>
        <v>74</v>
      </c>
      <c r="C75">
        <f t="shared" si="4"/>
        <v>74</v>
      </c>
      <c r="F75" t="str">
        <f>IF(SourceData!$A75='2. Age in 2016'!$B$8,'Row selector'!$A75,"")</f>
        <v/>
      </c>
      <c r="G75" t="str">
        <f t="shared" si="5"/>
        <v/>
      </c>
      <c r="J75" t="str">
        <f>IF(SourceData!$A75='3. Ethnicity'!$B$8,$A75,"")</f>
        <v/>
      </c>
      <c r="K75" t="str">
        <f t="shared" si="6"/>
        <v/>
      </c>
      <c r="N75" t="str">
        <f>IF(SourceData!$A75='4. Deprivation'!$B$8,$A75,"")</f>
        <v/>
      </c>
      <c r="O75" t="str">
        <f t="shared" si="7"/>
        <v/>
      </c>
    </row>
    <row r="76" spans="1:15">
      <c r="A76" s="81">
        <f>ROWS($A$2:A76)</f>
        <v>75</v>
      </c>
      <c r="B76">
        <f>IF(SourceData!$A76='1. Overview'!$B$9,A76,"")</f>
        <v>75</v>
      </c>
      <c r="C76">
        <f t="shared" si="4"/>
        <v>75</v>
      </c>
      <c r="F76" t="str">
        <f>IF(SourceData!$A76='2. Age in 2016'!$B$8,'Row selector'!$A76,"")</f>
        <v/>
      </c>
      <c r="G76" t="str">
        <f t="shared" si="5"/>
        <v/>
      </c>
      <c r="J76" t="str">
        <f>IF(SourceData!$A76='3. Ethnicity'!$B$8,$A76,"")</f>
        <v/>
      </c>
      <c r="K76" t="str">
        <f t="shared" si="6"/>
        <v/>
      </c>
      <c r="N76" t="str">
        <f>IF(SourceData!$A76='4. Deprivation'!$B$8,$A76,"")</f>
        <v/>
      </c>
      <c r="O76" t="str">
        <f t="shared" si="7"/>
        <v/>
      </c>
    </row>
    <row r="77" spans="1:15">
      <c r="A77" s="81">
        <f>ROWS($A$2:A77)</f>
        <v>76</v>
      </c>
      <c r="B77">
        <f>IF(SourceData!$A77='1. Overview'!$B$9,A77,"")</f>
        <v>76</v>
      </c>
      <c r="C77">
        <f t="shared" si="4"/>
        <v>76</v>
      </c>
      <c r="F77" t="str">
        <f>IF(SourceData!$A77='2. Age in 2016'!$B$8,'Row selector'!$A77,"")</f>
        <v/>
      </c>
      <c r="G77" t="str">
        <f t="shared" si="5"/>
        <v/>
      </c>
      <c r="J77" t="str">
        <f>IF(SourceData!$A77='3. Ethnicity'!$B$8,$A77,"")</f>
        <v/>
      </c>
      <c r="K77" t="str">
        <f t="shared" si="6"/>
        <v/>
      </c>
      <c r="N77" t="str">
        <f>IF(SourceData!$A77='4. Deprivation'!$B$8,$A77,"")</f>
        <v/>
      </c>
      <c r="O77" t="str">
        <f t="shared" si="7"/>
        <v/>
      </c>
    </row>
    <row r="78" spans="1:15">
      <c r="A78" s="81">
        <f>ROWS($A$2:A78)</f>
        <v>77</v>
      </c>
      <c r="B78">
        <f>IF(SourceData!$A78='1. Overview'!$B$9,A78,"")</f>
        <v>77</v>
      </c>
      <c r="C78">
        <f t="shared" si="4"/>
        <v>77</v>
      </c>
      <c r="F78" t="str">
        <f>IF(SourceData!$A78='2. Age in 2016'!$B$8,'Row selector'!$A78,"")</f>
        <v/>
      </c>
      <c r="G78" t="str">
        <f t="shared" si="5"/>
        <v/>
      </c>
      <c r="J78" t="str">
        <f>IF(SourceData!$A78='3. Ethnicity'!$B$8,$A78,"")</f>
        <v/>
      </c>
      <c r="K78" t="str">
        <f t="shared" si="6"/>
        <v/>
      </c>
      <c r="N78" t="str">
        <f>IF(SourceData!$A78='4. Deprivation'!$B$8,$A78,"")</f>
        <v/>
      </c>
      <c r="O78" t="str">
        <f t="shared" si="7"/>
        <v/>
      </c>
    </row>
    <row r="79" spans="1:15">
      <c r="A79" s="81">
        <f>ROWS($A$2:A79)</f>
        <v>78</v>
      </c>
      <c r="B79">
        <f>IF(SourceData!$A79='1. Overview'!$B$9,A79,"")</f>
        <v>78</v>
      </c>
      <c r="C79">
        <f t="shared" si="4"/>
        <v>78</v>
      </c>
      <c r="F79" t="str">
        <f>IF(SourceData!$A79='2. Age in 2016'!$B$8,'Row selector'!$A79,"")</f>
        <v/>
      </c>
      <c r="G79" t="str">
        <f t="shared" si="5"/>
        <v/>
      </c>
      <c r="J79" t="str">
        <f>IF(SourceData!$A79='3. Ethnicity'!$B$8,$A79,"")</f>
        <v/>
      </c>
      <c r="K79" t="str">
        <f t="shared" si="6"/>
        <v/>
      </c>
      <c r="N79" t="str">
        <f>IF(SourceData!$A79='4. Deprivation'!$B$8,$A79,"")</f>
        <v/>
      </c>
      <c r="O79" t="str">
        <f t="shared" si="7"/>
        <v/>
      </c>
    </row>
    <row r="80" spans="1:15">
      <c r="A80" s="81">
        <f>ROWS($A$2:A80)</f>
        <v>79</v>
      </c>
      <c r="B80">
        <f>IF(SourceData!$A80='1. Overview'!$B$9,A80,"")</f>
        <v>79</v>
      </c>
      <c r="C80">
        <f t="shared" si="4"/>
        <v>79</v>
      </c>
      <c r="F80" t="str">
        <f>IF(SourceData!$A80='2. Age in 2016'!$B$8,'Row selector'!$A80,"")</f>
        <v/>
      </c>
      <c r="G80" t="str">
        <f t="shared" si="5"/>
        <v/>
      </c>
      <c r="J80" t="str">
        <f>IF(SourceData!$A80='3. Ethnicity'!$B$8,$A80,"")</f>
        <v/>
      </c>
      <c r="K80" t="str">
        <f t="shared" si="6"/>
        <v/>
      </c>
      <c r="N80" t="str">
        <f>IF(SourceData!$A80='4. Deprivation'!$B$8,$A80,"")</f>
        <v/>
      </c>
      <c r="O80" t="str">
        <f t="shared" si="7"/>
        <v/>
      </c>
    </row>
    <row r="81" spans="1:15">
      <c r="A81" s="81">
        <f>ROWS($A$2:A81)</f>
        <v>80</v>
      </c>
      <c r="B81">
        <f>IF(SourceData!$A81='1. Overview'!$B$9,A81,"")</f>
        <v>80</v>
      </c>
      <c r="C81">
        <f t="shared" si="4"/>
        <v>80</v>
      </c>
      <c r="F81" t="str">
        <f>IF(SourceData!$A81='2. Age in 2016'!$B$8,'Row selector'!$A81,"")</f>
        <v/>
      </c>
      <c r="G81" t="str">
        <f t="shared" si="5"/>
        <v/>
      </c>
      <c r="J81" t="str">
        <f>IF(SourceData!$A81='3. Ethnicity'!$B$8,$A81,"")</f>
        <v/>
      </c>
      <c r="K81" t="str">
        <f t="shared" si="6"/>
        <v/>
      </c>
      <c r="N81" t="str">
        <f>IF(SourceData!$A81='4. Deprivation'!$B$8,$A81,"")</f>
        <v/>
      </c>
      <c r="O81" t="str">
        <f t="shared" si="7"/>
        <v/>
      </c>
    </row>
    <row r="82" spans="1:15">
      <c r="A82" s="81">
        <f>ROWS($A$2:A82)</f>
        <v>81</v>
      </c>
      <c r="B82">
        <f>IF(SourceData!$A82='1. Overview'!$B$9,A82,"")</f>
        <v>81</v>
      </c>
      <c r="C82">
        <f t="shared" si="4"/>
        <v>81</v>
      </c>
      <c r="F82" t="str">
        <f>IF(SourceData!$A82='2. Age in 2016'!$B$8,'Row selector'!$A82,"")</f>
        <v/>
      </c>
      <c r="G82" t="str">
        <f t="shared" si="5"/>
        <v/>
      </c>
      <c r="J82" t="str">
        <f>IF(SourceData!$A82='3. Ethnicity'!$B$8,$A82,"")</f>
        <v/>
      </c>
      <c r="K82" t="str">
        <f t="shared" si="6"/>
        <v/>
      </c>
      <c r="N82" t="str">
        <f>IF(SourceData!$A82='4. Deprivation'!$B$8,$A82,"")</f>
        <v/>
      </c>
      <c r="O82" t="str">
        <f t="shared" si="7"/>
        <v/>
      </c>
    </row>
    <row r="83" spans="1:15">
      <c r="A83" s="81">
        <f>ROWS($A$2:A83)</f>
        <v>82</v>
      </c>
      <c r="B83">
        <f>IF(SourceData!$A83='1. Overview'!$B$9,A83,"")</f>
        <v>82</v>
      </c>
      <c r="C83">
        <f t="shared" si="4"/>
        <v>82</v>
      </c>
      <c r="F83" t="str">
        <f>IF(SourceData!$A83='2. Age in 2016'!$B$8,'Row selector'!$A83,"")</f>
        <v/>
      </c>
      <c r="G83" t="str">
        <f t="shared" si="5"/>
        <v/>
      </c>
      <c r="J83" t="str">
        <f>IF(SourceData!$A83='3. Ethnicity'!$B$8,$A83,"")</f>
        <v/>
      </c>
      <c r="K83" t="str">
        <f t="shared" si="6"/>
        <v/>
      </c>
      <c r="N83" t="str">
        <f>IF(SourceData!$A83='4. Deprivation'!$B$8,$A83,"")</f>
        <v/>
      </c>
      <c r="O83" t="str">
        <f t="shared" si="7"/>
        <v/>
      </c>
    </row>
    <row r="84" spans="1:15">
      <c r="A84" s="81">
        <f>ROWS($A$2:A84)</f>
        <v>83</v>
      </c>
      <c r="B84">
        <f>IF(SourceData!$A84='1. Overview'!$B$9,A84,"")</f>
        <v>83</v>
      </c>
      <c r="C84">
        <f t="shared" si="4"/>
        <v>83</v>
      </c>
      <c r="F84" t="str">
        <f>IF(SourceData!$A84='2. Age in 2016'!$B$8,'Row selector'!$A84,"")</f>
        <v/>
      </c>
      <c r="G84" t="str">
        <f t="shared" si="5"/>
        <v/>
      </c>
      <c r="J84" t="str">
        <f>IF(SourceData!$A84='3. Ethnicity'!$B$8,$A84,"")</f>
        <v/>
      </c>
      <c r="K84" t="str">
        <f t="shared" si="6"/>
        <v/>
      </c>
      <c r="N84" t="str">
        <f>IF(SourceData!$A84='4. Deprivation'!$B$8,$A84,"")</f>
        <v/>
      </c>
      <c r="O84" t="str">
        <f t="shared" si="7"/>
        <v/>
      </c>
    </row>
    <row r="85" spans="1:15">
      <c r="A85" s="81">
        <f>ROWS($A$2:A85)</f>
        <v>84</v>
      </c>
      <c r="B85">
        <f>IF(SourceData!$A85='1. Overview'!$B$9,A85,"")</f>
        <v>84</v>
      </c>
      <c r="C85">
        <f t="shared" si="4"/>
        <v>84</v>
      </c>
      <c r="F85" t="str">
        <f>IF(SourceData!$A85='2. Age in 2016'!$B$8,'Row selector'!$A85,"")</f>
        <v/>
      </c>
      <c r="G85" t="str">
        <f t="shared" si="5"/>
        <v/>
      </c>
      <c r="J85" t="str">
        <f>IF(SourceData!$A85='3. Ethnicity'!$B$8,$A85,"")</f>
        <v/>
      </c>
      <c r="K85" t="str">
        <f t="shared" si="6"/>
        <v/>
      </c>
      <c r="N85" t="str">
        <f>IF(SourceData!$A85='4. Deprivation'!$B$8,$A85,"")</f>
        <v/>
      </c>
      <c r="O85" t="str">
        <f t="shared" si="7"/>
        <v/>
      </c>
    </row>
    <row r="86" spans="1:15">
      <c r="A86" s="81">
        <f>ROWS($A$2:A86)</f>
        <v>85</v>
      </c>
      <c r="B86">
        <f>IF(SourceData!$A86='1. Overview'!$B$9,A86,"")</f>
        <v>85</v>
      </c>
      <c r="C86">
        <f t="shared" si="4"/>
        <v>85</v>
      </c>
      <c r="F86" t="str">
        <f>IF(SourceData!$A86='2. Age in 2016'!$B$8,'Row selector'!$A86,"")</f>
        <v/>
      </c>
      <c r="G86" t="str">
        <f t="shared" si="5"/>
        <v/>
      </c>
      <c r="J86" t="str">
        <f>IF(SourceData!$A86='3. Ethnicity'!$B$8,$A86,"")</f>
        <v/>
      </c>
      <c r="K86" t="str">
        <f t="shared" si="6"/>
        <v/>
      </c>
      <c r="N86" t="str">
        <f>IF(SourceData!$A86='4. Deprivation'!$B$8,$A86,"")</f>
        <v/>
      </c>
      <c r="O86" t="str">
        <f t="shared" si="7"/>
        <v/>
      </c>
    </row>
    <row r="87" spans="1:15">
      <c r="A87" s="81">
        <f>ROWS($A$2:A87)</f>
        <v>86</v>
      </c>
      <c r="B87">
        <f>IF(SourceData!$A87='1. Overview'!$B$9,A87,"")</f>
        <v>86</v>
      </c>
      <c r="C87">
        <f t="shared" si="4"/>
        <v>86</v>
      </c>
      <c r="F87" t="str">
        <f>IF(SourceData!$A87='2. Age in 2016'!$B$8,'Row selector'!$A87,"")</f>
        <v/>
      </c>
      <c r="G87" t="str">
        <f t="shared" si="5"/>
        <v/>
      </c>
      <c r="J87" t="str">
        <f>IF(SourceData!$A87='3. Ethnicity'!$B$8,$A87,"")</f>
        <v/>
      </c>
      <c r="K87" t="str">
        <f t="shared" si="6"/>
        <v/>
      </c>
      <c r="N87" t="str">
        <f>IF(SourceData!$A87='4. Deprivation'!$B$8,$A87,"")</f>
        <v/>
      </c>
      <c r="O87" t="str">
        <f t="shared" si="7"/>
        <v/>
      </c>
    </row>
    <row r="88" spans="1:15">
      <c r="A88" s="81">
        <f>ROWS($A$2:A88)</f>
        <v>87</v>
      </c>
      <c r="B88">
        <f>IF(SourceData!$A88='1. Overview'!$B$9,A88,"")</f>
        <v>87</v>
      </c>
      <c r="C88">
        <f t="shared" si="4"/>
        <v>87</v>
      </c>
      <c r="F88" t="str">
        <f>IF(SourceData!$A88='2. Age in 2016'!$B$8,'Row selector'!$A88,"")</f>
        <v/>
      </c>
      <c r="G88" t="str">
        <f t="shared" si="5"/>
        <v/>
      </c>
      <c r="J88" t="str">
        <f>IF(SourceData!$A88='3. Ethnicity'!$B$8,$A88,"")</f>
        <v/>
      </c>
      <c r="K88" t="str">
        <f t="shared" si="6"/>
        <v/>
      </c>
      <c r="N88" t="str">
        <f>IF(SourceData!$A88='4. Deprivation'!$B$8,$A88,"")</f>
        <v/>
      </c>
      <c r="O88" t="str">
        <f t="shared" si="7"/>
        <v/>
      </c>
    </row>
    <row r="89" spans="1:15">
      <c r="A89" s="81">
        <f>ROWS($A$2:A89)</f>
        <v>88</v>
      </c>
      <c r="B89">
        <f>IF(SourceData!$A89='1. Overview'!$B$9,A89,"")</f>
        <v>88</v>
      </c>
      <c r="C89">
        <f t="shared" si="4"/>
        <v>88</v>
      </c>
      <c r="F89" t="str">
        <f>IF(SourceData!$A89='2. Age in 2016'!$B$8,'Row selector'!$A89,"")</f>
        <v/>
      </c>
      <c r="G89" t="str">
        <f t="shared" si="5"/>
        <v/>
      </c>
      <c r="J89" t="str">
        <f>IF(SourceData!$A89='3. Ethnicity'!$B$8,$A89,"")</f>
        <v/>
      </c>
      <c r="K89" t="str">
        <f t="shared" si="6"/>
        <v/>
      </c>
      <c r="N89" t="str">
        <f>IF(SourceData!$A89='4. Deprivation'!$B$8,$A89,"")</f>
        <v/>
      </c>
      <c r="O89" t="str">
        <f t="shared" si="7"/>
        <v/>
      </c>
    </row>
    <row r="90" spans="1:15">
      <c r="A90" s="81">
        <f>ROWS($A$2:A90)</f>
        <v>89</v>
      </c>
      <c r="B90">
        <f>IF(SourceData!$A90='1. Overview'!$B$9,A90,"")</f>
        <v>89</v>
      </c>
      <c r="C90">
        <f t="shared" si="4"/>
        <v>89</v>
      </c>
      <c r="F90" t="str">
        <f>IF(SourceData!$A90='2. Age in 2016'!$B$8,'Row selector'!$A90,"")</f>
        <v/>
      </c>
      <c r="G90" t="str">
        <f t="shared" si="5"/>
        <v/>
      </c>
      <c r="J90" t="str">
        <f>IF(SourceData!$A90='3. Ethnicity'!$B$8,$A90,"")</f>
        <v/>
      </c>
      <c r="K90" t="str">
        <f t="shared" si="6"/>
        <v/>
      </c>
      <c r="N90" t="str">
        <f>IF(SourceData!$A90='4. Deprivation'!$B$8,$A90,"")</f>
        <v/>
      </c>
      <c r="O90" t="str">
        <f t="shared" si="7"/>
        <v/>
      </c>
    </row>
    <row r="91" spans="1:15">
      <c r="A91" s="81">
        <f>ROWS($A$2:A91)</f>
        <v>90</v>
      </c>
      <c r="B91">
        <f>IF(SourceData!$A91='1. Overview'!$B$9,A91,"")</f>
        <v>90</v>
      </c>
      <c r="C91">
        <f t="shared" si="4"/>
        <v>90</v>
      </c>
      <c r="F91" t="str">
        <f>IF(SourceData!$A91='2. Age in 2016'!$B$8,'Row selector'!$A91,"")</f>
        <v/>
      </c>
      <c r="G91" t="str">
        <f t="shared" si="5"/>
        <v/>
      </c>
      <c r="J91" t="str">
        <f>IF(SourceData!$A91='3. Ethnicity'!$B$8,$A91,"")</f>
        <v/>
      </c>
      <c r="K91" t="str">
        <f t="shared" si="6"/>
        <v/>
      </c>
      <c r="N91" t="str">
        <f>IF(SourceData!$A91='4. Deprivation'!$B$8,$A91,"")</f>
        <v/>
      </c>
      <c r="O91" t="str">
        <f t="shared" si="7"/>
        <v/>
      </c>
    </row>
    <row r="92" spans="1:15">
      <c r="A92" s="81">
        <f>ROWS($A$2:A92)</f>
        <v>91</v>
      </c>
      <c r="B92">
        <f>IF(SourceData!$A92='1. Overview'!$B$9,A92,"")</f>
        <v>91</v>
      </c>
      <c r="C92">
        <f t="shared" si="4"/>
        <v>91</v>
      </c>
      <c r="F92" t="str">
        <f>IF(SourceData!$A92='2. Age in 2016'!$B$8,'Row selector'!$A92,"")</f>
        <v/>
      </c>
      <c r="G92" t="str">
        <f t="shared" si="5"/>
        <v/>
      </c>
      <c r="J92" t="str">
        <f>IF(SourceData!$A92='3. Ethnicity'!$B$8,$A92,"")</f>
        <v/>
      </c>
      <c r="K92" t="str">
        <f t="shared" si="6"/>
        <v/>
      </c>
      <c r="N92" t="str">
        <f>IF(SourceData!$A92='4. Deprivation'!$B$8,$A92,"")</f>
        <v/>
      </c>
      <c r="O92" t="str">
        <f t="shared" si="7"/>
        <v/>
      </c>
    </row>
    <row r="93" spans="1:15">
      <c r="A93" s="81">
        <f>ROWS($A$2:A93)</f>
        <v>92</v>
      </c>
      <c r="B93">
        <f>IF(SourceData!$A93='1. Overview'!$B$9,A93,"")</f>
        <v>92</v>
      </c>
      <c r="C93">
        <f t="shared" si="4"/>
        <v>92</v>
      </c>
      <c r="F93" t="str">
        <f>IF(SourceData!$A93='2. Age in 2016'!$B$8,'Row selector'!$A93,"")</f>
        <v/>
      </c>
      <c r="G93" t="str">
        <f t="shared" si="5"/>
        <v/>
      </c>
      <c r="J93" t="str">
        <f>IF(SourceData!$A93='3. Ethnicity'!$B$8,$A93,"")</f>
        <v/>
      </c>
      <c r="K93" t="str">
        <f t="shared" si="6"/>
        <v/>
      </c>
      <c r="N93" t="str">
        <f>IF(SourceData!$A93='4. Deprivation'!$B$8,$A93,"")</f>
        <v/>
      </c>
      <c r="O93" t="str">
        <f t="shared" si="7"/>
        <v/>
      </c>
    </row>
    <row r="94" spans="1:15">
      <c r="A94" s="81">
        <f>ROWS($A$2:A94)</f>
        <v>93</v>
      </c>
      <c r="B94">
        <f>IF(SourceData!$A94='1. Overview'!$B$9,A94,"")</f>
        <v>93</v>
      </c>
      <c r="C94">
        <f t="shared" si="4"/>
        <v>93</v>
      </c>
      <c r="F94" t="str">
        <f>IF(SourceData!$A94='2. Age in 2016'!$B$8,'Row selector'!$A94,"")</f>
        <v/>
      </c>
      <c r="G94" t="str">
        <f t="shared" si="5"/>
        <v/>
      </c>
      <c r="J94" t="str">
        <f>IF(SourceData!$A94='3. Ethnicity'!$B$8,$A94,"")</f>
        <v/>
      </c>
      <c r="K94" t="str">
        <f t="shared" si="6"/>
        <v/>
      </c>
      <c r="N94" t="str">
        <f>IF(SourceData!$A94='4. Deprivation'!$B$8,$A94,"")</f>
        <v/>
      </c>
      <c r="O94" t="str">
        <f t="shared" si="7"/>
        <v/>
      </c>
    </row>
    <row r="95" spans="1:15">
      <c r="A95" s="81">
        <f>ROWS($A$2:A95)</f>
        <v>94</v>
      </c>
      <c r="B95">
        <f>IF(SourceData!$A95='1. Overview'!$B$9,A95,"")</f>
        <v>94</v>
      </c>
      <c r="C95">
        <f t="shared" si="4"/>
        <v>94</v>
      </c>
      <c r="F95" t="str">
        <f>IF(SourceData!$A95='2. Age in 2016'!$B$8,'Row selector'!$A95,"")</f>
        <v/>
      </c>
      <c r="G95" t="str">
        <f t="shared" si="5"/>
        <v/>
      </c>
      <c r="J95" t="str">
        <f>IF(SourceData!$A95='3. Ethnicity'!$B$8,$A95,"")</f>
        <v/>
      </c>
      <c r="K95" t="str">
        <f t="shared" si="6"/>
        <v/>
      </c>
      <c r="N95" t="str">
        <f>IF(SourceData!$A95='4. Deprivation'!$B$8,$A95,"")</f>
        <v/>
      </c>
      <c r="O95" t="str">
        <f t="shared" si="7"/>
        <v/>
      </c>
    </row>
    <row r="96" spans="1:15">
      <c r="A96" s="81">
        <f>ROWS($A$2:A96)</f>
        <v>95</v>
      </c>
      <c r="B96">
        <f>IF(SourceData!$A96='1. Overview'!$B$9,A96,"")</f>
        <v>95</v>
      </c>
      <c r="C96">
        <f t="shared" si="4"/>
        <v>95</v>
      </c>
      <c r="F96" t="str">
        <f>IF(SourceData!$A96='2. Age in 2016'!$B$8,'Row selector'!$A96,"")</f>
        <v/>
      </c>
      <c r="G96" t="str">
        <f t="shared" si="5"/>
        <v/>
      </c>
      <c r="J96" t="str">
        <f>IF(SourceData!$A96='3. Ethnicity'!$B$8,$A96,"")</f>
        <v/>
      </c>
      <c r="K96" t="str">
        <f t="shared" si="6"/>
        <v/>
      </c>
      <c r="N96" t="str">
        <f>IF(SourceData!$A96='4. Deprivation'!$B$8,$A96,"")</f>
        <v/>
      </c>
      <c r="O96" t="str">
        <f t="shared" si="7"/>
        <v/>
      </c>
    </row>
    <row r="97" spans="1:15">
      <c r="A97" s="81">
        <f>ROWS($A$2:A97)</f>
        <v>96</v>
      </c>
      <c r="B97">
        <f>IF(SourceData!$A97='1. Overview'!$B$9,A97,"")</f>
        <v>96</v>
      </c>
      <c r="C97">
        <f t="shared" si="4"/>
        <v>96</v>
      </c>
      <c r="F97" t="str">
        <f>IF(SourceData!$A97='2. Age in 2016'!$B$8,'Row selector'!$A97,"")</f>
        <v/>
      </c>
      <c r="G97" t="str">
        <f t="shared" si="5"/>
        <v/>
      </c>
      <c r="J97" t="str">
        <f>IF(SourceData!$A97='3. Ethnicity'!$B$8,$A97,"")</f>
        <v/>
      </c>
      <c r="K97" t="str">
        <f t="shared" si="6"/>
        <v/>
      </c>
      <c r="N97" t="str">
        <f>IF(SourceData!$A97='4. Deprivation'!$B$8,$A97,"")</f>
        <v/>
      </c>
      <c r="O97" t="str">
        <f t="shared" si="7"/>
        <v/>
      </c>
    </row>
    <row r="98" spans="1:15">
      <c r="A98" s="81">
        <f>ROWS($A$2:A98)</f>
        <v>97</v>
      </c>
      <c r="B98">
        <f>IF(SourceData!$A98='1. Overview'!$B$9,A98,"")</f>
        <v>97</v>
      </c>
      <c r="C98">
        <f t="shared" si="4"/>
        <v>97</v>
      </c>
      <c r="F98" t="str">
        <f>IF(SourceData!$A98='2. Age in 2016'!$B$8,'Row selector'!$A98,"")</f>
        <v/>
      </c>
      <c r="G98" t="str">
        <f t="shared" si="5"/>
        <v/>
      </c>
      <c r="J98" t="str">
        <f>IF(SourceData!$A98='3. Ethnicity'!$B$8,$A98,"")</f>
        <v/>
      </c>
      <c r="K98" t="str">
        <f t="shared" si="6"/>
        <v/>
      </c>
      <c r="N98" t="str">
        <f>IF(SourceData!$A98='4. Deprivation'!$B$8,$A98,"")</f>
        <v/>
      </c>
      <c r="O98" t="str">
        <f t="shared" si="7"/>
        <v/>
      </c>
    </row>
    <row r="99" spans="1:15">
      <c r="A99" s="81">
        <f>ROWS($A$2:A99)</f>
        <v>98</v>
      </c>
      <c r="B99">
        <f>IF(SourceData!$A99='1. Overview'!$B$9,A99,"")</f>
        <v>98</v>
      </c>
      <c r="C99">
        <f t="shared" si="4"/>
        <v>98</v>
      </c>
      <c r="F99" t="str">
        <f>IF(SourceData!$A99='2. Age in 2016'!$B$8,'Row selector'!$A99,"")</f>
        <v/>
      </c>
      <c r="G99" t="str">
        <f t="shared" si="5"/>
        <v/>
      </c>
      <c r="J99" t="str">
        <f>IF(SourceData!$A99='3. Ethnicity'!$B$8,$A99,"")</f>
        <v/>
      </c>
      <c r="K99" t="str">
        <f t="shared" si="6"/>
        <v/>
      </c>
      <c r="N99" t="str">
        <f>IF(SourceData!$A99='4. Deprivation'!$B$8,$A99,"")</f>
        <v/>
      </c>
      <c r="O99" t="str">
        <f t="shared" si="7"/>
        <v/>
      </c>
    </row>
    <row r="100" spans="1:15">
      <c r="A100" s="81">
        <f>ROWS($A$2:A100)</f>
        <v>99</v>
      </c>
      <c r="B100">
        <f>IF(SourceData!$A100='1. Overview'!$B$9,A100,"")</f>
        <v>99</v>
      </c>
      <c r="C100">
        <f t="shared" si="4"/>
        <v>99</v>
      </c>
      <c r="F100" t="str">
        <f>IF(SourceData!$A100='2. Age in 2016'!$B$8,'Row selector'!$A100,"")</f>
        <v/>
      </c>
      <c r="G100" t="str">
        <f t="shared" si="5"/>
        <v/>
      </c>
      <c r="J100" t="str">
        <f>IF(SourceData!$A100='3. Ethnicity'!$B$8,$A100,"")</f>
        <v/>
      </c>
      <c r="K100" t="str">
        <f t="shared" si="6"/>
        <v/>
      </c>
      <c r="N100" t="str">
        <f>IF(SourceData!$A100='4. Deprivation'!$B$8,$A100,"")</f>
        <v/>
      </c>
      <c r="O100" t="str">
        <f t="shared" si="7"/>
        <v/>
      </c>
    </row>
    <row r="101" spans="1:15">
      <c r="A101" s="81">
        <f>ROWS($A$2:A101)</f>
        <v>100</v>
      </c>
      <c r="B101">
        <f>IF(SourceData!$A101='1. Overview'!$B$9,A101,"")</f>
        <v>100</v>
      </c>
      <c r="C101">
        <f t="shared" si="4"/>
        <v>100</v>
      </c>
      <c r="F101" t="str">
        <f>IF(SourceData!$A101='2. Age in 2016'!$B$8,'Row selector'!$A101,"")</f>
        <v/>
      </c>
      <c r="G101" t="str">
        <f t="shared" si="5"/>
        <v/>
      </c>
      <c r="J101" t="str">
        <f>IF(SourceData!$A101='3. Ethnicity'!$B$8,$A101,"")</f>
        <v/>
      </c>
      <c r="K101" t="str">
        <f t="shared" si="6"/>
        <v/>
      </c>
      <c r="N101" t="str">
        <f>IF(SourceData!$A101='4. Deprivation'!$B$8,$A101,"")</f>
        <v/>
      </c>
      <c r="O101" t="str">
        <f t="shared" si="7"/>
        <v/>
      </c>
    </row>
    <row r="102" spans="1:15">
      <c r="A102" s="81">
        <f>ROWS($A$2:A102)</f>
        <v>101</v>
      </c>
      <c r="B102">
        <f>IF(SourceData!$A102='1. Overview'!$B$9,A102,"")</f>
        <v>101</v>
      </c>
      <c r="C102">
        <f t="shared" si="4"/>
        <v>101</v>
      </c>
      <c r="F102" t="str">
        <f>IF(SourceData!$A102='2. Age in 2016'!$B$8,'Row selector'!$A102,"")</f>
        <v/>
      </c>
      <c r="G102" t="str">
        <f t="shared" si="5"/>
        <v/>
      </c>
      <c r="J102" t="str">
        <f>IF(SourceData!$A102='3. Ethnicity'!$B$8,$A102,"")</f>
        <v/>
      </c>
      <c r="K102" t="str">
        <f t="shared" si="6"/>
        <v/>
      </c>
      <c r="N102" t="str">
        <f>IF(SourceData!$A102='4. Deprivation'!$B$8,$A102,"")</f>
        <v/>
      </c>
      <c r="O102" t="str">
        <f t="shared" si="7"/>
        <v/>
      </c>
    </row>
    <row r="103" spans="1:15">
      <c r="A103" s="81">
        <f>ROWS($A$2:A103)</f>
        <v>102</v>
      </c>
      <c r="B103">
        <f>IF(SourceData!$A103='1. Overview'!$B$9,A103,"")</f>
        <v>102</v>
      </c>
      <c r="C103">
        <f t="shared" si="4"/>
        <v>102</v>
      </c>
      <c r="F103" t="str">
        <f>IF(SourceData!$A103='2. Age in 2016'!$B$8,'Row selector'!$A103,"")</f>
        <v/>
      </c>
      <c r="G103" t="str">
        <f t="shared" si="5"/>
        <v/>
      </c>
      <c r="J103" t="str">
        <f>IF(SourceData!$A103='3. Ethnicity'!$B$8,$A103,"")</f>
        <v/>
      </c>
      <c r="K103" t="str">
        <f t="shared" si="6"/>
        <v/>
      </c>
      <c r="N103" t="str">
        <f>IF(SourceData!$A103='4. Deprivation'!$B$8,$A103,"")</f>
        <v/>
      </c>
      <c r="O103" t="str">
        <f t="shared" si="7"/>
        <v/>
      </c>
    </row>
    <row r="104" spans="1:15">
      <c r="A104" s="81">
        <f>ROWS($A$2:A104)</f>
        <v>103</v>
      </c>
      <c r="B104">
        <f>IF(SourceData!$A104='1. Overview'!$B$9,A104,"")</f>
        <v>103</v>
      </c>
      <c r="C104">
        <f t="shared" si="4"/>
        <v>103</v>
      </c>
      <c r="F104" t="str">
        <f>IF(SourceData!$A104='2. Age in 2016'!$B$8,'Row selector'!$A104,"")</f>
        <v/>
      </c>
      <c r="G104" t="str">
        <f t="shared" si="5"/>
        <v/>
      </c>
      <c r="J104" t="str">
        <f>IF(SourceData!$A104='3. Ethnicity'!$B$8,$A104,"")</f>
        <v/>
      </c>
      <c r="K104" t="str">
        <f t="shared" si="6"/>
        <v/>
      </c>
      <c r="N104" t="str">
        <f>IF(SourceData!$A104='4. Deprivation'!$B$8,$A104,"")</f>
        <v/>
      </c>
      <c r="O104" t="str">
        <f t="shared" si="7"/>
        <v/>
      </c>
    </row>
    <row r="105" spans="1:15">
      <c r="A105" s="81">
        <f>ROWS($A$2:A105)</f>
        <v>104</v>
      </c>
      <c r="B105">
        <f>IF(SourceData!$A105='1. Overview'!$B$9,A105,"")</f>
        <v>104</v>
      </c>
      <c r="C105">
        <f t="shared" si="4"/>
        <v>104</v>
      </c>
      <c r="F105" t="str">
        <f>IF(SourceData!$A105='2. Age in 2016'!$B$8,'Row selector'!$A105,"")</f>
        <v/>
      </c>
      <c r="G105" t="str">
        <f t="shared" si="5"/>
        <v/>
      </c>
      <c r="J105" t="str">
        <f>IF(SourceData!$A105='3. Ethnicity'!$B$8,$A105,"")</f>
        <v/>
      </c>
      <c r="K105" t="str">
        <f t="shared" si="6"/>
        <v/>
      </c>
      <c r="N105" t="str">
        <f>IF(SourceData!$A105='4. Deprivation'!$B$8,$A105,"")</f>
        <v/>
      </c>
      <c r="O105" t="str">
        <f t="shared" si="7"/>
        <v/>
      </c>
    </row>
    <row r="106" spans="1:15">
      <c r="A106" s="81">
        <f>ROWS($A$2:A106)</f>
        <v>105</v>
      </c>
      <c r="B106">
        <f>IF(SourceData!$A106='1. Overview'!$B$9,A106,"")</f>
        <v>105</v>
      </c>
      <c r="C106">
        <f t="shared" si="4"/>
        <v>105</v>
      </c>
      <c r="F106" t="str">
        <f>IF(SourceData!$A106='2. Age in 2016'!$B$8,'Row selector'!$A106,"")</f>
        <v/>
      </c>
      <c r="G106" t="str">
        <f t="shared" si="5"/>
        <v/>
      </c>
      <c r="J106" t="str">
        <f>IF(SourceData!$A106='3. Ethnicity'!$B$8,$A106,"")</f>
        <v/>
      </c>
      <c r="K106" t="str">
        <f t="shared" si="6"/>
        <v/>
      </c>
      <c r="N106" t="str">
        <f>IF(SourceData!$A106='4. Deprivation'!$B$8,$A106,"")</f>
        <v/>
      </c>
      <c r="O106" t="str">
        <f t="shared" si="7"/>
        <v/>
      </c>
    </row>
    <row r="107" spans="1:15">
      <c r="A107" s="81">
        <f>ROWS($A$2:A107)</f>
        <v>106</v>
      </c>
      <c r="B107">
        <f>IF(SourceData!$A107='1. Overview'!$B$9,A107,"")</f>
        <v>106</v>
      </c>
      <c r="C107">
        <f t="shared" si="4"/>
        <v>106</v>
      </c>
      <c r="F107" t="str">
        <f>IF(SourceData!$A107='2. Age in 2016'!$B$8,'Row selector'!$A107,"")</f>
        <v/>
      </c>
      <c r="G107" t="str">
        <f t="shared" si="5"/>
        <v/>
      </c>
      <c r="J107" t="str">
        <f>IF(SourceData!$A107='3. Ethnicity'!$B$8,$A107,"")</f>
        <v/>
      </c>
      <c r="K107" t="str">
        <f t="shared" si="6"/>
        <v/>
      </c>
      <c r="N107" t="str">
        <f>IF(SourceData!$A107='4. Deprivation'!$B$8,$A107,"")</f>
        <v/>
      </c>
      <c r="O107" t="str">
        <f t="shared" si="7"/>
        <v/>
      </c>
    </row>
    <row r="108" spans="1:15">
      <c r="A108" s="81">
        <f>ROWS($A$2:A108)</f>
        <v>107</v>
      </c>
      <c r="B108">
        <f>IF(SourceData!$A108='1. Overview'!$B$9,A108,"")</f>
        <v>107</v>
      </c>
      <c r="C108">
        <f t="shared" si="4"/>
        <v>107</v>
      </c>
      <c r="F108" t="str">
        <f>IF(SourceData!$A108='2. Age in 2016'!$B$8,'Row selector'!$A108,"")</f>
        <v/>
      </c>
      <c r="G108" t="str">
        <f t="shared" si="5"/>
        <v/>
      </c>
      <c r="J108" t="str">
        <f>IF(SourceData!$A108='3. Ethnicity'!$B$8,$A108,"")</f>
        <v/>
      </c>
      <c r="K108" t="str">
        <f t="shared" si="6"/>
        <v/>
      </c>
      <c r="N108" t="str">
        <f>IF(SourceData!$A108='4. Deprivation'!$B$8,$A108,"")</f>
        <v/>
      </c>
      <c r="O108" t="str">
        <f t="shared" si="7"/>
        <v/>
      </c>
    </row>
    <row r="109" spans="1:15">
      <c r="A109" s="81">
        <f>ROWS($A$2:A109)</f>
        <v>108</v>
      </c>
      <c r="B109">
        <f>IF(SourceData!$A109='1. Overview'!$B$9,A109,"")</f>
        <v>108</v>
      </c>
      <c r="C109">
        <f t="shared" si="4"/>
        <v>108</v>
      </c>
      <c r="F109" t="str">
        <f>IF(SourceData!$A109='2. Age in 2016'!$B$8,'Row selector'!$A109,"")</f>
        <v/>
      </c>
      <c r="G109" t="str">
        <f t="shared" si="5"/>
        <v/>
      </c>
      <c r="J109" t="str">
        <f>IF(SourceData!$A109='3. Ethnicity'!$B$8,$A109,"")</f>
        <v/>
      </c>
      <c r="K109" t="str">
        <f t="shared" si="6"/>
        <v/>
      </c>
      <c r="N109" t="str">
        <f>IF(SourceData!$A109='4. Deprivation'!$B$8,$A109,"")</f>
        <v/>
      </c>
      <c r="O109" t="str">
        <f t="shared" si="7"/>
        <v/>
      </c>
    </row>
    <row r="110" spans="1:15">
      <c r="A110" s="81">
        <f>ROWS($A$2:A110)</f>
        <v>109</v>
      </c>
      <c r="B110">
        <f>IF(SourceData!$A110='1. Overview'!$B$9,A110,"")</f>
        <v>109</v>
      </c>
      <c r="C110">
        <f t="shared" si="4"/>
        <v>109</v>
      </c>
      <c r="F110" t="str">
        <f>IF(SourceData!$A110='2. Age in 2016'!$B$8,'Row selector'!$A110,"")</f>
        <v/>
      </c>
      <c r="G110" t="str">
        <f t="shared" si="5"/>
        <v/>
      </c>
      <c r="J110" t="str">
        <f>IF(SourceData!$A110='3. Ethnicity'!$B$8,$A110,"")</f>
        <v/>
      </c>
      <c r="K110" t="str">
        <f t="shared" si="6"/>
        <v/>
      </c>
      <c r="N110" t="str">
        <f>IF(SourceData!$A110='4. Deprivation'!$B$8,$A110,"")</f>
        <v/>
      </c>
      <c r="O110" t="str">
        <f t="shared" si="7"/>
        <v/>
      </c>
    </row>
    <row r="111" spans="1:15">
      <c r="A111" s="81">
        <f>ROWS($A$2:A111)</f>
        <v>110</v>
      </c>
      <c r="B111">
        <f>IF(SourceData!$A111='1. Overview'!$B$9,A111,"")</f>
        <v>110</v>
      </c>
      <c r="C111">
        <f t="shared" si="4"/>
        <v>110</v>
      </c>
      <c r="F111" t="str">
        <f>IF(SourceData!$A111='2. Age in 2016'!$B$8,'Row selector'!$A111,"")</f>
        <v/>
      </c>
      <c r="G111" t="str">
        <f t="shared" si="5"/>
        <v/>
      </c>
      <c r="J111" t="str">
        <f>IF(SourceData!$A111='3. Ethnicity'!$B$8,$A111,"")</f>
        <v/>
      </c>
      <c r="K111" t="str">
        <f t="shared" si="6"/>
        <v/>
      </c>
      <c r="N111" t="str">
        <f>IF(SourceData!$A111='4. Deprivation'!$B$8,$A111,"")</f>
        <v/>
      </c>
      <c r="O111" t="str">
        <f t="shared" si="7"/>
        <v/>
      </c>
    </row>
    <row r="112" spans="1:15">
      <c r="A112" s="81">
        <f>ROWS($A$2:A112)</f>
        <v>111</v>
      </c>
      <c r="B112">
        <f>IF(SourceData!$A112='1. Overview'!$B$9,A112,"")</f>
        <v>111</v>
      </c>
      <c r="C112">
        <f t="shared" si="4"/>
        <v>111</v>
      </c>
      <c r="F112" t="str">
        <f>IF(SourceData!$A112='2. Age in 2016'!$B$8,'Row selector'!$A112,"")</f>
        <v/>
      </c>
      <c r="G112" t="str">
        <f t="shared" si="5"/>
        <v/>
      </c>
      <c r="J112" t="str">
        <f>IF(SourceData!$A112='3. Ethnicity'!$B$8,$A112,"")</f>
        <v/>
      </c>
      <c r="K112" t="str">
        <f t="shared" si="6"/>
        <v/>
      </c>
      <c r="N112" t="str">
        <f>IF(SourceData!$A112='4. Deprivation'!$B$8,$A112,"")</f>
        <v/>
      </c>
      <c r="O112" t="str">
        <f t="shared" si="7"/>
        <v/>
      </c>
    </row>
    <row r="113" spans="1:15">
      <c r="A113" s="81">
        <f>ROWS($A$2:A113)</f>
        <v>112</v>
      </c>
      <c r="B113">
        <f>IF(SourceData!$A113='1. Overview'!$B$9,A113,"")</f>
        <v>112</v>
      </c>
      <c r="C113">
        <f t="shared" si="4"/>
        <v>112</v>
      </c>
      <c r="F113" t="str">
        <f>IF(SourceData!$A113='2. Age in 2016'!$B$8,'Row selector'!$A113,"")</f>
        <v/>
      </c>
      <c r="G113" t="str">
        <f t="shared" si="5"/>
        <v/>
      </c>
      <c r="J113" t="str">
        <f>IF(SourceData!$A113='3. Ethnicity'!$B$8,$A113,"")</f>
        <v/>
      </c>
      <c r="K113" t="str">
        <f t="shared" si="6"/>
        <v/>
      </c>
      <c r="N113" t="str">
        <f>IF(SourceData!$A113='4. Deprivation'!$B$8,$A113,"")</f>
        <v/>
      </c>
      <c r="O113" t="str">
        <f t="shared" si="7"/>
        <v/>
      </c>
    </row>
    <row r="114" spans="1:15">
      <c r="A114" s="81">
        <f>ROWS($A$2:A114)</f>
        <v>113</v>
      </c>
      <c r="B114">
        <f>IF(SourceData!$A114='1. Overview'!$B$9,A114,"")</f>
        <v>113</v>
      </c>
      <c r="C114">
        <f t="shared" si="4"/>
        <v>113</v>
      </c>
      <c r="F114" t="str">
        <f>IF(SourceData!$A114='2. Age in 2016'!$B$8,'Row selector'!$A114,"")</f>
        <v/>
      </c>
      <c r="G114" t="str">
        <f t="shared" si="5"/>
        <v/>
      </c>
      <c r="J114" t="str">
        <f>IF(SourceData!$A114='3. Ethnicity'!$B$8,$A114,"")</f>
        <v/>
      </c>
      <c r="K114" t="str">
        <f t="shared" si="6"/>
        <v/>
      </c>
      <c r="N114" t="str">
        <f>IF(SourceData!$A114='4. Deprivation'!$B$8,$A114,"")</f>
        <v/>
      </c>
      <c r="O114" t="str">
        <f t="shared" si="7"/>
        <v/>
      </c>
    </row>
    <row r="115" spans="1:15">
      <c r="A115" s="81">
        <f>ROWS($A$2:A115)</f>
        <v>114</v>
      </c>
      <c r="B115">
        <f>IF(SourceData!$A115='1. Overview'!$B$9,A115,"")</f>
        <v>114</v>
      </c>
      <c r="C115">
        <f t="shared" si="4"/>
        <v>114</v>
      </c>
      <c r="F115" t="str">
        <f>IF(SourceData!$A115='2. Age in 2016'!$B$8,'Row selector'!$A115,"")</f>
        <v/>
      </c>
      <c r="G115" t="str">
        <f t="shared" si="5"/>
        <v/>
      </c>
      <c r="J115" t="str">
        <f>IF(SourceData!$A115='3. Ethnicity'!$B$8,$A115,"")</f>
        <v/>
      </c>
      <c r="K115" t="str">
        <f t="shared" si="6"/>
        <v/>
      </c>
      <c r="N115" t="str">
        <f>IF(SourceData!$A115='4. Deprivation'!$B$8,$A115,"")</f>
        <v/>
      </c>
      <c r="O115" t="str">
        <f t="shared" si="7"/>
        <v/>
      </c>
    </row>
    <row r="116" spans="1:15">
      <c r="A116" s="81">
        <f>ROWS($A$2:A116)</f>
        <v>115</v>
      </c>
      <c r="B116">
        <f>IF(SourceData!$A116='1. Overview'!$B$9,A116,"")</f>
        <v>115</v>
      </c>
      <c r="C116">
        <f t="shared" si="4"/>
        <v>115</v>
      </c>
      <c r="F116" t="str">
        <f>IF(SourceData!$A116='2. Age in 2016'!$B$8,'Row selector'!$A116,"")</f>
        <v/>
      </c>
      <c r="G116" t="str">
        <f t="shared" si="5"/>
        <v/>
      </c>
      <c r="J116" t="str">
        <f>IF(SourceData!$A116='3. Ethnicity'!$B$8,$A116,"")</f>
        <v/>
      </c>
      <c r="K116" t="str">
        <f t="shared" si="6"/>
        <v/>
      </c>
      <c r="N116" t="str">
        <f>IF(SourceData!$A116='4. Deprivation'!$B$8,$A116,"")</f>
        <v/>
      </c>
      <c r="O116" t="str">
        <f t="shared" si="7"/>
        <v/>
      </c>
    </row>
    <row r="117" spans="1:15">
      <c r="A117" s="81">
        <f>ROWS($A$2:A117)</f>
        <v>116</v>
      </c>
      <c r="B117">
        <f>IF(SourceData!$A117='1. Overview'!$B$9,A117,"")</f>
        <v>116</v>
      </c>
      <c r="C117">
        <f t="shared" si="4"/>
        <v>116</v>
      </c>
      <c r="F117" t="str">
        <f>IF(SourceData!$A117='2. Age in 2016'!$B$8,'Row selector'!$A117,"")</f>
        <v/>
      </c>
      <c r="G117" t="str">
        <f t="shared" si="5"/>
        <v/>
      </c>
      <c r="J117" t="str">
        <f>IF(SourceData!$A117='3. Ethnicity'!$B$8,$A117,"")</f>
        <v/>
      </c>
      <c r="K117" t="str">
        <f t="shared" si="6"/>
        <v/>
      </c>
      <c r="N117" t="str">
        <f>IF(SourceData!$A117='4. Deprivation'!$B$8,$A117,"")</f>
        <v/>
      </c>
      <c r="O117" t="str">
        <f t="shared" si="7"/>
        <v/>
      </c>
    </row>
    <row r="118" spans="1:15">
      <c r="A118" s="81">
        <f>ROWS($A$2:A118)</f>
        <v>117</v>
      </c>
      <c r="B118">
        <f>IF(SourceData!$A118='1. Overview'!$B$9,A118,"")</f>
        <v>117</v>
      </c>
      <c r="C118">
        <f t="shared" si="4"/>
        <v>117</v>
      </c>
      <c r="F118" t="str">
        <f>IF(SourceData!$A118='2. Age in 2016'!$B$8,'Row selector'!$A118,"")</f>
        <v/>
      </c>
      <c r="G118" t="str">
        <f t="shared" si="5"/>
        <v/>
      </c>
      <c r="J118" t="str">
        <f>IF(SourceData!$A118='3. Ethnicity'!$B$8,$A118,"")</f>
        <v/>
      </c>
      <c r="K118" t="str">
        <f t="shared" si="6"/>
        <v/>
      </c>
      <c r="N118" t="str">
        <f>IF(SourceData!$A118='4. Deprivation'!$B$8,$A118,"")</f>
        <v/>
      </c>
      <c r="O118" t="str">
        <f t="shared" si="7"/>
        <v/>
      </c>
    </row>
    <row r="119" spans="1:15">
      <c r="A119" s="81">
        <f>ROWS($A$2:A119)</f>
        <v>118</v>
      </c>
      <c r="B119">
        <f>IF(SourceData!$A119='1. Overview'!$B$9,A119,"")</f>
        <v>118</v>
      </c>
      <c r="C119">
        <f t="shared" si="4"/>
        <v>118</v>
      </c>
      <c r="F119" t="str">
        <f>IF(SourceData!$A119='2. Age in 2016'!$B$8,'Row selector'!$A119,"")</f>
        <v/>
      </c>
      <c r="G119" t="str">
        <f t="shared" si="5"/>
        <v/>
      </c>
      <c r="J119" t="str">
        <f>IF(SourceData!$A119='3. Ethnicity'!$B$8,$A119,"")</f>
        <v/>
      </c>
      <c r="K119" t="str">
        <f t="shared" si="6"/>
        <v/>
      </c>
      <c r="N119" t="str">
        <f>IF(SourceData!$A119='4. Deprivation'!$B$8,$A119,"")</f>
        <v/>
      </c>
      <c r="O119" t="str">
        <f t="shared" si="7"/>
        <v/>
      </c>
    </row>
    <row r="120" spans="1:15">
      <c r="A120" s="81">
        <f>ROWS($A$2:A120)</f>
        <v>119</v>
      </c>
      <c r="B120">
        <f>IF(SourceData!$A120='1. Overview'!$B$9,A120,"")</f>
        <v>119</v>
      </c>
      <c r="C120">
        <f t="shared" si="4"/>
        <v>119</v>
      </c>
      <c r="F120" t="str">
        <f>IF(SourceData!$A120='2. Age in 2016'!$B$8,'Row selector'!$A120,"")</f>
        <v/>
      </c>
      <c r="G120" t="str">
        <f t="shared" si="5"/>
        <v/>
      </c>
      <c r="J120" t="str">
        <f>IF(SourceData!$A120='3. Ethnicity'!$B$8,$A120,"")</f>
        <v/>
      </c>
      <c r="K120" t="str">
        <f t="shared" si="6"/>
        <v/>
      </c>
      <c r="N120" t="str">
        <f>IF(SourceData!$A120='4. Deprivation'!$B$8,$A120,"")</f>
        <v/>
      </c>
      <c r="O120" t="str">
        <f t="shared" si="7"/>
        <v/>
      </c>
    </row>
    <row r="121" spans="1:15">
      <c r="A121" s="81">
        <f>ROWS($A$2:A121)</f>
        <v>120</v>
      </c>
      <c r="B121">
        <f>IF(SourceData!$A121='1. Overview'!$B$9,A121,"")</f>
        <v>120</v>
      </c>
      <c r="C121">
        <f t="shared" si="4"/>
        <v>120</v>
      </c>
      <c r="F121" t="str">
        <f>IF(SourceData!$A121='2. Age in 2016'!$B$8,'Row selector'!$A121,"")</f>
        <v/>
      </c>
      <c r="G121" t="str">
        <f t="shared" si="5"/>
        <v/>
      </c>
      <c r="J121" t="str">
        <f>IF(SourceData!$A121='3. Ethnicity'!$B$8,$A121,"")</f>
        <v/>
      </c>
      <c r="K121" t="str">
        <f t="shared" si="6"/>
        <v/>
      </c>
      <c r="N121" t="str">
        <f>IF(SourceData!$A121='4. Deprivation'!$B$8,$A121,"")</f>
        <v/>
      </c>
      <c r="O121" t="str">
        <f t="shared" si="7"/>
        <v/>
      </c>
    </row>
    <row r="122" spans="1:15">
      <c r="A122" s="81">
        <f>ROWS($A$2:A122)</f>
        <v>121</v>
      </c>
      <c r="B122">
        <f>IF(SourceData!$A122='1. Overview'!$B$9,A122,"")</f>
        <v>121</v>
      </c>
      <c r="C122">
        <f t="shared" si="4"/>
        <v>121</v>
      </c>
      <c r="F122" t="str">
        <f>IF(SourceData!$A122='2. Age in 2016'!$B$8,'Row selector'!$A122,"")</f>
        <v/>
      </c>
      <c r="G122" t="str">
        <f t="shared" si="5"/>
        <v/>
      </c>
      <c r="J122" t="str">
        <f>IF(SourceData!$A122='3. Ethnicity'!$B$8,$A122,"")</f>
        <v/>
      </c>
      <c r="K122" t="str">
        <f t="shared" si="6"/>
        <v/>
      </c>
      <c r="N122" t="str">
        <f>IF(SourceData!$A122='4. Deprivation'!$B$8,$A122,"")</f>
        <v/>
      </c>
      <c r="O122" t="str">
        <f t="shared" si="7"/>
        <v/>
      </c>
    </row>
    <row r="123" spans="1:15">
      <c r="A123" s="81">
        <f>ROWS($A$2:A123)</f>
        <v>122</v>
      </c>
      <c r="B123">
        <f>IF(SourceData!$A123='1. Overview'!$B$9,A123,"")</f>
        <v>122</v>
      </c>
      <c r="C123">
        <f t="shared" si="4"/>
        <v>122</v>
      </c>
      <c r="F123" t="str">
        <f>IF(SourceData!$A123='2. Age in 2016'!$B$8,'Row selector'!$A123,"")</f>
        <v/>
      </c>
      <c r="G123" t="str">
        <f t="shared" si="5"/>
        <v/>
      </c>
      <c r="J123" t="str">
        <f>IF(SourceData!$A123='3. Ethnicity'!$B$8,$A123,"")</f>
        <v/>
      </c>
      <c r="K123" t="str">
        <f t="shared" si="6"/>
        <v/>
      </c>
      <c r="N123" t="str">
        <f>IF(SourceData!$A123='4. Deprivation'!$B$8,$A123,"")</f>
        <v/>
      </c>
      <c r="O123" t="str">
        <f t="shared" si="7"/>
        <v/>
      </c>
    </row>
    <row r="124" spans="1:15">
      <c r="A124" s="81">
        <f>ROWS($A$2:A124)</f>
        <v>123</v>
      </c>
      <c r="B124">
        <f>IF(SourceData!$A124='1. Overview'!$B$9,A124,"")</f>
        <v>123</v>
      </c>
      <c r="C124">
        <f t="shared" si="4"/>
        <v>123</v>
      </c>
      <c r="F124" t="str">
        <f>IF(SourceData!$A124='2. Age in 2016'!$B$8,'Row selector'!$A124,"")</f>
        <v/>
      </c>
      <c r="G124" t="str">
        <f t="shared" si="5"/>
        <v/>
      </c>
      <c r="J124" t="str">
        <f>IF(SourceData!$A124='3. Ethnicity'!$B$8,$A124,"")</f>
        <v/>
      </c>
      <c r="K124" t="str">
        <f t="shared" si="6"/>
        <v/>
      </c>
      <c r="N124" t="str">
        <f>IF(SourceData!$A124='4. Deprivation'!$B$8,$A124,"")</f>
        <v/>
      </c>
      <c r="O124" t="str">
        <f t="shared" si="7"/>
        <v/>
      </c>
    </row>
    <row r="125" spans="1:15">
      <c r="A125" s="81">
        <f>ROWS($A$2:A125)</f>
        <v>124</v>
      </c>
      <c r="B125">
        <f>IF(SourceData!$A125='1. Overview'!$B$9,A125,"")</f>
        <v>124</v>
      </c>
      <c r="C125">
        <f t="shared" si="4"/>
        <v>124</v>
      </c>
      <c r="F125" t="str">
        <f>IF(SourceData!$A125='2. Age in 2016'!$B$8,'Row selector'!$A125,"")</f>
        <v/>
      </c>
      <c r="G125" t="str">
        <f t="shared" si="5"/>
        <v/>
      </c>
      <c r="J125" t="str">
        <f>IF(SourceData!$A125='3. Ethnicity'!$B$8,$A125,"")</f>
        <v/>
      </c>
      <c r="K125" t="str">
        <f t="shared" si="6"/>
        <v/>
      </c>
      <c r="N125" t="str">
        <f>IF(SourceData!$A125='4. Deprivation'!$B$8,$A125,"")</f>
        <v/>
      </c>
      <c r="O125" t="str">
        <f t="shared" si="7"/>
        <v/>
      </c>
    </row>
    <row r="126" spans="1:15">
      <c r="A126" s="81">
        <f>ROWS($A$2:A126)</f>
        <v>125</v>
      </c>
      <c r="B126">
        <f>IF(SourceData!$A126='1. Overview'!$B$9,A126,"")</f>
        <v>125</v>
      </c>
      <c r="C126">
        <f t="shared" si="4"/>
        <v>125</v>
      </c>
      <c r="F126" t="str">
        <f>IF(SourceData!$A126='2. Age in 2016'!$B$8,'Row selector'!$A126,"")</f>
        <v/>
      </c>
      <c r="G126" t="str">
        <f t="shared" si="5"/>
        <v/>
      </c>
      <c r="J126" t="str">
        <f>IF(SourceData!$A126='3. Ethnicity'!$B$8,$A126,"")</f>
        <v/>
      </c>
      <c r="K126" t="str">
        <f t="shared" si="6"/>
        <v/>
      </c>
      <c r="N126" t="str">
        <f>IF(SourceData!$A126='4. Deprivation'!$B$8,$A126,"")</f>
        <v/>
      </c>
      <c r="O126" t="str">
        <f t="shared" si="7"/>
        <v/>
      </c>
    </row>
    <row r="127" spans="1:15">
      <c r="A127" s="81">
        <f>ROWS($A$2:A127)</f>
        <v>126</v>
      </c>
      <c r="B127">
        <f>IF(SourceData!$A127='1. Overview'!$B$9,A127,"")</f>
        <v>126</v>
      </c>
      <c r="C127">
        <f t="shared" si="4"/>
        <v>126</v>
      </c>
      <c r="F127" t="str">
        <f>IF(SourceData!$A127='2. Age in 2016'!$B$8,'Row selector'!$A127,"")</f>
        <v/>
      </c>
      <c r="G127" t="str">
        <f t="shared" si="5"/>
        <v/>
      </c>
      <c r="J127" t="str">
        <f>IF(SourceData!$A127='3. Ethnicity'!$B$8,$A127,"")</f>
        <v/>
      </c>
      <c r="K127" t="str">
        <f t="shared" si="6"/>
        <v/>
      </c>
      <c r="N127" t="str">
        <f>IF(SourceData!$A127='4. Deprivation'!$B$8,$A127,"")</f>
        <v/>
      </c>
      <c r="O127" t="str">
        <f t="shared" si="7"/>
        <v/>
      </c>
    </row>
    <row r="128" spans="1:15">
      <c r="A128" s="81">
        <f>ROWS($A$2:A128)</f>
        <v>127</v>
      </c>
      <c r="B128">
        <f>IF(SourceData!$A128='1. Overview'!$B$9,A128,"")</f>
        <v>127</v>
      </c>
      <c r="C128">
        <f t="shared" si="4"/>
        <v>127</v>
      </c>
      <c r="F128" t="str">
        <f>IF(SourceData!$A128='2. Age in 2016'!$B$8,'Row selector'!$A128,"")</f>
        <v/>
      </c>
      <c r="G128" t="str">
        <f t="shared" si="5"/>
        <v/>
      </c>
      <c r="J128" t="str">
        <f>IF(SourceData!$A128='3. Ethnicity'!$B$8,$A128,"")</f>
        <v/>
      </c>
      <c r="K128" t="str">
        <f t="shared" si="6"/>
        <v/>
      </c>
      <c r="N128" t="str">
        <f>IF(SourceData!$A128='4. Deprivation'!$B$8,$A128,"")</f>
        <v/>
      </c>
      <c r="O128" t="str">
        <f t="shared" si="7"/>
        <v/>
      </c>
    </row>
    <row r="129" spans="1:15">
      <c r="A129" s="81">
        <f>ROWS($A$2:A129)</f>
        <v>128</v>
      </c>
      <c r="B129">
        <f>IF(SourceData!$A129='1. Overview'!$B$9,A129,"")</f>
        <v>128</v>
      </c>
      <c r="C129">
        <f t="shared" si="4"/>
        <v>128</v>
      </c>
      <c r="F129" t="str">
        <f>IF(SourceData!$A129='2. Age in 2016'!$B$8,'Row selector'!$A129,"")</f>
        <v/>
      </c>
      <c r="G129" t="str">
        <f t="shared" si="5"/>
        <v/>
      </c>
      <c r="J129" t="str">
        <f>IF(SourceData!$A129='3. Ethnicity'!$B$8,$A129,"")</f>
        <v/>
      </c>
      <c r="K129" t="str">
        <f t="shared" si="6"/>
        <v/>
      </c>
      <c r="N129" t="str">
        <f>IF(SourceData!$A129='4. Deprivation'!$B$8,$A129,"")</f>
        <v/>
      </c>
      <c r="O129" t="str">
        <f t="shared" si="7"/>
        <v/>
      </c>
    </row>
    <row r="130" spans="1:15">
      <c r="A130" s="81">
        <f>ROWS($A$2:A130)</f>
        <v>129</v>
      </c>
      <c r="B130">
        <f>IF(SourceData!$A130='1. Overview'!$B$9,A130,"")</f>
        <v>129</v>
      </c>
      <c r="C130">
        <f t="shared" si="4"/>
        <v>129</v>
      </c>
      <c r="F130" t="str">
        <f>IF(SourceData!$A130='2. Age in 2016'!$B$8,'Row selector'!$A130,"")</f>
        <v/>
      </c>
      <c r="G130" t="str">
        <f t="shared" si="5"/>
        <v/>
      </c>
      <c r="J130" t="str">
        <f>IF(SourceData!$A130='3. Ethnicity'!$B$8,$A130,"")</f>
        <v/>
      </c>
      <c r="K130" t="str">
        <f t="shared" si="6"/>
        <v/>
      </c>
      <c r="N130" t="str">
        <f>IF(SourceData!$A130='4. Deprivation'!$B$8,$A130,"")</f>
        <v/>
      </c>
      <c r="O130" t="str">
        <f t="shared" si="7"/>
        <v/>
      </c>
    </row>
    <row r="131" spans="1:15">
      <c r="A131" s="81">
        <f>ROWS($A$2:A131)</f>
        <v>130</v>
      </c>
      <c r="B131">
        <f>IF(SourceData!$A131='1. Overview'!$B$9,A131,"")</f>
        <v>130</v>
      </c>
      <c r="C131">
        <f t="shared" ref="C131:C194" si="8">IFERROR(SMALL($B$2:$B$280,A131),"")</f>
        <v>130</v>
      </c>
      <c r="F131" t="str">
        <f>IF(SourceData!$A131='2. Age in 2016'!$B$8,'Row selector'!$A131,"")</f>
        <v/>
      </c>
      <c r="G131" t="str">
        <f t="shared" ref="G131:G194" si="9">IFERROR(SMALL($F$2:$F$280,$A131),"")</f>
        <v/>
      </c>
      <c r="J131" t="str">
        <f>IF(SourceData!$A131='3. Ethnicity'!$B$8,$A131,"")</f>
        <v/>
      </c>
      <c r="K131" t="str">
        <f t="shared" ref="K131:K194" si="10">IFERROR(SMALL($J$2:$J$280,$A131),"")</f>
        <v/>
      </c>
      <c r="N131" t="str">
        <f>IF(SourceData!$A131='4. Deprivation'!$B$8,$A131,"")</f>
        <v/>
      </c>
      <c r="O131" t="str">
        <f t="shared" ref="O131:O194" si="11">IFERROR(SMALL($N$2:$N$280,$A131),"")</f>
        <v/>
      </c>
    </row>
    <row r="132" spans="1:15">
      <c r="A132" s="81">
        <f>ROWS($A$2:A132)</f>
        <v>131</v>
      </c>
      <c r="B132">
        <f>IF(SourceData!$A132='1. Overview'!$B$9,A132,"")</f>
        <v>131</v>
      </c>
      <c r="C132">
        <f t="shared" si="8"/>
        <v>131</v>
      </c>
      <c r="F132" t="str">
        <f>IF(SourceData!$A132='2. Age in 2016'!$B$8,'Row selector'!$A132,"")</f>
        <v/>
      </c>
      <c r="G132" t="str">
        <f t="shared" si="9"/>
        <v/>
      </c>
      <c r="J132" t="str">
        <f>IF(SourceData!$A132='3. Ethnicity'!$B$8,$A132,"")</f>
        <v/>
      </c>
      <c r="K132" t="str">
        <f t="shared" si="10"/>
        <v/>
      </c>
      <c r="N132" t="str">
        <f>IF(SourceData!$A132='4. Deprivation'!$B$8,$A132,"")</f>
        <v/>
      </c>
      <c r="O132" t="str">
        <f t="shared" si="11"/>
        <v/>
      </c>
    </row>
    <row r="133" spans="1:15">
      <c r="A133" s="81">
        <f>ROWS($A$2:A133)</f>
        <v>132</v>
      </c>
      <c r="B133">
        <f>IF(SourceData!$A133='1. Overview'!$B$9,A133,"")</f>
        <v>132</v>
      </c>
      <c r="C133">
        <f t="shared" si="8"/>
        <v>132</v>
      </c>
      <c r="F133" t="str">
        <f>IF(SourceData!$A133='2. Age in 2016'!$B$8,'Row selector'!$A133,"")</f>
        <v/>
      </c>
      <c r="G133" t="str">
        <f t="shared" si="9"/>
        <v/>
      </c>
      <c r="J133" t="str">
        <f>IF(SourceData!$A133='3. Ethnicity'!$B$8,$A133,"")</f>
        <v/>
      </c>
      <c r="K133" t="str">
        <f t="shared" si="10"/>
        <v/>
      </c>
      <c r="N133" t="str">
        <f>IF(SourceData!$A133='4. Deprivation'!$B$8,$A133,"")</f>
        <v/>
      </c>
      <c r="O133" t="str">
        <f t="shared" si="11"/>
        <v/>
      </c>
    </row>
    <row r="134" spans="1:15">
      <c r="A134" s="81">
        <f>ROWS($A$2:A134)</f>
        <v>133</v>
      </c>
      <c r="B134">
        <f>IF(SourceData!$A134='1. Overview'!$B$9,A134,"")</f>
        <v>133</v>
      </c>
      <c r="C134">
        <f t="shared" si="8"/>
        <v>133</v>
      </c>
      <c r="F134" t="str">
        <f>IF(SourceData!$A134='2. Age in 2016'!$B$8,'Row selector'!$A134,"")</f>
        <v/>
      </c>
      <c r="G134" t="str">
        <f t="shared" si="9"/>
        <v/>
      </c>
      <c r="J134" t="str">
        <f>IF(SourceData!$A134='3. Ethnicity'!$B$8,$A134,"")</f>
        <v/>
      </c>
      <c r="K134" t="str">
        <f t="shared" si="10"/>
        <v/>
      </c>
      <c r="N134" t="str">
        <f>IF(SourceData!$A134='4. Deprivation'!$B$8,$A134,"")</f>
        <v/>
      </c>
      <c r="O134" t="str">
        <f t="shared" si="11"/>
        <v/>
      </c>
    </row>
    <row r="135" spans="1:15">
      <c r="A135" s="81">
        <f>ROWS($A$2:A135)</f>
        <v>134</v>
      </c>
      <c r="B135">
        <f>IF(SourceData!$A135='1. Overview'!$B$9,A135,"")</f>
        <v>134</v>
      </c>
      <c r="C135">
        <f t="shared" si="8"/>
        <v>134</v>
      </c>
      <c r="F135" t="str">
        <f>IF(SourceData!$A135='2. Age in 2016'!$B$8,'Row selector'!$A135,"")</f>
        <v/>
      </c>
      <c r="G135" t="str">
        <f t="shared" si="9"/>
        <v/>
      </c>
      <c r="J135" t="str">
        <f>IF(SourceData!$A135='3. Ethnicity'!$B$8,$A135,"")</f>
        <v/>
      </c>
      <c r="K135" t="str">
        <f t="shared" si="10"/>
        <v/>
      </c>
      <c r="N135" t="str">
        <f>IF(SourceData!$A135='4. Deprivation'!$B$8,$A135,"")</f>
        <v/>
      </c>
      <c r="O135" t="str">
        <f t="shared" si="11"/>
        <v/>
      </c>
    </row>
    <row r="136" spans="1:15">
      <c r="A136" s="81">
        <f>ROWS($A$2:A136)</f>
        <v>135</v>
      </c>
      <c r="B136">
        <f>IF(SourceData!$A136='1. Overview'!$B$9,A136,"")</f>
        <v>135</v>
      </c>
      <c r="C136">
        <f t="shared" si="8"/>
        <v>135</v>
      </c>
      <c r="F136" t="str">
        <f>IF(SourceData!$A136='2. Age in 2016'!$B$8,'Row selector'!$A136,"")</f>
        <v/>
      </c>
      <c r="G136" t="str">
        <f t="shared" si="9"/>
        <v/>
      </c>
      <c r="J136" t="str">
        <f>IF(SourceData!$A136='3. Ethnicity'!$B$8,$A136,"")</f>
        <v/>
      </c>
      <c r="K136" t="str">
        <f t="shared" si="10"/>
        <v/>
      </c>
      <c r="N136" t="str">
        <f>IF(SourceData!$A136='4. Deprivation'!$B$8,$A136,"")</f>
        <v/>
      </c>
      <c r="O136" t="str">
        <f t="shared" si="11"/>
        <v/>
      </c>
    </row>
    <row r="137" spans="1:15">
      <c r="A137" s="81">
        <f>ROWS($A$2:A137)</f>
        <v>136</v>
      </c>
      <c r="B137">
        <f>IF(SourceData!$A137='1. Overview'!$B$9,A137,"")</f>
        <v>136</v>
      </c>
      <c r="C137">
        <f t="shared" si="8"/>
        <v>136</v>
      </c>
      <c r="F137" t="str">
        <f>IF(SourceData!$A137='2. Age in 2016'!$B$8,'Row selector'!$A137,"")</f>
        <v/>
      </c>
      <c r="G137" t="str">
        <f t="shared" si="9"/>
        <v/>
      </c>
      <c r="J137" t="str">
        <f>IF(SourceData!$A137='3. Ethnicity'!$B$8,$A137,"")</f>
        <v/>
      </c>
      <c r="K137" t="str">
        <f t="shared" si="10"/>
        <v/>
      </c>
      <c r="N137" t="str">
        <f>IF(SourceData!$A137='4. Deprivation'!$B$8,$A137,"")</f>
        <v/>
      </c>
      <c r="O137" t="str">
        <f t="shared" si="11"/>
        <v/>
      </c>
    </row>
    <row r="138" spans="1:15">
      <c r="A138" s="81">
        <f>ROWS($A$2:A138)</f>
        <v>137</v>
      </c>
      <c r="B138">
        <f>IF(SourceData!$A138='1. Overview'!$B$9,A138,"")</f>
        <v>137</v>
      </c>
      <c r="C138">
        <f t="shared" si="8"/>
        <v>137</v>
      </c>
      <c r="F138" t="str">
        <f>IF(SourceData!$A138='2. Age in 2016'!$B$8,'Row selector'!$A138,"")</f>
        <v/>
      </c>
      <c r="G138" t="str">
        <f t="shared" si="9"/>
        <v/>
      </c>
      <c r="J138" t="str">
        <f>IF(SourceData!$A138='3. Ethnicity'!$B$8,$A138,"")</f>
        <v/>
      </c>
      <c r="K138" t="str">
        <f t="shared" si="10"/>
        <v/>
      </c>
      <c r="N138" t="str">
        <f>IF(SourceData!$A138='4. Deprivation'!$B$8,$A138,"")</f>
        <v/>
      </c>
      <c r="O138" t="str">
        <f t="shared" si="11"/>
        <v/>
      </c>
    </row>
    <row r="139" spans="1:15">
      <c r="A139" s="81">
        <f>ROWS($A$2:A139)</f>
        <v>138</v>
      </c>
      <c r="B139">
        <f>IF(SourceData!$A139='1. Overview'!$B$9,A139,"")</f>
        <v>138</v>
      </c>
      <c r="C139">
        <f t="shared" si="8"/>
        <v>138</v>
      </c>
      <c r="F139" t="str">
        <f>IF(SourceData!$A139='2. Age in 2016'!$B$8,'Row selector'!$A139,"")</f>
        <v/>
      </c>
      <c r="G139" t="str">
        <f t="shared" si="9"/>
        <v/>
      </c>
      <c r="J139" t="str">
        <f>IF(SourceData!$A139='3. Ethnicity'!$B$8,$A139,"")</f>
        <v/>
      </c>
      <c r="K139" t="str">
        <f t="shared" si="10"/>
        <v/>
      </c>
      <c r="N139" t="str">
        <f>IF(SourceData!$A139='4. Deprivation'!$B$8,$A139,"")</f>
        <v/>
      </c>
      <c r="O139" t="str">
        <f t="shared" si="11"/>
        <v/>
      </c>
    </row>
    <row r="140" spans="1:15">
      <c r="A140" s="81">
        <f>ROWS($A$2:A140)</f>
        <v>139</v>
      </c>
      <c r="B140">
        <f>IF(SourceData!$A140='1. Overview'!$B$9,A140,"")</f>
        <v>139</v>
      </c>
      <c r="C140">
        <f t="shared" si="8"/>
        <v>139</v>
      </c>
      <c r="F140" t="str">
        <f>IF(SourceData!$A140='2. Age in 2016'!$B$8,'Row selector'!$A140,"")</f>
        <v/>
      </c>
      <c r="G140" t="str">
        <f t="shared" si="9"/>
        <v/>
      </c>
      <c r="J140" t="str">
        <f>IF(SourceData!$A140='3. Ethnicity'!$B$8,$A140,"")</f>
        <v/>
      </c>
      <c r="K140" t="str">
        <f t="shared" si="10"/>
        <v/>
      </c>
      <c r="N140" t="str">
        <f>IF(SourceData!$A140='4. Deprivation'!$B$8,$A140,"")</f>
        <v/>
      </c>
      <c r="O140" t="str">
        <f t="shared" si="11"/>
        <v/>
      </c>
    </row>
    <row r="141" spans="1:15">
      <c r="A141" s="81">
        <f>ROWS($A$2:A141)</f>
        <v>140</v>
      </c>
      <c r="B141">
        <f>IF(SourceData!$A141='1. Overview'!$B$9,A141,"")</f>
        <v>140</v>
      </c>
      <c r="C141">
        <f t="shared" si="8"/>
        <v>140</v>
      </c>
      <c r="F141" t="str">
        <f>IF(SourceData!$A141='2. Age in 2016'!$B$8,'Row selector'!$A141,"")</f>
        <v/>
      </c>
      <c r="G141" t="str">
        <f t="shared" si="9"/>
        <v/>
      </c>
      <c r="J141" t="str">
        <f>IF(SourceData!$A141='3. Ethnicity'!$B$8,$A141,"")</f>
        <v/>
      </c>
      <c r="K141" t="str">
        <f t="shared" si="10"/>
        <v/>
      </c>
      <c r="N141" t="str">
        <f>IF(SourceData!$A141='4. Deprivation'!$B$8,$A141,"")</f>
        <v/>
      </c>
      <c r="O141" t="str">
        <f t="shared" si="11"/>
        <v/>
      </c>
    </row>
    <row r="142" spans="1:15">
      <c r="A142" s="81">
        <f>ROWS($A$2:A142)</f>
        <v>141</v>
      </c>
      <c r="B142">
        <f>IF(SourceData!$A142='1. Overview'!$B$9,A142,"")</f>
        <v>141</v>
      </c>
      <c r="C142">
        <f t="shared" si="8"/>
        <v>141</v>
      </c>
      <c r="F142" t="str">
        <f>IF(SourceData!$A142='2. Age in 2016'!$B$8,'Row selector'!$A142,"")</f>
        <v/>
      </c>
      <c r="G142" t="str">
        <f t="shared" si="9"/>
        <v/>
      </c>
      <c r="J142" t="str">
        <f>IF(SourceData!$A142='3. Ethnicity'!$B$8,$A142,"")</f>
        <v/>
      </c>
      <c r="K142" t="str">
        <f t="shared" si="10"/>
        <v/>
      </c>
      <c r="N142" t="str">
        <f>IF(SourceData!$A142='4. Deprivation'!$B$8,$A142,"")</f>
        <v/>
      </c>
      <c r="O142" t="str">
        <f t="shared" si="11"/>
        <v/>
      </c>
    </row>
    <row r="143" spans="1:15">
      <c r="A143" s="81">
        <f>ROWS($A$2:A143)</f>
        <v>142</v>
      </c>
      <c r="B143">
        <f>IF(SourceData!$A143='1. Overview'!$B$9,A143,"")</f>
        <v>142</v>
      </c>
      <c r="C143">
        <f t="shared" si="8"/>
        <v>142</v>
      </c>
      <c r="F143" t="str">
        <f>IF(SourceData!$A143='2. Age in 2016'!$B$8,'Row selector'!$A143,"")</f>
        <v/>
      </c>
      <c r="G143" t="str">
        <f t="shared" si="9"/>
        <v/>
      </c>
      <c r="J143" t="str">
        <f>IF(SourceData!$A143='3. Ethnicity'!$B$8,$A143,"")</f>
        <v/>
      </c>
      <c r="K143" t="str">
        <f t="shared" si="10"/>
        <v/>
      </c>
      <c r="N143" t="str">
        <f>IF(SourceData!$A143='4. Deprivation'!$B$8,$A143,"")</f>
        <v/>
      </c>
      <c r="O143" t="str">
        <f t="shared" si="11"/>
        <v/>
      </c>
    </row>
    <row r="144" spans="1:15">
      <c r="A144" s="81">
        <f>ROWS($A$2:A144)</f>
        <v>143</v>
      </c>
      <c r="B144">
        <f>IF(SourceData!$A144='1. Overview'!$B$9,A144,"")</f>
        <v>143</v>
      </c>
      <c r="C144">
        <f t="shared" si="8"/>
        <v>143</v>
      </c>
      <c r="F144" t="str">
        <f>IF(SourceData!$A144='2. Age in 2016'!$B$8,'Row selector'!$A144,"")</f>
        <v/>
      </c>
      <c r="G144" t="str">
        <f t="shared" si="9"/>
        <v/>
      </c>
      <c r="J144" t="str">
        <f>IF(SourceData!$A144='3. Ethnicity'!$B$8,$A144,"")</f>
        <v/>
      </c>
      <c r="K144" t="str">
        <f t="shared" si="10"/>
        <v/>
      </c>
      <c r="N144" t="str">
        <f>IF(SourceData!$A144='4. Deprivation'!$B$8,$A144,"")</f>
        <v/>
      </c>
      <c r="O144" t="str">
        <f t="shared" si="11"/>
        <v/>
      </c>
    </row>
    <row r="145" spans="1:15">
      <c r="A145" s="81">
        <f>ROWS($A$2:A145)</f>
        <v>144</v>
      </c>
      <c r="B145">
        <f>IF(SourceData!$A145='1. Overview'!$B$9,A145,"")</f>
        <v>144</v>
      </c>
      <c r="C145">
        <f t="shared" si="8"/>
        <v>144</v>
      </c>
      <c r="F145" t="str">
        <f>IF(SourceData!$A145='2. Age in 2016'!$B$8,'Row selector'!$A145,"")</f>
        <v/>
      </c>
      <c r="G145" t="str">
        <f t="shared" si="9"/>
        <v/>
      </c>
      <c r="J145" t="str">
        <f>IF(SourceData!$A145='3. Ethnicity'!$B$8,$A145,"")</f>
        <v/>
      </c>
      <c r="K145" t="str">
        <f t="shared" si="10"/>
        <v/>
      </c>
      <c r="N145" t="str">
        <f>IF(SourceData!$A145='4. Deprivation'!$B$8,$A145,"")</f>
        <v/>
      </c>
      <c r="O145" t="str">
        <f t="shared" si="11"/>
        <v/>
      </c>
    </row>
    <row r="146" spans="1:15">
      <c r="A146" s="81">
        <f>ROWS($A$2:A146)</f>
        <v>145</v>
      </c>
      <c r="B146">
        <f>IF(SourceData!$A146='1. Overview'!$B$9,A146,"")</f>
        <v>145</v>
      </c>
      <c r="C146">
        <f t="shared" si="8"/>
        <v>145</v>
      </c>
      <c r="F146" t="str">
        <f>IF(SourceData!$A146='2. Age in 2016'!$B$8,'Row selector'!$A146,"")</f>
        <v/>
      </c>
      <c r="G146" t="str">
        <f t="shared" si="9"/>
        <v/>
      </c>
      <c r="J146" t="str">
        <f>IF(SourceData!$A146='3. Ethnicity'!$B$8,$A146,"")</f>
        <v/>
      </c>
      <c r="K146" t="str">
        <f t="shared" si="10"/>
        <v/>
      </c>
      <c r="N146" t="str">
        <f>IF(SourceData!$A146='4. Deprivation'!$B$8,$A146,"")</f>
        <v/>
      </c>
      <c r="O146" t="str">
        <f t="shared" si="11"/>
        <v/>
      </c>
    </row>
    <row r="147" spans="1:15">
      <c r="A147" s="81">
        <f>ROWS($A$2:A147)</f>
        <v>146</v>
      </c>
      <c r="B147">
        <f>IF(SourceData!$A147='1. Overview'!$B$9,A147,"")</f>
        <v>146</v>
      </c>
      <c r="C147">
        <f t="shared" si="8"/>
        <v>146</v>
      </c>
      <c r="F147" t="str">
        <f>IF(SourceData!$A147='2. Age in 2016'!$B$8,'Row selector'!$A147,"")</f>
        <v/>
      </c>
      <c r="G147" t="str">
        <f t="shared" si="9"/>
        <v/>
      </c>
      <c r="J147" t="str">
        <f>IF(SourceData!$A147='3. Ethnicity'!$B$8,$A147,"")</f>
        <v/>
      </c>
      <c r="K147" t="str">
        <f t="shared" si="10"/>
        <v/>
      </c>
      <c r="N147" t="str">
        <f>IF(SourceData!$A147='4. Deprivation'!$B$8,$A147,"")</f>
        <v/>
      </c>
      <c r="O147" t="str">
        <f t="shared" si="11"/>
        <v/>
      </c>
    </row>
    <row r="148" spans="1:15">
      <c r="A148" s="81">
        <f>ROWS($A$2:A148)</f>
        <v>147</v>
      </c>
      <c r="B148">
        <f>IF(SourceData!$A148='1. Overview'!$B$9,A148,"")</f>
        <v>147</v>
      </c>
      <c r="C148">
        <f t="shared" si="8"/>
        <v>147</v>
      </c>
      <c r="F148" t="str">
        <f>IF(SourceData!$A148='2. Age in 2016'!$B$8,'Row selector'!$A148,"")</f>
        <v/>
      </c>
      <c r="G148" t="str">
        <f t="shared" si="9"/>
        <v/>
      </c>
      <c r="J148" t="str">
        <f>IF(SourceData!$A148='3. Ethnicity'!$B$8,$A148,"")</f>
        <v/>
      </c>
      <c r="K148" t="str">
        <f t="shared" si="10"/>
        <v/>
      </c>
      <c r="N148" t="str">
        <f>IF(SourceData!$A148='4. Deprivation'!$B$8,$A148,"")</f>
        <v/>
      </c>
      <c r="O148" t="str">
        <f t="shared" si="11"/>
        <v/>
      </c>
    </row>
    <row r="149" spans="1:15">
      <c r="A149" s="81">
        <f>ROWS($A$2:A149)</f>
        <v>148</v>
      </c>
      <c r="B149">
        <f>IF(SourceData!$A149='1. Overview'!$B$9,A149,"")</f>
        <v>148</v>
      </c>
      <c r="C149">
        <f t="shared" si="8"/>
        <v>148</v>
      </c>
      <c r="F149" t="str">
        <f>IF(SourceData!$A149='2. Age in 2016'!$B$8,'Row selector'!$A149,"")</f>
        <v/>
      </c>
      <c r="G149" t="str">
        <f t="shared" si="9"/>
        <v/>
      </c>
      <c r="J149" t="str">
        <f>IF(SourceData!$A149='3. Ethnicity'!$B$8,$A149,"")</f>
        <v/>
      </c>
      <c r="K149" t="str">
        <f t="shared" si="10"/>
        <v/>
      </c>
      <c r="N149" t="str">
        <f>IF(SourceData!$A149='4. Deprivation'!$B$8,$A149,"")</f>
        <v/>
      </c>
      <c r="O149" t="str">
        <f t="shared" si="11"/>
        <v/>
      </c>
    </row>
    <row r="150" spans="1:15">
      <c r="A150" s="81">
        <f>ROWS($A$2:A150)</f>
        <v>149</v>
      </c>
      <c r="B150">
        <f>IF(SourceData!$A150='1. Overview'!$B$9,A150,"")</f>
        <v>149</v>
      </c>
      <c r="C150">
        <f t="shared" si="8"/>
        <v>149</v>
      </c>
      <c r="F150" t="str">
        <f>IF(SourceData!$A150='2. Age in 2016'!$B$8,'Row selector'!$A150,"")</f>
        <v/>
      </c>
      <c r="G150" t="str">
        <f t="shared" si="9"/>
        <v/>
      </c>
      <c r="J150" t="str">
        <f>IF(SourceData!$A150='3. Ethnicity'!$B$8,$A150,"")</f>
        <v/>
      </c>
      <c r="K150" t="str">
        <f t="shared" si="10"/>
        <v/>
      </c>
      <c r="N150" t="str">
        <f>IF(SourceData!$A150='4. Deprivation'!$B$8,$A150,"")</f>
        <v/>
      </c>
      <c r="O150" t="str">
        <f t="shared" si="11"/>
        <v/>
      </c>
    </row>
    <row r="151" spans="1:15">
      <c r="A151" s="81">
        <f>ROWS($A$2:A151)</f>
        <v>150</v>
      </c>
      <c r="B151">
        <f>IF(SourceData!$A151='1. Overview'!$B$9,A151,"")</f>
        <v>150</v>
      </c>
      <c r="C151">
        <f t="shared" si="8"/>
        <v>150</v>
      </c>
      <c r="F151" t="str">
        <f>IF(SourceData!$A151='2. Age in 2016'!$B$8,'Row selector'!$A151,"")</f>
        <v/>
      </c>
      <c r="G151" t="str">
        <f t="shared" si="9"/>
        <v/>
      </c>
      <c r="J151" t="str">
        <f>IF(SourceData!$A151='3. Ethnicity'!$B$8,$A151,"")</f>
        <v/>
      </c>
      <c r="K151" t="str">
        <f t="shared" si="10"/>
        <v/>
      </c>
      <c r="N151" t="str">
        <f>IF(SourceData!$A151='4. Deprivation'!$B$8,$A151,"")</f>
        <v/>
      </c>
      <c r="O151" t="str">
        <f t="shared" si="11"/>
        <v/>
      </c>
    </row>
    <row r="152" spans="1:15">
      <c r="A152" s="81">
        <f>ROWS($A$2:A152)</f>
        <v>151</v>
      </c>
      <c r="B152">
        <f>IF(SourceData!$A152='1. Overview'!$B$9,A152,"")</f>
        <v>151</v>
      </c>
      <c r="C152">
        <f t="shared" si="8"/>
        <v>151</v>
      </c>
      <c r="F152" t="str">
        <f>IF(SourceData!$A152='2. Age in 2016'!$B$8,'Row selector'!$A152,"")</f>
        <v/>
      </c>
      <c r="G152" t="str">
        <f t="shared" si="9"/>
        <v/>
      </c>
      <c r="J152" t="str">
        <f>IF(SourceData!$A152='3. Ethnicity'!$B$8,$A152,"")</f>
        <v/>
      </c>
      <c r="K152" t="str">
        <f t="shared" si="10"/>
        <v/>
      </c>
      <c r="N152" t="str">
        <f>IF(SourceData!$A152='4. Deprivation'!$B$8,$A152,"")</f>
        <v/>
      </c>
      <c r="O152" t="str">
        <f t="shared" si="11"/>
        <v/>
      </c>
    </row>
    <row r="153" spans="1:15">
      <c r="A153" s="81">
        <f>ROWS($A$2:A153)</f>
        <v>152</v>
      </c>
      <c r="B153">
        <f>IF(SourceData!$A153='1. Overview'!$B$9,A153,"")</f>
        <v>152</v>
      </c>
      <c r="C153">
        <f t="shared" si="8"/>
        <v>152</v>
      </c>
      <c r="F153" t="str">
        <f>IF(SourceData!$A153='2. Age in 2016'!$B$8,'Row selector'!$A153,"")</f>
        <v/>
      </c>
      <c r="G153" t="str">
        <f t="shared" si="9"/>
        <v/>
      </c>
      <c r="J153" t="str">
        <f>IF(SourceData!$A153='3. Ethnicity'!$B$8,$A153,"")</f>
        <v/>
      </c>
      <c r="K153" t="str">
        <f t="shared" si="10"/>
        <v/>
      </c>
      <c r="N153" t="str">
        <f>IF(SourceData!$A153='4. Deprivation'!$B$8,$A153,"")</f>
        <v/>
      </c>
      <c r="O153" t="str">
        <f t="shared" si="11"/>
        <v/>
      </c>
    </row>
    <row r="154" spans="1:15">
      <c r="A154" s="81">
        <f>ROWS($A$2:A154)</f>
        <v>153</v>
      </c>
      <c r="B154">
        <f>IF(SourceData!$A154='1. Overview'!$B$9,A154,"")</f>
        <v>153</v>
      </c>
      <c r="C154">
        <f t="shared" si="8"/>
        <v>153</v>
      </c>
      <c r="F154" t="str">
        <f>IF(SourceData!$A154='2. Age in 2016'!$B$8,'Row selector'!$A154,"")</f>
        <v/>
      </c>
      <c r="G154" t="str">
        <f t="shared" si="9"/>
        <v/>
      </c>
      <c r="J154" t="str">
        <f>IF(SourceData!$A154='3. Ethnicity'!$B$8,$A154,"")</f>
        <v/>
      </c>
      <c r="K154" t="str">
        <f t="shared" si="10"/>
        <v/>
      </c>
      <c r="N154" t="str">
        <f>IF(SourceData!$A154='4. Deprivation'!$B$8,$A154,"")</f>
        <v/>
      </c>
      <c r="O154" t="str">
        <f t="shared" si="11"/>
        <v/>
      </c>
    </row>
    <row r="155" spans="1:15">
      <c r="A155" s="81">
        <f>ROWS($A$2:A155)</f>
        <v>154</v>
      </c>
      <c r="B155">
        <f>IF(SourceData!$A155='1. Overview'!$B$9,A155,"")</f>
        <v>154</v>
      </c>
      <c r="C155">
        <f t="shared" si="8"/>
        <v>154</v>
      </c>
      <c r="F155" t="str">
        <f>IF(SourceData!$A155='2. Age in 2016'!$B$8,'Row selector'!$A155,"")</f>
        <v/>
      </c>
      <c r="G155" t="str">
        <f t="shared" si="9"/>
        <v/>
      </c>
      <c r="J155" t="str">
        <f>IF(SourceData!$A155='3. Ethnicity'!$B$8,$A155,"")</f>
        <v/>
      </c>
      <c r="K155" t="str">
        <f t="shared" si="10"/>
        <v/>
      </c>
      <c r="N155" t="str">
        <f>IF(SourceData!$A155='4. Deprivation'!$B$8,$A155,"")</f>
        <v/>
      </c>
      <c r="O155" t="str">
        <f t="shared" si="11"/>
        <v/>
      </c>
    </row>
    <row r="156" spans="1:15">
      <c r="A156" s="81">
        <f>ROWS($A$2:A156)</f>
        <v>155</v>
      </c>
      <c r="B156">
        <f>IF(SourceData!$A156='1. Overview'!$B$9,A156,"")</f>
        <v>155</v>
      </c>
      <c r="C156">
        <f t="shared" si="8"/>
        <v>155</v>
      </c>
      <c r="F156" t="str">
        <f>IF(SourceData!$A156='2. Age in 2016'!$B$8,'Row selector'!$A156,"")</f>
        <v/>
      </c>
      <c r="G156" t="str">
        <f t="shared" si="9"/>
        <v/>
      </c>
      <c r="J156" t="str">
        <f>IF(SourceData!$A156='3. Ethnicity'!$B$8,$A156,"")</f>
        <v/>
      </c>
      <c r="K156" t="str">
        <f t="shared" si="10"/>
        <v/>
      </c>
      <c r="N156" t="str">
        <f>IF(SourceData!$A156='4. Deprivation'!$B$8,$A156,"")</f>
        <v/>
      </c>
      <c r="O156" t="str">
        <f t="shared" si="11"/>
        <v/>
      </c>
    </row>
    <row r="157" spans="1:15">
      <c r="A157" s="81">
        <f>ROWS($A$2:A157)</f>
        <v>156</v>
      </c>
      <c r="B157">
        <f>IF(SourceData!$A157='1. Overview'!$B$9,A157,"")</f>
        <v>156</v>
      </c>
      <c r="C157">
        <f t="shared" si="8"/>
        <v>156</v>
      </c>
      <c r="F157" t="str">
        <f>IF(SourceData!$A157='2. Age in 2016'!$B$8,'Row selector'!$A157,"")</f>
        <v/>
      </c>
      <c r="G157" t="str">
        <f t="shared" si="9"/>
        <v/>
      </c>
      <c r="J157" t="str">
        <f>IF(SourceData!$A157='3. Ethnicity'!$B$8,$A157,"")</f>
        <v/>
      </c>
      <c r="K157" t="str">
        <f t="shared" si="10"/>
        <v/>
      </c>
      <c r="N157" t="str">
        <f>IF(SourceData!$A157='4. Deprivation'!$B$8,$A157,"")</f>
        <v/>
      </c>
      <c r="O157" t="str">
        <f t="shared" si="11"/>
        <v/>
      </c>
    </row>
    <row r="158" spans="1:15">
      <c r="A158" s="81">
        <f>ROWS($A$2:A158)</f>
        <v>157</v>
      </c>
      <c r="B158">
        <f>IF(SourceData!$A158='1. Overview'!$B$9,A158,"")</f>
        <v>157</v>
      </c>
      <c r="C158">
        <f t="shared" si="8"/>
        <v>157</v>
      </c>
      <c r="F158" t="str">
        <f>IF(SourceData!$A158='2. Age in 2016'!$B$8,'Row selector'!$A158,"")</f>
        <v/>
      </c>
      <c r="G158" t="str">
        <f t="shared" si="9"/>
        <v/>
      </c>
      <c r="J158" t="str">
        <f>IF(SourceData!$A158='3. Ethnicity'!$B$8,$A158,"")</f>
        <v/>
      </c>
      <c r="K158" t="str">
        <f t="shared" si="10"/>
        <v/>
      </c>
      <c r="N158" t="str">
        <f>IF(SourceData!$A158='4. Deprivation'!$B$8,$A158,"")</f>
        <v/>
      </c>
      <c r="O158" t="str">
        <f t="shared" si="11"/>
        <v/>
      </c>
    </row>
    <row r="159" spans="1:15">
      <c r="A159" s="81">
        <f>ROWS($A$2:A159)</f>
        <v>158</v>
      </c>
      <c r="B159">
        <f>IF(SourceData!$A159='1. Overview'!$B$9,A159,"")</f>
        <v>158</v>
      </c>
      <c r="C159">
        <f t="shared" si="8"/>
        <v>158</v>
      </c>
      <c r="F159" t="str">
        <f>IF(SourceData!$A159='2. Age in 2016'!$B$8,'Row selector'!$A159,"")</f>
        <v/>
      </c>
      <c r="G159" t="str">
        <f t="shared" si="9"/>
        <v/>
      </c>
      <c r="J159" t="str">
        <f>IF(SourceData!$A159='3. Ethnicity'!$B$8,$A159,"")</f>
        <v/>
      </c>
      <c r="K159" t="str">
        <f t="shared" si="10"/>
        <v/>
      </c>
      <c r="N159" t="str">
        <f>IF(SourceData!$A159='4. Deprivation'!$B$8,$A159,"")</f>
        <v/>
      </c>
      <c r="O159" t="str">
        <f t="shared" si="11"/>
        <v/>
      </c>
    </row>
    <row r="160" spans="1:15">
      <c r="A160" s="81">
        <f>ROWS($A$2:A160)</f>
        <v>159</v>
      </c>
      <c r="B160">
        <f>IF(SourceData!$A160='1. Overview'!$B$9,A160,"")</f>
        <v>159</v>
      </c>
      <c r="C160">
        <f t="shared" si="8"/>
        <v>159</v>
      </c>
      <c r="F160" t="str">
        <f>IF(SourceData!$A160='2. Age in 2016'!$B$8,'Row selector'!$A160,"")</f>
        <v/>
      </c>
      <c r="G160" t="str">
        <f t="shared" si="9"/>
        <v/>
      </c>
      <c r="J160" t="str">
        <f>IF(SourceData!$A160='3. Ethnicity'!$B$8,$A160,"")</f>
        <v/>
      </c>
      <c r="K160" t="str">
        <f t="shared" si="10"/>
        <v/>
      </c>
      <c r="N160" t="str">
        <f>IF(SourceData!$A160='4. Deprivation'!$B$8,$A160,"")</f>
        <v/>
      </c>
      <c r="O160" t="str">
        <f t="shared" si="11"/>
        <v/>
      </c>
    </row>
    <row r="161" spans="1:15">
      <c r="A161" s="81">
        <f>ROWS($A$2:A161)</f>
        <v>160</v>
      </c>
      <c r="B161">
        <f>IF(SourceData!$A161='1. Overview'!$B$9,A161,"")</f>
        <v>160</v>
      </c>
      <c r="C161">
        <f t="shared" si="8"/>
        <v>160</v>
      </c>
      <c r="F161" t="str">
        <f>IF(SourceData!$A161='2. Age in 2016'!$B$8,'Row selector'!$A161,"")</f>
        <v/>
      </c>
      <c r="G161" t="str">
        <f t="shared" si="9"/>
        <v/>
      </c>
      <c r="J161" t="str">
        <f>IF(SourceData!$A161='3. Ethnicity'!$B$8,$A161,"")</f>
        <v/>
      </c>
      <c r="K161" t="str">
        <f t="shared" si="10"/>
        <v/>
      </c>
      <c r="N161" t="str">
        <f>IF(SourceData!$A161='4. Deprivation'!$B$8,$A161,"")</f>
        <v/>
      </c>
      <c r="O161" t="str">
        <f t="shared" si="11"/>
        <v/>
      </c>
    </row>
    <row r="162" spans="1:15">
      <c r="A162" s="81">
        <f>ROWS($A$2:A162)</f>
        <v>161</v>
      </c>
      <c r="B162">
        <f>IF(SourceData!$A162='1. Overview'!$B$9,A162,"")</f>
        <v>161</v>
      </c>
      <c r="C162">
        <f t="shared" si="8"/>
        <v>161</v>
      </c>
      <c r="F162" t="str">
        <f>IF(SourceData!$A162='2. Age in 2016'!$B$8,'Row selector'!$A162,"")</f>
        <v/>
      </c>
      <c r="G162" t="str">
        <f t="shared" si="9"/>
        <v/>
      </c>
      <c r="J162" t="str">
        <f>IF(SourceData!$A162='3. Ethnicity'!$B$8,$A162,"")</f>
        <v/>
      </c>
      <c r="K162" t="str">
        <f t="shared" si="10"/>
        <v/>
      </c>
      <c r="N162" t="str">
        <f>IF(SourceData!$A162='4. Deprivation'!$B$8,$A162,"")</f>
        <v/>
      </c>
      <c r="O162" t="str">
        <f t="shared" si="11"/>
        <v/>
      </c>
    </row>
    <row r="163" spans="1:15">
      <c r="A163" s="81">
        <f>ROWS($A$2:A163)</f>
        <v>162</v>
      </c>
      <c r="B163">
        <f>IF(SourceData!$A163='1. Overview'!$B$9,A163,"")</f>
        <v>162</v>
      </c>
      <c r="C163">
        <f t="shared" si="8"/>
        <v>162</v>
      </c>
      <c r="F163" t="str">
        <f>IF(SourceData!$A163='2. Age in 2016'!$B$8,'Row selector'!$A163,"")</f>
        <v/>
      </c>
      <c r="G163" t="str">
        <f t="shared" si="9"/>
        <v/>
      </c>
      <c r="J163" t="str">
        <f>IF(SourceData!$A163='3. Ethnicity'!$B$8,$A163,"")</f>
        <v/>
      </c>
      <c r="K163" t="str">
        <f t="shared" si="10"/>
        <v/>
      </c>
      <c r="N163" t="str">
        <f>IF(SourceData!$A163='4. Deprivation'!$B$8,$A163,"")</f>
        <v/>
      </c>
      <c r="O163" t="str">
        <f t="shared" si="11"/>
        <v/>
      </c>
    </row>
    <row r="164" spans="1:15">
      <c r="A164" s="81">
        <f>ROWS($A$2:A164)</f>
        <v>163</v>
      </c>
      <c r="B164">
        <f>IF(SourceData!$A164='1. Overview'!$B$9,A164,"")</f>
        <v>163</v>
      </c>
      <c r="C164">
        <f t="shared" si="8"/>
        <v>163</v>
      </c>
      <c r="F164" t="str">
        <f>IF(SourceData!$A164='2. Age in 2016'!$B$8,'Row selector'!$A164,"")</f>
        <v/>
      </c>
      <c r="G164" t="str">
        <f t="shared" si="9"/>
        <v/>
      </c>
      <c r="J164" t="str">
        <f>IF(SourceData!$A164='3. Ethnicity'!$B$8,$A164,"")</f>
        <v/>
      </c>
      <c r="K164" t="str">
        <f t="shared" si="10"/>
        <v/>
      </c>
      <c r="N164" t="str">
        <f>IF(SourceData!$A164='4. Deprivation'!$B$8,$A164,"")</f>
        <v/>
      </c>
      <c r="O164" t="str">
        <f t="shared" si="11"/>
        <v/>
      </c>
    </row>
    <row r="165" spans="1:15">
      <c r="A165" s="81">
        <f>ROWS($A$2:A165)</f>
        <v>164</v>
      </c>
      <c r="B165">
        <f>IF(SourceData!$A165='1. Overview'!$B$9,A165,"")</f>
        <v>164</v>
      </c>
      <c r="C165">
        <f t="shared" si="8"/>
        <v>164</v>
      </c>
      <c r="F165" t="str">
        <f>IF(SourceData!$A165='2. Age in 2016'!$B$8,'Row selector'!$A165,"")</f>
        <v/>
      </c>
      <c r="G165" t="str">
        <f t="shared" si="9"/>
        <v/>
      </c>
      <c r="J165" t="str">
        <f>IF(SourceData!$A165='3. Ethnicity'!$B$8,$A165,"")</f>
        <v/>
      </c>
      <c r="K165" t="str">
        <f t="shared" si="10"/>
        <v/>
      </c>
      <c r="N165" t="str">
        <f>IF(SourceData!$A165='4. Deprivation'!$B$8,$A165,"")</f>
        <v/>
      </c>
      <c r="O165" t="str">
        <f t="shared" si="11"/>
        <v/>
      </c>
    </row>
    <row r="166" spans="1:15">
      <c r="A166" s="81">
        <f>ROWS($A$2:A166)</f>
        <v>165</v>
      </c>
      <c r="B166">
        <f>IF(SourceData!$A166='1. Overview'!$B$9,A166,"")</f>
        <v>165</v>
      </c>
      <c r="C166">
        <f t="shared" si="8"/>
        <v>165</v>
      </c>
      <c r="F166" t="str">
        <f>IF(SourceData!$A166='2. Age in 2016'!$B$8,'Row selector'!$A166,"")</f>
        <v/>
      </c>
      <c r="G166" t="str">
        <f t="shared" si="9"/>
        <v/>
      </c>
      <c r="J166" t="str">
        <f>IF(SourceData!$A166='3. Ethnicity'!$B$8,$A166,"")</f>
        <v/>
      </c>
      <c r="K166" t="str">
        <f t="shared" si="10"/>
        <v/>
      </c>
      <c r="N166" t="str">
        <f>IF(SourceData!$A166='4. Deprivation'!$B$8,$A166,"")</f>
        <v/>
      </c>
      <c r="O166" t="str">
        <f t="shared" si="11"/>
        <v/>
      </c>
    </row>
    <row r="167" spans="1:15">
      <c r="A167" s="81">
        <f>ROWS($A$2:A167)</f>
        <v>166</v>
      </c>
      <c r="B167">
        <f>IF(SourceData!$A167='1. Overview'!$B$9,A167,"")</f>
        <v>166</v>
      </c>
      <c r="C167">
        <f t="shared" si="8"/>
        <v>166</v>
      </c>
      <c r="F167" t="str">
        <f>IF(SourceData!$A167='2. Age in 2016'!$B$8,'Row selector'!$A167,"")</f>
        <v/>
      </c>
      <c r="G167" t="str">
        <f t="shared" si="9"/>
        <v/>
      </c>
      <c r="J167" t="str">
        <f>IF(SourceData!$A167='3. Ethnicity'!$B$8,$A167,"")</f>
        <v/>
      </c>
      <c r="K167" t="str">
        <f t="shared" si="10"/>
        <v/>
      </c>
      <c r="N167" t="str">
        <f>IF(SourceData!$A167='4. Deprivation'!$B$8,$A167,"")</f>
        <v/>
      </c>
      <c r="O167" t="str">
        <f t="shared" si="11"/>
        <v/>
      </c>
    </row>
    <row r="168" spans="1:15">
      <c r="A168" s="81">
        <f>ROWS($A$2:A168)</f>
        <v>167</v>
      </c>
      <c r="B168">
        <f>IF(SourceData!$A168='1. Overview'!$B$9,A168,"")</f>
        <v>167</v>
      </c>
      <c r="C168">
        <f t="shared" si="8"/>
        <v>167</v>
      </c>
      <c r="F168" t="str">
        <f>IF(SourceData!$A168='2. Age in 2016'!$B$8,'Row selector'!$A168,"")</f>
        <v/>
      </c>
      <c r="G168" t="str">
        <f t="shared" si="9"/>
        <v/>
      </c>
      <c r="J168" t="str">
        <f>IF(SourceData!$A168='3. Ethnicity'!$B$8,$A168,"")</f>
        <v/>
      </c>
      <c r="K168" t="str">
        <f t="shared" si="10"/>
        <v/>
      </c>
      <c r="N168" t="str">
        <f>IF(SourceData!$A168='4. Deprivation'!$B$8,$A168,"")</f>
        <v/>
      </c>
      <c r="O168" t="str">
        <f t="shared" si="11"/>
        <v/>
      </c>
    </row>
    <row r="169" spans="1:15">
      <c r="A169" s="81">
        <f>ROWS($A$2:A169)</f>
        <v>168</v>
      </c>
      <c r="B169">
        <f>IF(SourceData!$A169='1. Overview'!$B$9,A169,"")</f>
        <v>168</v>
      </c>
      <c r="C169">
        <f t="shared" si="8"/>
        <v>168</v>
      </c>
      <c r="F169" t="str">
        <f>IF(SourceData!$A169='2. Age in 2016'!$B$8,'Row selector'!$A169,"")</f>
        <v/>
      </c>
      <c r="G169" t="str">
        <f t="shared" si="9"/>
        <v/>
      </c>
      <c r="J169" t="str">
        <f>IF(SourceData!$A169='3. Ethnicity'!$B$8,$A169,"")</f>
        <v/>
      </c>
      <c r="K169" t="str">
        <f t="shared" si="10"/>
        <v/>
      </c>
      <c r="N169" t="str">
        <f>IF(SourceData!$A169='4. Deprivation'!$B$8,$A169,"")</f>
        <v/>
      </c>
      <c r="O169" t="str">
        <f t="shared" si="11"/>
        <v/>
      </c>
    </row>
    <row r="170" spans="1:15">
      <c r="A170" s="81">
        <f>ROWS($A$2:A170)</f>
        <v>169</v>
      </c>
      <c r="B170">
        <f>IF(SourceData!$A170='1. Overview'!$B$9,A170,"")</f>
        <v>169</v>
      </c>
      <c r="C170">
        <f t="shared" si="8"/>
        <v>169</v>
      </c>
      <c r="F170" t="str">
        <f>IF(SourceData!$A170='2. Age in 2016'!$B$8,'Row selector'!$A170,"")</f>
        <v/>
      </c>
      <c r="G170" t="str">
        <f t="shared" si="9"/>
        <v/>
      </c>
      <c r="J170" t="str">
        <f>IF(SourceData!$A170='3. Ethnicity'!$B$8,$A170,"")</f>
        <v/>
      </c>
      <c r="K170" t="str">
        <f t="shared" si="10"/>
        <v/>
      </c>
      <c r="N170" t="str">
        <f>IF(SourceData!$A170='4. Deprivation'!$B$8,$A170,"")</f>
        <v/>
      </c>
      <c r="O170" t="str">
        <f t="shared" si="11"/>
        <v/>
      </c>
    </row>
    <row r="171" spans="1:15">
      <c r="A171" s="81">
        <f>ROWS($A$2:A171)</f>
        <v>170</v>
      </c>
      <c r="B171">
        <f>IF(SourceData!$A171='1. Overview'!$B$9,A171,"")</f>
        <v>170</v>
      </c>
      <c r="C171">
        <f t="shared" si="8"/>
        <v>170</v>
      </c>
      <c r="F171" t="str">
        <f>IF(SourceData!$A171='2. Age in 2016'!$B$8,'Row selector'!$A171,"")</f>
        <v/>
      </c>
      <c r="G171" t="str">
        <f t="shared" si="9"/>
        <v/>
      </c>
      <c r="J171" t="str">
        <f>IF(SourceData!$A171='3. Ethnicity'!$B$8,$A171,"")</f>
        <v/>
      </c>
      <c r="K171" t="str">
        <f t="shared" si="10"/>
        <v/>
      </c>
      <c r="N171" t="str">
        <f>IF(SourceData!$A171='4. Deprivation'!$B$8,$A171,"")</f>
        <v/>
      </c>
      <c r="O171" t="str">
        <f t="shared" si="11"/>
        <v/>
      </c>
    </row>
    <row r="172" spans="1:15">
      <c r="A172" s="81">
        <f>ROWS($A$2:A172)</f>
        <v>171</v>
      </c>
      <c r="B172">
        <f>IF(SourceData!$A172='1. Overview'!$B$9,A172,"")</f>
        <v>171</v>
      </c>
      <c r="C172">
        <f t="shared" si="8"/>
        <v>171</v>
      </c>
      <c r="F172" t="str">
        <f>IF(SourceData!$A172='2. Age in 2016'!$B$8,'Row selector'!$A172,"")</f>
        <v/>
      </c>
      <c r="G172" t="str">
        <f t="shared" si="9"/>
        <v/>
      </c>
      <c r="J172" t="str">
        <f>IF(SourceData!$A172='3. Ethnicity'!$B$8,$A172,"")</f>
        <v/>
      </c>
      <c r="K172" t="str">
        <f t="shared" si="10"/>
        <v/>
      </c>
      <c r="N172" t="str">
        <f>IF(SourceData!$A172='4. Deprivation'!$B$8,$A172,"")</f>
        <v/>
      </c>
      <c r="O172" t="str">
        <f t="shared" si="11"/>
        <v/>
      </c>
    </row>
    <row r="173" spans="1:15">
      <c r="A173" s="81">
        <f>ROWS($A$2:A173)</f>
        <v>172</v>
      </c>
      <c r="B173">
        <f>IF(SourceData!$A173='1. Overview'!$B$9,A173,"")</f>
        <v>172</v>
      </c>
      <c r="C173">
        <f t="shared" si="8"/>
        <v>172</v>
      </c>
      <c r="F173" t="str">
        <f>IF(SourceData!$A173='2. Age in 2016'!$B$8,'Row selector'!$A173,"")</f>
        <v/>
      </c>
      <c r="G173" t="str">
        <f t="shared" si="9"/>
        <v/>
      </c>
      <c r="J173" t="str">
        <f>IF(SourceData!$A173='3. Ethnicity'!$B$8,$A173,"")</f>
        <v/>
      </c>
      <c r="K173" t="str">
        <f t="shared" si="10"/>
        <v/>
      </c>
      <c r="N173" t="str">
        <f>IF(SourceData!$A173='4. Deprivation'!$B$8,$A173,"")</f>
        <v/>
      </c>
      <c r="O173" t="str">
        <f t="shared" si="11"/>
        <v/>
      </c>
    </row>
    <row r="174" spans="1:15">
      <c r="A174" s="81">
        <f>ROWS($A$2:A174)</f>
        <v>173</v>
      </c>
      <c r="B174">
        <f>IF(SourceData!$A174='1. Overview'!$B$9,A174,"")</f>
        <v>173</v>
      </c>
      <c r="C174">
        <f t="shared" si="8"/>
        <v>173</v>
      </c>
      <c r="F174" t="str">
        <f>IF(SourceData!$A174='2. Age in 2016'!$B$8,'Row selector'!$A174,"")</f>
        <v/>
      </c>
      <c r="G174" t="str">
        <f t="shared" si="9"/>
        <v/>
      </c>
      <c r="J174" t="str">
        <f>IF(SourceData!$A174='3. Ethnicity'!$B$8,$A174,"")</f>
        <v/>
      </c>
      <c r="K174" t="str">
        <f t="shared" si="10"/>
        <v/>
      </c>
      <c r="N174" t="str">
        <f>IF(SourceData!$A174='4. Deprivation'!$B$8,$A174,"")</f>
        <v/>
      </c>
      <c r="O174" t="str">
        <f t="shared" si="11"/>
        <v/>
      </c>
    </row>
    <row r="175" spans="1:15">
      <c r="A175" s="81">
        <f>ROWS($A$2:A175)</f>
        <v>174</v>
      </c>
      <c r="B175">
        <f>IF(SourceData!$A175='1. Overview'!$B$9,A175,"")</f>
        <v>174</v>
      </c>
      <c r="C175">
        <f t="shared" si="8"/>
        <v>174</v>
      </c>
      <c r="F175" t="str">
        <f>IF(SourceData!$A175='2. Age in 2016'!$B$8,'Row selector'!$A175,"")</f>
        <v/>
      </c>
      <c r="G175" t="str">
        <f t="shared" si="9"/>
        <v/>
      </c>
      <c r="J175" t="str">
        <f>IF(SourceData!$A175='3. Ethnicity'!$B$8,$A175,"")</f>
        <v/>
      </c>
      <c r="K175" t="str">
        <f t="shared" si="10"/>
        <v/>
      </c>
      <c r="N175" t="str">
        <f>IF(SourceData!$A175='4. Deprivation'!$B$8,$A175,"")</f>
        <v/>
      </c>
      <c r="O175" t="str">
        <f t="shared" si="11"/>
        <v/>
      </c>
    </row>
    <row r="176" spans="1:15">
      <c r="A176" s="81">
        <f>ROWS($A$2:A176)</f>
        <v>175</v>
      </c>
      <c r="B176">
        <f>IF(SourceData!$A176='1. Overview'!$B$9,A176,"")</f>
        <v>175</v>
      </c>
      <c r="C176">
        <f t="shared" si="8"/>
        <v>175</v>
      </c>
      <c r="F176" t="str">
        <f>IF(SourceData!$A176='2. Age in 2016'!$B$8,'Row selector'!$A176,"")</f>
        <v/>
      </c>
      <c r="G176" t="str">
        <f t="shared" si="9"/>
        <v/>
      </c>
      <c r="J176" t="str">
        <f>IF(SourceData!$A176='3. Ethnicity'!$B$8,$A176,"")</f>
        <v/>
      </c>
      <c r="K176" t="str">
        <f t="shared" si="10"/>
        <v/>
      </c>
      <c r="N176" t="str">
        <f>IF(SourceData!$A176='4. Deprivation'!$B$8,$A176,"")</f>
        <v/>
      </c>
      <c r="O176" t="str">
        <f t="shared" si="11"/>
        <v/>
      </c>
    </row>
    <row r="177" spans="1:15">
      <c r="A177" s="81">
        <f>ROWS($A$2:A177)</f>
        <v>176</v>
      </c>
      <c r="B177">
        <f>IF(SourceData!$A177='1. Overview'!$B$9,A177,"")</f>
        <v>176</v>
      </c>
      <c r="C177">
        <f t="shared" si="8"/>
        <v>176</v>
      </c>
      <c r="F177" t="str">
        <f>IF(SourceData!$A177='2. Age in 2016'!$B$8,'Row selector'!$A177,"")</f>
        <v/>
      </c>
      <c r="G177" t="str">
        <f t="shared" si="9"/>
        <v/>
      </c>
      <c r="J177" t="str">
        <f>IF(SourceData!$A177='3. Ethnicity'!$B$8,$A177,"")</f>
        <v/>
      </c>
      <c r="K177" t="str">
        <f t="shared" si="10"/>
        <v/>
      </c>
      <c r="N177" t="str">
        <f>IF(SourceData!$A177='4. Deprivation'!$B$8,$A177,"")</f>
        <v/>
      </c>
      <c r="O177" t="str">
        <f t="shared" si="11"/>
        <v/>
      </c>
    </row>
    <row r="178" spans="1:15">
      <c r="A178" s="81">
        <f>ROWS($A$2:A178)</f>
        <v>177</v>
      </c>
      <c r="B178">
        <f>IF(SourceData!$A178='1. Overview'!$B$9,A178,"")</f>
        <v>177</v>
      </c>
      <c r="C178">
        <f t="shared" si="8"/>
        <v>177</v>
      </c>
      <c r="F178" t="str">
        <f>IF(SourceData!$A178='2. Age in 2016'!$B$8,'Row selector'!$A178,"")</f>
        <v/>
      </c>
      <c r="G178" t="str">
        <f t="shared" si="9"/>
        <v/>
      </c>
      <c r="J178" t="str">
        <f>IF(SourceData!$A178='3. Ethnicity'!$B$8,$A178,"")</f>
        <v/>
      </c>
      <c r="K178" t="str">
        <f t="shared" si="10"/>
        <v/>
      </c>
      <c r="N178" t="str">
        <f>IF(SourceData!$A178='4. Deprivation'!$B$8,$A178,"")</f>
        <v/>
      </c>
      <c r="O178" t="str">
        <f t="shared" si="11"/>
        <v/>
      </c>
    </row>
    <row r="179" spans="1:15">
      <c r="A179" s="81">
        <f>ROWS($A$2:A179)</f>
        <v>178</v>
      </c>
      <c r="B179">
        <f>IF(SourceData!$A179='1. Overview'!$B$9,A179,"")</f>
        <v>178</v>
      </c>
      <c r="C179">
        <f t="shared" si="8"/>
        <v>178</v>
      </c>
      <c r="F179" t="str">
        <f>IF(SourceData!$A179='2. Age in 2016'!$B$8,'Row selector'!$A179,"")</f>
        <v/>
      </c>
      <c r="G179" t="str">
        <f t="shared" si="9"/>
        <v/>
      </c>
      <c r="J179" t="str">
        <f>IF(SourceData!$A179='3. Ethnicity'!$B$8,$A179,"")</f>
        <v/>
      </c>
      <c r="K179" t="str">
        <f t="shared" si="10"/>
        <v/>
      </c>
      <c r="N179" t="str">
        <f>IF(SourceData!$A179='4. Deprivation'!$B$8,$A179,"")</f>
        <v/>
      </c>
      <c r="O179" t="str">
        <f t="shared" si="11"/>
        <v/>
      </c>
    </row>
    <row r="180" spans="1:15">
      <c r="A180" s="81">
        <f>ROWS($A$2:A180)</f>
        <v>179</v>
      </c>
      <c r="B180">
        <f>IF(SourceData!$A180='1. Overview'!$B$9,A180,"")</f>
        <v>179</v>
      </c>
      <c r="C180">
        <f t="shared" si="8"/>
        <v>179</v>
      </c>
      <c r="F180" t="str">
        <f>IF(SourceData!$A180='2. Age in 2016'!$B$8,'Row selector'!$A180,"")</f>
        <v/>
      </c>
      <c r="G180" t="str">
        <f t="shared" si="9"/>
        <v/>
      </c>
      <c r="J180" t="str">
        <f>IF(SourceData!$A180='3. Ethnicity'!$B$8,$A180,"")</f>
        <v/>
      </c>
      <c r="K180" t="str">
        <f t="shared" si="10"/>
        <v/>
      </c>
      <c r="N180" t="str">
        <f>IF(SourceData!$A180='4. Deprivation'!$B$8,$A180,"")</f>
        <v/>
      </c>
      <c r="O180" t="str">
        <f t="shared" si="11"/>
        <v/>
      </c>
    </row>
    <row r="181" spans="1:15">
      <c r="A181" s="81">
        <f>ROWS($A$2:A181)</f>
        <v>180</v>
      </c>
      <c r="B181">
        <f>IF(SourceData!$A181='1. Overview'!$B$9,A181,"")</f>
        <v>180</v>
      </c>
      <c r="C181">
        <f t="shared" si="8"/>
        <v>180</v>
      </c>
      <c r="F181" t="str">
        <f>IF(SourceData!$A181='2. Age in 2016'!$B$8,'Row selector'!$A181,"")</f>
        <v/>
      </c>
      <c r="G181" t="str">
        <f t="shared" si="9"/>
        <v/>
      </c>
      <c r="J181" t="str">
        <f>IF(SourceData!$A181='3. Ethnicity'!$B$8,$A181,"")</f>
        <v/>
      </c>
      <c r="K181" t="str">
        <f t="shared" si="10"/>
        <v/>
      </c>
      <c r="N181" t="str">
        <f>IF(SourceData!$A181='4. Deprivation'!$B$8,$A181,"")</f>
        <v/>
      </c>
      <c r="O181" t="str">
        <f t="shared" si="11"/>
        <v/>
      </c>
    </row>
    <row r="182" spans="1:15">
      <c r="A182" s="81">
        <f>ROWS($A$2:A182)</f>
        <v>181</v>
      </c>
      <c r="B182">
        <f>IF(SourceData!$A182='1. Overview'!$B$9,A182,"")</f>
        <v>181</v>
      </c>
      <c r="C182">
        <f t="shared" si="8"/>
        <v>181</v>
      </c>
      <c r="F182" t="str">
        <f>IF(SourceData!$A182='2. Age in 2016'!$B$8,'Row selector'!$A182,"")</f>
        <v/>
      </c>
      <c r="G182" t="str">
        <f t="shared" si="9"/>
        <v/>
      </c>
      <c r="J182" t="str">
        <f>IF(SourceData!$A182='3. Ethnicity'!$B$8,$A182,"")</f>
        <v/>
      </c>
      <c r="K182" t="str">
        <f t="shared" si="10"/>
        <v/>
      </c>
      <c r="N182" t="str">
        <f>IF(SourceData!$A182='4. Deprivation'!$B$8,$A182,"")</f>
        <v/>
      </c>
      <c r="O182" t="str">
        <f t="shared" si="11"/>
        <v/>
      </c>
    </row>
    <row r="183" spans="1:15">
      <c r="A183" s="81">
        <f>ROWS($A$2:A183)</f>
        <v>182</v>
      </c>
      <c r="B183">
        <f>IF(SourceData!$A183='1. Overview'!$B$9,A183,"")</f>
        <v>182</v>
      </c>
      <c r="C183">
        <f t="shared" si="8"/>
        <v>182</v>
      </c>
      <c r="F183" t="str">
        <f>IF(SourceData!$A183='2. Age in 2016'!$B$8,'Row selector'!$A183,"")</f>
        <v/>
      </c>
      <c r="G183" t="str">
        <f t="shared" si="9"/>
        <v/>
      </c>
      <c r="J183" t="str">
        <f>IF(SourceData!$A183='3. Ethnicity'!$B$8,$A183,"")</f>
        <v/>
      </c>
      <c r="K183" t="str">
        <f t="shared" si="10"/>
        <v/>
      </c>
      <c r="N183" t="str">
        <f>IF(SourceData!$A183='4. Deprivation'!$B$8,$A183,"")</f>
        <v/>
      </c>
      <c r="O183" t="str">
        <f t="shared" si="11"/>
        <v/>
      </c>
    </row>
    <row r="184" spans="1:15">
      <c r="A184" s="81">
        <f>ROWS($A$2:A184)</f>
        <v>183</v>
      </c>
      <c r="B184">
        <f>IF(SourceData!$A184='1. Overview'!$B$9,A184,"")</f>
        <v>183</v>
      </c>
      <c r="C184">
        <f t="shared" si="8"/>
        <v>183</v>
      </c>
      <c r="F184" t="str">
        <f>IF(SourceData!$A184='2. Age in 2016'!$B$8,'Row selector'!$A184,"")</f>
        <v/>
      </c>
      <c r="G184" t="str">
        <f t="shared" si="9"/>
        <v/>
      </c>
      <c r="J184" t="str">
        <f>IF(SourceData!$A184='3. Ethnicity'!$B$8,$A184,"")</f>
        <v/>
      </c>
      <c r="K184" t="str">
        <f t="shared" si="10"/>
        <v/>
      </c>
      <c r="N184" t="str">
        <f>IF(SourceData!$A184='4. Deprivation'!$B$8,$A184,"")</f>
        <v/>
      </c>
      <c r="O184" t="str">
        <f t="shared" si="11"/>
        <v/>
      </c>
    </row>
    <row r="185" spans="1:15">
      <c r="A185" s="81">
        <f>ROWS($A$2:A185)</f>
        <v>184</v>
      </c>
      <c r="B185">
        <f>IF(SourceData!$A185='1. Overview'!$B$9,A185,"")</f>
        <v>184</v>
      </c>
      <c r="C185">
        <f t="shared" si="8"/>
        <v>184</v>
      </c>
      <c r="F185" t="str">
        <f>IF(SourceData!$A185='2. Age in 2016'!$B$8,'Row selector'!$A185,"")</f>
        <v/>
      </c>
      <c r="G185" t="str">
        <f t="shared" si="9"/>
        <v/>
      </c>
      <c r="J185" t="str">
        <f>IF(SourceData!$A185='3. Ethnicity'!$B$8,$A185,"")</f>
        <v/>
      </c>
      <c r="K185" t="str">
        <f t="shared" si="10"/>
        <v/>
      </c>
      <c r="N185" t="str">
        <f>IF(SourceData!$A185='4. Deprivation'!$B$8,$A185,"")</f>
        <v/>
      </c>
      <c r="O185" t="str">
        <f t="shared" si="11"/>
        <v/>
      </c>
    </row>
    <row r="186" spans="1:15">
      <c r="A186" s="81">
        <f>ROWS($A$2:A186)</f>
        <v>185</v>
      </c>
      <c r="B186">
        <f>IF(SourceData!$A186='1. Overview'!$B$9,A186,"")</f>
        <v>185</v>
      </c>
      <c r="C186">
        <f t="shared" si="8"/>
        <v>185</v>
      </c>
      <c r="F186" t="str">
        <f>IF(SourceData!$A186='2. Age in 2016'!$B$8,'Row selector'!$A186,"")</f>
        <v/>
      </c>
      <c r="G186" t="str">
        <f t="shared" si="9"/>
        <v/>
      </c>
      <c r="J186" t="str">
        <f>IF(SourceData!$A186='3. Ethnicity'!$B$8,$A186,"")</f>
        <v/>
      </c>
      <c r="K186" t="str">
        <f t="shared" si="10"/>
        <v/>
      </c>
      <c r="N186" t="str">
        <f>IF(SourceData!$A186='4. Deprivation'!$B$8,$A186,"")</f>
        <v/>
      </c>
      <c r="O186" t="str">
        <f t="shared" si="11"/>
        <v/>
      </c>
    </row>
    <row r="187" spans="1:15">
      <c r="A187" s="81">
        <f>ROWS($A$2:A187)</f>
        <v>186</v>
      </c>
      <c r="B187">
        <f>IF(SourceData!$A187='1. Overview'!$B$9,A187,"")</f>
        <v>186</v>
      </c>
      <c r="C187">
        <f t="shared" si="8"/>
        <v>186</v>
      </c>
      <c r="F187" t="str">
        <f>IF(SourceData!$A187='2. Age in 2016'!$B$8,'Row selector'!$A187,"")</f>
        <v/>
      </c>
      <c r="G187" t="str">
        <f t="shared" si="9"/>
        <v/>
      </c>
      <c r="J187" t="str">
        <f>IF(SourceData!$A187='3. Ethnicity'!$B$8,$A187,"")</f>
        <v/>
      </c>
      <c r="K187" t="str">
        <f t="shared" si="10"/>
        <v/>
      </c>
      <c r="N187" t="str">
        <f>IF(SourceData!$A187='4. Deprivation'!$B$8,$A187,"")</f>
        <v/>
      </c>
      <c r="O187" t="str">
        <f t="shared" si="11"/>
        <v/>
      </c>
    </row>
    <row r="188" spans="1:15">
      <c r="A188" s="81">
        <f>ROWS($A$2:A188)</f>
        <v>187</v>
      </c>
      <c r="B188">
        <f>IF(SourceData!$A188='1. Overview'!$B$9,A188,"")</f>
        <v>187</v>
      </c>
      <c r="C188">
        <f t="shared" si="8"/>
        <v>187</v>
      </c>
      <c r="F188" t="str">
        <f>IF(SourceData!$A188='2. Age in 2016'!$B$8,'Row selector'!$A188,"")</f>
        <v/>
      </c>
      <c r="G188" t="str">
        <f t="shared" si="9"/>
        <v/>
      </c>
      <c r="J188" t="str">
        <f>IF(SourceData!$A188='3. Ethnicity'!$B$8,$A188,"")</f>
        <v/>
      </c>
      <c r="K188" t="str">
        <f t="shared" si="10"/>
        <v/>
      </c>
      <c r="N188" t="str">
        <f>IF(SourceData!$A188='4. Deprivation'!$B$8,$A188,"")</f>
        <v/>
      </c>
      <c r="O188" t="str">
        <f t="shared" si="11"/>
        <v/>
      </c>
    </row>
    <row r="189" spans="1:15">
      <c r="A189" s="81">
        <f>ROWS($A$2:A189)</f>
        <v>188</v>
      </c>
      <c r="B189">
        <f>IF(SourceData!$A189='1. Overview'!$B$9,A189,"")</f>
        <v>188</v>
      </c>
      <c r="C189">
        <f t="shared" si="8"/>
        <v>188</v>
      </c>
      <c r="F189" t="str">
        <f>IF(SourceData!$A189='2. Age in 2016'!$B$8,'Row selector'!$A189,"")</f>
        <v/>
      </c>
      <c r="G189" t="str">
        <f t="shared" si="9"/>
        <v/>
      </c>
      <c r="J189" t="str">
        <f>IF(SourceData!$A189='3. Ethnicity'!$B$8,$A189,"")</f>
        <v/>
      </c>
      <c r="K189" t="str">
        <f t="shared" si="10"/>
        <v/>
      </c>
      <c r="N189" t="str">
        <f>IF(SourceData!$A189='4. Deprivation'!$B$8,$A189,"")</f>
        <v/>
      </c>
      <c r="O189" t="str">
        <f t="shared" si="11"/>
        <v/>
      </c>
    </row>
    <row r="190" spans="1:15">
      <c r="A190" s="81">
        <f>ROWS($A$2:A190)</f>
        <v>189</v>
      </c>
      <c r="B190">
        <f>IF(SourceData!$A190='1. Overview'!$B$9,A190,"")</f>
        <v>189</v>
      </c>
      <c r="C190">
        <f t="shared" si="8"/>
        <v>189</v>
      </c>
      <c r="F190" t="str">
        <f>IF(SourceData!$A190='2. Age in 2016'!$B$8,'Row selector'!$A190,"")</f>
        <v/>
      </c>
      <c r="G190" t="str">
        <f t="shared" si="9"/>
        <v/>
      </c>
      <c r="J190" t="str">
        <f>IF(SourceData!$A190='3. Ethnicity'!$B$8,$A190,"")</f>
        <v/>
      </c>
      <c r="K190" t="str">
        <f t="shared" si="10"/>
        <v/>
      </c>
      <c r="N190" t="str">
        <f>IF(SourceData!$A190='4. Deprivation'!$B$8,$A190,"")</f>
        <v/>
      </c>
      <c r="O190" t="str">
        <f t="shared" si="11"/>
        <v/>
      </c>
    </row>
    <row r="191" spans="1:15">
      <c r="A191" s="81">
        <f>ROWS($A$2:A191)</f>
        <v>190</v>
      </c>
      <c r="B191">
        <f>IF(SourceData!$A191='1. Overview'!$B$9,A191,"")</f>
        <v>190</v>
      </c>
      <c r="C191">
        <f t="shared" si="8"/>
        <v>190</v>
      </c>
      <c r="F191" t="str">
        <f>IF(SourceData!$A191='2. Age in 2016'!$B$8,'Row selector'!$A191,"")</f>
        <v/>
      </c>
      <c r="G191" t="str">
        <f t="shared" si="9"/>
        <v/>
      </c>
      <c r="J191" t="str">
        <f>IF(SourceData!$A191='3. Ethnicity'!$B$8,$A191,"")</f>
        <v/>
      </c>
      <c r="K191" t="str">
        <f t="shared" si="10"/>
        <v/>
      </c>
      <c r="N191" t="str">
        <f>IF(SourceData!$A191='4. Deprivation'!$B$8,$A191,"")</f>
        <v/>
      </c>
      <c r="O191" t="str">
        <f t="shared" si="11"/>
        <v/>
      </c>
    </row>
    <row r="192" spans="1:15">
      <c r="A192" s="81">
        <f>ROWS($A$2:A192)</f>
        <v>191</v>
      </c>
      <c r="B192">
        <f>IF(SourceData!$A192='1. Overview'!$B$9,A192,"")</f>
        <v>191</v>
      </c>
      <c r="C192">
        <f t="shared" si="8"/>
        <v>191</v>
      </c>
      <c r="F192" t="str">
        <f>IF(SourceData!$A192='2. Age in 2016'!$B$8,'Row selector'!$A192,"")</f>
        <v/>
      </c>
      <c r="G192" t="str">
        <f t="shared" si="9"/>
        <v/>
      </c>
      <c r="J192" t="str">
        <f>IF(SourceData!$A192='3. Ethnicity'!$B$8,$A192,"")</f>
        <v/>
      </c>
      <c r="K192" t="str">
        <f t="shared" si="10"/>
        <v/>
      </c>
      <c r="N192" t="str">
        <f>IF(SourceData!$A192='4. Deprivation'!$B$8,$A192,"")</f>
        <v/>
      </c>
      <c r="O192" t="str">
        <f t="shared" si="11"/>
        <v/>
      </c>
    </row>
    <row r="193" spans="1:15">
      <c r="A193" s="81">
        <f>ROWS($A$2:A193)</f>
        <v>192</v>
      </c>
      <c r="B193">
        <f>IF(SourceData!$A193='1. Overview'!$B$9,A193,"")</f>
        <v>192</v>
      </c>
      <c r="C193">
        <f t="shared" si="8"/>
        <v>192</v>
      </c>
      <c r="F193" t="str">
        <f>IF(SourceData!$A193='2. Age in 2016'!$B$8,'Row selector'!$A193,"")</f>
        <v/>
      </c>
      <c r="G193" t="str">
        <f t="shared" si="9"/>
        <v/>
      </c>
      <c r="J193" t="str">
        <f>IF(SourceData!$A193='3. Ethnicity'!$B$8,$A193,"")</f>
        <v/>
      </c>
      <c r="K193" t="str">
        <f t="shared" si="10"/>
        <v/>
      </c>
      <c r="N193" t="str">
        <f>IF(SourceData!$A193='4. Deprivation'!$B$8,$A193,"")</f>
        <v/>
      </c>
      <c r="O193" t="str">
        <f t="shared" si="11"/>
        <v/>
      </c>
    </row>
    <row r="194" spans="1:15">
      <c r="A194" s="81">
        <f>ROWS($A$2:A194)</f>
        <v>193</v>
      </c>
      <c r="B194">
        <f>IF(SourceData!$A194='1. Overview'!$B$9,A194,"")</f>
        <v>193</v>
      </c>
      <c r="C194">
        <f t="shared" si="8"/>
        <v>193</v>
      </c>
      <c r="F194" t="str">
        <f>IF(SourceData!$A194='2. Age in 2016'!$B$8,'Row selector'!$A194,"")</f>
        <v/>
      </c>
      <c r="G194" t="str">
        <f t="shared" si="9"/>
        <v/>
      </c>
      <c r="J194" t="str">
        <f>IF(SourceData!$A194='3. Ethnicity'!$B$8,$A194,"")</f>
        <v/>
      </c>
      <c r="K194" t="str">
        <f t="shared" si="10"/>
        <v/>
      </c>
      <c r="N194" t="str">
        <f>IF(SourceData!$A194='4. Deprivation'!$B$8,$A194,"")</f>
        <v/>
      </c>
      <c r="O194" t="str">
        <f t="shared" si="11"/>
        <v/>
      </c>
    </row>
    <row r="195" spans="1:15">
      <c r="A195" s="81">
        <f>ROWS($A$2:A195)</f>
        <v>194</v>
      </c>
      <c r="B195">
        <f>IF(SourceData!$A195='1. Overview'!$B$9,A195,"")</f>
        <v>194</v>
      </c>
      <c r="C195">
        <f t="shared" ref="C195:C258" si="12">IFERROR(SMALL($B$2:$B$280,A195),"")</f>
        <v>194</v>
      </c>
      <c r="F195" t="str">
        <f>IF(SourceData!$A195='2. Age in 2016'!$B$8,'Row selector'!$A195,"")</f>
        <v/>
      </c>
      <c r="G195" t="str">
        <f t="shared" ref="G195:G258" si="13">IFERROR(SMALL($F$2:$F$280,$A195),"")</f>
        <v/>
      </c>
      <c r="J195" t="str">
        <f>IF(SourceData!$A195='3. Ethnicity'!$B$8,$A195,"")</f>
        <v/>
      </c>
      <c r="K195" t="str">
        <f t="shared" ref="K195:K258" si="14">IFERROR(SMALL($J$2:$J$280,$A195),"")</f>
        <v/>
      </c>
      <c r="N195" t="str">
        <f>IF(SourceData!$A195='4. Deprivation'!$B$8,$A195,"")</f>
        <v/>
      </c>
      <c r="O195" t="str">
        <f t="shared" ref="O195:O258" si="15">IFERROR(SMALL($N$2:$N$280,$A195),"")</f>
        <v/>
      </c>
    </row>
    <row r="196" spans="1:15">
      <c r="A196" s="81">
        <f>ROWS($A$2:A196)</f>
        <v>195</v>
      </c>
      <c r="B196">
        <f>IF(SourceData!$A196='1. Overview'!$B$9,A196,"")</f>
        <v>195</v>
      </c>
      <c r="C196">
        <f t="shared" si="12"/>
        <v>195</v>
      </c>
      <c r="F196" t="str">
        <f>IF(SourceData!$A196='2. Age in 2016'!$B$8,'Row selector'!$A196,"")</f>
        <v/>
      </c>
      <c r="G196" t="str">
        <f t="shared" si="13"/>
        <v/>
      </c>
      <c r="J196" t="str">
        <f>IF(SourceData!$A196='3. Ethnicity'!$B$8,$A196,"")</f>
        <v/>
      </c>
      <c r="K196" t="str">
        <f t="shared" si="14"/>
        <v/>
      </c>
      <c r="N196" t="str">
        <f>IF(SourceData!$A196='4. Deprivation'!$B$8,$A196,"")</f>
        <v/>
      </c>
      <c r="O196" t="str">
        <f t="shared" si="15"/>
        <v/>
      </c>
    </row>
    <row r="197" spans="1:15">
      <c r="A197" s="81">
        <f>ROWS($A$2:A197)</f>
        <v>196</v>
      </c>
      <c r="B197">
        <f>IF(SourceData!$A197='1. Overview'!$B$9,A197,"")</f>
        <v>196</v>
      </c>
      <c r="C197">
        <f t="shared" si="12"/>
        <v>196</v>
      </c>
      <c r="F197" t="str">
        <f>IF(SourceData!$A197='2. Age in 2016'!$B$8,'Row selector'!$A197,"")</f>
        <v/>
      </c>
      <c r="G197" t="str">
        <f t="shared" si="13"/>
        <v/>
      </c>
      <c r="J197" t="str">
        <f>IF(SourceData!$A197='3. Ethnicity'!$B$8,$A197,"")</f>
        <v/>
      </c>
      <c r="K197" t="str">
        <f t="shared" si="14"/>
        <v/>
      </c>
      <c r="N197" t="str">
        <f>IF(SourceData!$A197='4. Deprivation'!$B$8,$A197,"")</f>
        <v/>
      </c>
      <c r="O197" t="str">
        <f t="shared" si="15"/>
        <v/>
      </c>
    </row>
    <row r="198" spans="1:15">
      <c r="A198" s="81">
        <f>ROWS($A$2:A198)</f>
        <v>197</v>
      </c>
      <c r="B198">
        <f>IF(SourceData!$A198='1. Overview'!$B$9,A198,"")</f>
        <v>197</v>
      </c>
      <c r="C198">
        <f t="shared" si="12"/>
        <v>197</v>
      </c>
      <c r="F198" t="str">
        <f>IF(SourceData!$A198='2. Age in 2016'!$B$8,'Row selector'!$A198,"")</f>
        <v/>
      </c>
      <c r="G198" t="str">
        <f t="shared" si="13"/>
        <v/>
      </c>
      <c r="J198" t="str">
        <f>IF(SourceData!$A198='3. Ethnicity'!$B$8,$A198,"")</f>
        <v/>
      </c>
      <c r="K198" t="str">
        <f t="shared" si="14"/>
        <v/>
      </c>
      <c r="N198" t="str">
        <f>IF(SourceData!$A198='4. Deprivation'!$B$8,$A198,"")</f>
        <v/>
      </c>
      <c r="O198" t="str">
        <f t="shared" si="15"/>
        <v/>
      </c>
    </row>
    <row r="199" spans="1:15">
      <c r="A199" s="81">
        <f>ROWS($A$2:A199)</f>
        <v>198</v>
      </c>
      <c r="B199">
        <f>IF(SourceData!$A199='1. Overview'!$B$9,A199,"")</f>
        <v>198</v>
      </c>
      <c r="C199">
        <f t="shared" si="12"/>
        <v>198</v>
      </c>
      <c r="F199" t="str">
        <f>IF(SourceData!$A199='2. Age in 2016'!$B$8,'Row selector'!$A199,"")</f>
        <v/>
      </c>
      <c r="G199" t="str">
        <f t="shared" si="13"/>
        <v/>
      </c>
      <c r="J199" t="str">
        <f>IF(SourceData!$A199='3. Ethnicity'!$B$8,$A199,"")</f>
        <v/>
      </c>
      <c r="K199" t="str">
        <f t="shared" si="14"/>
        <v/>
      </c>
      <c r="N199" t="str">
        <f>IF(SourceData!$A199='4. Deprivation'!$B$8,$A199,"")</f>
        <v/>
      </c>
      <c r="O199" t="str">
        <f t="shared" si="15"/>
        <v/>
      </c>
    </row>
    <row r="200" spans="1:15">
      <c r="A200" s="81">
        <f>ROWS($A$2:A200)</f>
        <v>199</v>
      </c>
      <c r="B200">
        <f>IF(SourceData!$A200='1. Overview'!$B$9,A200,"")</f>
        <v>199</v>
      </c>
      <c r="C200">
        <f t="shared" si="12"/>
        <v>199</v>
      </c>
      <c r="F200" t="str">
        <f>IF(SourceData!$A200='2. Age in 2016'!$B$8,'Row selector'!$A200,"")</f>
        <v/>
      </c>
      <c r="G200" t="str">
        <f t="shared" si="13"/>
        <v/>
      </c>
      <c r="J200" t="str">
        <f>IF(SourceData!$A200='3. Ethnicity'!$B$8,$A200,"")</f>
        <v/>
      </c>
      <c r="K200" t="str">
        <f t="shared" si="14"/>
        <v/>
      </c>
      <c r="N200" t="str">
        <f>IF(SourceData!$A200='4. Deprivation'!$B$8,$A200,"")</f>
        <v/>
      </c>
      <c r="O200" t="str">
        <f t="shared" si="15"/>
        <v/>
      </c>
    </row>
    <row r="201" spans="1:15">
      <c r="A201" s="81">
        <f>ROWS($A$2:A201)</f>
        <v>200</v>
      </c>
      <c r="B201">
        <f>IF(SourceData!$A201='1. Overview'!$B$9,A201,"")</f>
        <v>200</v>
      </c>
      <c r="C201">
        <f t="shared" si="12"/>
        <v>200</v>
      </c>
      <c r="F201" t="str">
        <f>IF(SourceData!$A201='2. Age in 2016'!$B$8,'Row selector'!$A201,"")</f>
        <v/>
      </c>
      <c r="G201" t="str">
        <f t="shared" si="13"/>
        <v/>
      </c>
      <c r="J201" t="str">
        <f>IF(SourceData!$A201='3. Ethnicity'!$B$8,$A201,"")</f>
        <v/>
      </c>
      <c r="K201" t="str">
        <f t="shared" si="14"/>
        <v/>
      </c>
      <c r="N201" t="str">
        <f>IF(SourceData!$A201='4. Deprivation'!$B$8,$A201,"")</f>
        <v/>
      </c>
      <c r="O201" t="str">
        <f t="shared" si="15"/>
        <v/>
      </c>
    </row>
    <row r="202" spans="1:15">
      <c r="A202" s="81">
        <f>ROWS($A$2:A202)</f>
        <v>201</v>
      </c>
      <c r="B202">
        <f>IF(SourceData!$A202='1. Overview'!$B$9,A202,"")</f>
        <v>201</v>
      </c>
      <c r="C202">
        <f t="shared" si="12"/>
        <v>201</v>
      </c>
      <c r="F202" t="str">
        <f>IF(SourceData!$A202='2. Age in 2016'!$B$8,'Row selector'!$A202,"")</f>
        <v/>
      </c>
      <c r="G202" t="str">
        <f t="shared" si="13"/>
        <v/>
      </c>
      <c r="J202" t="str">
        <f>IF(SourceData!$A202='3. Ethnicity'!$B$8,$A202,"")</f>
        <v/>
      </c>
      <c r="K202" t="str">
        <f t="shared" si="14"/>
        <v/>
      </c>
      <c r="N202" t="str">
        <f>IF(SourceData!$A202='4. Deprivation'!$B$8,$A202,"")</f>
        <v/>
      </c>
      <c r="O202" t="str">
        <f t="shared" si="15"/>
        <v/>
      </c>
    </row>
    <row r="203" spans="1:15">
      <c r="A203" s="81">
        <f>ROWS($A$2:A203)</f>
        <v>202</v>
      </c>
      <c r="B203">
        <f>IF(SourceData!$A203='1. Overview'!$B$9,A203,"")</f>
        <v>202</v>
      </c>
      <c r="C203">
        <f t="shared" si="12"/>
        <v>202</v>
      </c>
      <c r="F203" t="str">
        <f>IF(SourceData!$A203='2. Age in 2016'!$B$8,'Row selector'!$A203,"")</f>
        <v/>
      </c>
      <c r="G203" t="str">
        <f t="shared" si="13"/>
        <v/>
      </c>
      <c r="J203" t="str">
        <f>IF(SourceData!$A203='3. Ethnicity'!$B$8,$A203,"")</f>
        <v/>
      </c>
      <c r="K203" t="str">
        <f t="shared" si="14"/>
        <v/>
      </c>
      <c r="N203" t="str">
        <f>IF(SourceData!$A203='4. Deprivation'!$B$8,$A203,"")</f>
        <v/>
      </c>
      <c r="O203" t="str">
        <f t="shared" si="15"/>
        <v/>
      </c>
    </row>
    <row r="204" spans="1:15">
      <c r="A204" s="81">
        <f>ROWS($A$2:A204)</f>
        <v>203</v>
      </c>
      <c r="B204">
        <f>IF(SourceData!$A204='1. Overview'!$B$9,A204,"")</f>
        <v>203</v>
      </c>
      <c r="C204">
        <f t="shared" si="12"/>
        <v>203</v>
      </c>
      <c r="F204" t="str">
        <f>IF(SourceData!$A204='2. Age in 2016'!$B$8,'Row selector'!$A204,"")</f>
        <v/>
      </c>
      <c r="G204" t="str">
        <f t="shared" si="13"/>
        <v/>
      </c>
      <c r="J204" t="str">
        <f>IF(SourceData!$A204='3. Ethnicity'!$B$8,$A204,"")</f>
        <v/>
      </c>
      <c r="K204" t="str">
        <f t="shared" si="14"/>
        <v/>
      </c>
      <c r="N204" t="str">
        <f>IF(SourceData!$A204='4. Deprivation'!$B$8,$A204,"")</f>
        <v/>
      </c>
      <c r="O204" t="str">
        <f t="shared" si="15"/>
        <v/>
      </c>
    </row>
    <row r="205" spans="1:15">
      <c r="A205" s="81">
        <f>ROWS($A$2:A205)</f>
        <v>204</v>
      </c>
      <c r="B205">
        <f>IF(SourceData!$A205='1. Overview'!$B$9,A205,"")</f>
        <v>204</v>
      </c>
      <c r="C205">
        <f t="shared" si="12"/>
        <v>204</v>
      </c>
      <c r="F205" t="str">
        <f>IF(SourceData!$A205='2. Age in 2016'!$B$8,'Row selector'!$A205,"")</f>
        <v/>
      </c>
      <c r="G205" t="str">
        <f t="shared" si="13"/>
        <v/>
      </c>
      <c r="J205" t="str">
        <f>IF(SourceData!$A205='3. Ethnicity'!$B$8,$A205,"")</f>
        <v/>
      </c>
      <c r="K205" t="str">
        <f t="shared" si="14"/>
        <v/>
      </c>
      <c r="N205" t="str">
        <f>IF(SourceData!$A205='4. Deprivation'!$B$8,$A205,"")</f>
        <v/>
      </c>
      <c r="O205" t="str">
        <f t="shared" si="15"/>
        <v/>
      </c>
    </row>
    <row r="206" spans="1:15">
      <c r="A206" s="81">
        <f>ROWS($A$2:A206)</f>
        <v>205</v>
      </c>
      <c r="B206">
        <f>IF(SourceData!$A206='1. Overview'!$B$9,A206,"")</f>
        <v>205</v>
      </c>
      <c r="C206">
        <f t="shared" si="12"/>
        <v>205</v>
      </c>
      <c r="F206" t="str">
        <f>IF(SourceData!$A206='2. Age in 2016'!$B$8,'Row selector'!$A206,"")</f>
        <v/>
      </c>
      <c r="G206" t="str">
        <f t="shared" si="13"/>
        <v/>
      </c>
      <c r="J206" t="str">
        <f>IF(SourceData!$A206='3. Ethnicity'!$B$8,$A206,"")</f>
        <v/>
      </c>
      <c r="K206" t="str">
        <f t="shared" si="14"/>
        <v/>
      </c>
      <c r="N206" t="str">
        <f>IF(SourceData!$A206='4. Deprivation'!$B$8,$A206,"")</f>
        <v/>
      </c>
      <c r="O206" t="str">
        <f t="shared" si="15"/>
        <v/>
      </c>
    </row>
    <row r="207" spans="1:15">
      <c r="A207" s="81">
        <f>ROWS($A$2:A207)</f>
        <v>206</v>
      </c>
      <c r="B207">
        <f>IF(SourceData!$A207='1. Overview'!$B$9,A207,"")</f>
        <v>206</v>
      </c>
      <c r="C207">
        <f t="shared" si="12"/>
        <v>206</v>
      </c>
      <c r="F207" t="str">
        <f>IF(SourceData!$A207='2. Age in 2016'!$B$8,'Row selector'!$A207,"")</f>
        <v/>
      </c>
      <c r="G207" t="str">
        <f t="shared" si="13"/>
        <v/>
      </c>
      <c r="J207" t="str">
        <f>IF(SourceData!$A207='3. Ethnicity'!$B$8,$A207,"")</f>
        <v/>
      </c>
      <c r="K207" t="str">
        <f t="shared" si="14"/>
        <v/>
      </c>
      <c r="N207" t="str">
        <f>IF(SourceData!$A207='4. Deprivation'!$B$8,$A207,"")</f>
        <v/>
      </c>
      <c r="O207" t="str">
        <f t="shared" si="15"/>
        <v/>
      </c>
    </row>
    <row r="208" spans="1:15">
      <c r="A208" s="81">
        <f>ROWS($A$2:A208)</f>
        <v>207</v>
      </c>
      <c r="B208">
        <f>IF(SourceData!$A208='1. Overview'!$B$9,A208,"")</f>
        <v>207</v>
      </c>
      <c r="C208">
        <f t="shared" si="12"/>
        <v>207</v>
      </c>
      <c r="F208" t="str">
        <f>IF(SourceData!$A208='2. Age in 2016'!$B$8,'Row selector'!$A208,"")</f>
        <v/>
      </c>
      <c r="G208" t="str">
        <f t="shared" si="13"/>
        <v/>
      </c>
      <c r="J208" t="str">
        <f>IF(SourceData!$A208='3. Ethnicity'!$B$8,$A208,"")</f>
        <v/>
      </c>
      <c r="K208" t="str">
        <f t="shared" si="14"/>
        <v/>
      </c>
      <c r="N208" t="str">
        <f>IF(SourceData!$A208='4. Deprivation'!$B$8,$A208,"")</f>
        <v/>
      </c>
      <c r="O208" t="str">
        <f t="shared" si="15"/>
        <v/>
      </c>
    </row>
    <row r="209" spans="1:15">
      <c r="A209" s="81">
        <f>ROWS($A$2:A209)</f>
        <v>208</v>
      </c>
      <c r="B209" t="str">
        <f>IF(SourceData!$A209='1. Overview'!$B$9,A209,"")</f>
        <v/>
      </c>
      <c r="C209" t="str">
        <f t="shared" si="12"/>
        <v/>
      </c>
      <c r="F209">
        <f>IF(SourceData!$A209='2. Age in 2016'!$B$8,'Row selector'!$A209,"")</f>
        <v>208</v>
      </c>
      <c r="G209" t="str">
        <f t="shared" si="13"/>
        <v/>
      </c>
      <c r="J209" t="str">
        <f>IF(SourceData!$A209='3. Ethnicity'!$B$8,$A209,"")</f>
        <v/>
      </c>
      <c r="K209" t="str">
        <f t="shared" si="14"/>
        <v/>
      </c>
      <c r="N209">
        <f>IF(SourceData!$A209='4. Deprivation'!$B$8,$A209,"")</f>
        <v>208</v>
      </c>
      <c r="O209" t="str">
        <f t="shared" si="15"/>
        <v/>
      </c>
    </row>
    <row r="210" spans="1:15">
      <c r="A210" s="81">
        <f>ROWS($A$2:A210)</f>
        <v>209</v>
      </c>
      <c r="B210" t="str">
        <f>IF(SourceData!$A210='1. Overview'!$B$9,A210,"")</f>
        <v/>
      </c>
      <c r="C210" t="str">
        <f t="shared" si="12"/>
        <v/>
      </c>
      <c r="F210">
        <f>IF(SourceData!$A210='2. Age in 2016'!$B$8,'Row selector'!$A210,"")</f>
        <v>209</v>
      </c>
      <c r="G210" t="str">
        <f t="shared" si="13"/>
        <v/>
      </c>
      <c r="J210" t="str">
        <f>IF(SourceData!$A210='3. Ethnicity'!$B$8,$A210,"")</f>
        <v/>
      </c>
      <c r="K210" t="str">
        <f t="shared" si="14"/>
        <v/>
      </c>
      <c r="N210">
        <f>IF(SourceData!$A210='4. Deprivation'!$B$8,$A210,"")</f>
        <v>209</v>
      </c>
      <c r="O210" t="str">
        <f t="shared" si="15"/>
        <v/>
      </c>
    </row>
    <row r="211" spans="1:15">
      <c r="A211" s="81">
        <f>ROWS($A$2:A211)</f>
        <v>210</v>
      </c>
      <c r="B211" t="str">
        <f>IF(SourceData!$A211='1. Overview'!$B$9,A211,"")</f>
        <v/>
      </c>
      <c r="C211" t="str">
        <f t="shared" si="12"/>
        <v/>
      </c>
      <c r="F211">
        <f>IF(SourceData!$A211='2. Age in 2016'!$B$8,'Row selector'!$A211,"")</f>
        <v>210</v>
      </c>
      <c r="G211" t="str">
        <f t="shared" si="13"/>
        <v/>
      </c>
      <c r="J211" t="str">
        <f>IF(SourceData!$A211='3. Ethnicity'!$B$8,$A211,"")</f>
        <v/>
      </c>
      <c r="K211" t="str">
        <f t="shared" si="14"/>
        <v/>
      </c>
      <c r="N211">
        <f>IF(SourceData!$A211='4. Deprivation'!$B$8,$A211,"")</f>
        <v>210</v>
      </c>
      <c r="O211" t="str">
        <f t="shared" si="15"/>
        <v/>
      </c>
    </row>
    <row r="212" spans="1:15">
      <c r="A212" s="81">
        <f>ROWS($A$2:A212)</f>
        <v>211</v>
      </c>
      <c r="B212" t="str">
        <f>IF(SourceData!$A212='1. Overview'!$B$9,A212,"")</f>
        <v/>
      </c>
      <c r="C212" t="str">
        <f t="shared" si="12"/>
        <v/>
      </c>
      <c r="F212">
        <f>IF(SourceData!$A212='2. Age in 2016'!$B$8,'Row selector'!$A212,"")</f>
        <v>211</v>
      </c>
      <c r="G212" t="str">
        <f t="shared" si="13"/>
        <v/>
      </c>
      <c r="J212" t="str">
        <f>IF(SourceData!$A212='3. Ethnicity'!$B$8,$A212,"")</f>
        <v/>
      </c>
      <c r="K212" t="str">
        <f t="shared" si="14"/>
        <v/>
      </c>
      <c r="N212">
        <f>IF(SourceData!$A212='4. Deprivation'!$B$8,$A212,"")</f>
        <v>211</v>
      </c>
      <c r="O212" t="str">
        <f t="shared" si="15"/>
        <v/>
      </c>
    </row>
    <row r="213" spans="1:15">
      <c r="A213" s="81">
        <f>ROWS($A$2:A213)</f>
        <v>212</v>
      </c>
      <c r="B213" t="str">
        <f>IF(SourceData!$A213='1. Overview'!$B$9,A213,"")</f>
        <v/>
      </c>
      <c r="C213" t="str">
        <f t="shared" si="12"/>
        <v/>
      </c>
      <c r="F213">
        <f>IF(SourceData!$A213='2. Age in 2016'!$B$8,'Row selector'!$A213,"")</f>
        <v>212</v>
      </c>
      <c r="G213" t="str">
        <f t="shared" si="13"/>
        <v/>
      </c>
      <c r="J213" t="str">
        <f>IF(SourceData!$A213='3. Ethnicity'!$B$8,$A213,"")</f>
        <v/>
      </c>
      <c r="K213" t="str">
        <f t="shared" si="14"/>
        <v/>
      </c>
      <c r="N213">
        <f>IF(SourceData!$A213='4. Deprivation'!$B$8,$A213,"")</f>
        <v>212</v>
      </c>
      <c r="O213" t="str">
        <f t="shared" si="15"/>
        <v/>
      </c>
    </row>
    <row r="214" spans="1:15">
      <c r="A214" s="81">
        <f>ROWS($A$2:A214)</f>
        <v>213</v>
      </c>
      <c r="B214" t="str">
        <f>IF(SourceData!$A214='1. Overview'!$B$9,A214,"")</f>
        <v/>
      </c>
      <c r="C214" t="str">
        <f t="shared" si="12"/>
        <v/>
      </c>
      <c r="F214">
        <f>IF(SourceData!$A214='2. Age in 2016'!$B$8,'Row selector'!$A214,"")</f>
        <v>213</v>
      </c>
      <c r="G214" t="str">
        <f t="shared" si="13"/>
        <v/>
      </c>
      <c r="J214" t="str">
        <f>IF(SourceData!$A214='3. Ethnicity'!$B$8,$A214,"")</f>
        <v/>
      </c>
      <c r="K214" t="str">
        <f t="shared" si="14"/>
        <v/>
      </c>
      <c r="N214">
        <f>IF(SourceData!$A214='4. Deprivation'!$B$8,$A214,"")</f>
        <v>213</v>
      </c>
      <c r="O214" t="str">
        <f t="shared" si="15"/>
        <v/>
      </c>
    </row>
    <row r="215" spans="1:15">
      <c r="A215" s="81">
        <f>ROWS($A$2:A215)</f>
        <v>214</v>
      </c>
      <c r="B215" t="str">
        <f>IF(SourceData!$A215='1. Overview'!$B$9,A215,"")</f>
        <v/>
      </c>
      <c r="C215" t="str">
        <f t="shared" si="12"/>
        <v/>
      </c>
      <c r="F215">
        <f>IF(SourceData!$A215='2. Age in 2016'!$B$8,'Row selector'!$A215,"")</f>
        <v>214</v>
      </c>
      <c r="G215" t="str">
        <f t="shared" si="13"/>
        <v/>
      </c>
      <c r="J215" t="str">
        <f>IF(SourceData!$A215='3. Ethnicity'!$B$8,$A215,"")</f>
        <v/>
      </c>
      <c r="K215" t="str">
        <f t="shared" si="14"/>
        <v/>
      </c>
      <c r="N215">
        <f>IF(SourceData!$A215='4. Deprivation'!$B$8,$A215,"")</f>
        <v>214</v>
      </c>
      <c r="O215" t="str">
        <f t="shared" si="15"/>
        <v/>
      </c>
    </row>
    <row r="216" spans="1:15">
      <c r="A216" s="81">
        <f>ROWS($A$2:A216)</f>
        <v>215</v>
      </c>
      <c r="B216" t="str">
        <f>IF(SourceData!$A216='1. Overview'!$B$9,A216,"")</f>
        <v/>
      </c>
      <c r="C216" t="str">
        <f t="shared" si="12"/>
        <v/>
      </c>
      <c r="F216">
        <f>IF(SourceData!$A216='2. Age in 2016'!$B$8,'Row selector'!$A216,"")</f>
        <v>215</v>
      </c>
      <c r="G216" t="str">
        <f t="shared" si="13"/>
        <v/>
      </c>
      <c r="J216" t="str">
        <f>IF(SourceData!$A216='3. Ethnicity'!$B$8,$A216,"")</f>
        <v/>
      </c>
      <c r="K216" t="str">
        <f t="shared" si="14"/>
        <v/>
      </c>
      <c r="N216">
        <f>IF(SourceData!$A216='4. Deprivation'!$B$8,$A216,"")</f>
        <v>215</v>
      </c>
      <c r="O216" t="str">
        <f t="shared" si="15"/>
        <v/>
      </c>
    </row>
    <row r="217" spans="1:15">
      <c r="A217" s="81">
        <f>ROWS($A$2:A217)</f>
        <v>216</v>
      </c>
      <c r="B217" t="str">
        <f>IF(SourceData!$A217='1. Overview'!$B$9,A217,"")</f>
        <v/>
      </c>
      <c r="C217" t="str">
        <f t="shared" si="12"/>
        <v/>
      </c>
      <c r="F217">
        <f>IF(SourceData!$A217='2. Age in 2016'!$B$8,'Row selector'!$A217,"")</f>
        <v>216</v>
      </c>
      <c r="G217" t="str">
        <f t="shared" si="13"/>
        <v/>
      </c>
      <c r="J217" t="str">
        <f>IF(SourceData!$A217='3. Ethnicity'!$B$8,$A217,"")</f>
        <v/>
      </c>
      <c r="K217" t="str">
        <f t="shared" si="14"/>
        <v/>
      </c>
      <c r="N217">
        <f>IF(SourceData!$A217='4. Deprivation'!$B$8,$A217,"")</f>
        <v>216</v>
      </c>
      <c r="O217" t="str">
        <f t="shared" si="15"/>
        <v/>
      </c>
    </row>
    <row r="218" spans="1:15">
      <c r="A218" s="81">
        <f>ROWS($A$2:A218)</f>
        <v>217</v>
      </c>
      <c r="B218" t="str">
        <f>IF(SourceData!$A218='1. Overview'!$B$9,A218,"")</f>
        <v/>
      </c>
      <c r="C218" t="str">
        <f t="shared" si="12"/>
        <v/>
      </c>
      <c r="F218">
        <f>IF(SourceData!$A218='2. Age in 2016'!$B$8,'Row selector'!$A218,"")</f>
        <v>217</v>
      </c>
      <c r="G218" t="str">
        <f t="shared" si="13"/>
        <v/>
      </c>
      <c r="J218" t="str">
        <f>IF(SourceData!$A218='3. Ethnicity'!$B$8,$A218,"")</f>
        <v/>
      </c>
      <c r="K218" t="str">
        <f t="shared" si="14"/>
        <v/>
      </c>
      <c r="N218">
        <f>IF(SourceData!$A218='4. Deprivation'!$B$8,$A218,"")</f>
        <v>217</v>
      </c>
      <c r="O218" t="str">
        <f t="shared" si="15"/>
        <v/>
      </c>
    </row>
    <row r="219" spans="1:15">
      <c r="A219" s="81">
        <f>ROWS($A$2:A219)</f>
        <v>218</v>
      </c>
      <c r="B219" t="str">
        <f>IF(SourceData!$A219='1. Overview'!$B$9,A219,"")</f>
        <v/>
      </c>
      <c r="C219" t="str">
        <f t="shared" si="12"/>
        <v/>
      </c>
      <c r="F219">
        <f>IF(SourceData!$A219='2. Age in 2016'!$B$8,'Row selector'!$A219,"")</f>
        <v>218</v>
      </c>
      <c r="G219" t="str">
        <f t="shared" si="13"/>
        <v/>
      </c>
      <c r="J219" t="str">
        <f>IF(SourceData!$A219='3. Ethnicity'!$B$8,$A219,"")</f>
        <v/>
      </c>
      <c r="K219" t="str">
        <f t="shared" si="14"/>
        <v/>
      </c>
      <c r="N219">
        <f>IF(SourceData!$A219='4. Deprivation'!$B$8,$A219,"")</f>
        <v>218</v>
      </c>
      <c r="O219" t="str">
        <f t="shared" si="15"/>
        <v/>
      </c>
    </row>
    <row r="220" spans="1:15">
      <c r="A220" s="81">
        <f>ROWS($A$2:A220)</f>
        <v>219</v>
      </c>
      <c r="B220" t="str">
        <f>IF(SourceData!$A220='1. Overview'!$B$9,A220,"")</f>
        <v/>
      </c>
      <c r="C220" t="str">
        <f t="shared" si="12"/>
        <v/>
      </c>
      <c r="F220">
        <f>IF(SourceData!$A220='2. Age in 2016'!$B$8,'Row selector'!$A220,"")</f>
        <v>219</v>
      </c>
      <c r="G220" t="str">
        <f t="shared" si="13"/>
        <v/>
      </c>
      <c r="J220" t="str">
        <f>IF(SourceData!$A220='3. Ethnicity'!$B$8,$A220,"")</f>
        <v/>
      </c>
      <c r="K220" t="str">
        <f t="shared" si="14"/>
        <v/>
      </c>
      <c r="N220">
        <f>IF(SourceData!$A220='4. Deprivation'!$B$8,$A220,"")</f>
        <v>219</v>
      </c>
      <c r="O220" t="str">
        <f t="shared" si="15"/>
        <v/>
      </c>
    </row>
    <row r="221" spans="1:15">
      <c r="A221" s="81">
        <f>ROWS($A$2:A221)</f>
        <v>220</v>
      </c>
      <c r="B221" t="str">
        <f>IF(SourceData!$A221='1. Overview'!$B$9,A221,"")</f>
        <v/>
      </c>
      <c r="C221" t="str">
        <f t="shared" si="12"/>
        <v/>
      </c>
      <c r="F221">
        <f>IF(SourceData!$A221='2. Age in 2016'!$B$8,'Row selector'!$A221,"")</f>
        <v>220</v>
      </c>
      <c r="G221" t="str">
        <f t="shared" si="13"/>
        <v/>
      </c>
      <c r="J221" t="str">
        <f>IF(SourceData!$A221='3. Ethnicity'!$B$8,$A221,"")</f>
        <v/>
      </c>
      <c r="K221" t="str">
        <f t="shared" si="14"/>
        <v/>
      </c>
      <c r="N221">
        <f>IF(SourceData!$A221='4. Deprivation'!$B$8,$A221,"")</f>
        <v>220</v>
      </c>
      <c r="O221" t="str">
        <f t="shared" si="15"/>
        <v/>
      </c>
    </row>
    <row r="222" spans="1:15">
      <c r="A222" s="81">
        <f>ROWS($A$2:A222)</f>
        <v>221</v>
      </c>
      <c r="B222" t="str">
        <f>IF(SourceData!$A222='1. Overview'!$B$9,A222,"")</f>
        <v/>
      </c>
      <c r="C222" t="str">
        <f t="shared" si="12"/>
        <v/>
      </c>
      <c r="F222">
        <f>IF(SourceData!$A222='2. Age in 2016'!$B$8,'Row selector'!$A222,"")</f>
        <v>221</v>
      </c>
      <c r="G222" t="str">
        <f t="shared" si="13"/>
        <v/>
      </c>
      <c r="J222" t="str">
        <f>IF(SourceData!$A222='3. Ethnicity'!$B$8,$A222,"")</f>
        <v/>
      </c>
      <c r="K222" t="str">
        <f t="shared" si="14"/>
        <v/>
      </c>
      <c r="N222">
        <f>IF(SourceData!$A222='4. Deprivation'!$B$8,$A222,"")</f>
        <v>221</v>
      </c>
      <c r="O222" t="str">
        <f t="shared" si="15"/>
        <v/>
      </c>
    </row>
    <row r="223" spans="1:15">
      <c r="A223" s="81">
        <f>ROWS($A$2:A223)</f>
        <v>222</v>
      </c>
      <c r="B223" t="str">
        <f>IF(SourceData!$A223='1. Overview'!$B$9,A223,"")</f>
        <v/>
      </c>
      <c r="C223" t="str">
        <f t="shared" si="12"/>
        <v/>
      </c>
      <c r="F223">
        <f>IF(SourceData!$A223='2. Age in 2016'!$B$8,'Row selector'!$A223,"")</f>
        <v>222</v>
      </c>
      <c r="G223" t="str">
        <f t="shared" si="13"/>
        <v/>
      </c>
      <c r="J223" t="str">
        <f>IF(SourceData!$A223='3. Ethnicity'!$B$8,$A223,"")</f>
        <v/>
      </c>
      <c r="K223" t="str">
        <f t="shared" si="14"/>
        <v/>
      </c>
      <c r="N223">
        <f>IF(SourceData!$A223='4. Deprivation'!$B$8,$A223,"")</f>
        <v>222</v>
      </c>
      <c r="O223" t="str">
        <f t="shared" si="15"/>
        <v/>
      </c>
    </row>
    <row r="224" spans="1:15">
      <c r="A224" s="81">
        <f>ROWS($A$2:A224)</f>
        <v>223</v>
      </c>
      <c r="B224" t="str">
        <f>IF(SourceData!$A224='1. Overview'!$B$9,A224,"")</f>
        <v/>
      </c>
      <c r="C224" t="str">
        <f t="shared" si="12"/>
        <v/>
      </c>
      <c r="F224">
        <f>IF(SourceData!$A224='2. Age in 2016'!$B$8,'Row selector'!$A224,"")</f>
        <v>223</v>
      </c>
      <c r="G224" t="str">
        <f t="shared" si="13"/>
        <v/>
      </c>
      <c r="J224" t="str">
        <f>IF(SourceData!$A224='3. Ethnicity'!$B$8,$A224,"")</f>
        <v/>
      </c>
      <c r="K224" t="str">
        <f t="shared" si="14"/>
        <v/>
      </c>
      <c r="N224">
        <f>IF(SourceData!$A224='4. Deprivation'!$B$8,$A224,"")</f>
        <v>223</v>
      </c>
      <c r="O224" t="str">
        <f t="shared" si="15"/>
        <v/>
      </c>
    </row>
    <row r="225" spans="1:15">
      <c r="A225" s="81">
        <f>ROWS($A$2:A225)</f>
        <v>224</v>
      </c>
      <c r="B225" t="str">
        <f>IF(SourceData!$A225='1. Overview'!$B$9,A225,"")</f>
        <v/>
      </c>
      <c r="C225" t="str">
        <f t="shared" si="12"/>
        <v/>
      </c>
      <c r="F225">
        <f>IF(SourceData!$A225='2. Age in 2016'!$B$8,'Row selector'!$A225,"")</f>
        <v>224</v>
      </c>
      <c r="G225" t="str">
        <f t="shared" si="13"/>
        <v/>
      </c>
      <c r="J225" t="str">
        <f>IF(SourceData!$A225='3. Ethnicity'!$B$8,$A225,"")</f>
        <v/>
      </c>
      <c r="K225" t="str">
        <f t="shared" si="14"/>
        <v/>
      </c>
      <c r="N225">
        <f>IF(SourceData!$A225='4. Deprivation'!$B$8,$A225,"")</f>
        <v>224</v>
      </c>
      <c r="O225" t="str">
        <f t="shared" si="15"/>
        <v/>
      </c>
    </row>
    <row r="226" spans="1:15">
      <c r="A226" s="81">
        <f>ROWS($A$2:A226)</f>
        <v>225</v>
      </c>
      <c r="B226" t="str">
        <f>IF(SourceData!$A226='1. Overview'!$B$9,A226,"")</f>
        <v/>
      </c>
      <c r="C226" t="str">
        <f t="shared" si="12"/>
        <v/>
      </c>
      <c r="F226">
        <f>IF(SourceData!$A226='2. Age in 2016'!$B$8,'Row selector'!$A226,"")</f>
        <v>225</v>
      </c>
      <c r="G226" t="str">
        <f t="shared" si="13"/>
        <v/>
      </c>
      <c r="J226" t="str">
        <f>IF(SourceData!$A226='3. Ethnicity'!$B$8,$A226,"")</f>
        <v/>
      </c>
      <c r="K226" t="str">
        <f t="shared" si="14"/>
        <v/>
      </c>
      <c r="N226">
        <f>IF(SourceData!$A226='4. Deprivation'!$B$8,$A226,"")</f>
        <v>225</v>
      </c>
      <c r="O226" t="str">
        <f t="shared" si="15"/>
        <v/>
      </c>
    </row>
    <row r="227" spans="1:15">
      <c r="A227" s="81">
        <f>ROWS($A$2:A227)</f>
        <v>226</v>
      </c>
      <c r="B227" t="str">
        <f>IF(SourceData!$A227='1. Overview'!$B$9,A227,"")</f>
        <v/>
      </c>
      <c r="C227" t="str">
        <f t="shared" si="12"/>
        <v/>
      </c>
      <c r="F227">
        <f>IF(SourceData!$A227='2. Age in 2016'!$B$8,'Row selector'!$A227,"")</f>
        <v>226</v>
      </c>
      <c r="G227" t="str">
        <f t="shared" si="13"/>
        <v/>
      </c>
      <c r="J227" t="str">
        <f>IF(SourceData!$A227='3. Ethnicity'!$B$8,$A227,"")</f>
        <v/>
      </c>
      <c r="K227" t="str">
        <f t="shared" si="14"/>
        <v/>
      </c>
      <c r="N227">
        <f>IF(SourceData!$A227='4. Deprivation'!$B$8,$A227,"")</f>
        <v>226</v>
      </c>
      <c r="O227" t="str">
        <f t="shared" si="15"/>
        <v/>
      </c>
    </row>
    <row r="228" spans="1:15">
      <c r="A228" s="81">
        <f>ROWS($A$2:A228)</f>
        <v>227</v>
      </c>
      <c r="B228" t="str">
        <f>IF(SourceData!$A228='1. Overview'!$B$9,A228,"")</f>
        <v/>
      </c>
      <c r="C228" t="str">
        <f t="shared" si="12"/>
        <v/>
      </c>
      <c r="F228" t="str">
        <f>IF(SourceData!$A228='2. Age in 2016'!$B$8,'Row selector'!$A228,"")</f>
        <v/>
      </c>
      <c r="G228" t="str">
        <f t="shared" si="13"/>
        <v/>
      </c>
      <c r="J228" t="str">
        <f>IF(SourceData!$A228='3. Ethnicity'!$B$8,$A228,"")</f>
        <v/>
      </c>
      <c r="K228" t="str">
        <f t="shared" si="14"/>
        <v/>
      </c>
      <c r="N228" t="str">
        <f>IF(SourceData!$A228='4. Deprivation'!$B$8,$A228,"")</f>
        <v/>
      </c>
      <c r="O228" t="str">
        <f t="shared" si="15"/>
        <v/>
      </c>
    </row>
    <row r="229" spans="1:15">
      <c r="A229" s="81">
        <f>ROWS($A$2:A229)</f>
        <v>228</v>
      </c>
      <c r="B229" t="str">
        <f>IF(SourceData!$A229='1. Overview'!$B$9,A229,"")</f>
        <v/>
      </c>
      <c r="C229" t="str">
        <f t="shared" si="12"/>
        <v/>
      </c>
      <c r="F229" t="str">
        <f>IF(SourceData!$A229='2. Age in 2016'!$B$8,'Row selector'!$A229,"")</f>
        <v/>
      </c>
      <c r="G229" t="str">
        <f t="shared" si="13"/>
        <v/>
      </c>
      <c r="J229">
        <f>IF(SourceData!$A229='3. Ethnicity'!$B$8,$A229,"")</f>
        <v>228</v>
      </c>
      <c r="K229" t="str">
        <f t="shared" si="14"/>
        <v/>
      </c>
      <c r="N229" t="str">
        <f>IF(SourceData!$A229='4. Deprivation'!$B$8,$A229,"")</f>
        <v/>
      </c>
      <c r="O229" t="str">
        <f t="shared" si="15"/>
        <v/>
      </c>
    </row>
    <row r="230" spans="1:15">
      <c r="A230" s="81">
        <f>ROWS($A$2:A230)</f>
        <v>229</v>
      </c>
      <c r="B230" t="str">
        <f>IF(SourceData!$A230='1. Overview'!$B$9,A230,"")</f>
        <v/>
      </c>
      <c r="C230" t="str">
        <f t="shared" si="12"/>
        <v/>
      </c>
      <c r="F230" t="str">
        <f>IF(SourceData!$A230='2. Age in 2016'!$B$8,'Row selector'!$A230,"")</f>
        <v/>
      </c>
      <c r="G230" t="str">
        <f t="shared" si="13"/>
        <v/>
      </c>
      <c r="J230">
        <f>IF(SourceData!$A230='3. Ethnicity'!$B$8,$A230,"")</f>
        <v>229</v>
      </c>
      <c r="K230" t="str">
        <f t="shared" si="14"/>
        <v/>
      </c>
      <c r="N230" t="str">
        <f>IF(SourceData!$A230='4. Deprivation'!$B$8,$A230,"")</f>
        <v/>
      </c>
      <c r="O230" t="str">
        <f t="shared" si="15"/>
        <v/>
      </c>
    </row>
    <row r="231" spans="1:15">
      <c r="A231" s="81">
        <f>ROWS($A$2:A231)</f>
        <v>230</v>
      </c>
      <c r="B231" t="str">
        <f>IF(SourceData!$A231='1. Overview'!$B$9,A231,"")</f>
        <v/>
      </c>
      <c r="C231" t="str">
        <f t="shared" si="12"/>
        <v/>
      </c>
      <c r="F231" t="str">
        <f>IF(SourceData!$A231='2. Age in 2016'!$B$8,'Row selector'!$A231,"")</f>
        <v/>
      </c>
      <c r="G231" t="str">
        <f t="shared" si="13"/>
        <v/>
      </c>
      <c r="J231">
        <f>IF(SourceData!$A231='3. Ethnicity'!$B$8,$A231,"")</f>
        <v>230</v>
      </c>
      <c r="K231" t="str">
        <f t="shared" si="14"/>
        <v/>
      </c>
      <c r="N231" t="str">
        <f>IF(SourceData!$A231='4. Deprivation'!$B$8,$A231,"")</f>
        <v/>
      </c>
      <c r="O231" t="str">
        <f t="shared" si="15"/>
        <v/>
      </c>
    </row>
    <row r="232" spans="1:15">
      <c r="A232" s="81">
        <f>ROWS($A$2:A232)</f>
        <v>231</v>
      </c>
      <c r="B232" t="str">
        <f>IF(SourceData!$A232='1. Overview'!$B$9,A232,"")</f>
        <v/>
      </c>
      <c r="C232" t="str">
        <f t="shared" si="12"/>
        <v/>
      </c>
      <c r="F232" t="str">
        <f>IF(SourceData!$A232='2. Age in 2016'!$B$8,'Row selector'!$A232,"")</f>
        <v/>
      </c>
      <c r="G232" t="str">
        <f t="shared" si="13"/>
        <v/>
      </c>
      <c r="J232">
        <f>IF(SourceData!$A232='3. Ethnicity'!$B$8,$A232,"")</f>
        <v>231</v>
      </c>
      <c r="K232" t="str">
        <f t="shared" si="14"/>
        <v/>
      </c>
      <c r="N232" t="str">
        <f>IF(SourceData!$A232='4. Deprivation'!$B$8,$A232,"")</f>
        <v/>
      </c>
      <c r="O232" t="str">
        <f t="shared" si="15"/>
        <v/>
      </c>
    </row>
    <row r="233" spans="1:15">
      <c r="A233" s="81">
        <f>ROWS($A$2:A233)</f>
        <v>232</v>
      </c>
      <c r="B233" t="str">
        <f>IF(SourceData!$A233='1. Overview'!$B$9,A233,"")</f>
        <v/>
      </c>
      <c r="C233" t="str">
        <f t="shared" si="12"/>
        <v/>
      </c>
      <c r="F233" t="str">
        <f>IF(SourceData!$A233='2. Age in 2016'!$B$8,'Row selector'!$A233,"")</f>
        <v/>
      </c>
      <c r="G233" t="str">
        <f t="shared" si="13"/>
        <v/>
      </c>
      <c r="J233">
        <f>IF(SourceData!$A233='3. Ethnicity'!$B$8,$A233,"")</f>
        <v>232</v>
      </c>
      <c r="K233" t="str">
        <f t="shared" si="14"/>
        <v/>
      </c>
      <c r="N233" t="str">
        <f>IF(SourceData!$A233='4. Deprivation'!$B$8,$A233,"")</f>
        <v/>
      </c>
      <c r="O233" t="str">
        <f t="shared" si="15"/>
        <v/>
      </c>
    </row>
    <row r="234" spans="1:15">
      <c r="A234" s="81">
        <f>ROWS($A$2:A234)</f>
        <v>233</v>
      </c>
      <c r="B234" t="str">
        <f>IF(SourceData!$A234='1. Overview'!$B$9,A234,"")</f>
        <v/>
      </c>
      <c r="C234" t="str">
        <f t="shared" si="12"/>
        <v/>
      </c>
      <c r="F234" t="str">
        <f>IF(SourceData!$A234='2. Age in 2016'!$B$8,'Row selector'!$A234,"")</f>
        <v/>
      </c>
      <c r="G234" t="str">
        <f t="shared" si="13"/>
        <v/>
      </c>
      <c r="J234">
        <f>IF(SourceData!$A234='3. Ethnicity'!$B$8,$A234,"")</f>
        <v>233</v>
      </c>
      <c r="K234" t="str">
        <f t="shared" si="14"/>
        <v/>
      </c>
      <c r="N234" t="str">
        <f>IF(SourceData!$A234='4. Deprivation'!$B$8,$A234,"")</f>
        <v/>
      </c>
      <c r="O234" t="str">
        <f t="shared" si="15"/>
        <v/>
      </c>
    </row>
    <row r="235" spans="1:15">
      <c r="A235" s="81">
        <f>ROWS($A$2:A235)</f>
        <v>234</v>
      </c>
      <c r="B235" t="str">
        <f>IF(SourceData!$A235='1. Overview'!$B$9,A235,"")</f>
        <v/>
      </c>
      <c r="C235" t="str">
        <f t="shared" si="12"/>
        <v/>
      </c>
      <c r="F235" t="str">
        <f>IF(SourceData!$A235='2. Age in 2016'!$B$8,'Row selector'!$A235,"")</f>
        <v/>
      </c>
      <c r="G235" t="str">
        <f t="shared" si="13"/>
        <v/>
      </c>
      <c r="J235">
        <f>IF(SourceData!$A235='3. Ethnicity'!$B$8,$A235,"")</f>
        <v>234</v>
      </c>
      <c r="K235" t="str">
        <f t="shared" si="14"/>
        <v/>
      </c>
      <c r="N235" t="str">
        <f>IF(SourceData!$A235='4. Deprivation'!$B$8,$A235,"")</f>
        <v/>
      </c>
      <c r="O235" t="str">
        <f t="shared" si="15"/>
        <v/>
      </c>
    </row>
    <row r="236" spans="1:15">
      <c r="A236" s="81">
        <f>ROWS($A$2:A236)</f>
        <v>235</v>
      </c>
      <c r="B236" t="str">
        <f>IF(SourceData!$A236='1. Overview'!$B$9,A236,"")</f>
        <v/>
      </c>
      <c r="C236" t="str">
        <f t="shared" si="12"/>
        <v/>
      </c>
      <c r="F236" t="str">
        <f>IF(SourceData!$A236='2. Age in 2016'!$B$8,'Row selector'!$A236,"")</f>
        <v/>
      </c>
      <c r="G236" t="str">
        <f t="shared" si="13"/>
        <v/>
      </c>
      <c r="J236">
        <f>IF(SourceData!$A236='3. Ethnicity'!$B$8,$A236,"")</f>
        <v>235</v>
      </c>
      <c r="K236" t="str">
        <f t="shared" si="14"/>
        <v/>
      </c>
      <c r="N236" t="str">
        <f>IF(SourceData!$A236='4. Deprivation'!$B$8,$A236,"")</f>
        <v/>
      </c>
      <c r="O236" t="str">
        <f t="shared" si="15"/>
        <v/>
      </c>
    </row>
    <row r="237" spans="1:15">
      <c r="A237" s="81">
        <f>ROWS($A$2:A237)</f>
        <v>236</v>
      </c>
      <c r="B237" t="str">
        <f>IF(SourceData!$A237='1. Overview'!$B$9,A237,"")</f>
        <v/>
      </c>
      <c r="C237" t="str">
        <f t="shared" si="12"/>
        <v/>
      </c>
      <c r="F237" t="str">
        <f>IF(SourceData!$A237='2. Age in 2016'!$B$8,'Row selector'!$A237,"")</f>
        <v/>
      </c>
      <c r="G237" t="str">
        <f t="shared" si="13"/>
        <v/>
      </c>
      <c r="J237">
        <f>IF(SourceData!$A237='3. Ethnicity'!$B$8,$A237,"")</f>
        <v>236</v>
      </c>
      <c r="K237" t="str">
        <f t="shared" si="14"/>
        <v/>
      </c>
      <c r="N237" t="str">
        <f>IF(SourceData!$A237='4. Deprivation'!$B$8,$A237,"")</f>
        <v/>
      </c>
      <c r="O237" t="str">
        <f t="shared" si="15"/>
        <v/>
      </c>
    </row>
    <row r="238" spans="1:15">
      <c r="A238" s="81">
        <f>ROWS($A$2:A238)</f>
        <v>237</v>
      </c>
      <c r="B238" t="str">
        <f>IF(SourceData!$A238='1. Overview'!$B$9,A238,"")</f>
        <v/>
      </c>
      <c r="C238" t="str">
        <f t="shared" si="12"/>
        <v/>
      </c>
      <c r="F238" t="str">
        <f>IF(SourceData!$A238='2. Age in 2016'!$B$8,'Row selector'!$A238,"")</f>
        <v/>
      </c>
      <c r="G238" t="str">
        <f t="shared" si="13"/>
        <v/>
      </c>
      <c r="J238" t="str">
        <f>IF(SourceData!$A238='3. Ethnicity'!$B$8,$A238,"")</f>
        <v/>
      </c>
      <c r="K238" t="str">
        <f t="shared" si="14"/>
        <v/>
      </c>
      <c r="N238" t="str">
        <f>IF(SourceData!$A238='4. Deprivation'!$B$8,$A238,"")</f>
        <v/>
      </c>
      <c r="O238" t="str">
        <f t="shared" si="15"/>
        <v/>
      </c>
    </row>
    <row r="239" spans="1:15">
      <c r="A239" s="81">
        <f>ROWS($A$2:A239)</f>
        <v>238</v>
      </c>
      <c r="B239" t="str">
        <f>IF(SourceData!$A239='1. Overview'!$B$9,A239,"")</f>
        <v/>
      </c>
      <c r="C239" t="str">
        <f t="shared" si="12"/>
        <v/>
      </c>
      <c r="F239" t="str">
        <f>IF(SourceData!$A239='2. Age in 2016'!$B$8,'Row selector'!$A239,"")</f>
        <v/>
      </c>
      <c r="G239" t="str">
        <f t="shared" si="13"/>
        <v/>
      </c>
      <c r="J239" t="str">
        <f>IF(SourceData!$A239='3. Ethnicity'!$B$8,$A239,"")</f>
        <v/>
      </c>
      <c r="K239" t="str">
        <f t="shared" si="14"/>
        <v/>
      </c>
      <c r="N239" t="str">
        <f>IF(SourceData!$A239='4. Deprivation'!$B$8,$A239,"")</f>
        <v/>
      </c>
      <c r="O239" t="str">
        <f t="shared" si="15"/>
        <v/>
      </c>
    </row>
    <row r="240" spans="1:15">
      <c r="A240" s="81">
        <f>ROWS($A$2:A240)</f>
        <v>239</v>
      </c>
      <c r="B240" t="str">
        <f>IF(SourceData!$A240='1. Overview'!$B$9,A240,"")</f>
        <v/>
      </c>
      <c r="C240" t="str">
        <f t="shared" si="12"/>
        <v/>
      </c>
      <c r="F240" t="str">
        <f>IF(SourceData!$A240='2. Age in 2016'!$B$8,'Row selector'!$A240,"")</f>
        <v/>
      </c>
      <c r="G240" t="str">
        <f t="shared" si="13"/>
        <v/>
      </c>
      <c r="J240" t="str">
        <f>IF(SourceData!$A240='3. Ethnicity'!$B$8,$A240,"")</f>
        <v/>
      </c>
      <c r="K240" t="str">
        <f t="shared" si="14"/>
        <v/>
      </c>
      <c r="N240" t="str">
        <f>IF(SourceData!$A240='4. Deprivation'!$B$8,$A240,"")</f>
        <v/>
      </c>
      <c r="O240" t="str">
        <f t="shared" si="15"/>
        <v/>
      </c>
    </row>
    <row r="241" spans="1:15">
      <c r="A241" s="81">
        <f>ROWS($A$2:A241)</f>
        <v>240</v>
      </c>
      <c r="B241" t="str">
        <f>IF(SourceData!$A241='1. Overview'!$B$9,A241,"")</f>
        <v/>
      </c>
      <c r="C241" t="str">
        <f t="shared" si="12"/>
        <v/>
      </c>
      <c r="F241" t="str">
        <f>IF(SourceData!$A241='2. Age in 2016'!$B$8,'Row selector'!$A241,"")</f>
        <v/>
      </c>
      <c r="G241" t="str">
        <f t="shared" si="13"/>
        <v/>
      </c>
      <c r="J241" t="str">
        <f>IF(SourceData!$A241='3. Ethnicity'!$B$8,$A241,"")</f>
        <v/>
      </c>
      <c r="K241" t="str">
        <f t="shared" si="14"/>
        <v/>
      </c>
      <c r="N241" t="str">
        <f>IF(SourceData!$A241='4. Deprivation'!$B$8,$A241,"")</f>
        <v/>
      </c>
      <c r="O241" t="str">
        <f t="shared" si="15"/>
        <v/>
      </c>
    </row>
    <row r="242" spans="1:15">
      <c r="A242" s="81">
        <f>ROWS($A$2:A242)</f>
        <v>241</v>
      </c>
      <c r="B242" t="str">
        <f>IF(SourceData!$A242='1. Overview'!$B$9,A242,"")</f>
        <v/>
      </c>
      <c r="C242" t="str">
        <f t="shared" si="12"/>
        <v/>
      </c>
      <c r="F242" t="str">
        <f>IF(SourceData!$A242='2. Age in 2016'!$B$8,'Row selector'!$A242,"")</f>
        <v/>
      </c>
      <c r="G242" t="str">
        <f t="shared" si="13"/>
        <v/>
      </c>
      <c r="J242" t="str">
        <f>IF(SourceData!$A242='3. Ethnicity'!$B$8,$A242,"")</f>
        <v/>
      </c>
      <c r="K242" t="str">
        <f t="shared" si="14"/>
        <v/>
      </c>
      <c r="N242" t="str">
        <f>IF(SourceData!$A242='4. Deprivation'!$B$8,$A242,"")</f>
        <v/>
      </c>
      <c r="O242" t="str">
        <f t="shared" si="15"/>
        <v/>
      </c>
    </row>
    <row r="243" spans="1:15">
      <c r="A243" s="81">
        <f>ROWS($A$2:A243)</f>
        <v>242</v>
      </c>
      <c r="B243" t="str">
        <f>IF(SourceData!$A243='1. Overview'!$B$9,A243,"")</f>
        <v/>
      </c>
      <c r="C243" t="str">
        <f t="shared" si="12"/>
        <v/>
      </c>
      <c r="F243" t="str">
        <f>IF(SourceData!$A243='2. Age in 2016'!$B$8,'Row selector'!$A243,"")</f>
        <v/>
      </c>
      <c r="G243" t="str">
        <f t="shared" si="13"/>
        <v/>
      </c>
      <c r="J243" t="str">
        <f>IF(SourceData!$A243='3. Ethnicity'!$B$8,$A243,"")</f>
        <v/>
      </c>
      <c r="K243" t="str">
        <f t="shared" si="14"/>
        <v/>
      </c>
      <c r="N243" t="str">
        <f>IF(SourceData!$A243='4. Deprivation'!$B$8,$A243,"")</f>
        <v/>
      </c>
      <c r="O243" t="str">
        <f t="shared" si="15"/>
        <v/>
      </c>
    </row>
    <row r="244" spans="1:15">
      <c r="A244" s="81">
        <f>ROWS($A$2:A244)</f>
        <v>243</v>
      </c>
      <c r="B244" t="str">
        <f>IF(SourceData!$A244='1. Overview'!$B$9,A244,"")</f>
        <v/>
      </c>
      <c r="C244" t="str">
        <f t="shared" si="12"/>
        <v/>
      </c>
      <c r="F244" t="str">
        <f>IF(SourceData!$A244='2. Age in 2016'!$B$8,'Row selector'!$A244,"")</f>
        <v/>
      </c>
      <c r="G244" t="str">
        <f t="shared" si="13"/>
        <v/>
      </c>
      <c r="J244" t="str">
        <f>IF(SourceData!$A244='3. Ethnicity'!$B$8,$A244,"")</f>
        <v/>
      </c>
      <c r="K244" t="str">
        <f t="shared" si="14"/>
        <v/>
      </c>
      <c r="N244" t="str">
        <f>IF(SourceData!$A244='4. Deprivation'!$B$8,$A244,"")</f>
        <v/>
      </c>
      <c r="O244" t="str">
        <f t="shared" si="15"/>
        <v/>
      </c>
    </row>
    <row r="245" spans="1:15">
      <c r="A245" s="81">
        <f>ROWS($A$2:A245)</f>
        <v>244</v>
      </c>
      <c r="B245" t="str">
        <f>IF(SourceData!$A245='1. Overview'!$B$9,A245,"")</f>
        <v/>
      </c>
      <c r="C245" t="str">
        <f t="shared" si="12"/>
        <v/>
      </c>
      <c r="F245" t="str">
        <f>IF(SourceData!$A245='2. Age in 2016'!$B$8,'Row selector'!$A245,"")</f>
        <v/>
      </c>
      <c r="G245" t="str">
        <f t="shared" si="13"/>
        <v/>
      </c>
      <c r="J245" t="str">
        <f>IF(SourceData!$A245='3. Ethnicity'!$B$8,$A245,"")</f>
        <v/>
      </c>
      <c r="K245" t="str">
        <f t="shared" si="14"/>
        <v/>
      </c>
      <c r="N245" t="str">
        <f>IF(SourceData!$A245='4. Deprivation'!$B$8,$A245,"")</f>
        <v/>
      </c>
      <c r="O245" t="str">
        <f t="shared" si="15"/>
        <v/>
      </c>
    </row>
    <row r="246" spans="1:15">
      <c r="A246" s="81">
        <f>ROWS($A$2:A246)</f>
        <v>245</v>
      </c>
      <c r="B246" t="str">
        <f>IF(SourceData!$A246='1. Overview'!$B$9,A246,"")</f>
        <v/>
      </c>
      <c r="C246" t="str">
        <f t="shared" si="12"/>
        <v/>
      </c>
      <c r="F246" t="str">
        <f>IF(SourceData!$A246='2. Age in 2016'!$B$8,'Row selector'!$A246,"")</f>
        <v/>
      </c>
      <c r="G246" t="str">
        <f t="shared" si="13"/>
        <v/>
      </c>
      <c r="J246" t="str">
        <f>IF(SourceData!$A246='3. Ethnicity'!$B$8,$A246,"")</f>
        <v/>
      </c>
      <c r="K246" t="str">
        <f t="shared" si="14"/>
        <v/>
      </c>
      <c r="N246" t="str">
        <f>IF(SourceData!$A246='4. Deprivation'!$B$8,$A246,"")</f>
        <v/>
      </c>
      <c r="O246" t="str">
        <f t="shared" si="15"/>
        <v/>
      </c>
    </row>
    <row r="247" spans="1:15">
      <c r="A247" s="81">
        <f>ROWS($A$2:A247)</f>
        <v>246</v>
      </c>
      <c r="B247" t="str">
        <f>IF(SourceData!$A247='1. Overview'!$B$9,A247,"")</f>
        <v/>
      </c>
      <c r="C247" t="str">
        <f t="shared" si="12"/>
        <v/>
      </c>
      <c r="F247" t="str">
        <f>IF(SourceData!$A247='2. Age in 2016'!$B$8,'Row selector'!$A247,"")</f>
        <v/>
      </c>
      <c r="G247" t="str">
        <f t="shared" si="13"/>
        <v/>
      </c>
      <c r="J247" t="str">
        <f>IF(SourceData!$A247='3. Ethnicity'!$B$8,$A247,"")</f>
        <v/>
      </c>
      <c r="K247" t="str">
        <f t="shared" si="14"/>
        <v/>
      </c>
      <c r="N247" t="str">
        <f>IF(SourceData!$A247='4. Deprivation'!$B$8,$A247,"")</f>
        <v/>
      </c>
      <c r="O247" t="str">
        <f t="shared" si="15"/>
        <v/>
      </c>
    </row>
    <row r="248" spans="1:15">
      <c r="A248" s="81">
        <f>ROWS($A$2:A248)</f>
        <v>247</v>
      </c>
      <c r="B248" t="str">
        <f>IF(SourceData!$A248='1. Overview'!$B$9,A248,"")</f>
        <v/>
      </c>
      <c r="C248" t="str">
        <f t="shared" si="12"/>
        <v/>
      </c>
      <c r="F248" t="str">
        <f>IF(SourceData!$A248='2. Age in 2016'!$B$8,'Row selector'!$A248,"")</f>
        <v/>
      </c>
      <c r="G248" t="str">
        <f t="shared" si="13"/>
        <v/>
      </c>
      <c r="J248" t="str">
        <f>IF(SourceData!$A248='3. Ethnicity'!$B$8,$A248,"")</f>
        <v/>
      </c>
      <c r="K248" t="str">
        <f t="shared" si="14"/>
        <v/>
      </c>
      <c r="N248" t="str">
        <f>IF(SourceData!$A248='4. Deprivation'!$B$8,$A248,"")</f>
        <v/>
      </c>
      <c r="O248" t="str">
        <f t="shared" si="15"/>
        <v/>
      </c>
    </row>
    <row r="249" spans="1:15">
      <c r="A249" s="81">
        <f>ROWS($A$2:A249)</f>
        <v>248</v>
      </c>
      <c r="B249" t="str">
        <f>IF(SourceData!$A249='1. Overview'!$B$9,A249,"")</f>
        <v/>
      </c>
      <c r="C249" t="str">
        <f t="shared" si="12"/>
        <v/>
      </c>
      <c r="F249" t="str">
        <f>IF(SourceData!$A249='2. Age in 2016'!$B$8,'Row selector'!$A249,"")</f>
        <v/>
      </c>
      <c r="G249" t="str">
        <f t="shared" si="13"/>
        <v/>
      </c>
      <c r="J249" t="str">
        <f>IF(SourceData!$A249='3. Ethnicity'!$B$8,$A249,"")</f>
        <v/>
      </c>
      <c r="K249" t="str">
        <f t="shared" si="14"/>
        <v/>
      </c>
      <c r="N249" t="str">
        <f>IF(SourceData!$A249='4. Deprivation'!$B$8,$A249,"")</f>
        <v/>
      </c>
      <c r="O249" t="str">
        <f t="shared" si="15"/>
        <v/>
      </c>
    </row>
    <row r="250" spans="1:15">
      <c r="A250" s="81">
        <f>ROWS($A$2:A250)</f>
        <v>249</v>
      </c>
      <c r="B250" t="str">
        <f>IF(SourceData!$A250='1. Overview'!$B$9,A250,"")</f>
        <v/>
      </c>
      <c r="C250" t="str">
        <f t="shared" si="12"/>
        <v/>
      </c>
      <c r="F250" t="str">
        <f>IF(SourceData!$A250='2. Age in 2016'!$B$8,'Row selector'!$A250,"")</f>
        <v/>
      </c>
      <c r="G250" t="str">
        <f t="shared" si="13"/>
        <v/>
      </c>
      <c r="J250" t="str">
        <f>IF(SourceData!$A250='3. Ethnicity'!$B$8,$A250,"")</f>
        <v/>
      </c>
      <c r="K250" t="str">
        <f t="shared" si="14"/>
        <v/>
      </c>
      <c r="N250" t="str">
        <f>IF(SourceData!$A250='4. Deprivation'!$B$8,$A250,"")</f>
        <v/>
      </c>
      <c r="O250" t="str">
        <f t="shared" si="15"/>
        <v/>
      </c>
    </row>
    <row r="251" spans="1:15">
      <c r="A251" s="81">
        <f>ROWS($A$2:A251)</f>
        <v>250</v>
      </c>
      <c r="B251" t="str">
        <f>IF(SourceData!$A251='1. Overview'!$B$9,A251,"")</f>
        <v/>
      </c>
      <c r="C251" t="str">
        <f t="shared" si="12"/>
        <v/>
      </c>
      <c r="F251" t="str">
        <f>IF(SourceData!$A251='2. Age in 2016'!$B$8,'Row selector'!$A251,"")</f>
        <v/>
      </c>
      <c r="G251" t="str">
        <f t="shared" si="13"/>
        <v/>
      </c>
      <c r="J251" t="str">
        <f>IF(SourceData!$A251='3. Ethnicity'!$B$8,$A251,"")</f>
        <v/>
      </c>
      <c r="K251" t="str">
        <f t="shared" si="14"/>
        <v/>
      </c>
      <c r="N251" t="str">
        <f>IF(SourceData!$A251='4. Deprivation'!$B$8,$A251,"")</f>
        <v/>
      </c>
      <c r="O251" t="str">
        <f t="shared" si="15"/>
        <v/>
      </c>
    </row>
    <row r="252" spans="1:15">
      <c r="A252" s="81">
        <f>ROWS($A$2:A252)</f>
        <v>251</v>
      </c>
      <c r="B252" t="str">
        <f>IF(SourceData!$A252='1. Overview'!$B$9,A252,"")</f>
        <v/>
      </c>
      <c r="C252" t="str">
        <f t="shared" si="12"/>
        <v/>
      </c>
      <c r="F252" t="str">
        <f>IF(SourceData!$A252='2. Age in 2016'!$B$8,'Row selector'!$A252,"")</f>
        <v/>
      </c>
      <c r="G252" t="str">
        <f t="shared" si="13"/>
        <v/>
      </c>
      <c r="J252" t="str">
        <f>IF(SourceData!$A252='3. Ethnicity'!$B$8,$A252,"")</f>
        <v/>
      </c>
      <c r="K252" t="str">
        <f t="shared" si="14"/>
        <v/>
      </c>
      <c r="N252" t="str">
        <f>IF(SourceData!$A252='4. Deprivation'!$B$8,$A252,"")</f>
        <v/>
      </c>
      <c r="O252" t="str">
        <f t="shared" si="15"/>
        <v/>
      </c>
    </row>
    <row r="253" spans="1:15">
      <c r="A253" s="81">
        <f>ROWS($A$2:A253)</f>
        <v>252</v>
      </c>
      <c r="B253" t="str">
        <f>IF(SourceData!$A253='1. Overview'!$B$9,A253,"")</f>
        <v/>
      </c>
      <c r="C253" t="str">
        <f t="shared" si="12"/>
        <v/>
      </c>
      <c r="F253" t="str">
        <f>IF(SourceData!$A253='2. Age in 2016'!$B$8,'Row selector'!$A253,"")</f>
        <v/>
      </c>
      <c r="G253" t="str">
        <f t="shared" si="13"/>
        <v/>
      </c>
      <c r="J253" t="str">
        <f>IF(SourceData!$A253='3. Ethnicity'!$B$8,$A253,"")</f>
        <v/>
      </c>
      <c r="K253" t="str">
        <f t="shared" si="14"/>
        <v/>
      </c>
      <c r="N253" t="str">
        <f>IF(SourceData!$A253='4. Deprivation'!$B$8,$A253,"")</f>
        <v/>
      </c>
      <c r="O253" t="str">
        <f t="shared" si="15"/>
        <v/>
      </c>
    </row>
    <row r="254" spans="1:15">
      <c r="A254" s="81">
        <f>ROWS($A$2:A254)</f>
        <v>253</v>
      </c>
      <c r="B254" t="str">
        <f>IF(SourceData!$A254='1. Overview'!$B$9,A254,"")</f>
        <v/>
      </c>
      <c r="C254" t="str">
        <f t="shared" si="12"/>
        <v/>
      </c>
      <c r="F254" t="str">
        <f>IF(SourceData!$A254='2. Age in 2016'!$B$8,'Row selector'!$A254,"")</f>
        <v/>
      </c>
      <c r="G254" t="str">
        <f t="shared" si="13"/>
        <v/>
      </c>
      <c r="J254" t="str">
        <f>IF(SourceData!$A254='3. Ethnicity'!$B$8,$A254,"")</f>
        <v/>
      </c>
      <c r="K254" t="str">
        <f t="shared" si="14"/>
        <v/>
      </c>
      <c r="N254" t="str">
        <f>IF(SourceData!$A254='4. Deprivation'!$B$8,$A254,"")</f>
        <v/>
      </c>
      <c r="O254" t="str">
        <f t="shared" si="15"/>
        <v/>
      </c>
    </row>
    <row r="255" spans="1:15">
      <c r="A255" s="81">
        <f>ROWS($A$2:A255)</f>
        <v>254</v>
      </c>
      <c r="B255" t="str">
        <f>IF(SourceData!$A255='1. Overview'!$B$9,A255,"")</f>
        <v/>
      </c>
      <c r="C255" t="str">
        <f t="shared" si="12"/>
        <v/>
      </c>
      <c r="F255" t="str">
        <f>IF(SourceData!$A255='2. Age in 2016'!$B$8,'Row selector'!$A255,"")</f>
        <v/>
      </c>
      <c r="G255" t="str">
        <f t="shared" si="13"/>
        <v/>
      </c>
      <c r="J255" t="str">
        <f>IF(SourceData!$A255='3. Ethnicity'!$B$8,$A255,"")</f>
        <v/>
      </c>
      <c r="K255" t="str">
        <f t="shared" si="14"/>
        <v/>
      </c>
      <c r="N255" t="str">
        <f>IF(SourceData!$A255='4. Deprivation'!$B$8,$A255,"")</f>
        <v/>
      </c>
      <c r="O255" t="str">
        <f t="shared" si="15"/>
        <v/>
      </c>
    </row>
    <row r="256" spans="1:15">
      <c r="A256" s="81">
        <f>ROWS($A$2:A256)</f>
        <v>255</v>
      </c>
      <c r="B256" t="str">
        <f>IF(SourceData!$A256='1. Overview'!$B$9,A256,"")</f>
        <v/>
      </c>
      <c r="C256" t="str">
        <f t="shared" si="12"/>
        <v/>
      </c>
      <c r="F256" t="str">
        <f>IF(SourceData!$A256='2. Age in 2016'!$B$8,'Row selector'!$A256,"")</f>
        <v/>
      </c>
      <c r="G256" t="str">
        <f t="shared" si="13"/>
        <v/>
      </c>
      <c r="J256" t="str">
        <f>IF(SourceData!$A256='3. Ethnicity'!$B$8,$A256,"")</f>
        <v/>
      </c>
      <c r="K256" t="str">
        <f t="shared" si="14"/>
        <v/>
      </c>
      <c r="N256" t="str">
        <f>IF(SourceData!$A256='4. Deprivation'!$B$8,$A256,"")</f>
        <v/>
      </c>
      <c r="O256" t="str">
        <f t="shared" si="15"/>
        <v/>
      </c>
    </row>
    <row r="257" spans="1:15">
      <c r="A257" s="81">
        <f>ROWS($A$2:A257)</f>
        <v>256</v>
      </c>
      <c r="B257" t="str">
        <f>IF(SourceData!$A257='1. Overview'!$B$9,A257,"")</f>
        <v/>
      </c>
      <c r="C257" t="str">
        <f t="shared" si="12"/>
        <v/>
      </c>
      <c r="F257" t="str">
        <f>IF(SourceData!$A257='2. Age in 2016'!$B$8,'Row selector'!$A257,"")</f>
        <v/>
      </c>
      <c r="G257" t="str">
        <f t="shared" si="13"/>
        <v/>
      </c>
      <c r="J257" t="str">
        <f>IF(SourceData!$A257='3. Ethnicity'!$B$8,$A257,"")</f>
        <v/>
      </c>
      <c r="K257" t="str">
        <f t="shared" si="14"/>
        <v/>
      </c>
      <c r="N257" t="str">
        <f>IF(SourceData!$A257='4. Deprivation'!$B$8,$A257,"")</f>
        <v/>
      </c>
      <c r="O257" t="str">
        <f t="shared" si="15"/>
        <v/>
      </c>
    </row>
    <row r="258" spans="1:15">
      <c r="A258" s="81">
        <f>ROWS($A$2:A258)</f>
        <v>257</v>
      </c>
      <c r="B258" t="str">
        <f>IF(SourceData!$A258='1. Overview'!$B$9,A258,"")</f>
        <v/>
      </c>
      <c r="C258" t="str">
        <f t="shared" si="12"/>
        <v/>
      </c>
      <c r="F258" t="str">
        <f>IF(SourceData!$A258='2. Age in 2016'!$B$8,'Row selector'!$A258,"")</f>
        <v/>
      </c>
      <c r="G258" t="str">
        <f t="shared" si="13"/>
        <v/>
      </c>
      <c r="J258" t="str">
        <f>IF(SourceData!$A258='3. Ethnicity'!$B$8,$A258,"")</f>
        <v/>
      </c>
      <c r="K258" t="str">
        <f t="shared" si="14"/>
        <v/>
      </c>
      <c r="N258" t="str">
        <f>IF(SourceData!$A258='4. Deprivation'!$B$8,$A258,"")</f>
        <v/>
      </c>
      <c r="O258" t="str">
        <f t="shared" si="15"/>
        <v/>
      </c>
    </row>
    <row r="259" spans="1:15">
      <c r="A259" s="81">
        <f>ROWS($A$2:A259)</f>
        <v>258</v>
      </c>
      <c r="B259" t="str">
        <f>IF(SourceData!$A259='1. Overview'!$B$9,A259,"")</f>
        <v/>
      </c>
      <c r="C259" t="str">
        <f t="shared" ref="C259:C281" si="16">IFERROR(SMALL($B$2:$B$280,A259),"")</f>
        <v/>
      </c>
      <c r="F259" t="str">
        <f>IF(SourceData!$A259='2. Age in 2016'!$B$8,'Row selector'!$A259,"")</f>
        <v/>
      </c>
      <c r="G259" t="str">
        <f t="shared" ref="G259:G281" si="17">IFERROR(SMALL($F$2:$F$280,$A259),"")</f>
        <v/>
      </c>
      <c r="J259" t="str">
        <f>IF(SourceData!$A259='3. Ethnicity'!$B$8,$A259,"")</f>
        <v/>
      </c>
      <c r="K259" t="str">
        <f t="shared" ref="K259:K281" si="18">IFERROR(SMALL($J$2:$J$280,$A259),"")</f>
        <v/>
      </c>
      <c r="N259" t="str">
        <f>IF(SourceData!$A259='4. Deprivation'!$B$8,$A259,"")</f>
        <v/>
      </c>
      <c r="O259" t="str">
        <f t="shared" ref="O259:O281" si="19">IFERROR(SMALL($N$2:$N$280,$A259),"")</f>
        <v/>
      </c>
    </row>
    <row r="260" spans="1:15">
      <c r="A260" s="81">
        <f>ROWS($A$2:A260)</f>
        <v>259</v>
      </c>
      <c r="B260" t="str">
        <f>IF(SourceData!$A260='1. Overview'!$B$9,A260,"")</f>
        <v/>
      </c>
      <c r="C260" t="str">
        <f t="shared" si="16"/>
        <v/>
      </c>
      <c r="F260" t="str">
        <f>IF(SourceData!$A260='2. Age in 2016'!$B$8,'Row selector'!$A260,"")</f>
        <v/>
      </c>
      <c r="G260" t="str">
        <f t="shared" si="17"/>
        <v/>
      </c>
      <c r="J260" t="str">
        <f>IF(SourceData!$A260='3. Ethnicity'!$B$8,$A260,"")</f>
        <v/>
      </c>
      <c r="K260" t="str">
        <f t="shared" si="18"/>
        <v/>
      </c>
      <c r="N260" t="str">
        <f>IF(SourceData!$A260='4. Deprivation'!$B$8,$A260,"")</f>
        <v/>
      </c>
      <c r="O260" t="str">
        <f t="shared" si="19"/>
        <v/>
      </c>
    </row>
    <row r="261" spans="1:15">
      <c r="A261" s="81">
        <f>ROWS($A$2:A261)</f>
        <v>260</v>
      </c>
      <c r="B261" t="str">
        <f>IF(SourceData!$A261='1. Overview'!$B$9,A261,"")</f>
        <v/>
      </c>
      <c r="C261" t="str">
        <f t="shared" si="16"/>
        <v/>
      </c>
      <c r="F261" t="str">
        <f>IF(SourceData!$A261='2. Age in 2016'!$B$8,'Row selector'!$A261,"")</f>
        <v/>
      </c>
      <c r="G261" t="str">
        <f t="shared" si="17"/>
        <v/>
      </c>
      <c r="J261" t="str">
        <f>IF(SourceData!$A261='3. Ethnicity'!$B$8,$A261,"")</f>
        <v/>
      </c>
      <c r="K261" t="str">
        <f t="shared" si="18"/>
        <v/>
      </c>
      <c r="N261" t="str">
        <f>IF(SourceData!$A261='4. Deprivation'!$B$8,$A261,"")</f>
        <v/>
      </c>
      <c r="O261" t="str">
        <f t="shared" si="19"/>
        <v/>
      </c>
    </row>
    <row r="262" spans="1:15">
      <c r="A262" s="81">
        <f>ROWS($A$2:A262)</f>
        <v>261</v>
      </c>
      <c r="B262" t="str">
        <f>IF(SourceData!$A262='1. Overview'!$B$9,A262,"")</f>
        <v/>
      </c>
      <c r="C262" t="str">
        <f t="shared" si="16"/>
        <v/>
      </c>
      <c r="F262" t="str">
        <f>IF(SourceData!$A262='2. Age in 2016'!$B$8,'Row selector'!$A262,"")</f>
        <v/>
      </c>
      <c r="G262" t="str">
        <f t="shared" si="17"/>
        <v/>
      </c>
      <c r="J262" t="str">
        <f>IF(SourceData!$A262='3. Ethnicity'!$B$8,$A262,"")</f>
        <v/>
      </c>
      <c r="K262" t="str">
        <f t="shared" si="18"/>
        <v/>
      </c>
      <c r="N262" t="str">
        <f>IF(SourceData!$A262='4. Deprivation'!$B$8,$A262,"")</f>
        <v/>
      </c>
      <c r="O262" t="str">
        <f t="shared" si="19"/>
        <v/>
      </c>
    </row>
    <row r="263" spans="1:15">
      <c r="A263" s="81">
        <f>ROWS($A$2:A263)</f>
        <v>262</v>
      </c>
      <c r="B263" t="str">
        <f>IF(SourceData!$A263='1. Overview'!$B$9,A263,"")</f>
        <v/>
      </c>
      <c r="C263" t="str">
        <f t="shared" si="16"/>
        <v/>
      </c>
      <c r="F263" t="str">
        <f>IF(SourceData!$A263='2. Age in 2016'!$B$8,'Row selector'!$A263,"")</f>
        <v/>
      </c>
      <c r="G263" t="str">
        <f t="shared" si="17"/>
        <v/>
      </c>
      <c r="J263" t="str">
        <f>IF(SourceData!$A263='3. Ethnicity'!$B$8,$A263,"")</f>
        <v/>
      </c>
      <c r="K263" t="str">
        <f t="shared" si="18"/>
        <v/>
      </c>
      <c r="N263" t="str">
        <f>IF(SourceData!$A263='4. Deprivation'!$B$8,$A263,"")</f>
        <v/>
      </c>
      <c r="O263" t="str">
        <f t="shared" si="19"/>
        <v/>
      </c>
    </row>
    <row r="264" spans="1:15">
      <c r="A264" s="81">
        <f>ROWS($A$2:A264)</f>
        <v>263</v>
      </c>
      <c r="B264" t="str">
        <f>IF(SourceData!$A264='1. Overview'!$B$9,A264,"")</f>
        <v/>
      </c>
      <c r="C264" t="str">
        <f t="shared" si="16"/>
        <v/>
      </c>
      <c r="F264" t="str">
        <f>IF(SourceData!$A264='2. Age in 2016'!$B$8,'Row selector'!$A264,"")</f>
        <v/>
      </c>
      <c r="G264" t="str">
        <f t="shared" si="17"/>
        <v/>
      </c>
      <c r="J264" t="str">
        <f>IF(SourceData!$A264='3. Ethnicity'!$B$8,$A264,"")</f>
        <v/>
      </c>
      <c r="K264" t="str">
        <f t="shared" si="18"/>
        <v/>
      </c>
      <c r="N264" t="str">
        <f>IF(SourceData!$A264='4. Deprivation'!$B$8,$A264,"")</f>
        <v/>
      </c>
      <c r="O264" t="str">
        <f t="shared" si="19"/>
        <v/>
      </c>
    </row>
    <row r="265" spans="1:15">
      <c r="A265" s="81">
        <f>ROWS($A$2:A265)</f>
        <v>264</v>
      </c>
      <c r="B265" t="str">
        <f>IF(SourceData!$A265='1. Overview'!$B$9,A265,"")</f>
        <v/>
      </c>
      <c r="C265" t="str">
        <f t="shared" si="16"/>
        <v/>
      </c>
      <c r="F265" t="str">
        <f>IF(SourceData!$A265='2. Age in 2016'!$B$8,'Row selector'!$A265,"")</f>
        <v/>
      </c>
      <c r="G265" t="str">
        <f t="shared" si="17"/>
        <v/>
      </c>
      <c r="J265" t="str">
        <f>IF(SourceData!$A265='3. Ethnicity'!$B$8,$A265,"")</f>
        <v/>
      </c>
      <c r="K265" t="str">
        <f t="shared" si="18"/>
        <v/>
      </c>
      <c r="N265" t="str">
        <f>IF(SourceData!$A265='4. Deprivation'!$B$8,$A265,"")</f>
        <v/>
      </c>
      <c r="O265" t="str">
        <f t="shared" si="19"/>
        <v/>
      </c>
    </row>
    <row r="266" spans="1:15">
      <c r="A266" s="81">
        <f>ROWS($A$2:A266)</f>
        <v>265</v>
      </c>
      <c r="B266" t="str">
        <f>IF(SourceData!$A266='1. Overview'!$B$9,A266,"")</f>
        <v/>
      </c>
      <c r="C266" t="str">
        <f t="shared" si="16"/>
        <v/>
      </c>
      <c r="F266" t="str">
        <f>IF(SourceData!$A266='2. Age in 2016'!$B$8,'Row selector'!$A266,"")</f>
        <v/>
      </c>
      <c r="G266" t="str">
        <f t="shared" si="17"/>
        <v/>
      </c>
      <c r="J266" t="str">
        <f>IF(SourceData!$A266='3. Ethnicity'!$B$8,$A266,"")</f>
        <v/>
      </c>
      <c r="K266" t="str">
        <f t="shared" si="18"/>
        <v/>
      </c>
      <c r="N266" t="str">
        <f>IF(SourceData!$A266='4. Deprivation'!$B$8,$A266,"")</f>
        <v/>
      </c>
      <c r="O266" t="str">
        <f t="shared" si="19"/>
        <v/>
      </c>
    </row>
    <row r="267" spans="1:15">
      <c r="A267" s="81">
        <f>ROWS($A$2:A267)</f>
        <v>266</v>
      </c>
      <c r="B267" t="str">
        <f>IF(SourceData!$A267='1. Overview'!$B$9,A267,"")</f>
        <v/>
      </c>
      <c r="C267" t="str">
        <f t="shared" si="16"/>
        <v/>
      </c>
      <c r="F267" t="str">
        <f>IF(SourceData!$A267='2. Age in 2016'!$B$8,'Row selector'!$A267,"")</f>
        <v/>
      </c>
      <c r="G267" t="str">
        <f t="shared" si="17"/>
        <v/>
      </c>
      <c r="J267" t="str">
        <f>IF(SourceData!$A267='3. Ethnicity'!$B$8,$A267,"")</f>
        <v/>
      </c>
      <c r="K267" t="str">
        <f t="shared" si="18"/>
        <v/>
      </c>
      <c r="N267" t="str">
        <f>IF(SourceData!$A267='4. Deprivation'!$B$8,$A267,"")</f>
        <v/>
      </c>
      <c r="O267" t="str">
        <f t="shared" si="19"/>
        <v/>
      </c>
    </row>
    <row r="268" spans="1:15">
      <c r="A268" s="81">
        <f>ROWS($A$2:A268)</f>
        <v>267</v>
      </c>
      <c r="B268" t="str">
        <f>IF(SourceData!$A268='1. Overview'!$B$9,A268,"")</f>
        <v/>
      </c>
      <c r="C268" t="str">
        <f t="shared" si="16"/>
        <v/>
      </c>
      <c r="F268" t="str">
        <f>IF(SourceData!$A268='2. Age in 2016'!$B$8,'Row selector'!$A268,"")</f>
        <v/>
      </c>
      <c r="G268" t="str">
        <f t="shared" si="17"/>
        <v/>
      </c>
      <c r="J268" t="str">
        <f>IF(SourceData!$A268='3. Ethnicity'!$B$8,$A268,"")</f>
        <v/>
      </c>
      <c r="K268" t="str">
        <f t="shared" si="18"/>
        <v/>
      </c>
      <c r="N268" t="str">
        <f>IF(SourceData!$A268='4. Deprivation'!$B$8,$A268,"")</f>
        <v/>
      </c>
      <c r="O268" t="str">
        <f t="shared" si="19"/>
        <v/>
      </c>
    </row>
    <row r="269" spans="1:15">
      <c r="A269" s="81">
        <f>ROWS($A$2:A269)</f>
        <v>268</v>
      </c>
      <c r="B269" t="str">
        <f>IF(SourceData!$A269='1. Overview'!$B$9,A269,"")</f>
        <v/>
      </c>
      <c r="C269" t="str">
        <f t="shared" si="16"/>
        <v/>
      </c>
      <c r="F269" t="str">
        <f>IF(SourceData!$A269='2. Age in 2016'!$B$8,'Row selector'!$A269,"")</f>
        <v/>
      </c>
      <c r="G269" t="str">
        <f t="shared" si="17"/>
        <v/>
      </c>
      <c r="J269" t="str">
        <f>IF(SourceData!$A269='3. Ethnicity'!$B$8,$A269,"")</f>
        <v/>
      </c>
      <c r="K269" t="str">
        <f t="shared" si="18"/>
        <v/>
      </c>
      <c r="N269" t="str">
        <f>IF(SourceData!$A269='4. Deprivation'!$B$8,$A269,"")</f>
        <v/>
      </c>
      <c r="O269" t="str">
        <f t="shared" si="19"/>
        <v/>
      </c>
    </row>
    <row r="270" spans="1:15">
      <c r="A270" s="81">
        <f>ROWS($A$2:A270)</f>
        <v>269</v>
      </c>
      <c r="B270" t="str">
        <f>IF(SourceData!$A270='1. Overview'!$B$9,A270,"")</f>
        <v/>
      </c>
      <c r="C270" t="str">
        <f t="shared" si="16"/>
        <v/>
      </c>
      <c r="F270" t="str">
        <f>IF(SourceData!$A270='2. Age in 2016'!$B$8,'Row selector'!$A270,"")</f>
        <v/>
      </c>
      <c r="G270" t="str">
        <f t="shared" si="17"/>
        <v/>
      </c>
      <c r="J270" t="str">
        <f>IF(SourceData!$A270='3. Ethnicity'!$B$8,$A270,"")</f>
        <v/>
      </c>
      <c r="K270" t="str">
        <f t="shared" si="18"/>
        <v/>
      </c>
      <c r="N270" t="str">
        <f>IF(SourceData!$A270='4. Deprivation'!$B$8,$A270,"")</f>
        <v/>
      </c>
      <c r="O270" t="str">
        <f t="shared" si="19"/>
        <v/>
      </c>
    </row>
    <row r="271" spans="1:15">
      <c r="A271" s="81">
        <f>ROWS($A$2:A271)</f>
        <v>270</v>
      </c>
      <c r="B271" t="str">
        <f>IF(SourceData!$A271='1. Overview'!$B$9,A271,"")</f>
        <v/>
      </c>
      <c r="C271" t="str">
        <f t="shared" si="16"/>
        <v/>
      </c>
      <c r="F271" t="str">
        <f>IF(SourceData!$A271='2. Age in 2016'!$B$8,'Row selector'!$A271,"")</f>
        <v/>
      </c>
      <c r="G271" t="str">
        <f t="shared" si="17"/>
        <v/>
      </c>
      <c r="J271" t="str">
        <f>IF(SourceData!$A271='3. Ethnicity'!$B$8,$A271,"")</f>
        <v/>
      </c>
      <c r="K271" t="str">
        <f t="shared" si="18"/>
        <v/>
      </c>
      <c r="N271" t="str">
        <f>IF(SourceData!$A271='4. Deprivation'!$B$8,$A271,"")</f>
        <v/>
      </c>
      <c r="O271" t="str">
        <f t="shared" si="19"/>
        <v/>
      </c>
    </row>
    <row r="272" spans="1:15">
      <c r="A272" s="81">
        <f>ROWS($A$2:A272)</f>
        <v>271</v>
      </c>
      <c r="B272" t="str">
        <f>IF(SourceData!$A272='1. Overview'!$B$9,A272,"")</f>
        <v/>
      </c>
      <c r="C272" t="str">
        <f t="shared" si="16"/>
        <v/>
      </c>
      <c r="F272" t="str">
        <f>IF(SourceData!$A272='2. Age in 2016'!$B$8,'Row selector'!$A272,"")</f>
        <v/>
      </c>
      <c r="G272" t="str">
        <f t="shared" si="17"/>
        <v/>
      </c>
      <c r="J272" t="str">
        <f>IF(SourceData!$A272='3. Ethnicity'!$B$8,$A272,"")</f>
        <v/>
      </c>
      <c r="K272" t="str">
        <f t="shared" si="18"/>
        <v/>
      </c>
      <c r="N272" t="str">
        <f>IF(SourceData!$A272='4. Deprivation'!$B$8,$A272,"")</f>
        <v/>
      </c>
      <c r="O272" t="str">
        <f t="shared" si="19"/>
        <v/>
      </c>
    </row>
    <row r="273" spans="1:15">
      <c r="A273" s="81">
        <f>ROWS($A$2:A273)</f>
        <v>272</v>
      </c>
      <c r="B273" t="str">
        <f>IF(SourceData!$A273='1. Overview'!$B$9,A273,"")</f>
        <v/>
      </c>
      <c r="C273" t="str">
        <f t="shared" si="16"/>
        <v/>
      </c>
      <c r="F273" t="str">
        <f>IF(SourceData!$A273='2. Age in 2016'!$B$8,'Row selector'!$A273,"")</f>
        <v/>
      </c>
      <c r="G273" t="str">
        <f t="shared" si="17"/>
        <v/>
      </c>
      <c r="J273" t="str">
        <f>IF(SourceData!$A273='3. Ethnicity'!$B$8,$A273,"")</f>
        <v/>
      </c>
      <c r="K273" t="str">
        <f t="shared" si="18"/>
        <v/>
      </c>
      <c r="N273" t="str">
        <f>IF(SourceData!$A273='4. Deprivation'!$B$8,$A273,"")</f>
        <v/>
      </c>
      <c r="O273" t="str">
        <f t="shared" si="19"/>
        <v/>
      </c>
    </row>
    <row r="274" spans="1:15">
      <c r="A274" s="81">
        <f>ROWS($A$2:A274)</f>
        <v>273</v>
      </c>
      <c r="B274" t="str">
        <f>IF(SourceData!$A274='1. Overview'!$B$9,A274,"")</f>
        <v/>
      </c>
      <c r="C274" t="str">
        <f t="shared" si="16"/>
        <v/>
      </c>
      <c r="F274" t="str">
        <f>IF(SourceData!$A274='2. Age in 2016'!$B$8,'Row selector'!$A274,"")</f>
        <v/>
      </c>
      <c r="G274" t="str">
        <f t="shared" si="17"/>
        <v/>
      </c>
      <c r="J274" t="str">
        <f>IF(SourceData!$A274='3. Ethnicity'!$B$8,$A274,"")</f>
        <v/>
      </c>
      <c r="K274" t="str">
        <f t="shared" si="18"/>
        <v/>
      </c>
      <c r="N274" t="str">
        <f>IF(SourceData!$A274='4. Deprivation'!$B$8,$A274,"")</f>
        <v/>
      </c>
      <c r="O274" t="str">
        <f t="shared" si="19"/>
        <v/>
      </c>
    </row>
    <row r="275" spans="1:15">
      <c r="A275" s="81">
        <f>ROWS($A$2:A275)</f>
        <v>274</v>
      </c>
      <c r="B275" t="str">
        <f>IF(SourceData!$A275='1. Overview'!$B$9,A275,"")</f>
        <v/>
      </c>
      <c r="C275" t="str">
        <f t="shared" si="16"/>
        <v/>
      </c>
      <c r="F275" t="str">
        <f>IF(SourceData!$A275='2. Age in 2016'!$B$8,'Row selector'!$A275,"")</f>
        <v/>
      </c>
      <c r="G275" t="str">
        <f t="shared" si="17"/>
        <v/>
      </c>
      <c r="J275" t="str">
        <f>IF(SourceData!$A275='3. Ethnicity'!$B$8,$A275,"")</f>
        <v/>
      </c>
      <c r="K275" t="str">
        <f t="shared" si="18"/>
        <v/>
      </c>
      <c r="N275" t="str">
        <f>IF(SourceData!$A275='4. Deprivation'!$B$8,$A275,"")</f>
        <v/>
      </c>
      <c r="O275" t="str">
        <f t="shared" si="19"/>
        <v/>
      </c>
    </row>
    <row r="276" spans="1:15">
      <c r="A276" s="81">
        <f>ROWS($A$2:A276)</f>
        <v>275</v>
      </c>
      <c r="B276" t="str">
        <f>IF(SourceData!$A276='1. Overview'!$B$9,A276,"")</f>
        <v/>
      </c>
      <c r="C276" t="str">
        <f t="shared" si="16"/>
        <v/>
      </c>
      <c r="F276" t="str">
        <f>IF(SourceData!$A276='2. Age in 2016'!$B$8,'Row selector'!$A276,"")</f>
        <v/>
      </c>
      <c r="G276" t="str">
        <f t="shared" si="17"/>
        <v/>
      </c>
      <c r="J276" t="str">
        <f>IF(SourceData!$A276='3. Ethnicity'!$B$8,$A276,"")</f>
        <v/>
      </c>
      <c r="K276" t="str">
        <f t="shared" si="18"/>
        <v/>
      </c>
      <c r="N276" t="str">
        <f>IF(SourceData!$A276='4. Deprivation'!$B$8,$A276,"")</f>
        <v/>
      </c>
      <c r="O276" t="str">
        <f t="shared" si="19"/>
        <v/>
      </c>
    </row>
    <row r="277" spans="1:15">
      <c r="A277" s="81">
        <f>ROWS($A$2:A277)</f>
        <v>276</v>
      </c>
      <c r="B277" t="str">
        <f>IF(SourceData!$A277='1. Overview'!$B$9,A277,"")</f>
        <v/>
      </c>
      <c r="C277" t="str">
        <f t="shared" si="16"/>
        <v/>
      </c>
      <c r="F277" t="str">
        <f>IF(SourceData!$A277='2. Age in 2016'!$B$8,'Row selector'!$A277,"")</f>
        <v/>
      </c>
      <c r="G277" t="str">
        <f t="shared" si="17"/>
        <v/>
      </c>
      <c r="J277" t="str">
        <f>IF(SourceData!$A277='3. Ethnicity'!$B$8,$A277,"")</f>
        <v/>
      </c>
      <c r="K277" t="str">
        <f t="shared" si="18"/>
        <v/>
      </c>
      <c r="N277" t="str">
        <f>IF(SourceData!$A277='4. Deprivation'!$B$8,$A277,"")</f>
        <v/>
      </c>
      <c r="O277" t="str">
        <f t="shared" si="19"/>
        <v/>
      </c>
    </row>
    <row r="278" spans="1:15">
      <c r="A278" s="81">
        <f>ROWS($A$2:A278)</f>
        <v>277</v>
      </c>
      <c r="B278" t="str">
        <f>IF(SourceData!$A278='1. Overview'!$B$9,A278,"")</f>
        <v/>
      </c>
      <c r="C278" t="str">
        <f t="shared" si="16"/>
        <v/>
      </c>
      <c r="F278" t="str">
        <f>IF(SourceData!$A278='2. Age in 2016'!$B$8,'Row selector'!$A278,"")</f>
        <v/>
      </c>
      <c r="G278" t="str">
        <f t="shared" si="17"/>
        <v/>
      </c>
      <c r="J278" t="str">
        <f>IF(SourceData!$A278='3. Ethnicity'!$B$8,$A278,"")</f>
        <v/>
      </c>
      <c r="K278" t="str">
        <f t="shared" si="18"/>
        <v/>
      </c>
      <c r="N278" t="str">
        <f>IF(SourceData!$A278='4. Deprivation'!$B$8,$A278,"")</f>
        <v/>
      </c>
      <c r="O278" t="str">
        <f t="shared" si="19"/>
        <v/>
      </c>
    </row>
    <row r="279" spans="1:15">
      <c r="A279" s="81">
        <f>ROWS($A$2:A279)</f>
        <v>278</v>
      </c>
      <c r="B279" t="str">
        <f>IF(SourceData!$A279='1. Overview'!$B$9,A279,"")</f>
        <v/>
      </c>
      <c r="C279" t="str">
        <f t="shared" si="16"/>
        <v/>
      </c>
      <c r="F279" t="str">
        <f>IF(SourceData!$A279='2. Age in 2016'!$B$8,'Row selector'!$A279,"")</f>
        <v/>
      </c>
      <c r="G279" t="str">
        <f t="shared" si="17"/>
        <v/>
      </c>
      <c r="J279" t="str">
        <f>IF(SourceData!$A279='3. Ethnicity'!$B$8,$A279,"")</f>
        <v/>
      </c>
      <c r="K279" t="str">
        <f t="shared" si="18"/>
        <v/>
      </c>
      <c r="N279" t="str">
        <f>IF(SourceData!$A279='4. Deprivation'!$B$8,$A279,"")</f>
        <v/>
      </c>
      <c r="O279" t="str">
        <f t="shared" si="19"/>
        <v/>
      </c>
    </row>
    <row r="280" spans="1:15">
      <c r="A280" s="81">
        <f>ROWS($A$2:A280)</f>
        <v>279</v>
      </c>
      <c r="B280" t="str">
        <f>IF(SourceData!$A280='1. Overview'!$B$9,A280,"")</f>
        <v/>
      </c>
      <c r="C280" t="str">
        <f t="shared" si="16"/>
        <v/>
      </c>
      <c r="F280" t="str">
        <f>IF(SourceData!$A280='2. Age in 2016'!$B$8,'Row selector'!$A280,"")</f>
        <v/>
      </c>
      <c r="G280" t="str">
        <f t="shared" si="17"/>
        <v/>
      </c>
      <c r="J280" t="str">
        <f>IF(SourceData!$A280='3. Ethnicity'!$B$8,$A280,"")</f>
        <v/>
      </c>
      <c r="K280" t="str">
        <f t="shared" si="18"/>
        <v/>
      </c>
      <c r="N280" t="str">
        <f>IF(SourceData!$A280='4. Deprivation'!$B$8,$A280,"")</f>
        <v/>
      </c>
      <c r="O280" t="str">
        <f t="shared" si="19"/>
        <v/>
      </c>
    </row>
    <row r="281" spans="1:15">
      <c r="A281" s="81">
        <f>ROWS($A$2:A281)</f>
        <v>280</v>
      </c>
      <c r="B281" t="str">
        <f>IF(SourceData!$A281='1. Overview'!$B$9,A281,"")</f>
        <v/>
      </c>
      <c r="C281" t="str">
        <f t="shared" si="16"/>
        <v/>
      </c>
      <c r="F281" t="str">
        <f>IF(SourceData!$A281='2. Age in 2016'!$B$8,'Row selector'!$A281,"")</f>
        <v/>
      </c>
      <c r="G281" t="str">
        <f t="shared" si="17"/>
        <v/>
      </c>
      <c r="J281" t="str">
        <f>IF(SourceData!$A281='3. Ethnicity'!$B$8,$A281,"")</f>
        <v/>
      </c>
      <c r="K281" t="str">
        <f t="shared" si="18"/>
        <v/>
      </c>
      <c r="N281" t="str">
        <f>IF(SourceData!$A281='4. Deprivation'!$B$8,$A281,"")</f>
        <v/>
      </c>
      <c r="O281" t="str">
        <f t="shared" si="19"/>
        <v/>
      </c>
    </row>
    <row r="282" spans="1:15">
      <c r="B282" t="str">
        <f>IF(SourceData!$A282='1. Overview'!$B$9,A282,"")</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Methodology Notes</vt:lpstr>
      <vt:lpstr>1. Overview</vt:lpstr>
      <vt:lpstr>2. Age in 2016</vt:lpstr>
      <vt:lpstr>3. Ethnicity</vt:lpstr>
      <vt:lpstr>4. Deprivation</vt:lpstr>
      <vt:lpstr>SourceData</vt:lpstr>
      <vt:lpstr>List</vt:lpstr>
      <vt:lpstr>Row selector</vt:lpstr>
      <vt:lpstr>Introduction!Print_Area</vt:lpstr>
      <vt:lpstr>'Methodology 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Jose</dc:creator>
  <cp:lastModifiedBy>Sophie Jose</cp:lastModifiedBy>
  <dcterms:created xsi:type="dcterms:W3CDTF">2018-12-03T17:53:02Z</dcterms:created>
  <dcterms:modified xsi:type="dcterms:W3CDTF">2018-12-18T10:25:04Z</dcterms:modified>
</cp:coreProperties>
</file>